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admin/research/iamup2/MimiPAGE2020.jl/preproc/countries/"/>
    </mc:Choice>
  </mc:AlternateContent>
  <xr:revisionPtr revIDLastSave="0" documentId="8_{27F05FB2-4342-284F-9260-29CAC716923B}" xr6:coauthVersionLast="47" xr6:coauthVersionMax="47" xr10:uidLastSave="{00000000-0000-0000-0000-000000000000}"/>
  <bookViews>
    <workbookView xWindow="0" yWindow="500" windowWidth="27400" windowHeight="17500" xr2:uid="{00000000-000D-0000-FFFF-FFFF00000000}"/>
  </bookViews>
  <sheets>
    <sheet name="bycountry" sheetId="8" r:id="rId1"/>
    <sheet name="Final Data" sheetId="1" r:id="rId2"/>
    <sheet name="Aggregate Info" sheetId="9" r:id="rId3"/>
    <sheet name="Population 2015" sheetId="2" r:id="rId4"/>
    <sheet name="GDP data" sheetId="3" r:id="rId5"/>
    <sheet name="Land Area" sheetId="4" r:id="rId6"/>
    <sheet name="Marine Area" sheetId="5" r:id="rId7"/>
    <sheet name="Temperature Data" sheetId="6" r:id="rId8"/>
    <sheet name="Country Info" sheetId="7" r:id="rId9"/>
  </sheets>
  <definedNames>
    <definedName name="_xlnm._FilterDatabase" localSheetId="1" hidden="1">'Final Data'!$A$1:$Z$236</definedName>
    <definedName name="_xlnm._FilterDatabase" localSheetId="5" hidden="1">'Land Area'!$A$1:$E$259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r4enjzgCojU6nVZMmuHh2GB6R/OTtD0vsMsSSNU5Dps="/>
    </ext>
  </extLst>
</workbook>
</file>

<file path=xl/calcChain.xml><?xml version="1.0" encoding="utf-8"?>
<calcChain xmlns="http://schemas.openxmlformats.org/spreadsheetml/2006/main">
  <c r="D215" i="1" l="1"/>
  <c r="D213" i="1"/>
  <c r="D212" i="1"/>
  <c r="D207" i="1"/>
  <c r="D79" i="1"/>
  <c r="D206" i="1"/>
  <c r="D199" i="1"/>
  <c r="D188" i="1"/>
  <c r="D181" i="1"/>
  <c r="D180" i="1"/>
  <c r="D61" i="1"/>
  <c r="D48" i="1"/>
  <c r="P48" i="1" s="1"/>
  <c r="E6" i="9"/>
  <c r="E5" i="9"/>
  <c r="E4" i="9"/>
  <c r="E3" i="9"/>
  <c r="E2" i="9"/>
  <c r="J6" i="9"/>
  <c r="J5" i="9"/>
  <c r="J4" i="9"/>
  <c r="J3" i="9"/>
  <c r="J2" i="9"/>
  <c r="R173" i="1"/>
  <c r="R153" i="1"/>
  <c r="R126" i="1"/>
  <c r="R8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26" i="1"/>
  <c r="Q126" i="1" s="1"/>
  <c r="H126" i="1"/>
  <c r="E126" i="1"/>
  <c r="I153" i="1"/>
  <c r="Q153" i="1" s="1"/>
  <c r="H153" i="1"/>
  <c r="F153" i="1"/>
  <c r="E153" i="1"/>
  <c r="D56" i="1"/>
  <c r="P56" i="1" s="1"/>
  <c r="D203" i="1"/>
  <c r="D196" i="1"/>
  <c r="F23" i="1"/>
  <c r="C23" i="1"/>
  <c r="O23" i="1" s="1"/>
  <c r="D173" i="1"/>
  <c r="P173" i="1" s="1"/>
  <c r="I173" i="1"/>
  <c r="Q173" i="1" s="1"/>
  <c r="H173" i="1"/>
  <c r="E173" i="1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C218" i="1" s="1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C217" i="1" s="1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C48" i="1" s="1"/>
  <c r="O48" i="1" s="1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C144" i="1" s="1"/>
  <c r="O144" i="1" s="1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C14" i="1" s="1"/>
  <c r="O14" i="1" s="1"/>
  <c r="AG6" i="2"/>
  <c r="AG5" i="2"/>
  <c r="AG4" i="2"/>
  <c r="AG3" i="2"/>
  <c r="D46" i="1"/>
  <c r="P46" i="1" s="1"/>
  <c r="I81" i="1"/>
  <c r="Q81" i="1" s="1"/>
  <c r="H81" i="1"/>
  <c r="F81" i="1"/>
  <c r="E81" i="1"/>
  <c r="D217" i="1"/>
  <c r="D52" i="1"/>
  <c r="P52" i="1" s="1"/>
  <c r="C221" i="1"/>
  <c r="E221" i="1"/>
  <c r="F221" i="1"/>
  <c r="H221" i="1"/>
  <c r="I221" i="1"/>
  <c r="E218" i="1"/>
  <c r="F218" i="1"/>
  <c r="H218" i="1"/>
  <c r="I218" i="1"/>
  <c r="I73" i="1"/>
  <c r="Q73" i="1" s="1"/>
  <c r="H73" i="1"/>
  <c r="R73" i="1" s="1"/>
  <c r="F73" i="1"/>
  <c r="E73" i="1"/>
  <c r="D73" i="1"/>
  <c r="P73" i="1" s="1"/>
  <c r="C73" i="1"/>
  <c r="O73" i="1" s="1"/>
  <c r="I68" i="1"/>
  <c r="Q68" i="1" s="1"/>
  <c r="H68" i="1"/>
  <c r="R68" i="1" s="1"/>
  <c r="F68" i="1"/>
  <c r="E68" i="1"/>
  <c r="D68" i="1"/>
  <c r="P68" i="1" s="1"/>
  <c r="C68" i="1"/>
  <c r="O68" i="1" s="1"/>
  <c r="I48" i="1"/>
  <c r="Q48" i="1" s="1"/>
  <c r="H48" i="1"/>
  <c r="R48" i="1" s="1"/>
  <c r="F48" i="1"/>
  <c r="E48" i="1"/>
  <c r="F173" i="1"/>
  <c r="C173" i="1"/>
  <c r="O173" i="1" s="1"/>
  <c r="I222" i="1"/>
  <c r="H222" i="1"/>
  <c r="F222" i="1"/>
  <c r="E222" i="1"/>
  <c r="C222" i="1"/>
  <c r="D222" i="1" s="1"/>
  <c r="I16" i="1"/>
  <c r="Q16" i="1" s="1"/>
  <c r="H16" i="1"/>
  <c r="R16" i="1" s="1"/>
  <c r="F16" i="1"/>
  <c r="E16" i="1"/>
  <c r="D16" i="1"/>
  <c r="P16" i="1" s="1"/>
  <c r="C16" i="1"/>
  <c r="O16" i="1" s="1"/>
  <c r="I46" i="1"/>
  <c r="Q46" i="1" s="1"/>
  <c r="H46" i="1"/>
  <c r="R46" i="1" s="1"/>
  <c r="F46" i="1"/>
  <c r="E46" i="1"/>
  <c r="C46" i="1"/>
  <c r="O46" i="1" s="1"/>
  <c r="I183" i="1"/>
  <c r="H183" i="1"/>
  <c r="F183" i="1"/>
  <c r="E183" i="1"/>
  <c r="D183" i="1"/>
  <c r="C183" i="1"/>
  <c r="I44" i="1"/>
  <c r="Q44" i="1" s="1"/>
  <c r="H44" i="1"/>
  <c r="R44" i="1" s="1"/>
  <c r="F44" i="1"/>
  <c r="E44" i="1"/>
  <c r="D44" i="1"/>
  <c r="P44" i="1" s="1"/>
  <c r="C44" i="1"/>
  <c r="O44" i="1" s="1"/>
  <c r="I135" i="1"/>
  <c r="Q135" i="1" s="1"/>
  <c r="H135" i="1"/>
  <c r="R135" i="1" s="1"/>
  <c r="F135" i="1"/>
  <c r="E135" i="1"/>
  <c r="D135" i="1"/>
  <c r="P135" i="1" s="1"/>
  <c r="C135" i="1"/>
  <c r="O135" i="1" s="1"/>
  <c r="I195" i="1"/>
  <c r="H195" i="1"/>
  <c r="F195" i="1"/>
  <c r="E195" i="1"/>
  <c r="D195" i="1"/>
  <c r="C195" i="1"/>
  <c r="I4" i="1"/>
  <c r="Q4" i="1" s="1"/>
  <c r="H4" i="1"/>
  <c r="R4" i="1" s="1"/>
  <c r="F4" i="1"/>
  <c r="E4" i="1"/>
  <c r="D4" i="1"/>
  <c r="P4" i="1" s="1"/>
  <c r="C4" i="1"/>
  <c r="O4" i="1" s="1"/>
  <c r="I26" i="1"/>
  <c r="Q26" i="1" s="1"/>
  <c r="H26" i="1"/>
  <c r="R26" i="1" s="1"/>
  <c r="F26" i="1"/>
  <c r="E26" i="1"/>
  <c r="D26" i="1"/>
  <c r="P26" i="1" s="1"/>
  <c r="C26" i="1"/>
  <c r="O26" i="1" s="1"/>
  <c r="I22" i="1"/>
  <c r="Q22" i="1" s="1"/>
  <c r="H22" i="1"/>
  <c r="R22" i="1" s="1"/>
  <c r="F22" i="1"/>
  <c r="E22" i="1"/>
  <c r="D22" i="1"/>
  <c r="P22" i="1" s="1"/>
  <c r="C22" i="1"/>
  <c r="O22" i="1" s="1"/>
  <c r="I96" i="1"/>
  <c r="Q96" i="1" s="1"/>
  <c r="H96" i="1"/>
  <c r="R96" i="1" s="1"/>
  <c r="F96" i="1"/>
  <c r="E96" i="1"/>
  <c r="D96" i="1"/>
  <c r="P96" i="1" s="1"/>
  <c r="C96" i="1"/>
  <c r="O96" i="1" s="1"/>
  <c r="I32" i="1"/>
  <c r="Q32" i="1" s="1"/>
  <c r="H32" i="1"/>
  <c r="R32" i="1" s="1"/>
  <c r="F32" i="1"/>
  <c r="E32" i="1"/>
  <c r="D32" i="1"/>
  <c r="P32" i="1" s="1"/>
  <c r="C32" i="1"/>
  <c r="O32" i="1" s="1"/>
  <c r="I38" i="1"/>
  <c r="Q38" i="1" s="1"/>
  <c r="H38" i="1"/>
  <c r="R38" i="1" s="1"/>
  <c r="F38" i="1"/>
  <c r="E38" i="1"/>
  <c r="D38" i="1"/>
  <c r="P38" i="1" s="1"/>
  <c r="C38" i="1"/>
  <c r="O38" i="1" s="1"/>
  <c r="I224" i="1"/>
  <c r="H224" i="1"/>
  <c r="F224" i="1"/>
  <c r="E224" i="1"/>
  <c r="D224" i="1"/>
  <c r="C224" i="1"/>
  <c r="I214" i="1"/>
  <c r="H214" i="1"/>
  <c r="F214" i="1"/>
  <c r="E214" i="1"/>
  <c r="D214" i="1"/>
  <c r="C214" i="1"/>
  <c r="I114" i="1"/>
  <c r="Q114" i="1" s="1"/>
  <c r="H114" i="1"/>
  <c r="R114" i="1" s="1"/>
  <c r="F114" i="1"/>
  <c r="E114" i="1"/>
  <c r="D114" i="1"/>
  <c r="P114" i="1" s="1"/>
  <c r="C114" i="1"/>
  <c r="O114" i="1" s="1"/>
  <c r="I19" i="1"/>
  <c r="Q19" i="1" s="1"/>
  <c r="H19" i="1"/>
  <c r="R19" i="1" s="1"/>
  <c r="F19" i="1"/>
  <c r="E19" i="1"/>
  <c r="D19" i="1"/>
  <c r="P19" i="1" s="1"/>
  <c r="C19" i="1"/>
  <c r="O19" i="1" s="1"/>
  <c r="I78" i="1"/>
  <c r="Q78" i="1" s="1"/>
  <c r="H78" i="1"/>
  <c r="R78" i="1" s="1"/>
  <c r="F78" i="1"/>
  <c r="E78" i="1"/>
  <c r="D78" i="1"/>
  <c r="P78" i="1" s="1"/>
  <c r="C78" i="1"/>
  <c r="O78" i="1" s="1"/>
  <c r="I154" i="1"/>
  <c r="Q154" i="1" s="1"/>
  <c r="H154" i="1"/>
  <c r="R154" i="1" s="1"/>
  <c r="F154" i="1"/>
  <c r="E154" i="1"/>
  <c r="D154" i="1"/>
  <c r="P154" i="1" s="1"/>
  <c r="C154" i="1"/>
  <c r="O154" i="1" s="1"/>
  <c r="I193" i="1"/>
  <c r="H193" i="1"/>
  <c r="F193" i="1"/>
  <c r="E193" i="1"/>
  <c r="D193" i="1"/>
  <c r="C193" i="1"/>
  <c r="F231" i="1"/>
  <c r="C231" i="1"/>
  <c r="D231" i="1" s="1"/>
  <c r="I103" i="1"/>
  <c r="Q103" i="1" s="1"/>
  <c r="H103" i="1"/>
  <c r="R103" i="1" s="1"/>
  <c r="F103" i="1"/>
  <c r="E103" i="1"/>
  <c r="D103" i="1"/>
  <c r="P103" i="1" s="1"/>
  <c r="C103" i="1"/>
  <c r="O103" i="1" s="1"/>
  <c r="I159" i="1"/>
  <c r="Q159" i="1" s="1"/>
  <c r="H159" i="1"/>
  <c r="R159" i="1" s="1"/>
  <c r="F159" i="1"/>
  <c r="E159" i="1"/>
  <c r="D159" i="1"/>
  <c r="P159" i="1" s="1"/>
  <c r="C159" i="1"/>
  <c r="O159" i="1" s="1"/>
  <c r="I21" i="1"/>
  <c r="Q21" i="1" s="1"/>
  <c r="H21" i="1"/>
  <c r="R21" i="1" s="1"/>
  <c r="F21" i="1"/>
  <c r="E21" i="1"/>
  <c r="D21" i="1"/>
  <c r="P21" i="1" s="1"/>
  <c r="C21" i="1"/>
  <c r="O21" i="1" s="1"/>
  <c r="I99" i="1"/>
  <c r="Q99" i="1" s="1"/>
  <c r="H99" i="1"/>
  <c r="R99" i="1" s="1"/>
  <c r="F99" i="1"/>
  <c r="E99" i="1"/>
  <c r="D99" i="1"/>
  <c r="P99" i="1" s="1"/>
  <c r="C99" i="1"/>
  <c r="O99" i="1" s="1"/>
  <c r="I61" i="1"/>
  <c r="Q61" i="1" s="1"/>
  <c r="H61" i="1"/>
  <c r="R61" i="1" s="1"/>
  <c r="F61" i="1"/>
  <c r="E61" i="1"/>
  <c r="P61" i="1"/>
  <c r="C61" i="1"/>
  <c r="O61" i="1" s="1"/>
  <c r="I100" i="1"/>
  <c r="Q100" i="1" s="1"/>
  <c r="H100" i="1"/>
  <c r="R100" i="1" s="1"/>
  <c r="F100" i="1"/>
  <c r="E100" i="1"/>
  <c r="D100" i="1"/>
  <c r="P100" i="1" s="1"/>
  <c r="C100" i="1"/>
  <c r="O100" i="1" s="1"/>
  <c r="I91" i="1"/>
  <c r="Q91" i="1" s="1"/>
  <c r="H91" i="1"/>
  <c r="R91" i="1" s="1"/>
  <c r="F91" i="1"/>
  <c r="E91" i="1"/>
  <c r="D91" i="1"/>
  <c r="P91" i="1" s="1"/>
  <c r="C91" i="1"/>
  <c r="O91" i="1" s="1"/>
  <c r="I170" i="1"/>
  <c r="Q170" i="1" s="1"/>
  <c r="H170" i="1"/>
  <c r="R170" i="1" s="1"/>
  <c r="F170" i="1"/>
  <c r="E170" i="1"/>
  <c r="D170" i="1"/>
  <c r="P170" i="1" s="1"/>
  <c r="C170" i="1"/>
  <c r="O170" i="1" s="1"/>
  <c r="I36" i="1"/>
  <c r="Q36" i="1" s="1"/>
  <c r="H36" i="1"/>
  <c r="R36" i="1" s="1"/>
  <c r="F36" i="1"/>
  <c r="E36" i="1"/>
  <c r="D36" i="1"/>
  <c r="P36" i="1" s="1"/>
  <c r="C36" i="1"/>
  <c r="O36" i="1" s="1"/>
  <c r="F126" i="1"/>
  <c r="D126" i="1"/>
  <c r="P126" i="1" s="1"/>
  <c r="C126" i="1"/>
  <c r="O126" i="1" s="1"/>
  <c r="I58" i="1"/>
  <c r="Q58" i="1" s="1"/>
  <c r="H58" i="1"/>
  <c r="R58" i="1" s="1"/>
  <c r="F58" i="1"/>
  <c r="E58" i="1"/>
  <c r="D58" i="1"/>
  <c r="P58" i="1" s="1"/>
  <c r="C58" i="1"/>
  <c r="O58" i="1" s="1"/>
  <c r="I31" i="1"/>
  <c r="Q31" i="1" s="1"/>
  <c r="H31" i="1"/>
  <c r="R31" i="1" s="1"/>
  <c r="F31" i="1"/>
  <c r="E31" i="1"/>
  <c r="D31" i="1"/>
  <c r="P31" i="1" s="1"/>
  <c r="C31" i="1"/>
  <c r="O31" i="1" s="1"/>
  <c r="D81" i="1"/>
  <c r="P81" i="1" s="1"/>
  <c r="C81" i="1"/>
  <c r="O81" i="1" s="1"/>
  <c r="I25" i="1"/>
  <c r="Q25" i="1" s="1"/>
  <c r="H25" i="1"/>
  <c r="R25" i="1" s="1"/>
  <c r="F25" i="1"/>
  <c r="E25" i="1"/>
  <c r="D25" i="1"/>
  <c r="P25" i="1" s="1"/>
  <c r="C25" i="1"/>
  <c r="O25" i="1" s="1"/>
  <c r="I75" i="1"/>
  <c r="Q75" i="1" s="1"/>
  <c r="H75" i="1"/>
  <c r="R75" i="1" s="1"/>
  <c r="F75" i="1"/>
  <c r="E75" i="1"/>
  <c r="D75" i="1"/>
  <c r="P75" i="1" s="1"/>
  <c r="C75" i="1"/>
  <c r="O75" i="1" s="1"/>
  <c r="I169" i="1"/>
  <c r="Q169" i="1" s="1"/>
  <c r="H169" i="1"/>
  <c r="R169" i="1" s="1"/>
  <c r="F169" i="1"/>
  <c r="E169" i="1"/>
  <c r="D169" i="1"/>
  <c r="P169" i="1" s="1"/>
  <c r="C169" i="1"/>
  <c r="O169" i="1" s="1"/>
  <c r="I149" i="1"/>
  <c r="Q149" i="1" s="1"/>
  <c r="H149" i="1"/>
  <c r="R149" i="1" s="1"/>
  <c r="F149" i="1"/>
  <c r="E149" i="1"/>
  <c r="D149" i="1"/>
  <c r="P149" i="1" s="1"/>
  <c r="C149" i="1"/>
  <c r="O149" i="1" s="1"/>
  <c r="I118" i="1"/>
  <c r="Q118" i="1" s="1"/>
  <c r="H118" i="1"/>
  <c r="R118" i="1" s="1"/>
  <c r="F118" i="1"/>
  <c r="E118" i="1"/>
  <c r="D118" i="1"/>
  <c r="P118" i="1" s="1"/>
  <c r="C118" i="1"/>
  <c r="O118" i="1" s="1"/>
  <c r="I211" i="1"/>
  <c r="H211" i="1"/>
  <c r="F211" i="1"/>
  <c r="E211" i="1"/>
  <c r="D211" i="1"/>
  <c r="C211" i="1"/>
  <c r="I116" i="1"/>
  <c r="Q116" i="1" s="1"/>
  <c r="H116" i="1"/>
  <c r="R116" i="1" s="1"/>
  <c r="F116" i="1"/>
  <c r="E116" i="1"/>
  <c r="D116" i="1"/>
  <c r="P116" i="1" s="1"/>
  <c r="C116" i="1"/>
  <c r="O116" i="1" s="1"/>
  <c r="I105" i="1"/>
  <c r="Q105" i="1" s="1"/>
  <c r="H105" i="1"/>
  <c r="R105" i="1" s="1"/>
  <c r="F105" i="1"/>
  <c r="E105" i="1"/>
  <c r="D105" i="1"/>
  <c r="P105" i="1" s="1"/>
  <c r="C105" i="1"/>
  <c r="O105" i="1" s="1"/>
  <c r="I197" i="1"/>
  <c r="H197" i="1"/>
  <c r="F197" i="1"/>
  <c r="E197" i="1"/>
  <c r="D197" i="1"/>
  <c r="C197" i="1"/>
  <c r="I102" i="1"/>
  <c r="Q102" i="1" s="1"/>
  <c r="H102" i="1"/>
  <c r="R102" i="1" s="1"/>
  <c r="F102" i="1"/>
  <c r="E102" i="1"/>
  <c r="D102" i="1"/>
  <c r="P102" i="1" s="1"/>
  <c r="C102" i="1"/>
  <c r="O102" i="1" s="1"/>
  <c r="I72" i="1"/>
  <c r="Q72" i="1" s="1"/>
  <c r="H72" i="1"/>
  <c r="R72" i="1" s="1"/>
  <c r="F72" i="1"/>
  <c r="E72" i="1"/>
  <c r="D72" i="1"/>
  <c r="P72" i="1" s="1"/>
  <c r="C72" i="1"/>
  <c r="O72" i="1" s="1"/>
  <c r="I42" i="1"/>
  <c r="Q42" i="1" s="1"/>
  <c r="H42" i="1"/>
  <c r="R42" i="1" s="1"/>
  <c r="F42" i="1"/>
  <c r="E42" i="1"/>
  <c r="D42" i="1"/>
  <c r="P42" i="1" s="1"/>
  <c r="C42" i="1"/>
  <c r="O42" i="1" s="1"/>
  <c r="I185" i="1"/>
  <c r="H185" i="1"/>
  <c r="F185" i="1"/>
  <c r="E185" i="1"/>
  <c r="D185" i="1"/>
  <c r="C185" i="1"/>
  <c r="I216" i="1"/>
  <c r="H216" i="1"/>
  <c r="F216" i="1"/>
  <c r="E216" i="1"/>
  <c r="D216" i="1"/>
  <c r="C216" i="1"/>
  <c r="I184" i="1"/>
  <c r="H184" i="1"/>
  <c r="F184" i="1"/>
  <c r="E184" i="1"/>
  <c r="D184" i="1"/>
  <c r="C184" i="1"/>
  <c r="I192" i="1"/>
  <c r="H192" i="1"/>
  <c r="F192" i="1"/>
  <c r="E192" i="1"/>
  <c r="D192" i="1"/>
  <c r="C192" i="1"/>
  <c r="I226" i="1"/>
  <c r="H226" i="1"/>
  <c r="F226" i="1"/>
  <c r="E226" i="1"/>
  <c r="C226" i="1"/>
  <c r="I215" i="1"/>
  <c r="H215" i="1"/>
  <c r="F215" i="1"/>
  <c r="E215" i="1"/>
  <c r="C215" i="1"/>
  <c r="I186" i="1"/>
  <c r="H186" i="1"/>
  <c r="F186" i="1"/>
  <c r="E186" i="1"/>
  <c r="D186" i="1"/>
  <c r="C186" i="1"/>
  <c r="I210" i="1"/>
  <c r="H210" i="1"/>
  <c r="F210" i="1"/>
  <c r="E210" i="1"/>
  <c r="D210" i="1"/>
  <c r="C210" i="1"/>
  <c r="I227" i="1"/>
  <c r="H227" i="1"/>
  <c r="F227" i="1"/>
  <c r="E227" i="1"/>
  <c r="C227" i="1"/>
  <c r="I225" i="1"/>
  <c r="H225" i="1"/>
  <c r="F225" i="1"/>
  <c r="E225" i="1"/>
  <c r="C225" i="1"/>
  <c r="I76" i="1"/>
  <c r="Q76" i="1" s="1"/>
  <c r="H76" i="1"/>
  <c r="R76" i="1" s="1"/>
  <c r="F76" i="1"/>
  <c r="E76" i="1"/>
  <c r="D76" i="1"/>
  <c r="P76" i="1" s="1"/>
  <c r="C76" i="1"/>
  <c r="O76" i="1" s="1"/>
  <c r="I10" i="1"/>
  <c r="Q10" i="1" s="1"/>
  <c r="H10" i="1"/>
  <c r="R10" i="1" s="1"/>
  <c r="F10" i="1"/>
  <c r="E10" i="1"/>
  <c r="D10" i="1"/>
  <c r="P10" i="1" s="1"/>
  <c r="C10" i="1"/>
  <c r="O10" i="1" s="1"/>
  <c r="I60" i="1"/>
  <c r="Q60" i="1" s="1"/>
  <c r="H60" i="1"/>
  <c r="R60" i="1" s="1"/>
  <c r="F60" i="1"/>
  <c r="E60" i="1"/>
  <c r="D60" i="1"/>
  <c r="P60" i="1" s="1"/>
  <c r="C60" i="1"/>
  <c r="O60" i="1" s="1"/>
  <c r="I137" i="1"/>
  <c r="Q137" i="1" s="1"/>
  <c r="H137" i="1"/>
  <c r="R137" i="1" s="1"/>
  <c r="F137" i="1"/>
  <c r="E137" i="1"/>
  <c r="D137" i="1"/>
  <c r="P137" i="1" s="1"/>
  <c r="C137" i="1"/>
  <c r="O137" i="1" s="1"/>
  <c r="I28" i="1"/>
  <c r="Q28" i="1" s="1"/>
  <c r="H28" i="1"/>
  <c r="R28" i="1" s="1"/>
  <c r="F28" i="1"/>
  <c r="E28" i="1"/>
  <c r="D28" i="1"/>
  <c r="P28" i="1" s="1"/>
  <c r="C28" i="1"/>
  <c r="O28" i="1" s="1"/>
  <c r="I143" i="1"/>
  <c r="Q143" i="1" s="1"/>
  <c r="H143" i="1"/>
  <c r="R143" i="1" s="1"/>
  <c r="F143" i="1"/>
  <c r="E143" i="1"/>
  <c r="D143" i="1"/>
  <c r="P143" i="1" s="1"/>
  <c r="C143" i="1"/>
  <c r="O143" i="1" s="1"/>
  <c r="I134" i="1"/>
  <c r="Q134" i="1" s="1"/>
  <c r="H134" i="1"/>
  <c r="R134" i="1" s="1"/>
  <c r="F134" i="1"/>
  <c r="E134" i="1"/>
  <c r="D134" i="1"/>
  <c r="P134" i="1" s="1"/>
  <c r="C134" i="1"/>
  <c r="O134" i="1" s="1"/>
  <c r="I89" i="1"/>
  <c r="Q89" i="1" s="1"/>
  <c r="H89" i="1"/>
  <c r="R89" i="1" s="1"/>
  <c r="F89" i="1"/>
  <c r="E89" i="1"/>
  <c r="D89" i="1"/>
  <c r="P89" i="1" s="1"/>
  <c r="C89" i="1"/>
  <c r="O89" i="1" s="1"/>
  <c r="I35" i="1"/>
  <c r="Q35" i="1" s="1"/>
  <c r="H35" i="1"/>
  <c r="R35" i="1" s="1"/>
  <c r="F35" i="1"/>
  <c r="E35" i="1"/>
  <c r="D35" i="1"/>
  <c r="P35" i="1" s="1"/>
  <c r="C35" i="1"/>
  <c r="O35" i="1" s="1"/>
  <c r="I13" i="1"/>
  <c r="Q13" i="1" s="1"/>
  <c r="H13" i="1"/>
  <c r="R13" i="1" s="1"/>
  <c r="F13" i="1"/>
  <c r="E13" i="1"/>
  <c r="D13" i="1"/>
  <c r="P13" i="1" s="1"/>
  <c r="C13" i="1"/>
  <c r="O13" i="1" s="1"/>
  <c r="I45" i="1"/>
  <c r="Q45" i="1" s="1"/>
  <c r="H45" i="1"/>
  <c r="R45" i="1" s="1"/>
  <c r="F45" i="1"/>
  <c r="E45" i="1"/>
  <c r="D45" i="1"/>
  <c r="P45" i="1" s="1"/>
  <c r="C45" i="1"/>
  <c r="O45" i="1" s="1"/>
  <c r="I112" i="1"/>
  <c r="Q112" i="1" s="1"/>
  <c r="H112" i="1"/>
  <c r="R112" i="1" s="1"/>
  <c r="F112" i="1"/>
  <c r="E112" i="1"/>
  <c r="D112" i="1"/>
  <c r="P112" i="1" s="1"/>
  <c r="C112" i="1"/>
  <c r="O112" i="1" s="1"/>
  <c r="I97" i="1"/>
  <c r="Q97" i="1" s="1"/>
  <c r="H97" i="1"/>
  <c r="R97" i="1" s="1"/>
  <c r="F97" i="1"/>
  <c r="E97" i="1"/>
  <c r="D97" i="1"/>
  <c r="P97" i="1" s="1"/>
  <c r="C97" i="1"/>
  <c r="O97" i="1" s="1"/>
  <c r="I129" i="1"/>
  <c r="Q129" i="1" s="1"/>
  <c r="H129" i="1"/>
  <c r="R129" i="1" s="1"/>
  <c r="F129" i="1"/>
  <c r="E129" i="1"/>
  <c r="D129" i="1"/>
  <c r="P129" i="1" s="1"/>
  <c r="C129" i="1"/>
  <c r="O129" i="1" s="1"/>
  <c r="I219" i="1"/>
  <c r="H219" i="1"/>
  <c r="F219" i="1"/>
  <c r="E219" i="1"/>
  <c r="D219" i="1"/>
  <c r="C219" i="1"/>
  <c r="I6" i="1"/>
  <c r="Q6" i="1" s="1"/>
  <c r="H6" i="1"/>
  <c r="R6" i="1" s="1"/>
  <c r="F6" i="1"/>
  <c r="E6" i="1"/>
  <c r="D6" i="1"/>
  <c r="P6" i="1" s="1"/>
  <c r="C6" i="1"/>
  <c r="O6" i="1" s="1"/>
  <c r="I128" i="1"/>
  <c r="Q128" i="1" s="1"/>
  <c r="H128" i="1"/>
  <c r="R128" i="1" s="1"/>
  <c r="F128" i="1"/>
  <c r="E128" i="1"/>
  <c r="D128" i="1"/>
  <c r="P128" i="1" s="1"/>
  <c r="C128" i="1"/>
  <c r="O128" i="1" s="1"/>
  <c r="I119" i="1"/>
  <c r="Q119" i="1" s="1"/>
  <c r="H119" i="1"/>
  <c r="R119" i="1" s="1"/>
  <c r="F119" i="1"/>
  <c r="E119" i="1"/>
  <c r="D119" i="1"/>
  <c r="P119" i="1" s="1"/>
  <c r="C119" i="1"/>
  <c r="O119" i="1" s="1"/>
  <c r="I206" i="1"/>
  <c r="H206" i="1"/>
  <c r="F206" i="1"/>
  <c r="E206" i="1"/>
  <c r="C206" i="1"/>
  <c r="I148" i="1"/>
  <c r="Q148" i="1" s="1"/>
  <c r="H148" i="1"/>
  <c r="R148" i="1" s="1"/>
  <c r="F148" i="1"/>
  <c r="E148" i="1"/>
  <c r="D148" i="1"/>
  <c r="P148" i="1" s="1"/>
  <c r="C148" i="1"/>
  <c r="O148" i="1" s="1"/>
  <c r="I230" i="1"/>
  <c r="H230" i="1"/>
  <c r="F230" i="1"/>
  <c r="E230" i="1"/>
  <c r="C230" i="1"/>
  <c r="D230" i="1" s="1"/>
  <c r="I8" i="1"/>
  <c r="Q8" i="1" s="1"/>
  <c r="H8" i="1"/>
  <c r="R8" i="1" s="1"/>
  <c r="F8" i="1"/>
  <c r="E8" i="1"/>
  <c r="D8" i="1"/>
  <c r="P8" i="1" s="1"/>
  <c r="C8" i="1"/>
  <c r="O8" i="1" s="1"/>
  <c r="I59" i="1"/>
  <c r="Q59" i="1" s="1"/>
  <c r="H59" i="1"/>
  <c r="R59" i="1" s="1"/>
  <c r="F59" i="1"/>
  <c r="E59" i="1"/>
  <c r="D59" i="1"/>
  <c r="P59" i="1" s="1"/>
  <c r="C59" i="1"/>
  <c r="O59" i="1" s="1"/>
  <c r="I109" i="1"/>
  <c r="Q109" i="1" s="1"/>
  <c r="H109" i="1"/>
  <c r="R109" i="1" s="1"/>
  <c r="F109" i="1"/>
  <c r="E109" i="1"/>
  <c r="D109" i="1"/>
  <c r="P109" i="1" s="1"/>
  <c r="C109" i="1"/>
  <c r="O109" i="1" s="1"/>
  <c r="I125" i="1"/>
  <c r="Q125" i="1" s="1"/>
  <c r="H125" i="1"/>
  <c r="R125" i="1" s="1"/>
  <c r="F125" i="1"/>
  <c r="E125" i="1"/>
  <c r="D125" i="1"/>
  <c r="P125" i="1" s="1"/>
  <c r="C125" i="1"/>
  <c r="O125" i="1" s="1"/>
  <c r="I181" i="1"/>
  <c r="H181" i="1"/>
  <c r="F181" i="1"/>
  <c r="E181" i="1"/>
  <c r="C181" i="1"/>
  <c r="I66" i="1"/>
  <c r="Q66" i="1" s="1"/>
  <c r="H66" i="1"/>
  <c r="R66" i="1" s="1"/>
  <c r="F66" i="1"/>
  <c r="E66" i="1"/>
  <c r="D66" i="1"/>
  <c r="P66" i="1" s="1"/>
  <c r="C66" i="1"/>
  <c r="O66" i="1" s="1"/>
  <c r="I50" i="1"/>
  <c r="Q50" i="1" s="1"/>
  <c r="H50" i="1"/>
  <c r="R50" i="1" s="1"/>
  <c r="F50" i="1"/>
  <c r="E50" i="1"/>
  <c r="D50" i="1"/>
  <c r="P50" i="1" s="1"/>
  <c r="C50" i="1"/>
  <c r="O50" i="1" s="1"/>
  <c r="I223" i="1"/>
  <c r="H223" i="1"/>
  <c r="F223" i="1"/>
  <c r="E223" i="1"/>
  <c r="D223" i="1"/>
  <c r="C223" i="1"/>
  <c r="I145" i="1"/>
  <c r="Q145" i="1" s="1"/>
  <c r="H145" i="1"/>
  <c r="R145" i="1" s="1"/>
  <c r="F145" i="1"/>
  <c r="E145" i="1"/>
  <c r="D145" i="1"/>
  <c r="P145" i="1" s="1"/>
  <c r="C145" i="1"/>
  <c r="O145" i="1" s="1"/>
  <c r="I27" i="1"/>
  <c r="Q27" i="1" s="1"/>
  <c r="H27" i="1"/>
  <c r="R27" i="1" s="1"/>
  <c r="F27" i="1"/>
  <c r="E27" i="1"/>
  <c r="D27" i="1"/>
  <c r="P27" i="1" s="1"/>
  <c r="C27" i="1"/>
  <c r="O27" i="1" s="1"/>
  <c r="I51" i="1"/>
  <c r="Q51" i="1" s="1"/>
  <c r="H51" i="1"/>
  <c r="R51" i="1" s="1"/>
  <c r="F51" i="1"/>
  <c r="E51" i="1"/>
  <c r="D51" i="1"/>
  <c r="P51" i="1" s="1"/>
  <c r="C51" i="1"/>
  <c r="O51" i="1" s="1"/>
  <c r="I40" i="1"/>
  <c r="Q40" i="1" s="1"/>
  <c r="H40" i="1"/>
  <c r="R40" i="1" s="1"/>
  <c r="F40" i="1"/>
  <c r="E40" i="1"/>
  <c r="D40" i="1"/>
  <c r="P40" i="1" s="1"/>
  <c r="C40" i="1"/>
  <c r="O40" i="1" s="1"/>
  <c r="I228" i="1"/>
  <c r="H228" i="1"/>
  <c r="F228" i="1"/>
  <c r="E228" i="1"/>
  <c r="C228" i="1"/>
  <c r="D228" i="1" s="1"/>
  <c r="I167" i="1"/>
  <c r="Q167" i="1" s="1"/>
  <c r="H167" i="1"/>
  <c r="R167" i="1" s="1"/>
  <c r="F167" i="1"/>
  <c r="E167" i="1"/>
  <c r="D167" i="1"/>
  <c r="P167" i="1" s="1"/>
  <c r="C167" i="1"/>
  <c r="O167" i="1" s="1"/>
  <c r="I138" i="1"/>
  <c r="Q138" i="1" s="1"/>
  <c r="H138" i="1"/>
  <c r="R138" i="1" s="1"/>
  <c r="F138" i="1"/>
  <c r="E138" i="1"/>
  <c r="D138" i="1"/>
  <c r="P138" i="1" s="1"/>
  <c r="C138" i="1"/>
  <c r="O138" i="1" s="1"/>
  <c r="I213" i="1"/>
  <c r="H213" i="1"/>
  <c r="F213" i="1"/>
  <c r="E213" i="1"/>
  <c r="C213" i="1"/>
  <c r="I191" i="1"/>
  <c r="H191" i="1"/>
  <c r="F191" i="1"/>
  <c r="E191" i="1"/>
  <c r="D191" i="1"/>
  <c r="C191" i="1"/>
  <c r="I12" i="1"/>
  <c r="Q12" i="1" s="1"/>
  <c r="H12" i="1"/>
  <c r="R12" i="1" s="1"/>
  <c r="F12" i="1"/>
  <c r="E12" i="1"/>
  <c r="D12" i="1"/>
  <c r="P12" i="1" s="1"/>
  <c r="C12" i="1"/>
  <c r="O12" i="1" s="1"/>
  <c r="I158" i="1"/>
  <c r="Q158" i="1" s="1"/>
  <c r="H158" i="1"/>
  <c r="R158" i="1" s="1"/>
  <c r="F158" i="1"/>
  <c r="E158" i="1"/>
  <c r="D158" i="1"/>
  <c r="P158" i="1" s="1"/>
  <c r="C158" i="1"/>
  <c r="O158" i="1" s="1"/>
  <c r="I130" i="1"/>
  <c r="Q130" i="1" s="1"/>
  <c r="H130" i="1"/>
  <c r="R130" i="1" s="1"/>
  <c r="F130" i="1"/>
  <c r="E130" i="1"/>
  <c r="D130" i="1"/>
  <c r="P130" i="1" s="1"/>
  <c r="C130" i="1"/>
  <c r="O130" i="1" s="1"/>
  <c r="I208" i="1"/>
  <c r="H208" i="1"/>
  <c r="F208" i="1"/>
  <c r="E208" i="1"/>
  <c r="D208" i="1"/>
  <c r="C208" i="1"/>
  <c r="I174" i="1"/>
  <c r="Q174" i="1" s="1"/>
  <c r="H174" i="1"/>
  <c r="R174" i="1" s="1"/>
  <c r="F174" i="1"/>
  <c r="E174" i="1"/>
  <c r="D174" i="1"/>
  <c r="P174" i="1" s="1"/>
  <c r="C174" i="1"/>
  <c r="O174" i="1" s="1"/>
  <c r="I63" i="1"/>
  <c r="Q63" i="1" s="1"/>
  <c r="H63" i="1"/>
  <c r="R63" i="1" s="1"/>
  <c r="F63" i="1"/>
  <c r="E63" i="1"/>
  <c r="D63" i="1"/>
  <c r="P63" i="1" s="1"/>
  <c r="C63" i="1"/>
  <c r="O63" i="1" s="1"/>
  <c r="I175" i="1"/>
  <c r="Q175" i="1" s="1"/>
  <c r="H175" i="1"/>
  <c r="R175" i="1" s="1"/>
  <c r="F175" i="1"/>
  <c r="E175" i="1"/>
  <c r="D175" i="1"/>
  <c r="P175" i="1" s="1"/>
  <c r="C175" i="1"/>
  <c r="O175" i="1" s="1"/>
  <c r="I43" i="1"/>
  <c r="Q43" i="1" s="1"/>
  <c r="H43" i="1"/>
  <c r="R43" i="1" s="1"/>
  <c r="F43" i="1"/>
  <c r="N43" i="1" s="1"/>
  <c r="E43" i="1"/>
  <c r="D43" i="1"/>
  <c r="P43" i="1" s="1"/>
  <c r="C43" i="1"/>
  <c r="O43" i="1" s="1"/>
  <c r="I67" i="1"/>
  <c r="Q67" i="1" s="1"/>
  <c r="H67" i="1"/>
  <c r="R67" i="1" s="1"/>
  <c r="F67" i="1"/>
  <c r="E67" i="1"/>
  <c r="D67" i="1"/>
  <c r="P67" i="1" s="1"/>
  <c r="C67" i="1"/>
  <c r="O67" i="1" s="1"/>
  <c r="I53" i="1"/>
  <c r="Q53" i="1" s="1"/>
  <c r="H53" i="1"/>
  <c r="R53" i="1" s="1"/>
  <c r="F53" i="1"/>
  <c r="E53" i="1"/>
  <c r="D53" i="1"/>
  <c r="P53" i="1" s="1"/>
  <c r="C53" i="1"/>
  <c r="O53" i="1" s="1"/>
  <c r="I171" i="1"/>
  <c r="Q171" i="1" s="1"/>
  <c r="H171" i="1"/>
  <c r="R171" i="1" s="1"/>
  <c r="F171" i="1"/>
  <c r="E171" i="1"/>
  <c r="D171" i="1"/>
  <c r="P171" i="1" s="1"/>
  <c r="C171" i="1"/>
  <c r="O171" i="1" s="1"/>
  <c r="I139" i="1"/>
  <c r="Q139" i="1" s="1"/>
  <c r="H139" i="1"/>
  <c r="R139" i="1" s="1"/>
  <c r="F139" i="1"/>
  <c r="E139" i="1"/>
  <c r="D139" i="1"/>
  <c r="P139" i="1" s="1"/>
  <c r="C139" i="1"/>
  <c r="O139" i="1" s="1"/>
  <c r="I212" i="1"/>
  <c r="H212" i="1"/>
  <c r="F212" i="1"/>
  <c r="E212" i="1"/>
  <c r="C212" i="1"/>
  <c r="I111" i="1"/>
  <c r="Q111" i="1" s="1"/>
  <c r="H111" i="1"/>
  <c r="R111" i="1" s="1"/>
  <c r="F111" i="1"/>
  <c r="E111" i="1"/>
  <c r="D111" i="1"/>
  <c r="P111" i="1" s="1"/>
  <c r="C111" i="1"/>
  <c r="O111" i="1" s="1"/>
  <c r="I124" i="1"/>
  <c r="Q124" i="1" s="1"/>
  <c r="H124" i="1"/>
  <c r="R124" i="1" s="1"/>
  <c r="F124" i="1"/>
  <c r="E124" i="1"/>
  <c r="D124" i="1"/>
  <c r="P124" i="1" s="1"/>
  <c r="C124" i="1"/>
  <c r="O124" i="1" s="1"/>
  <c r="I147" i="1"/>
  <c r="Q147" i="1" s="1"/>
  <c r="H147" i="1"/>
  <c r="R147" i="1" s="1"/>
  <c r="F147" i="1"/>
  <c r="E147" i="1"/>
  <c r="D147" i="1"/>
  <c r="P147" i="1" s="1"/>
  <c r="C147" i="1"/>
  <c r="O147" i="1" s="1"/>
  <c r="I108" i="1"/>
  <c r="Q108" i="1" s="1"/>
  <c r="H108" i="1"/>
  <c r="R108" i="1" s="1"/>
  <c r="F108" i="1"/>
  <c r="E108" i="1"/>
  <c r="D108" i="1"/>
  <c r="P108" i="1" s="1"/>
  <c r="C108" i="1"/>
  <c r="O108" i="1" s="1"/>
  <c r="I151" i="1"/>
  <c r="Q151" i="1" s="1"/>
  <c r="H151" i="1"/>
  <c r="R151" i="1" s="1"/>
  <c r="F151" i="1"/>
  <c r="E151" i="1"/>
  <c r="D151" i="1"/>
  <c r="P151" i="1" s="1"/>
  <c r="C151" i="1"/>
  <c r="O151" i="1" s="1"/>
  <c r="I107" i="1"/>
  <c r="Q107" i="1" s="1"/>
  <c r="H107" i="1"/>
  <c r="R107" i="1" s="1"/>
  <c r="F107" i="1"/>
  <c r="E107" i="1"/>
  <c r="D107" i="1"/>
  <c r="P107" i="1" s="1"/>
  <c r="C107" i="1"/>
  <c r="O107" i="1" s="1"/>
  <c r="I113" i="1"/>
  <c r="Q113" i="1" s="1"/>
  <c r="H113" i="1"/>
  <c r="R113" i="1" s="1"/>
  <c r="F113" i="1"/>
  <c r="E113" i="1"/>
  <c r="D113" i="1"/>
  <c r="P113" i="1" s="1"/>
  <c r="C113" i="1"/>
  <c r="O113" i="1" s="1"/>
  <c r="I131" i="1"/>
  <c r="Q131" i="1" s="1"/>
  <c r="H131" i="1"/>
  <c r="R131" i="1" s="1"/>
  <c r="F131" i="1"/>
  <c r="E131" i="1"/>
  <c r="D131" i="1"/>
  <c r="P131" i="1" s="1"/>
  <c r="C131" i="1"/>
  <c r="O131" i="1" s="1"/>
  <c r="D153" i="1"/>
  <c r="P153" i="1" s="1"/>
  <c r="C153" i="1"/>
  <c r="O153" i="1" s="1"/>
  <c r="I190" i="1"/>
  <c r="H190" i="1"/>
  <c r="F190" i="1"/>
  <c r="E190" i="1"/>
  <c r="D190" i="1"/>
  <c r="C190" i="1"/>
  <c r="I30" i="1"/>
  <c r="Q30" i="1" s="1"/>
  <c r="H30" i="1"/>
  <c r="R30" i="1" s="1"/>
  <c r="F30" i="1"/>
  <c r="E30" i="1"/>
  <c r="D30" i="1"/>
  <c r="P30" i="1" s="1"/>
  <c r="C30" i="1"/>
  <c r="O30" i="1" s="1"/>
  <c r="I65" i="1"/>
  <c r="Q65" i="1" s="1"/>
  <c r="H65" i="1"/>
  <c r="R65" i="1" s="1"/>
  <c r="F65" i="1"/>
  <c r="E65" i="1"/>
  <c r="D65" i="1"/>
  <c r="P65" i="1" s="1"/>
  <c r="C65" i="1"/>
  <c r="O65" i="1" s="1"/>
  <c r="I94" i="1"/>
  <c r="Q94" i="1" s="1"/>
  <c r="H94" i="1"/>
  <c r="R94" i="1" s="1"/>
  <c r="F94" i="1"/>
  <c r="E94" i="1"/>
  <c r="D94" i="1"/>
  <c r="P94" i="1" s="1"/>
  <c r="C94" i="1"/>
  <c r="O94" i="1" s="1"/>
  <c r="I196" i="1"/>
  <c r="H196" i="1"/>
  <c r="F196" i="1"/>
  <c r="E196" i="1"/>
  <c r="C196" i="1"/>
  <c r="I11" i="1"/>
  <c r="Q11" i="1" s="1"/>
  <c r="H11" i="1"/>
  <c r="R11" i="1" s="1"/>
  <c r="F11" i="1"/>
  <c r="E11" i="1"/>
  <c r="D11" i="1"/>
  <c r="P11" i="1" s="1"/>
  <c r="C11" i="1"/>
  <c r="O11" i="1" s="1"/>
  <c r="I142" i="1"/>
  <c r="Q142" i="1" s="1"/>
  <c r="H142" i="1"/>
  <c r="R142" i="1" s="1"/>
  <c r="F142" i="1"/>
  <c r="E142" i="1"/>
  <c r="D142" i="1"/>
  <c r="P142" i="1" s="1"/>
  <c r="C142" i="1"/>
  <c r="O142" i="1" s="1"/>
  <c r="I24" i="1"/>
  <c r="Q24" i="1" s="1"/>
  <c r="H24" i="1"/>
  <c r="R24" i="1" s="1"/>
  <c r="F24" i="1"/>
  <c r="E24" i="1"/>
  <c r="D24" i="1"/>
  <c r="P24" i="1" s="1"/>
  <c r="C24" i="1"/>
  <c r="O24" i="1" s="1"/>
  <c r="I101" i="1"/>
  <c r="Q101" i="1" s="1"/>
  <c r="H101" i="1"/>
  <c r="R101" i="1" s="1"/>
  <c r="F101" i="1"/>
  <c r="E101" i="1"/>
  <c r="D101" i="1"/>
  <c r="P101" i="1" s="1"/>
  <c r="C101" i="1"/>
  <c r="O101" i="1" s="1"/>
  <c r="I199" i="1"/>
  <c r="H199" i="1"/>
  <c r="E199" i="1"/>
  <c r="C199" i="1"/>
  <c r="I123" i="1"/>
  <c r="Q123" i="1" s="1"/>
  <c r="H123" i="1"/>
  <c r="R123" i="1" s="1"/>
  <c r="F123" i="1"/>
  <c r="E123" i="1"/>
  <c r="D123" i="1"/>
  <c r="P123" i="1" s="1"/>
  <c r="C123" i="1"/>
  <c r="O123" i="1" s="1"/>
  <c r="I37" i="1"/>
  <c r="Q37" i="1" s="1"/>
  <c r="H37" i="1"/>
  <c r="R37" i="1" s="1"/>
  <c r="F37" i="1"/>
  <c r="E37" i="1"/>
  <c r="D37" i="1"/>
  <c r="P37" i="1" s="1"/>
  <c r="C37" i="1"/>
  <c r="O37" i="1" s="1"/>
  <c r="I18" i="1"/>
  <c r="Q18" i="1" s="1"/>
  <c r="H18" i="1"/>
  <c r="R18" i="1" s="1"/>
  <c r="F18" i="1"/>
  <c r="E18" i="1"/>
  <c r="D18" i="1"/>
  <c r="P18" i="1" s="1"/>
  <c r="C18" i="1"/>
  <c r="O18" i="1" s="1"/>
  <c r="I5" i="1"/>
  <c r="Q5" i="1" s="1"/>
  <c r="H5" i="1"/>
  <c r="R5" i="1" s="1"/>
  <c r="F5" i="1"/>
  <c r="E5" i="1"/>
  <c r="D5" i="1"/>
  <c r="P5" i="1" s="1"/>
  <c r="C5" i="1"/>
  <c r="O5" i="1" s="1"/>
  <c r="I3" i="1"/>
  <c r="Q3" i="1" s="1"/>
  <c r="H3" i="1"/>
  <c r="R3" i="1" s="1"/>
  <c r="F3" i="1"/>
  <c r="E3" i="1"/>
  <c r="D3" i="1"/>
  <c r="P3" i="1" s="1"/>
  <c r="C3" i="1"/>
  <c r="O3" i="1" s="1"/>
  <c r="I179" i="1"/>
  <c r="Q179" i="1" s="1"/>
  <c r="H179" i="1"/>
  <c r="R179" i="1" s="1"/>
  <c r="F179" i="1"/>
  <c r="E179" i="1"/>
  <c r="D179" i="1"/>
  <c r="P179" i="1" s="1"/>
  <c r="C179" i="1"/>
  <c r="O179" i="1" s="1"/>
  <c r="I92" i="1"/>
  <c r="Q92" i="1" s="1"/>
  <c r="H92" i="1"/>
  <c r="R92" i="1" s="1"/>
  <c r="F92" i="1"/>
  <c r="E92" i="1"/>
  <c r="D92" i="1"/>
  <c r="P92" i="1" s="1"/>
  <c r="C92" i="1"/>
  <c r="O92" i="1" s="1"/>
  <c r="I95" i="1"/>
  <c r="Q95" i="1" s="1"/>
  <c r="H95" i="1"/>
  <c r="R95" i="1" s="1"/>
  <c r="F95" i="1"/>
  <c r="E95" i="1"/>
  <c r="D95" i="1"/>
  <c r="P95" i="1" s="1"/>
  <c r="C95" i="1"/>
  <c r="O95" i="1" s="1"/>
  <c r="I86" i="1"/>
  <c r="Q86" i="1" s="1"/>
  <c r="H86" i="1"/>
  <c r="R86" i="1" s="1"/>
  <c r="F86" i="1"/>
  <c r="E86" i="1"/>
  <c r="D86" i="1"/>
  <c r="P86" i="1" s="1"/>
  <c r="C86" i="1"/>
  <c r="O86" i="1" s="1"/>
  <c r="I164" i="1"/>
  <c r="Q164" i="1" s="1"/>
  <c r="H164" i="1"/>
  <c r="R164" i="1" s="1"/>
  <c r="F164" i="1"/>
  <c r="E164" i="1"/>
  <c r="D164" i="1"/>
  <c r="P164" i="1" s="1"/>
  <c r="C164" i="1"/>
  <c r="O164" i="1" s="1"/>
  <c r="I152" i="1"/>
  <c r="Q152" i="1" s="1"/>
  <c r="H152" i="1"/>
  <c r="R152" i="1" s="1"/>
  <c r="F152" i="1"/>
  <c r="E152" i="1"/>
  <c r="D152" i="1"/>
  <c r="P152" i="1" s="1"/>
  <c r="C152" i="1"/>
  <c r="O152" i="1" s="1"/>
  <c r="I77" i="1"/>
  <c r="Q77" i="1" s="1"/>
  <c r="H77" i="1"/>
  <c r="R77" i="1" s="1"/>
  <c r="F77" i="1"/>
  <c r="E77" i="1"/>
  <c r="D77" i="1"/>
  <c r="P77" i="1" s="1"/>
  <c r="C77" i="1"/>
  <c r="O77" i="1" s="1"/>
  <c r="I203" i="1"/>
  <c r="H203" i="1"/>
  <c r="F203" i="1"/>
  <c r="E203" i="1"/>
  <c r="C203" i="1"/>
  <c r="I70" i="1"/>
  <c r="Q70" i="1" s="1"/>
  <c r="H70" i="1"/>
  <c r="R70" i="1" s="1"/>
  <c r="F70" i="1"/>
  <c r="E70" i="1"/>
  <c r="D70" i="1"/>
  <c r="P70" i="1" s="1"/>
  <c r="C70" i="1"/>
  <c r="O70" i="1" s="1"/>
  <c r="I188" i="1"/>
  <c r="H188" i="1"/>
  <c r="F188" i="1"/>
  <c r="E188" i="1"/>
  <c r="C188" i="1"/>
  <c r="I189" i="1"/>
  <c r="H189" i="1"/>
  <c r="F189" i="1"/>
  <c r="E189" i="1"/>
  <c r="D189" i="1"/>
  <c r="C189" i="1"/>
  <c r="I205" i="1"/>
  <c r="H205" i="1"/>
  <c r="F205" i="1"/>
  <c r="E205" i="1"/>
  <c r="D205" i="1"/>
  <c r="C205" i="1"/>
  <c r="I84" i="1"/>
  <c r="Q84" i="1" s="1"/>
  <c r="H84" i="1"/>
  <c r="R84" i="1" s="1"/>
  <c r="F84" i="1"/>
  <c r="E84" i="1"/>
  <c r="D84" i="1"/>
  <c r="P84" i="1" s="1"/>
  <c r="C84" i="1"/>
  <c r="O84" i="1" s="1"/>
  <c r="I217" i="1"/>
  <c r="H217" i="1"/>
  <c r="F217" i="1"/>
  <c r="E217" i="1"/>
  <c r="I47" i="1"/>
  <c r="Q47" i="1" s="1"/>
  <c r="H47" i="1"/>
  <c r="R47" i="1" s="1"/>
  <c r="F47" i="1"/>
  <c r="E47" i="1"/>
  <c r="D47" i="1"/>
  <c r="P47" i="1" s="1"/>
  <c r="C47" i="1"/>
  <c r="O47" i="1" s="1"/>
  <c r="I17" i="1"/>
  <c r="Q17" i="1" s="1"/>
  <c r="H17" i="1"/>
  <c r="R17" i="1" s="1"/>
  <c r="F17" i="1"/>
  <c r="E17" i="1"/>
  <c r="D17" i="1"/>
  <c r="P17" i="1" s="1"/>
  <c r="C17" i="1"/>
  <c r="O17" i="1" s="1"/>
  <c r="I132" i="1"/>
  <c r="Q132" i="1" s="1"/>
  <c r="H132" i="1"/>
  <c r="R132" i="1" s="1"/>
  <c r="F132" i="1"/>
  <c r="E132" i="1"/>
  <c r="D132" i="1"/>
  <c r="P132" i="1" s="1"/>
  <c r="C132" i="1"/>
  <c r="O132" i="1" s="1"/>
  <c r="I146" i="1"/>
  <c r="Q146" i="1" s="1"/>
  <c r="H146" i="1"/>
  <c r="R146" i="1" s="1"/>
  <c r="F146" i="1"/>
  <c r="E146" i="1"/>
  <c r="D146" i="1"/>
  <c r="P146" i="1" s="1"/>
  <c r="C146" i="1"/>
  <c r="O146" i="1" s="1"/>
  <c r="I150" i="1"/>
  <c r="Q150" i="1" s="1"/>
  <c r="H150" i="1"/>
  <c r="R150" i="1" s="1"/>
  <c r="F150" i="1"/>
  <c r="E150" i="1"/>
  <c r="D150" i="1"/>
  <c r="P150" i="1" s="1"/>
  <c r="C150" i="1"/>
  <c r="O150" i="1" s="1"/>
  <c r="I180" i="1"/>
  <c r="H180" i="1"/>
  <c r="F180" i="1"/>
  <c r="E180" i="1"/>
  <c r="C180" i="1"/>
  <c r="I23" i="1"/>
  <c r="Q23" i="1" s="1"/>
  <c r="H23" i="1"/>
  <c r="R23" i="1" s="1"/>
  <c r="E23" i="1"/>
  <c r="D23" i="1"/>
  <c r="P23" i="1" s="1"/>
  <c r="I117" i="1"/>
  <c r="Q117" i="1" s="1"/>
  <c r="H117" i="1"/>
  <c r="R117" i="1" s="1"/>
  <c r="F117" i="1"/>
  <c r="E117" i="1"/>
  <c r="D117" i="1"/>
  <c r="P117" i="1" s="1"/>
  <c r="C117" i="1"/>
  <c r="O117" i="1" s="1"/>
  <c r="I163" i="1"/>
  <c r="Q163" i="1" s="1"/>
  <c r="H163" i="1"/>
  <c r="R163" i="1" s="1"/>
  <c r="F163" i="1"/>
  <c r="E163" i="1"/>
  <c r="D163" i="1"/>
  <c r="P163" i="1" s="1"/>
  <c r="C163" i="1"/>
  <c r="O163" i="1" s="1"/>
  <c r="I209" i="1"/>
  <c r="H209" i="1"/>
  <c r="F209" i="1"/>
  <c r="E209" i="1"/>
  <c r="D209" i="1"/>
  <c r="C209" i="1"/>
  <c r="I229" i="1"/>
  <c r="H229" i="1"/>
  <c r="F229" i="1"/>
  <c r="E229" i="1"/>
  <c r="C229" i="1"/>
  <c r="D229" i="1" s="1"/>
  <c r="I14" i="1"/>
  <c r="Q14" i="1" s="1"/>
  <c r="H14" i="1"/>
  <c r="R14" i="1" s="1"/>
  <c r="F14" i="1"/>
  <c r="E14" i="1"/>
  <c r="D14" i="1"/>
  <c r="P14" i="1" s="1"/>
  <c r="I161" i="1"/>
  <c r="Q161" i="1" s="1"/>
  <c r="H161" i="1"/>
  <c r="R161" i="1" s="1"/>
  <c r="F161" i="1"/>
  <c r="E161" i="1"/>
  <c r="D161" i="1"/>
  <c r="P161" i="1" s="1"/>
  <c r="C161" i="1"/>
  <c r="O161" i="1" s="1"/>
  <c r="I157" i="1"/>
  <c r="Q157" i="1" s="1"/>
  <c r="H157" i="1"/>
  <c r="R157" i="1" s="1"/>
  <c r="F157" i="1"/>
  <c r="E157" i="1"/>
  <c r="D157" i="1"/>
  <c r="P157" i="1" s="1"/>
  <c r="C157" i="1"/>
  <c r="O157" i="1" s="1"/>
  <c r="I136" i="1"/>
  <c r="Q136" i="1" s="1"/>
  <c r="H136" i="1"/>
  <c r="R136" i="1" s="1"/>
  <c r="F136" i="1"/>
  <c r="E136" i="1"/>
  <c r="C136" i="1"/>
  <c r="O136" i="1" s="1"/>
  <c r="I156" i="1"/>
  <c r="Q156" i="1" s="1"/>
  <c r="H156" i="1"/>
  <c r="R156" i="1" s="1"/>
  <c r="F156" i="1"/>
  <c r="E156" i="1"/>
  <c r="D156" i="1"/>
  <c r="P156" i="1" s="1"/>
  <c r="C156" i="1"/>
  <c r="O156" i="1" s="1"/>
  <c r="I110" i="1"/>
  <c r="Q110" i="1" s="1"/>
  <c r="H110" i="1"/>
  <c r="R110" i="1" s="1"/>
  <c r="F110" i="1"/>
  <c r="E110" i="1"/>
  <c r="D110" i="1"/>
  <c r="P110" i="1" s="1"/>
  <c r="C110" i="1"/>
  <c r="O110" i="1" s="1"/>
  <c r="I15" i="1"/>
  <c r="Q15" i="1" s="1"/>
  <c r="H15" i="1"/>
  <c r="R15" i="1" s="1"/>
  <c r="F15" i="1"/>
  <c r="E15" i="1"/>
  <c r="D15" i="1"/>
  <c r="P15" i="1" s="1"/>
  <c r="C15" i="1"/>
  <c r="O15" i="1" s="1"/>
  <c r="I69" i="1"/>
  <c r="Q69" i="1" s="1"/>
  <c r="H69" i="1"/>
  <c r="R69" i="1" s="1"/>
  <c r="F69" i="1"/>
  <c r="E69" i="1"/>
  <c r="D69" i="1"/>
  <c r="P69" i="1" s="1"/>
  <c r="C69" i="1"/>
  <c r="O69" i="1" s="1"/>
  <c r="I88" i="1"/>
  <c r="Q88" i="1" s="1"/>
  <c r="H88" i="1"/>
  <c r="R88" i="1" s="1"/>
  <c r="F88" i="1"/>
  <c r="E88" i="1"/>
  <c r="D88" i="1"/>
  <c r="P88" i="1" s="1"/>
  <c r="C88" i="1"/>
  <c r="O88" i="1" s="1"/>
  <c r="I201" i="1"/>
  <c r="H201" i="1"/>
  <c r="F201" i="1"/>
  <c r="E201" i="1"/>
  <c r="D201" i="1"/>
  <c r="C201" i="1"/>
  <c r="I162" i="1"/>
  <c r="Q162" i="1" s="1"/>
  <c r="H162" i="1"/>
  <c r="R162" i="1" s="1"/>
  <c r="F162" i="1"/>
  <c r="E162" i="1"/>
  <c r="D162" i="1"/>
  <c r="P162" i="1" s="1"/>
  <c r="C162" i="1"/>
  <c r="O162" i="1" s="1"/>
  <c r="I115" i="1"/>
  <c r="Q115" i="1" s="1"/>
  <c r="H115" i="1"/>
  <c r="R115" i="1" s="1"/>
  <c r="F115" i="1"/>
  <c r="E115" i="1"/>
  <c r="D115" i="1"/>
  <c r="P115" i="1" s="1"/>
  <c r="C115" i="1"/>
  <c r="O115" i="1" s="1"/>
  <c r="I20" i="1"/>
  <c r="Q20" i="1" s="1"/>
  <c r="H20" i="1"/>
  <c r="R20" i="1" s="1"/>
  <c r="F20" i="1"/>
  <c r="E20" i="1"/>
  <c r="D20" i="1"/>
  <c r="P20" i="1" s="1"/>
  <c r="C20" i="1"/>
  <c r="O20" i="1" s="1"/>
  <c r="I52" i="1"/>
  <c r="Q52" i="1" s="1"/>
  <c r="H52" i="1"/>
  <c r="R52" i="1" s="1"/>
  <c r="F52" i="1"/>
  <c r="E52" i="1"/>
  <c r="C52" i="1"/>
  <c r="O52" i="1" s="1"/>
  <c r="I87" i="1"/>
  <c r="Q87" i="1" s="1"/>
  <c r="H87" i="1"/>
  <c r="R87" i="1" s="1"/>
  <c r="F87" i="1"/>
  <c r="E87" i="1"/>
  <c r="D87" i="1"/>
  <c r="P87" i="1" s="1"/>
  <c r="C87" i="1"/>
  <c r="O87" i="1" s="1"/>
  <c r="I160" i="1"/>
  <c r="Q160" i="1" s="1"/>
  <c r="H160" i="1"/>
  <c r="R160" i="1" s="1"/>
  <c r="F160" i="1"/>
  <c r="E160" i="1"/>
  <c r="D160" i="1"/>
  <c r="P160" i="1" s="1"/>
  <c r="C160" i="1"/>
  <c r="O160" i="1" s="1"/>
  <c r="I187" i="1"/>
  <c r="H187" i="1"/>
  <c r="F187" i="1"/>
  <c r="E187" i="1"/>
  <c r="D187" i="1"/>
  <c r="C187" i="1"/>
  <c r="I79" i="1"/>
  <c r="Q79" i="1" s="1"/>
  <c r="H79" i="1"/>
  <c r="R79" i="1" s="1"/>
  <c r="F79" i="1"/>
  <c r="E79" i="1"/>
  <c r="P79" i="1"/>
  <c r="C79" i="1"/>
  <c r="O79" i="1" s="1"/>
  <c r="I127" i="1"/>
  <c r="Q127" i="1" s="1"/>
  <c r="H127" i="1"/>
  <c r="R127" i="1" s="1"/>
  <c r="F127" i="1"/>
  <c r="E127" i="1"/>
  <c r="D127" i="1"/>
  <c r="P127" i="1" s="1"/>
  <c r="C127" i="1"/>
  <c r="O127" i="1" s="1"/>
  <c r="I55" i="1"/>
  <c r="Q55" i="1" s="1"/>
  <c r="H55" i="1"/>
  <c r="R55" i="1" s="1"/>
  <c r="F55" i="1"/>
  <c r="E55" i="1"/>
  <c r="D55" i="1"/>
  <c r="P55" i="1" s="1"/>
  <c r="C55" i="1"/>
  <c r="O55" i="1" s="1"/>
  <c r="I121" i="1"/>
  <c r="Q121" i="1" s="1"/>
  <c r="H121" i="1"/>
  <c r="R121" i="1" s="1"/>
  <c r="F121" i="1"/>
  <c r="E121" i="1"/>
  <c r="D121" i="1"/>
  <c r="P121" i="1" s="1"/>
  <c r="C121" i="1"/>
  <c r="O121" i="1" s="1"/>
  <c r="I220" i="1"/>
  <c r="H220" i="1"/>
  <c r="F220" i="1"/>
  <c r="E220" i="1"/>
  <c r="C220" i="1"/>
  <c r="I120" i="1"/>
  <c r="Q120" i="1" s="1"/>
  <c r="H120" i="1"/>
  <c r="R120" i="1" s="1"/>
  <c r="F120" i="1"/>
  <c r="E120" i="1"/>
  <c r="D120" i="1"/>
  <c r="P120" i="1" s="1"/>
  <c r="C120" i="1"/>
  <c r="O120" i="1" s="1"/>
  <c r="I166" i="1"/>
  <c r="Q166" i="1" s="1"/>
  <c r="H166" i="1"/>
  <c r="R166" i="1" s="1"/>
  <c r="F166" i="1"/>
  <c r="E166" i="1"/>
  <c r="D166" i="1"/>
  <c r="P166" i="1" s="1"/>
  <c r="C166" i="1"/>
  <c r="O166" i="1" s="1"/>
  <c r="I29" i="1"/>
  <c r="Q29" i="1" s="1"/>
  <c r="H29" i="1"/>
  <c r="R29" i="1" s="1"/>
  <c r="F29" i="1"/>
  <c r="E29" i="1"/>
  <c r="D29" i="1"/>
  <c r="P29" i="1" s="1"/>
  <c r="C29" i="1"/>
  <c r="O29" i="1" s="1"/>
  <c r="I56" i="1"/>
  <c r="Q56" i="1" s="1"/>
  <c r="H56" i="1"/>
  <c r="R56" i="1" s="1"/>
  <c r="F56" i="1"/>
  <c r="E56" i="1"/>
  <c r="C56" i="1"/>
  <c r="O56" i="1" s="1"/>
  <c r="I168" i="1"/>
  <c r="Q168" i="1" s="1"/>
  <c r="H168" i="1"/>
  <c r="R168" i="1" s="1"/>
  <c r="F168" i="1"/>
  <c r="E168" i="1"/>
  <c r="D168" i="1"/>
  <c r="P168" i="1" s="1"/>
  <c r="C168" i="1"/>
  <c r="O168" i="1" s="1"/>
  <c r="I104" i="1"/>
  <c r="Q104" i="1" s="1"/>
  <c r="H104" i="1"/>
  <c r="R104" i="1" s="1"/>
  <c r="F104" i="1"/>
  <c r="E104" i="1"/>
  <c r="D104" i="1"/>
  <c r="P104" i="1" s="1"/>
  <c r="C104" i="1"/>
  <c r="O104" i="1" s="1"/>
  <c r="I2" i="1"/>
  <c r="Q2" i="1" s="1"/>
  <c r="H2" i="1"/>
  <c r="R2" i="1" s="1"/>
  <c r="F2" i="1"/>
  <c r="E2" i="1"/>
  <c r="D2" i="1"/>
  <c r="P2" i="1" s="1"/>
  <c r="C2" i="1"/>
  <c r="O2" i="1" s="1"/>
  <c r="I64" i="1"/>
  <c r="Q64" i="1" s="1"/>
  <c r="H64" i="1"/>
  <c r="R64" i="1" s="1"/>
  <c r="F64" i="1"/>
  <c r="E64" i="1"/>
  <c r="D64" i="1"/>
  <c r="P64" i="1" s="1"/>
  <c r="C64" i="1"/>
  <c r="O64" i="1" s="1"/>
  <c r="I74" i="1"/>
  <c r="Q74" i="1" s="1"/>
  <c r="H74" i="1"/>
  <c r="R74" i="1" s="1"/>
  <c r="F74" i="1"/>
  <c r="E74" i="1"/>
  <c r="D74" i="1"/>
  <c r="P74" i="1" s="1"/>
  <c r="C74" i="1"/>
  <c r="O74" i="1" s="1"/>
  <c r="I122" i="1"/>
  <c r="Q122" i="1" s="1"/>
  <c r="H122" i="1"/>
  <c r="R122" i="1" s="1"/>
  <c r="F122" i="1"/>
  <c r="E122" i="1"/>
  <c r="D122" i="1"/>
  <c r="P122" i="1" s="1"/>
  <c r="C122" i="1"/>
  <c r="O122" i="1" s="1"/>
  <c r="I204" i="1"/>
  <c r="H204" i="1"/>
  <c r="F204" i="1"/>
  <c r="E204" i="1"/>
  <c r="D204" i="1"/>
  <c r="C204" i="1"/>
  <c r="I39" i="1"/>
  <c r="Q39" i="1" s="1"/>
  <c r="H39" i="1"/>
  <c r="R39" i="1" s="1"/>
  <c r="F39" i="1"/>
  <c r="E39" i="1"/>
  <c r="D39" i="1"/>
  <c r="P39" i="1" s="1"/>
  <c r="C39" i="1"/>
  <c r="O39" i="1" s="1"/>
  <c r="I57" i="1"/>
  <c r="Q57" i="1" s="1"/>
  <c r="H57" i="1"/>
  <c r="R57" i="1" s="1"/>
  <c r="F57" i="1"/>
  <c r="E57" i="1"/>
  <c r="D57" i="1"/>
  <c r="P57" i="1" s="1"/>
  <c r="C57" i="1"/>
  <c r="O57" i="1" s="1"/>
  <c r="I71" i="1"/>
  <c r="Q71" i="1" s="1"/>
  <c r="H71" i="1"/>
  <c r="R71" i="1" s="1"/>
  <c r="F71" i="1"/>
  <c r="E71" i="1"/>
  <c r="D71" i="1"/>
  <c r="P71" i="1" s="1"/>
  <c r="C71" i="1"/>
  <c r="O71" i="1" s="1"/>
  <c r="I172" i="1"/>
  <c r="Q172" i="1" s="1"/>
  <c r="H172" i="1"/>
  <c r="R172" i="1" s="1"/>
  <c r="F172" i="1"/>
  <c r="E172" i="1"/>
  <c r="D172" i="1"/>
  <c r="P172" i="1" s="1"/>
  <c r="C172" i="1"/>
  <c r="O172" i="1" s="1"/>
  <c r="I85" i="1"/>
  <c r="Q85" i="1" s="1"/>
  <c r="H85" i="1"/>
  <c r="R85" i="1" s="1"/>
  <c r="F85" i="1"/>
  <c r="E85" i="1"/>
  <c r="D85" i="1"/>
  <c r="P85" i="1" s="1"/>
  <c r="C85" i="1"/>
  <c r="O85" i="1" s="1"/>
  <c r="I62" i="1"/>
  <c r="Q62" i="1" s="1"/>
  <c r="H62" i="1"/>
  <c r="R62" i="1" s="1"/>
  <c r="F62" i="1"/>
  <c r="E62" i="1"/>
  <c r="D62" i="1"/>
  <c r="P62" i="1" s="1"/>
  <c r="C62" i="1"/>
  <c r="O62" i="1" s="1"/>
  <c r="I106" i="1"/>
  <c r="Q106" i="1" s="1"/>
  <c r="H106" i="1"/>
  <c r="R106" i="1" s="1"/>
  <c r="F106" i="1"/>
  <c r="E106" i="1"/>
  <c r="D106" i="1"/>
  <c r="P106" i="1" s="1"/>
  <c r="C106" i="1"/>
  <c r="O106" i="1" s="1"/>
  <c r="I176" i="1"/>
  <c r="Q176" i="1" s="1"/>
  <c r="H176" i="1"/>
  <c r="R176" i="1" s="1"/>
  <c r="F176" i="1"/>
  <c r="E176" i="1"/>
  <c r="D176" i="1"/>
  <c r="P176" i="1" s="1"/>
  <c r="C176" i="1"/>
  <c r="O176" i="1" s="1"/>
  <c r="I7" i="1"/>
  <c r="Q7" i="1" s="1"/>
  <c r="H7" i="1"/>
  <c r="R7" i="1" s="1"/>
  <c r="F7" i="1"/>
  <c r="E7" i="1"/>
  <c r="D7" i="1"/>
  <c r="P7" i="1" s="1"/>
  <c r="C7" i="1"/>
  <c r="O7" i="1" s="1"/>
  <c r="I144" i="1"/>
  <c r="Q144" i="1" s="1"/>
  <c r="H144" i="1"/>
  <c r="R144" i="1" s="1"/>
  <c r="F144" i="1"/>
  <c r="E144" i="1"/>
  <c r="D144" i="1"/>
  <c r="P144" i="1" s="1"/>
  <c r="I133" i="1"/>
  <c r="Q133" i="1" s="1"/>
  <c r="H133" i="1"/>
  <c r="R133" i="1" s="1"/>
  <c r="F133" i="1"/>
  <c r="E133" i="1"/>
  <c r="D133" i="1"/>
  <c r="P133" i="1" s="1"/>
  <c r="C133" i="1"/>
  <c r="O133" i="1" s="1"/>
  <c r="I82" i="1"/>
  <c r="Q82" i="1" s="1"/>
  <c r="H82" i="1"/>
  <c r="R82" i="1" s="1"/>
  <c r="F82" i="1"/>
  <c r="E82" i="1"/>
  <c r="D82" i="1"/>
  <c r="P82" i="1" s="1"/>
  <c r="C82" i="1"/>
  <c r="O82" i="1" s="1"/>
  <c r="I165" i="1"/>
  <c r="Q165" i="1" s="1"/>
  <c r="H165" i="1"/>
  <c r="R165" i="1" s="1"/>
  <c r="F165" i="1"/>
  <c r="E165" i="1"/>
  <c r="D165" i="1"/>
  <c r="P165" i="1" s="1"/>
  <c r="C165" i="1"/>
  <c r="O165" i="1" s="1"/>
  <c r="I202" i="1"/>
  <c r="H202" i="1"/>
  <c r="F202" i="1"/>
  <c r="E202" i="1"/>
  <c r="D202" i="1"/>
  <c r="C202" i="1"/>
  <c r="I83" i="1"/>
  <c r="Q83" i="1" s="1"/>
  <c r="H83" i="1"/>
  <c r="R83" i="1" s="1"/>
  <c r="F83" i="1"/>
  <c r="E83" i="1"/>
  <c r="D83" i="1"/>
  <c r="P83" i="1" s="1"/>
  <c r="C83" i="1"/>
  <c r="O83" i="1" s="1"/>
  <c r="I178" i="1"/>
  <c r="Q178" i="1" s="1"/>
  <c r="H178" i="1"/>
  <c r="R178" i="1" s="1"/>
  <c r="F178" i="1"/>
  <c r="E178" i="1"/>
  <c r="D178" i="1"/>
  <c r="P178" i="1" s="1"/>
  <c r="C178" i="1"/>
  <c r="O178" i="1" s="1"/>
  <c r="I80" i="1"/>
  <c r="Q80" i="1" s="1"/>
  <c r="H80" i="1"/>
  <c r="R80" i="1" s="1"/>
  <c r="F80" i="1"/>
  <c r="E80" i="1"/>
  <c r="D80" i="1"/>
  <c r="P80" i="1" s="1"/>
  <c r="C80" i="1"/>
  <c r="O80" i="1" s="1"/>
  <c r="I93" i="1"/>
  <c r="Q93" i="1" s="1"/>
  <c r="H93" i="1"/>
  <c r="R93" i="1" s="1"/>
  <c r="F93" i="1"/>
  <c r="E93" i="1"/>
  <c r="D93" i="1"/>
  <c r="P93" i="1" s="1"/>
  <c r="C93" i="1"/>
  <c r="O93" i="1" s="1"/>
  <c r="I182" i="1"/>
  <c r="H182" i="1"/>
  <c r="F182" i="1"/>
  <c r="E182" i="1"/>
  <c r="D182" i="1"/>
  <c r="C182" i="1"/>
  <c r="I9" i="1"/>
  <c r="Q9" i="1" s="1"/>
  <c r="H9" i="1"/>
  <c r="R9" i="1" s="1"/>
  <c r="F9" i="1"/>
  <c r="E9" i="1"/>
  <c r="D9" i="1"/>
  <c r="P9" i="1" s="1"/>
  <c r="C9" i="1"/>
  <c r="O9" i="1" s="1"/>
  <c r="I155" i="1"/>
  <c r="Q155" i="1" s="1"/>
  <c r="H155" i="1"/>
  <c r="R155" i="1" s="1"/>
  <c r="F155" i="1"/>
  <c r="E155" i="1"/>
  <c r="D155" i="1"/>
  <c r="P155" i="1" s="1"/>
  <c r="C155" i="1"/>
  <c r="O155" i="1" s="1"/>
  <c r="I177" i="1"/>
  <c r="Q177" i="1" s="1"/>
  <c r="H177" i="1"/>
  <c r="R177" i="1" s="1"/>
  <c r="F177" i="1"/>
  <c r="E177" i="1"/>
  <c r="D177" i="1"/>
  <c r="P177" i="1" s="1"/>
  <c r="C177" i="1"/>
  <c r="O177" i="1" s="1"/>
  <c r="I90" i="1"/>
  <c r="Q90" i="1" s="1"/>
  <c r="H90" i="1"/>
  <c r="R90" i="1" s="1"/>
  <c r="F90" i="1"/>
  <c r="E90" i="1"/>
  <c r="D90" i="1"/>
  <c r="P90" i="1" s="1"/>
  <c r="C90" i="1"/>
  <c r="O90" i="1" s="1"/>
  <c r="I98" i="1"/>
  <c r="Q98" i="1" s="1"/>
  <c r="H98" i="1"/>
  <c r="R98" i="1" s="1"/>
  <c r="F98" i="1"/>
  <c r="E98" i="1"/>
  <c r="D98" i="1"/>
  <c r="P98" i="1" s="1"/>
  <c r="C98" i="1"/>
  <c r="O98" i="1" s="1"/>
  <c r="I54" i="1"/>
  <c r="Q54" i="1" s="1"/>
  <c r="H54" i="1"/>
  <c r="R54" i="1" s="1"/>
  <c r="F54" i="1"/>
  <c r="E54" i="1"/>
  <c r="D54" i="1"/>
  <c r="P54" i="1" s="1"/>
  <c r="C54" i="1"/>
  <c r="O54" i="1" s="1"/>
  <c r="I194" i="1"/>
  <c r="H194" i="1"/>
  <c r="F194" i="1"/>
  <c r="E194" i="1"/>
  <c r="D194" i="1"/>
  <c r="C194" i="1"/>
  <c r="I141" i="1"/>
  <c r="Q141" i="1" s="1"/>
  <c r="H141" i="1"/>
  <c r="R141" i="1" s="1"/>
  <c r="F141" i="1"/>
  <c r="E141" i="1"/>
  <c r="D141" i="1"/>
  <c r="P141" i="1" s="1"/>
  <c r="C141" i="1"/>
  <c r="O141" i="1" s="1"/>
  <c r="I33" i="1"/>
  <c r="Q33" i="1" s="1"/>
  <c r="H33" i="1"/>
  <c r="R33" i="1" s="1"/>
  <c r="F33" i="1"/>
  <c r="E33" i="1"/>
  <c r="D33" i="1"/>
  <c r="P33" i="1" s="1"/>
  <c r="C33" i="1"/>
  <c r="O33" i="1" s="1"/>
  <c r="I198" i="1"/>
  <c r="H198" i="1"/>
  <c r="F198" i="1"/>
  <c r="E198" i="1"/>
  <c r="D198" i="1"/>
  <c r="C198" i="1"/>
  <c r="I49" i="1"/>
  <c r="Q49" i="1" s="1"/>
  <c r="H49" i="1"/>
  <c r="R49" i="1" s="1"/>
  <c r="F49" i="1"/>
  <c r="E49" i="1"/>
  <c r="D49" i="1"/>
  <c r="P49" i="1" s="1"/>
  <c r="C49" i="1"/>
  <c r="O49" i="1" s="1"/>
  <c r="I200" i="1"/>
  <c r="H200" i="1"/>
  <c r="F200" i="1"/>
  <c r="E200" i="1"/>
  <c r="D200" i="1"/>
  <c r="C200" i="1"/>
  <c r="I207" i="1"/>
  <c r="H207" i="1"/>
  <c r="F207" i="1"/>
  <c r="E207" i="1"/>
  <c r="C207" i="1"/>
  <c r="I34" i="1"/>
  <c r="Q34" i="1" s="1"/>
  <c r="H34" i="1"/>
  <c r="R34" i="1" s="1"/>
  <c r="F34" i="1"/>
  <c r="E34" i="1"/>
  <c r="D34" i="1"/>
  <c r="P34" i="1" s="1"/>
  <c r="C34" i="1"/>
  <c r="O34" i="1" s="1"/>
  <c r="I140" i="1"/>
  <c r="Q140" i="1" s="1"/>
  <c r="H140" i="1"/>
  <c r="R140" i="1" s="1"/>
  <c r="F140" i="1"/>
  <c r="E140" i="1"/>
  <c r="D140" i="1"/>
  <c r="P140" i="1" s="1"/>
  <c r="C140" i="1"/>
  <c r="O140" i="1" s="1"/>
  <c r="I41" i="1"/>
  <c r="Q41" i="1" s="1"/>
  <c r="H41" i="1"/>
  <c r="R41" i="1" s="1"/>
  <c r="F41" i="1"/>
  <c r="E41" i="1"/>
  <c r="D41" i="1"/>
  <c r="P41" i="1" s="1"/>
  <c r="C41" i="1"/>
  <c r="O41" i="1" s="1"/>
  <c r="N208" i="1" l="1"/>
  <c r="N191" i="1"/>
  <c r="N150" i="1"/>
  <c r="N47" i="1"/>
  <c r="N205" i="1"/>
  <c r="N117" i="1"/>
  <c r="N139" i="1"/>
  <c r="N94" i="1"/>
  <c r="N113" i="1"/>
  <c r="N147" i="1"/>
  <c r="N16" i="1"/>
  <c r="N136" i="1"/>
  <c r="N186" i="1"/>
  <c r="N221" i="1"/>
  <c r="N7" i="1"/>
  <c r="N85" i="1"/>
  <c r="L85" i="1" s="1"/>
  <c r="N39" i="1"/>
  <c r="L39" i="1" s="1"/>
  <c r="N64" i="1"/>
  <c r="L64" i="1" s="1"/>
  <c r="N127" i="1"/>
  <c r="N87" i="1"/>
  <c r="N34" i="1"/>
  <c r="N198" i="1"/>
  <c r="L198" i="1" s="1"/>
  <c r="N54" i="1"/>
  <c r="L54" i="1" s="1"/>
  <c r="N155" i="1"/>
  <c r="N80" i="1"/>
  <c r="N165" i="1"/>
  <c r="L165" i="1" s="1"/>
  <c r="N120" i="1"/>
  <c r="N115" i="1"/>
  <c r="N69" i="1"/>
  <c r="N14" i="1"/>
  <c r="L14" i="1" s="1"/>
  <c r="N164" i="1"/>
  <c r="N179" i="1"/>
  <c r="N37" i="1"/>
  <c r="L37" i="1" s="1"/>
  <c r="N24" i="1"/>
  <c r="L24" i="1" s="1"/>
  <c r="N27" i="1"/>
  <c r="N66" i="1"/>
  <c r="N59" i="1"/>
  <c r="N225" i="1"/>
  <c r="N184" i="1"/>
  <c r="N72" i="1"/>
  <c r="L72" i="1" s="1"/>
  <c r="N116" i="1"/>
  <c r="N169" i="1"/>
  <c r="N48" i="1"/>
  <c r="N217" i="1"/>
  <c r="N213" i="1"/>
  <c r="L213" i="1" s="1"/>
  <c r="N73" i="1"/>
  <c r="L73" i="1" s="1"/>
  <c r="N55" i="1"/>
  <c r="N190" i="1"/>
  <c r="L190" i="1" s="1"/>
  <c r="N131" i="1"/>
  <c r="L212" i="1"/>
  <c r="N174" i="1"/>
  <c r="L174" i="1" s="1"/>
  <c r="N167" i="1"/>
  <c r="N6" i="1"/>
  <c r="N112" i="1"/>
  <c r="N89" i="1"/>
  <c r="N177" i="1"/>
  <c r="N93" i="1"/>
  <c r="L93" i="1" s="1"/>
  <c r="N202" i="1"/>
  <c r="L202" i="1" s="1"/>
  <c r="N166" i="1"/>
  <c r="L166" i="1" s="1"/>
  <c r="N20" i="1"/>
  <c r="N88" i="1"/>
  <c r="N57" i="1"/>
  <c r="N84" i="1"/>
  <c r="N196" i="1"/>
  <c r="L196" i="1" s="1"/>
  <c r="N158" i="1"/>
  <c r="L158" i="1" s="1"/>
  <c r="N180" i="1"/>
  <c r="L180" i="1" s="1"/>
  <c r="N67" i="1"/>
  <c r="L67" i="1" s="1"/>
  <c r="N137" i="1"/>
  <c r="N40" i="1"/>
  <c r="L40" i="1" s="1"/>
  <c r="N144" i="1"/>
  <c r="L144" i="1" s="1"/>
  <c r="N62" i="1"/>
  <c r="L62" i="1" s="1"/>
  <c r="N74" i="1"/>
  <c r="L74" i="1" s="1"/>
  <c r="N168" i="1"/>
  <c r="L168" i="1" s="1"/>
  <c r="N160" i="1"/>
  <c r="L160" i="1" s="1"/>
  <c r="N163" i="1"/>
  <c r="N17" i="1"/>
  <c r="N70" i="1"/>
  <c r="L70" i="1" s="1"/>
  <c r="L199" i="1"/>
  <c r="N108" i="1"/>
  <c r="N12" i="1"/>
  <c r="L12" i="1" s="1"/>
  <c r="N148" i="1"/>
  <c r="L148" i="1" s="1"/>
  <c r="N140" i="1"/>
  <c r="L140" i="1" s="1"/>
  <c r="N49" i="1"/>
  <c r="L49" i="1" s="1"/>
  <c r="N194" i="1"/>
  <c r="L194" i="1" s="1"/>
  <c r="N106" i="1"/>
  <c r="L106" i="1" s="1"/>
  <c r="N71" i="1"/>
  <c r="L71" i="1" s="1"/>
  <c r="N122" i="1"/>
  <c r="L122" i="1" s="1"/>
  <c r="N104" i="1"/>
  <c r="L104" i="1" s="1"/>
  <c r="N121" i="1"/>
  <c r="L121" i="1" s="1"/>
  <c r="N187" i="1"/>
  <c r="L187" i="1" s="1"/>
  <c r="L150" i="1"/>
  <c r="L94" i="1"/>
  <c r="N170" i="1"/>
  <c r="N99" i="1"/>
  <c r="L99" i="1" s="1"/>
  <c r="N78" i="1"/>
  <c r="L78" i="1" s="1"/>
  <c r="N224" i="1"/>
  <c r="N22" i="1"/>
  <c r="L22" i="1" s="1"/>
  <c r="N135" i="1"/>
  <c r="L135" i="1" s="1"/>
  <c r="N173" i="1"/>
  <c r="L173" i="1" s="1"/>
  <c r="N153" i="1"/>
  <c r="L153" i="1" s="1"/>
  <c r="N156" i="1"/>
  <c r="N152" i="1"/>
  <c r="L152" i="1" s="1"/>
  <c r="N92" i="1"/>
  <c r="L92" i="1" s="1"/>
  <c r="N18" i="1"/>
  <c r="N101" i="1"/>
  <c r="L101" i="1" s="1"/>
  <c r="N51" i="1"/>
  <c r="L51" i="1" s="1"/>
  <c r="N50" i="1"/>
  <c r="N109" i="1"/>
  <c r="L109" i="1" s="1"/>
  <c r="N192" i="1"/>
  <c r="N42" i="1"/>
  <c r="L42" i="1" s="1"/>
  <c r="N105" i="1"/>
  <c r="N149" i="1"/>
  <c r="N58" i="1"/>
  <c r="L58" i="1" s="1"/>
  <c r="N46" i="1"/>
  <c r="L46" i="1" s="1"/>
  <c r="N68" i="1"/>
  <c r="L68" i="1" s="1"/>
  <c r="N138" i="1"/>
  <c r="L138" i="1" s="1"/>
  <c r="N230" i="1"/>
  <c r="N128" i="1"/>
  <c r="L128" i="1" s="1"/>
  <c r="N97" i="1"/>
  <c r="L97" i="1" s="1"/>
  <c r="N35" i="1"/>
  <c r="L35" i="1" s="1"/>
  <c r="N28" i="1"/>
  <c r="L28" i="1" s="1"/>
  <c r="N76" i="1"/>
  <c r="L76" i="1" s="1"/>
  <c r="N210" i="1"/>
  <c r="L210" i="1" s="1"/>
  <c r="N36" i="1"/>
  <c r="L36" i="1" s="1"/>
  <c r="N61" i="1"/>
  <c r="L61" i="1" s="1"/>
  <c r="N103" i="1"/>
  <c r="L103" i="1" s="1"/>
  <c r="N154" i="1"/>
  <c r="L154" i="1" s="1"/>
  <c r="N214" i="1"/>
  <c r="L214" i="1" s="1"/>
  <c r="N96" i="1"/>
  <c r="L96" i="1" s="1"/>
  <c r="N195" i="1"/>
  <c r="L195" i="1" s="1"/>
  <c r="N223" i="1"/>
  <c r="L223" i="1" s="1"/>
  <c r="N125" i="1"/>
  <c r="L125" i="1" s="1"/>
  <c r="N226" i="1"/>
  <c r="N185" i="1"/>
  <c r="L185" i="1" s="1"/>
  <c r="N197" i="1"/>
  <c r="L197" i="1" s="1"/>
  <c r="N118" i="1"/>
  <c r="L118" i="1" s="1"/>
  <c r="N25" i="1"/>
  <c r="L25" i="1" s="1"/>
  <c r="N31" i="1"/>
  <c r="L31" i="1" s="1"/>
  <c r="N23" i="1"/>
  <c r="L23" i="1" s="1"/>
  <c r="N119" i="1"/>
  <c r="L119" i="1" s="1"/>
  <c r="N129" i="1"/>
  <c r="L129" i="1" s="1"/>
  <c r="N13" i="1"/>
  <c r="L13" i="1" s="1"/>
  <c r="N143" i="1"/>
  <c r="L143" i="1" s="1"/>
  <c r="N10" i="1"/>
  <c r="L10" i="1" s="1"/>
  <c r="N227" i="1"/>
  <c r="N100" i="1"/>
  <c r="L100" i="1" s="1"/>
  <c r="N159" i="1"/>
  <c r="L159" i="1" s="1"/>
  <c r="N193" i="1"/>
  <c r="L193" i="1" s="1"/>
  <c r="N114" i="1"/>
  <c r="N32" i="1"/>
  <c r="L32" i="1" s="1"/>
  <c r="N4" i="1"/>
  <c r="N183" i="1"/>
  <c r="L183" i="1" s="1"/>
  <c r="N222" i="1"/>
  <c r="L222" i="1" s="1"/>
  <c r="N218" i="1"/>
  <c r="N161" i="1"/>
  <c r="L161" i="1" s="1"/>
  <c r="N209" i="1"/>
  <c r="L209" i="1" s="1"/>
  <c r="N132" i="1"/>
  <c r="L132" i="1" s="1"/>
  <c r="N188" i="1"/>
  <c r="L188" i="1" s="1"/>
  <c r="N30" i="1"/>
  <c r="L30" i="1" s="1"/>
  <c r="N151" i="1"/>
  <c r="L151" i="1" s="1"/>
  <c r="N111" i="1"/>
  <c r="L111" i="1" s="1"/>
  <c r="N53" i="1"/>
  <c r="L53" i="1" s="1"/>
  <c r="N63" i="1"/>
  <c r="L63" i="1" s="1"/>
  <c r="N41" i="1"/>
  <c r="L41" i="1" s="1"/>
  <c r="L200" i="1"/>
  <c r="N141" i="1"/>
  <c r="L141" i="1" s="1"/>
  <c r="N90" i="1"/>
  <c r="L90" i="1" s="1"/>
  <c r="N182" i="1"/>
  <c r="L182" i="1" s="1"/>
  <c r="N83" i="1"/>
  <c r="L83" i="1" s="1"/>
  <c r="N133" i="1"/>
  <c r="L133" i="1" s="1"/>
  <c r="L7" i="1"/>
  <c r="N29" i="1"/>
  <c r="L29" i="1" s="1"/>
  <c r="L127" i="1"/>
  <c r="L87" i="1"/>
  <c r="N52" i="1"/>
  <c r="L52" i="1" s="1"/>
  <c r="N201" i="1"/>
  <c r="L201" i="1" s="1"/>
  <c r="N110" i="1"/>
  <c r="L110" i="1" s="1"/>
  <c r="L117" i="1"/>
  <c r="L47" i="1"/>
  <c r="L205" i="1"/>
  <c r="N77" i="1"/>
  <c r="L77" i="1" s="1"/>
  <c r="N95" i="1"/>
  <c r="L95" i="1" s="1"/>
  <c r="N5" i="1"/>
  <c r="L5" i="1" s="1"/>
  <c r="N11" i="1"/>
  <c r="L113" i="1"/>
  <c r="L147" i="1"/>
  <c r="L139" i="1"/>
  <c r="L43" i="1"/>
  <c r="L208" i="1"/>
  <c r="L191" i="1"/>
  <c r="N176" i="1"/>
  <c r="L176" i="1" s="1"/>
  <c r="N172" i="1"/>
  <c r="L172" i="1" s="1"/>
  <c r="N204" i="1"/>
  <c r="L204" i="1" s="1"/>
  <c r="N2" i="1"/>
  <c r="N220" i="1"/>
  <c r="N79" i="1"/>
  <c r="L79" i="1" s="1"/>
  <c r="N157" i="1"/>
  <c r="L157" i="1" s="1"/>
  <c r="N229" i="1"/>
  <c r="L229" i="1" s="1"/>
  <c r="N146" i="1"/>
  <c r="L146" i="1" s="1"/>
  <c r="N189" i="1"/>
  <c r="L189" i="1" s="1"/>
  <c r="N65" i="1"/>
  <c r="L65" i="1" s="1"/>
  <c r="N107" i="1"/>
  <c r="L107" i="1" s="1"/>
  <c r="N124" i="1"/>
  <c r="L124" i="1" s="1"/>
  <c r="N171" i="1"/>
  <c r="L171" i="1" s="1"/>
  <c r="N175" i="1"/>
  <c r="L175" i="1" s="1"/>
  <c r="N130" i="1"/>
  <c r="L130" i="1" s="1"/>
  <c r="N207" i="1"/>
  <c r="L207" i="1" s="1"/>
  <c r="N33" i="1"/>
  <c r="L33" i="1" s="1"/>
  <c r="N98" i="1"/>
  <c r="L98" i="1" s="1"/>
  <c r="N9" i="1"/>
  <c r="L9" i="1" s="1"/>
  <c r="N178" i="1"/>
  <c r="L178" i="1" s="1"/>
  <c r="N82" i="1"/>
  <c r="L82" i="1" s="1"/>
  <c r="N56" i="1"/>
  <c r="L56" i="1" s="1"/>
  <c r="N162" i="1"/>
  <c r="L162" i="1" s="1"/>
  <c r="N15" i="1"/>
  <c r="E235" i="1" s="1"/>
  <c r="N203" i="1"/>
  <c r="L203" i="1" s="1"/>
  <c r="N86" i="1"/>
  <c r="L86" i="1" s="1"/>
  <c r="N3" i="1"/>
  <c r="L3" i="1" s="1"/>
  <c r="N123" i="1"/>
  <c r="L123" i="1" s="1"/>
  <c r="N142" i="1"/>
  <c r="L142" i="1" s="1"/>
  <c r="N228" i="1"/>
  <c r="L228" i="1" s="1"/>
  <c r="N145" i="1"/>
  <c r="L145" i="1" s="1"/>
  <c r="N181" i="1"/>
  <c r="L181" i="1" s="1"/>
  <c r="N8" i="1"/>
  <c r="L216" i="1"/>
  <c r="N102" i="1"/>
  <c r="L102" i="1" s="1"/>
  <c r="N211" i="1"/>
  <c r="L211" i="1" s="1"/>
  <c r="N75" i="1"/>
  <c r="L75" i="1" s="1"/>
  <c r="N206" i="1"/>
  <c r="L206" i="1" s="1"/>
  <c r="N219" i="1"/>
  <c r="L219" i="1" s="1"/>
  <c r="N45" i="1"/>
  <c r="L45" i="1" s="1"/>
  <c r="N134" i="1"/>
  <c r="L134" i="1" s="1"/>
  <c r="N60" i="1"/>
  <c r="L60" i="1" s="1"/>
  <c r="N215" i="1"/>
  <c r="L215" i="1" s="1"/>
  <c r="N126" i="1"/>
  <c r="L126" i="1" s="1"/>
  <c r="N91" i="1"/>
  <c r="L91" i="1" s="1"/>
  <c r="N21" i="1"/>
  <c r="L21" i="1" s="1"/>
  <c r="N19" i="1"/>
  <c r="L19" i="1" s="1"/>
  <c r="N38" i="1"/>
  <c r="L38" i="1" s="1"/>
  <c r="N26" i="1"/>
  <c r="L26" i="1" s="1"/>
  <c r="N44" i="1"/>
  <c r="L44" i="1" s="1"/>
  <c r="N81" i="1"/>
  <c r="L81" i="1" s="1"/>
  <c r="L114" i="1"/>
  <c r="L4" i="1"/>
  <c r="L230" i="1"/>
  <c r="L217" i="1"/>
  <c r="L169" i="1"/>
  <c r="L16" i="1"/>
  <c r="L115" i="1"/>
  <c r="L179" i="1"/>
  <c r="L27" i="1"/>
  <c r="L59" i="1"/>
  <c r="L184" i="1"/>
  <c r="L163" i="1"/>
  <c r="L17" i="1"/>
  <c r="L131" i="1"/>
  <c r="L167" i="1"/>
  <c r="L112" i="1"/>
  <c r="L89" i="1"/>
  <c r="L137" i="1"/>
  <c r="L186" i="1"/>
  <c r="L170" i="1"/>
  <c r="L224" i="1"/>
  <c r="L34" i="1"/>
  <c r="L155" i="1"/>
  <c r="L80" i="1"/>
  <c r="L120" i="1"/>
  <c r="L69" i="1"/>
  <c r="L164" i="1"/>
  <c r="L66" i="1"/>
  <c r="L116" i="1"/>
  <c r="L57" i="1"/>
  <c r="L55" i="1"/>
  <c r="L84" i="1"/>
  <c r="L108" i="1"/>
  <c r="L177" i="1"/>
  <c r="L20" i="1"/>
  <c r="L88" i="1"/>
  <c r="L156" i="1"/>
  <c r="L50" i="1"/>
  <c r="L192" i="1"/>
  <c r="L105" i="1"/>
  <c r="L149" i="1"/>
  <c r="L48" i="1"/>
  <c r="D220" i="1"/>
  <c r="L220" i="1" s="1"/>
  <c r="D221" i="1"/>
  <c r="L221" i="1" s="1"/>
  <c r="D225" i="1"/>
  <c r="D226" i="1"/>
  <c r="D227" i="1"/>
  <c r="D218" i="1"/>
  <c r="L6" i="1"/>
  <c r="J196" i="1"/>
  <c r="J124" i="1"/>
  <c r="J213" i="1"/>
  <c r="D136" i="1"/>
  <c r="G52" i="1"/>
  <c r="G201" i="1"/>
  <c r="J101" i="1"/>
  <c r="J218" i="1"/>
  <c r="G221" i="1"/>
  <c r="G189" i="1"/>
  <c r="J77" i="1"/>
  <c r="G86" i="1"/>
  <c r="G123" i="1"/>
  <c r="J199" i="1"/>
  <c r="J123" i="1"/>
  <c r="G226" i="1"/>
  <c r="G219" i="1"/>
  <c r="J221" i="1"/>
  <c r="J205" i="1"/>
  <c r="G152" i="1"/>
  <c r="J164" i="1"/>
  <c r="G92" i="1"/>
  <c r="J228" i="1"/>
  <c r="G134" i="1"/>
  <c r="G220" i="1"/>
  <c r="G79" i="1"/>
  <c r="G73" i="1"/>
  <c r="G49" i="1"/>
  <c r="G194" i="1"/>
  <c r="G177" i="1"/>
  <c r="G93" i="1"/>
  <c r="G202" i="1"/>
  <c r="G144" i="1"/>
  <c r="G47" i="1"/>
  <c r="G97" i="1"/>
  <c r="J47" i="1"/>
  <c r="G13" i="1"/>
  <c r="G218" i="1"/>
  <c r="G186" i="1"/>
  <c r="G170" i="1"/>
  <c r="G99" i="1"/>
  <c r="J21" i="1"/>
  <c r="G231" i="1"/>
  <c r="J193" i="1"/>
  <c r="G19" i="1"/>
  <c r="J114" i="1"/>
  <c r="G38" i="1"/>
  <c r="G85" i="1"/>
  <c r="G39" i="1"/>
  <c r="G64" i="1"/>
  <c r="G56" i="1"/>
  <c r="G145" i="1"/>
  <c r="J230" i="1"/>
  <c r="G119" i="1"/>
  <c r="J186" i="1"/>
  <c r="J170" i="1"/>
  <c r="G61" i="1"/>
  <c r="G78" i="1"/>
  <c r="G68" i="1"/>
  <c r="J73" i="1"/>
  <c r="G59" i="1"/>
  <c r="J8" i="1"/>
  <c r="G206" i="1"/>
  <c r="J27" i="1"/>
  <c r="G89" i="1"/>
  <c r="G76" i="1"/>
  <c r="J225" i="1"/>
  <c r="G169" i="1"/>
  <c r="G171" i="1"/>
  <c r="J53" i="1"/>
  <c r="G175" i="1"/>
  <c r="J63" i="1"/>
  <c r="G167" i="1"/>
  <c r="G129" i="1"/>
  <c r="G35" i="1"/>
  <c r="G42" i="1"/>
  <c r="G110" i="1"/>
  <c r="G98" i="1"/>
  <c r="G9" i="1"/>
  <c r="G178" i="1"/>
  <c r="G82" i="1"/>
  <c r="J66" i="1"/>
  <c r="G91" i="1"/>
  <c r="G21" i="1"/>
  <c r="J159" i="1"/>
  <c r="G193" i="1"/>
  <c r="G114" i="1"/>
  <c r="J214" i="1"/>
  <c r="G208" i="1"/>
  <c r="G66" i="1"/>
  <c r="J181" i="1"/>
  <c r="G105" i="1"/>
  <c r="G108" i="1"/>
  <c r="G174" i="1"/>
  <c r="J208" i="1"/>
  <c r="G60" i="1"/>
  <c r="G227" i="1"/>
  <c r="J210" i="1"/>
  <c r="G36" i="1"/>
  <c r="G135" i="1"/>
  <c r="G230" i="1"/>
  <c r="J148" i="1"/>
  <c r="G215" i="1"/>
  <c r="G197" i="1"/>
  <c r="G25" i="1"/>
  <c r="G100" i="1"/>
  <c r="G159" i="1"/>
  <c r="G154" i="1"/>
  <c r="G214" i="1"/>
  <c r="J224" i="1"/>
  <c r="G48" i="1"/>
  <c r="G128" i="1"/>
  <c r="G112" i="1"/>
  <c r="G211" i="1"/>
  <c r="J118" i="1"/>
  <c r="J41" i="1"/>
  <c r="J141" i="1"/>
  <c r="G41" i="1"/>
  <c r="G200" i="1"/>
  <c r="G106" i="1"/>
  <c r="G71" i="1"/>
  <c r="G122" i="1"/>
  <c r="G104" i="1"/>
  <c r="G166" i="1"/>
  <c r="G55" i="1"/>
  <c r="G160" i="1"/>
  <c r="G115" i="1"/>
  <c r="G69" i="1"/>
  <c r="G136" i="1"/>
  <c r="G229" i="1"/>
  <c r="G23" i="1"/>
  <c r="G146" i="1"/>
  <c r="J132" i="1"/>
  <c r="G217" i="1"/>
  <c r="J84" i="1"/>
  <c r="J188" i="1"/>
  <c r="J92" i="1"/>
  <c r="G5" i="1"/>
  <c r="J18" i="1"/>
  <c r="J24" i="1"/>
  <c r="J153" i="1"/>
  <c r="J130" i="1"/>
  <c r="G116" i="1"/>
  <c r="J211" i="1"/>
  <c r="J174" i="1"/>
  <c r="G40" i="1"/>
  <c r="G6" i="1"/>
  <c r="J32" i="1"/>
  <c r="G26" i="1"/>
  <c r="J4" i="1"/>
  <c r="G44" i="1"/>
  <c r="J183" i="1"/>
  <c r="G222" i="1"/>
  <c r="J173" i="1"/>
  <c r="G190" i="1"/>
  <c r="J151" i="1"/>
  <c r="G124" i="1"/>
  <c r="J158" i="1"/>
  <c r="J143" i="1"/>
  <c r="G225" i="1"/>
  <c r="J227" i="1"/>
  <c r="J50" i="1"/>
  <c r="G16" i="1"/>
  <c r="J222" i="1"/>
  <c r="J98" i="1"/>
  <c r="J9" i="1"/>
  <c r="J178" i="1"/>
  <c r="J82" i="1"/>
  <c r="J85" i="1"/>
  <c r="J39" i="1"/>
  <c r="J64" i="1"/>
  <c r="J56" i="1"/>
  <c r="J220" i="1"/>
  <c r="J79" i="1"/>
  <c r="J52" i="1"/>
  <c r="J201" i="1"/>
  <c r="J110" i="1"/>
  <c r="J161" i="1"/>
  <c r="J163" i="1"/>
  <c r="G140" i="1"/>
  <c r="J34" i="1"/>
  <c r="J198" i="1"/>
  <c r="J152" i="1"/>
  <c r="J190" i="1"/>
  <c r="J107" i="1"/>
  <c r="J111" i="1"/>
  <c r="J40" i="1"/>
  <c r="G102" i="1"/>
  <c r="J179" i="1"/>
  <c r="J54" i="1"/>
  <c r="J49" i="1"/>
  <c r="J177" i="1"/>
  <c r="G182" i="1"/>
  <c r="J93" i="1"/>
  <c r="J202" i="1"/>
  <c r="J144" i="1"/>
  <c r="J106" i="1"/>
  <c r="J71" i="1"/>
  <c r="J122" i="1"/>
  <c r="J104" i="1"/>
  <c r="J166" i="1"/>
  <c r="J55" i="1"/>
  <c r="J160" i="1"/>
  <c r="J115" i="1"/>
  <c r="J69" i="1"/>
  <c r="J136" i="1"/>
  <c r="J229" i="1"/>
  <c r="J23" i="1"/>
  <c r="J146" i="1"/>
  <c r="G203" i="1"/>
  <c r="J125" i="1"/>
  <c r="G8" i="1"/>
  <c r="G184" i="1"/>
  <c r="J216" i="1"/>
  <c r="G72" i="1"/>
  <c r="J102" i="1"/>
  <c r="G75" i="1"/>
  <c r="G96" i="1"/>
  <c r="G195" i="1"/>
  <c r="J135" i="1"/>
  <c r="G46" i="1"/>
  <c r="J16" i="1"/>
  <c r="G65" i="1"/>
  <c r="J175" i="1"/>
  <c r="G34" i="1"/>
  <c r="G198" i="1"/>
  <c r="J12" i="1"/>
  <c r="G210" i="1"/>
  <c r="J72" i="1"/>
  <c r="J75" i="1"/>
  <c r="G32" i="1"/>
  <c r="G4" i="1"/>
  <c r="J195" i="1"/>
  <c r="G183" i="1"/>
  <c r="J65" i="1"/>
  <c r="J108" i="1"/>
  <c r="J139" i="1"/>
  <c r="J43" i="1"/>
  <c r="G213" i="1"/>
  <c r="G109" i="1"/>
  <c r="J59" i="1"/>
  <c r="G143" i="1"/>
  <c r="J28" i="1"/>
  <c r="J70" i="1"/>
  <c r="G33" i="1"/>
  <c r="J194" i="1"/>
  <c r="G90" i="1"/>
  <c r="G83" i="1"/>
  <c r="G133" i="1"/>
  <c r="G176" i="1"/>
  <c r="G172" i="1"/>
  <c r="G204" i="1"/>
  <c r="G2" i="1"/>
  <c r="G29" i="1"/>
  <c r="G121" i="1"/>
  <c r="G187" i="1"/>
  <c r="G20" i="1"/>
  <c r="G88" i="1"/>
  <c r="G156" i="1"/>
  <c r="G14" i="1"/>
  <c r="G117" i="1"/>
  <c r="G150" i="1"/>
  <c r="G77" i="1"/>
  <c r="G18" i="1"/>
  <c r="J142" i="1"/>
  <c r="G131" i="1"/>
  <c r="J113" i="1"/>
  <c r="J171" i="1"/>
  <c r="G12" i="1"/>
  <c r="G125" i="1"/>
  <c r="J129" i="1"/>
  <c r="J35" i="1"/>
  <c r="G10" i="1"/>
  <c r="J215" i="1"/>
  <c r="G118" i="1"/>
  <c r="G22" i="1"/>
  <c r="G81" i="1"/>
  <c r="J91" i="1"/>
  <c r="J44" i="1"/>
  <c r="G196" i="1"/>
  <c r="J131" i="1"/>
  <c r="G212" i="1"/>
  <c r="G67" i="1"/>
  <c r="J191" i="1"/>
  <c r="G27" i="1"/>
  <c r="J223" i="1"/>
  <c r="J219" i="1"/>
  <c r="G45" i="1"/>
  <c r="J10" i="1"/>
  <c r="G192" i="1"/>
  <c r="G126" i="1"/>
  <c r="J207" i="1"/>
  <c r="G54" i="1"/>
  <c r="G155" i="1"/>
  <c r="G80" i="1"/>
  <c r="G165" i="1"/>
  <c r="G7" i="1"/>
  <c r="G62" i="1"/>
  <c r="G57" i="1"/>
  <c r="G74" i="1"/>
  <c r="G168" i="1"/>
  <c r="G120" i="1"/>
  <c r="G127" i="1"/>
  <c r="G87" i="1"/>
  <c r="G162" i="1"/>
  <c r="J180" i="1"/>
  <c r="G132" i="1"/>
  <c r="J203" i="1"/>
  <c r="J95" i="1"/>
  <c r="G3" i="1"/>
  <c r="J5" i="1"/>
  <c r="J94" i="1"/>
  <c r="G107" i="1"/>
  <c r="J212" i="1"/>
  <c r="J67" i="1"/>
  <c r="G158" i="1"/>
  <c r="J167" i="1"/>
  <c r="G51" i="1"/>
  <c r="J145" i="1"/>
  <c r="J60" i="1"/>
  <c r="J68" i="1"/>
  <c r="J140" i="1"/>
  <c r="G141" i="1"/>
  <c r="J155" i="1"/>
  <c r="J80" i="1"/>
  <c r="J165" i="1"/>
  <c r="J7" i="1"/>
  <c r="J62" i="1"/>
  <c r="J57" i="1"/>
  <c r="J74" i="1"/>
  <c r="J168" i="1"/>
  <c r="J120" i="1"/>
  <c r="J127" i="1"/>
  <c r="J87" i="1"/>
  <c r="J162" i="1"/>
  <c r="J15" i="1"/>
  <c r="J157" i="1"/>
  <c r="J209" i="1"/>
  <c r="G101" i="1"/>
  <c r="G207" i="1"/>
  <c r="J217" i="1"/>
  <c r="J37" i="1"/>
  <c r="J200" i="1"/>
  <c r="J33" i="1"/>
  <c r="J90" i="1"/>
  <c r="J182" i="1"/>
  <c r="J83" i="1"/>
  <c r="J133" i="1"/>
  <c r="J176" i="1"/>
  <c r="J172" i="1"/>
  <c r="J204" i="1"/>
  <c r="J2" i="1"/>
  <c r="J29" i="1"/>
  <c r="J121" i="1"/>
  <c r="J187" i="1"/>
  <c r="J20" i="1"/>
  <c r="J88" i="1"/>
  <c r="J156" i="1"/>
  <c r="J14" i="1"/>
  <c r="J117" i="1"/>
  <c r="J17" i="1"/>
  <c r="G84" i="1"/>
  <c r="G50" i="1"/>
  <c r="J112" i="1"/>
  <c r="J134" i="1"/>
  <c r="G137" i="1"/>
  <c r="G185" i="1"/>
  <c r="G58" i="1"/>
  <c r="J126" i="1"/>
  <c r="G103" i="1"/>
  <c r="J3" i="1"/>
  <c r="G142" i="1"/>
  <c r="J11" i="1"/>
  <c r="J138" i="1"/>
  <c r="G191" i="1"/>
  <c r="J51" i="1"/>
  <c r="G148" i="1"/>
  <c r="J119" i="1"/>
  <c r="G28" i="1"/>
  <c r="G216" i="1"/>
  <c r="J185" i="1"/>
  <c r="G149" i="1"/>
  <c r="J169" i="1"/>
  <c r="G31" i="1"/>
  <c r="J58" i="1"/>
  <c r="G224" i="1"/>
  <c r="J38" i="1"/>
  <c r="G15" i="1"/>
  <c r="G157" i="1"/>
  <c r="G209" i="1"/>
  <c r="J189" i="1"/>
  <c r="J147" i="1"/>
  <c r="J86" i="1"/>
  <c r="G161" i="1"/>
  <c r="G163" i="1"/>
  <c r="J150" i="1"/>
  <c r="J30" i="1"/>
  <c r="G17" i="1"/>
  <c r="G70" i="1"/>
  <c r="G179" i="1"/>
  <c r="G24" i="1"/>
  <c r="G153" i="1"/>
  <c r="G111" i="1"/>
  <c r="G63" i="1"/>
  <c r="G95" i="1"/>
  <c r="G199" i="1"/>
  <c r="G30" i="1"/>
  <c r="G147" i="1"/>
  <c r="G43" i="1"/>
  <c r="G188" i="1"/>
  <c r="G180" i="1"/>
  <c r="G205" i="1"/>
  <c r="G164" i="1"/>
  <c r="G37" i="1"/>
  <c r="G94" i="1"/>
  <c r="G151" i="1"/>
  <c r="G53" i="1"/>
  <c r="G130" i="1"/>
  <c r="G228" i="1"/>
  <c r="G181" i="1"/>
  <c r="J128" i="1"/>
  <c r="J13" i="1"/>
  <c r="J137" i="1"/>
  <c r="J45" i="1"/>
  <c r="G11" i="1"/>
  <c r="G113" i="1"/>
  <c r="G139" i="1"/>
  <c r="G138" i="1"/>
  <c r="G223" i="1"/>
  <c r="J206" i="1"/>
  <c r="J97" i="1"/>
  <c r="J42" i="1"/>
  <c r="J149" i="1"/>
  <c r="J36" i="1"/>
  <c r="J103" i="1"/>
  <c r="J109" i="1"/>
  <c r="J6" i="1"/>
  <c r="J89" i="1"/>
  <c r="J76" i="1"/>
  <c r="J184" i="1"/>
  <c r="J116" i="1"/>
  <c r="J31" i="1"/>
  <c r="J99" i="1"/>
  <c r="J19" i="1"/>
  <c r="J26" i="1"/>
  <c r="J192" i="1"/>
  <c r="J105" i="1"/>
  <c r="J81" i="1"/>
  <c r="J61" i="1"/>
  <c r="J78" i="1"/>
  <c r="J22" i="1"/>
  <c r="J46" i="1"/>
  <c r="G173" i="1"/>
  <c r="J48" i="1"/>
  <c r="J226" i="1"/>
  <c r="J197" i="1"/>
  <c r="J25" i="1"/>
  <c r="J100" i="1"/>
  <c r="J154" i="1"/>
  <c r="J96" i="1"/>
  <c r="I236" i="1" l="1"/>
  <c r="H236" i="1"/>
  <c r="L136" i="1"/>
  <c r="P136" i="1"/>
  <c r="I235" i="1"/>
  <c r="Q235" i="1" s="1"/>
  <c r="H235" i="1"/>
  <c r="C234" i="1"/>
  <c r="O234" i="1" s="1"/>
  <c r="L11" i="1"/>
  <c r="L15" i="1"/>
  <c r="G236" i="1"/>
  <c r="D234" i="1"/>
  <c r="P234" i="1" s="1"/>
  <c r="I231" i="1"/>
  <c r="F236" i="1"/>
  <c r="H231" i="1"/>
  <c r="E236" i="1"/>
  <c r="I234" i="1"/>
  <c r="Q234" i="1" s="1"/>
  <c r="D236" i="1"/>
  <c r="P236" i="1" s="1"/>
  <c r="H234" i="1"/>
  <c r="C236" i="1"/>
  <c r="O236" i="1" s="1"/>
  <c r="G234" i="1"/>
  <c r="Q236" i="1"/>
  <c r="F234" i="1"/>
  <c r="E234" i="1"/>
  <c r="L2" i="1"/>
  <c r="G235" i="1"/>
  <c r="L226" i="1"/>
  <c r="I233" i="1"/>
  <c r="Q233" i="1" s="1"/>
  <c r="E232" i="1"/>
  <c r="F233" i="1"/>
  <c r="D235" i="1"/>
  <c r="P235" i="1" s="1"/>
  <c r="L18" i="1"/>
  <c r="H232" i="1"/>
  <c r="R232" i="1" s="1"/>
  <c r="L8" i="1"/>
  <c r="G232" i="1"/>
  <c r="E233" i="1"/>
  <c r="F232" i="1"/>
  <c r="D232" i="1"/>
  <c r="P232" i="1" s="1"/>
  <c r="C233" i="1"/>
  <c r="O233" i="1" s="1"/>
  <c r="L218" i="1"/>
  <c r="D233" i="1"/>
  <c r="P233" i="1" s="1"/>
  <c r="F235" i="1"/>
  <c r="C235" i="1"/>
  <c r="O235" i="1" s="1"/>
  <c r="H233" i="1"/>
  <c r="C232" i="1"/>
  <c r="O232" i="1" s="1"/>
  <c r="G233" i="1"/>
  <c r="I232" i="1"/>
  <c r="Q232" i="1" s="1"/>
  <c r="L227" i="1"/>
  <c r="L225" i="1"/>
  <c r="R236" i="1" l="1"/>
  <c r="J236" i="1"/>
  <c r="J234" i="1"/>
  <c r="R234" i="1"/>
  <c r="J235" i="1"/>
  <c r="R235" i="1"/>
  <c r="J233" i="1"/>
  <c r="R233" i="1"/>
  <c r="L231" i="1"/>
  <c r="J231" i="1"/>
  <c r="L234" i="1"/>
  <c r="L236" i="1"/>
  <c r="J232" i="1"/>
  <c r="L232" i="1"/>
  <c r="L233" i="1"/>
  <c r="L235" i="1"/>
</calcChain>
</file>

<file path=xl/sharedStrings.xml><?xml version="1.0" encoding="utf-8"?>
<sst xmlns="http://schemas.openxmlformats.org/spreadsheetml/2006/main" count="19241" uniqueCount="5825">
  <si>
    <t>Region, subregion, country or area</t>
  </si>
  <si>
    <t>ISO3 Alpha-code</t>
  </si>
  <si>
    <t>GDP for 2015 (in 2015 US $)</t>
  </si>
  <si>
    <t>Land Area (Sq. Km)</t>
  </si>
  <si>
    <t>Marine Area (Sq. Km)</t>
  </si>
  <si>
    <t>Total Area (Sq. Km)</t>
  </si>
  <si>
    <t>Baseline Land Temp (K)</t>
  </si>
  <si>
    <t>Earliest Land Temp Available (K)</t>
  </si>
  <si>
    <t>Baseline Land Warming (K)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</si>
  <si>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</si>
  <si>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</si>
  <si>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</si>
  <si>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</si>
  <si>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</si>
  <si>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</si>
  <si>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</si>
  <si>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</si>
  <si>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</si>
  <si>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</si>
  <si>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</si>
  <si>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</si>
  <si>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</si>
  <si>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</si>
  <si>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</si>
  <si>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</si>
  <si>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</si>
  <si>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</si>
  <si>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</si>
  <si>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</si>
  <si>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</si>
  <si>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</si>
  <si>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</si>
  <si>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</si>
  <si>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</si>
  <si>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</si>
  <si>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</si>
  <si>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</si>
  <si>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</si>
  <si>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</si>
  <si>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</si>
  <si>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</si>
  <si>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</si>
  <si>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</si>
  <si>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</si>
  <si>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</si>
  <si>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</si>
  <si>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</si>
  <si>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</si>
  <si>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</si>
  <si>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</si>
  <si>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</si>
  <si>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</si>
  <si>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</si>
  <si>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</si>
  <si>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</si>
  <si>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</si>
  <si>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</si>
  <si>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 (Plurinational State of)</t>
  </si>
  <si>
    <t>BOL</t>
  </si>
  <si>
    <t>Bonaire,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</si>
  <si>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</si>
  <si>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</si>
  <si>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</si>
  <si>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</si>
  <si>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</si>
  <si>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</si>
  <si>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</si>
  <si>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</si>
  <si>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</si>
  <si>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</si>
  <si>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</si>
  <si>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</si>
  <si>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</si>
  <si>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</si>
  <si>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</si>
  <si>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</si>
  <si>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</si>
  <si>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</si>
  <si>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</si>
  <si>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</si>
  <si>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</si>
  <si>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</si>
  <si>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</si>
  <si>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</si>
  <si>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</si>
  <si>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</si>
  <si>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</si>
  <si>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</si>
  <si>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</si>
  <si>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</si>
  <si>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</si>
  <si>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</si>
  <si>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</si>
  <si>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</si>
  <si>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</si>
  <si>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China, Hong Kong SAR</t>
  </si>
  <si>
    <t>HKG</t>
  </si>
  <si>
    <t>China, Macao SAR</t>
  </si>
  <si>
    <t>MAC</t>
  </si>
  <si>
    <t>China, Taiwan Province of China</t>
  </si>
  <si>
    <t>TWN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</si>
  <si>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</si>
  <si>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</si>
  <si>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</si>
  <si>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</si>
  <si>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</si>
  <si>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</si>
  <si>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</si>
  <si>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</si>
  <si>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</si>
  <si>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</si>
  <si>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</si>
  <si>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</si>
  <si>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</si>
  <si>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</si>
  <si>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</si>
  <si>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</si>
  <si>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Curaçao</t>
  </si>
  <si>
    <t>CUW</t>
  </si>
  <si>
    <t>Cyprus</t>
  </si>
  <si>
    <t>CYP</t>
  </si>
  <si>
    <t>Czechia</t>
  </si>
  <si>
    <t>CZE</t>
  </si>
  <si>
    <t>Dem. People's Republic of Korea</t>
  </si>
  <si>
    <t>PRK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</si>
  <si>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</si>
  <si>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</si>
  <si>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</si>
  <si>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</si>
  <si>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</si>
  <si>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</si>
  <si>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</si>
  <si>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</si>
  <si>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</si>
  <si>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</si>
  <si>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</si>
  <si>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</si>
  <si>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</si>
  <si>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</si>
  <si>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</si>
  <si>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</si>
  <si>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</si>
  <si>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</si>
  <si>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</si>
  <si>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</si>
  <si>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</si>
  <si>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</si>
  <si>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</si>
  <si>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</si>
  <si>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</si>
  <si>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</si>
  <si>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Falkland Islands (Malvinas)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</si>
  <si>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</si>
  <si>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</si>
  <si>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</si>
  <si>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</si>
  <si>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</si>
  <si>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</si>
  <si>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</si>
  <si>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</si>
  <si>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</si>
  <si>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</si>
  <si>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</si>
  <si>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</si>
  <si>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</si>
  <si>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</si>
  <si>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</si>
  <si>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</si>
  <si>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</si>
  <si>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</si>
  <si>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</si>
  <si>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</si>
  <si>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</si>
  <si>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</si>
  <si>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</si>
  <si>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</si>
  <si>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</si>
  <si>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</si>
  <si>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</si>
  <si>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</si>
  <si>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</si>
  <si>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</si>
  <si>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</si>
  <si>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</si>
  <si>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</si>
  <si>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</si>
  <si>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</si>
  <si>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</si>
  <si>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</si>
  <si>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Guernsey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</si>
  <si>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</si>
  <si>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</si>
  <si>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</si>
  <si>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</si>
  <si>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</si>
  <si>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</si>
  <si>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</si>
  <si>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</si>
  <si>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</si>
  <si>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</si>
  <si>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</si>
  <si>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</si>
  <si>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</si>
  <si>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</si>
  <si>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</si>
  <si>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</si>
  <si>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</si>
  <si>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</si>
  <si>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</si>
  <si>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</si>
  <si>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</si>
  <si>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</si>
  <si>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</si>
  <si>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</si>
  <si>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</si>
  <si>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</si>
  <si>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</si>
  <si>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</si>
  <si>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</si>
  <si>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</si>
  <si>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</si>
  <si>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</si>
  <si>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</si>
  <si>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</si>
  <si>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</si>
  <si>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</si>
  <si>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</si>
  <si>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</si>
  <si>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</si>
  <si>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</si>
  <si>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</si>
  <si>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</si>
  <si>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</si>
  <si>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</si>
  <si>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</si>
  <si>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Kosovo (under UNSC res. 1244)</t>
  </si>
  <si>
    <t>XKX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</si>
  <si>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</si>
  <si>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</si>
  <si>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</si>
  <si>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</si>
  <si>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</si>
  <si>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</si>
  <si>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</si>
  <si>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</si>
  <si>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</si>
  <si>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</si>
  <si>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</si>
  <si>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</si>
  <si>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</si>
  <si>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</si>
  <si>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</si>
  <si>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</si>
  <si>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</si>
  <si>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</si>
  <si>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</si>
  <si>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</si>
  <si>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</si>
  <si>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</si>
  <si>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</si>
  <si>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</si>
  <si>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</si>
  <si>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</si>
  <si>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</si>
  <si>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</si>
  <si>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</si>
  <si>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</si>
  <si>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</si>
  <si>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</si>
  <si>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</si>
  <si>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</si>
  <si>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</si>
  <si>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</si>
  <si>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</si>
  <si>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</si>
  <si>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</si>
  <si>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</si>
  <si>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</si>
  <si>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</si>
  <si>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</si>
  <si>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</si>
  <si>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</si>
  <si>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</si>
  <si>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 (Fed. States of)</t>
  </si>
  <si>
    <t>FSM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</si>
  <si>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</si>
  <si>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</si>
  <si>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</si>
  <si>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</si>
  <si>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</si>
  <si>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</si>
  <si>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</si>
  <si>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</si>
  <si>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</si>
  <si>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</si>
  <si>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</si>
  <si>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</si>
  <si>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</si>
  <si>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</si>
  <si>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</si>
  <si>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</si>
  <si>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</si>
  <si>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</si>
  <si>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</si>
  <si>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</si>
  <si>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</si>
  <si>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</si>
  <si>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</si>
  <si>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</si>
  <si>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</si>
  <si>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</si>
  <si>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</si>
  <si>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</si>
  <si>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</si>
  <si>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</si>
  <si>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</si>
  <si>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</si>
  <si>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</si>
  <si>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</si>
  <si>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</si>
  <si>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</si>
  <si>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</si>
  <si>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</si>
  <si>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</si>
  <si>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</si>
  <si>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</si>
  <si>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</si>
  <si>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</si>
  <si>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</si>
  <si>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</si>
  <si>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</si>
  <si>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</si>
  <si>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</si>
  <si>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</si>
  <si>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</si>
  <si>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</si>
  <si>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</si>
  <si>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</si>
  <si>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</si>
  <si>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</si>
  <si>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</si>
  <si>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</si>
  <si>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</si>
  <si>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</si>
  <si>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</si>
  <si>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</si>
  <si>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</si>
  <si>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</si>
  <si>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</si>
  <si>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Republic of Korea</t>
  </si>
  <si>
    <t>KOR</t>
  </si>
  <si>
    <t>Republic of Moldova</t>
  </si>
  <si>
    <t>MDA</t>
  </si>
  <si>
    <t>Réunion</t>
  </si>
  <si>
    <t>REU</t>
  </si>
  <si>
    <t>Romania</t>
  </si>
  <si>
    <t>ROU</t>
  </si>
  <si>
    <t>Russian Federation</t>
  </si>
  <si>
    <t>RUS</t>
  </si>
  <si>
    <t>Rwanda</t>
  </si>
  <si>
    <t>RWA</t>
  </si>
  <si>
    <t>Saint Barthélemy</t>
  </si>
  <si>
    <t>BLM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</si>
  <si>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</si>
  <si>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</si>
  <si>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</si>
  <si>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</si>
  <si>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</si>
  <si>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</si>
  <si>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</si>
  <si>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</si>
  <si>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</si>
  <si>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</si>
  <si>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</si>
  <si>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</si>
  <si>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</si>
  <si>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</si>
  <si>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</si>
  <si>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</si>
  <si>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</si>
  <si>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</si>
  <si>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</si>
  <si>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</si>
  <si>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</si>
  <si>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</si>
  <si>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</si>
  <si>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</si>
  <si>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</si>
  <si>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</si>
  <si>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</si>
  <si>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</si>
  <si>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</si>
  <si>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</si>
  <si>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</si>
  <si>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</si>
  <si>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</si>
  <si>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</si>
  <si>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</si>
  <si>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</si>
  <si>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</si>
  <si>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</si>
  <si>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</si>
  <si>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</si>
  <si>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</si>
  <si>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</si>
  <si>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</si>
  <si>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</si>
  <si>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</si>
  <si>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</si>
  <si>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</si>
  <si>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</si>
  <si>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State of Palestine</t>
  </si>
  <si>
    <t>PSE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</si>
  <si>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</si>
  <si>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</si>
  <si>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</si>
  <si>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</si>
  <si>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</si>
  <si>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</si>
  <si>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</si>
  <si>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</si>
  <si>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</si>
  <si>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</si>
  <si>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</si>
  <si>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</si>
  <si>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Thailand</t>
  </si>
  <si>
    <t>THA</t>
  </si>
  <si>
    <t>Timor-Leste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</si>
  <si>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</si>
  <si>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</si>
  <si>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</si>
  <si>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</si>
  <si>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</si>
  <si>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</si>
  <si>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</si>
  <si>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</si>
  <si>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</si>
  <si>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</si>
  <si>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</si>
  <si>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Türkiye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</si>
  <si>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</si>
  <si>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</si>
  <si>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</si>
  <si>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</si>
  <si>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</si>
  <si>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</si>
  <si>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</si>
  <si>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</si>
  <si>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</si>
  <si>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</si>
  <si>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</si>
  <si>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</si>
  <si>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</si>
  <si>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</si>
  <si>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</si>
  <si>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Republic of Tanzania</t>
  </si>
  <si>
    <t>TZA</t>
  </si>
  <si>
    <t>United States of America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</si>
  <si>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</si>
  <si>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</si>
  <si>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</si>
  <si>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</si>
  <si>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</si>
  <si>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</si>
  <si>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</si>
  <si>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</si>
  <si>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</si>
  <si>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 (Bolivarian Republic of)</t>
  </si>
  <si>
    <t>VEN</t>
  </si>
  <si>
    <t>Viet Nam</t>
  </si>
  <si>
    <t>VNM</t>
  </si>
  <si>
    <t>Wallis and Futuna Islands</t>
  </si>
  <si>
    <t>WLF</t>
  </si>
  <si>
    <t>Western Sahara</t>
  </si>
  <si>
    <t>ESH</t>
  </si>
  <si>
    <t>Yemen</t>
  </si>
  <si>
    <t>YEM</t>
  </si>
  <si>
    <t>Zambia</t>
  </si>
  <si>
    <t>ZMB</t>
  </si>
  <si>
    <t>Zimbabwe</t>
  </si>
  <si>
    <t>ZWE</t>
  </si>
  <si>
    <t>Total population by five-year age group, both sexes combined (thousands)</t>
  </si>
  <si>
    <t>Index</t>
  </si>
  <si>
    <t>Variant</t>
  </si>
  <si>
    <t>Region, subregion, country or area *</t>
  </si>
  <si>
    <t>Notes</t>
  </si>
  <si>
    <t>Location code</t>
  </si>
  <si>
    <t>ISO2 Alpha-code</t>
  </si>
  <si>
    <t>SDMX code**</t>
  </si>
  <si>
    <t>Type</t>
  </si>
  <si>
    <t>Parent code</t>
  </si>
  <si>
    <t>Year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</si>
  <si>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</si>
  <si>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</si>
  <si>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</si>
  <si>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</si>
  <si>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</si>
  <si>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</si>
  <si>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</si>
  <si>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</si>
  <si>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</si>
  <si>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</si>
  <si>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</si>
  <si>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</si>
  <si>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</si>
  <si>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</si>
  <si>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</si>
  <si>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</si>
  <si>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</si>
  <si>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</si>
  <si>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</si>
  <si>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</si>
  <si>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</si>
  <si>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Total</t>
  </si>
  <si>
    <t>Estimates</t>
  </si>
  <si>
    <t/>
  </si>
  <si>
    <t>AF</t>
  </si>
  <si>
    <t>Country/Area</t>
  </si>
  <si>
    <t>AL</t>
  </si>
  <si>
    <t>DZ</t>
  </si>
  <si>
    <t>AS</t>
  </si>
  <si>
    <t>AD</t>
  </si>
  <si>
    <t>AO</t>
  </si>
  <si>
    <t>AI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</si>
  <si>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</si>
  <si>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</si>
  <si>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</si>
  <si>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</si>
  <si>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</si>
  <si>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</si>
  <si>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</si>
  <si>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</si>
  <si>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</si>
  <si>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</si>
  <si>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</si>
  <si>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</si>
  <si>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</si>
  <si>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</si>
  <si>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</si>
  <si>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</si>
  <si>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</si>
  <si>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</si>
  <si>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BQ</t>
  </si>
  <si>
    <t>BA</t>
  </si>
  <si>
    <t>BW</t>
  </si>
  <si>
    <t>BR</t>
  </si>
  <si>
    <t>VG</t>
  </si>
  <si>
    <t>BN</t>
  </si>
  <si>
    <t>BG</t>
  </si>
  <si>
    <t>BF</t>
  </si>
  <si>
    <t>BI</t>
  </si>
  <si>
    <t>CV</t>
  </si>
  <si>
    <t>KH</t>
  </si>
  <si>
    <t>CM</t>
  </si>
  <si>
    <t>CA</t>
  </si>
  <si>
    <t>KY</t>
  </si>
  <si>
    <t>CF</t>
  </si>
  <si>
    <t>TD</t>
  </si>
  <si>
    <t>CL</t>
  </si>
  <si>
    <t>CN</t>
  </si>
  <si>
    <t>HK</t>
  </si>
  <si>
    <t>MO</t>
  </si>
  <si>
    <t>TW</t>
  </si>
  <si>
    <t>CO</t>
  </si>
  <si>
    <t>KM</t>
  </si>
  <si>
    <t>CG</t>
  </si>
  <si>
    <t>CK</t>
  </si>
  <si>
    <t>CR</t>
  </si>
  <si>
    <t>CI</t>
  </si>
  <si>
    <t>HR</t>
  </si>
  <si>
    <t>CU</t>
  </si>
  <si>
    <t>CW</t>
  </si>
  <si>
    <t>CY</t>
  </si>
  <si>
    <t>CZ</t>
  </si>
  <si>
    <t>KP</t>
  </si>
  <si>
    <t>CD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</si>
  <si>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</si>
  <si>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</si>
  <si>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</si>
  <si>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</si>
  <si>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</si>
  <si>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</si>
  <si>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</si>
  <si>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</si>
  <si>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</si>
  <si>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</si>
  <si>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SZ</t>
  </si>
  <si>
    <t>ET</t>
  </si>
  <si>
    <t>FK</t>
  </si>
  <si>
    <t>FO</t>
  </si>
  <si>
    <t>FJ</t>
  </si>
  <si>
    <t>FI</t>
  </si>
  <si>
    <t>FR</t>
  </si>
  <si>
    <t>GF</t>
  </si>
  <si>
    <t>PF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</si>
  <si>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</si>
  <si>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</si>
  <si>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</si>
  <si>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</si>
  <si>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</si>
  <si>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</si>
  <si>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</si>
  <si>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</si>
  <si>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</si>
  <si>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GP</t>
  </si>
  <si>
    <t>GU</t>
  </si>
  <si>
    <t>GT</t>
  </si>
  <si>
    <t>GG</t>
  </si>
  <si>
    <t>GN</t>
  </si>
  <si>
    <t>GW</t>
  </si>
  <si>
    <t>GY</t>
  </si>
  <si>
    <t>HT</t>
  </si>
  <si>
    <t>HN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</si>
  <si>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</si>
  <si>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</si>
  <si>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</si>
  <si>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</si>
  <si>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</si>
  <si>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</si>
  <si>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</si>
  <si>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</si>
  <si>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</si>
  <si>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IT</t>
  </si>
  <si>
    <t>JM</t>
  </si>
  <si>
    <t>JP</t>
  </si>
  <si>
    <t>JE</t>
  </si>
  <si>
    <t>JO</t>
  </si>
  <si>
    <t>KZ</t>
  </si>
  <si>
    <t>KE</t>
  </si>
  <si>
    <t>KI</t>
  </si>
  <si>
    <t>XK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</si>
  <si>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</si>
  <si>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</si>
  <si>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</si>
  <si>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</si>
  <si>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</si>
  <si>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</si>
  <si>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</si>
  <si>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</si>
  <si>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</si>
  <si>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</si>
  <si>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</si>
  <si>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MG</t>
  </si>
  <si>
    <t>MW</t>
  </si>
  <si>
    <t>MY</t>
  </si>
  <si>
    <t>MV</t>
  </si>
  <si>
    <t>ML</t>
  </si>
  <si>
    <t>MT</t>
  </si>
  <si>
    <t>MH</t>
  </si>
  <si>
    <t>MQ</t>
  </si>
  <si>
    <t>MR</t>
  </si>
  <si>
    <t>MU</t>
  </si>
  <si>
    <t>YT</t>
  </si>
  <si>
    <t>MX</t>
  </si>
  <si>
    <t>FM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</si>
  <si>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</si>
  <si>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</si>
  <si>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</si>
  <si>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</si>
  <si>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</si>
  <si>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</si>
  <si>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</si>
  <si>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</si>
  <si>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</si>
  <si>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</si>
  <si>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</si>
  <si>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</si>
  <si>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</si>
  <si>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</si>
  <si>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</si>
  <si>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</si>
  <si>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NU</t>
  </si>
  <si>
    <t>MK</t>
  </si>
  <si>
    <t>MP</t>
  </si>
  <si>
    <t>NO</t>
  </si>
  <si>
    <t>OM</t>
  </si>
  <si>
    <t>PK</t>
  </si>
  <si>
    <t>PW</t>
  </si>
  <si>
    <t>PA</t>
  </si>
  <si>
    <t>PG</t>
  </si>
  <si>
    <t>PY</t>
  </si>
  <si>
    <t>PE</t>
  </si>
  <si>
    <t>PH</t>
  </si>
  <si>
    <t>PL</t>
  </si>
  <si>
    <t>PT</t>
  </si>
  <si>
    <t>PR</t>
  </si>
  <si>
    <t>QA</t>
  </si>
  <si>
    <t>KR</t>
  </si>
  <si>
    <t>MD</t>
  </si>
  <si>
    <t>RE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</si>
  <si>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</si>
  <si>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</si>
  <si>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</si>
  <si>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</si>
  <si>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</si>
  <si>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</si>
  <si>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</si>
  <si>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</si>
  <si>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</si>
  <si>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</si>
  <si>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</si>
  <si>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</si>
  <si>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</si>
  <si>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</si>
  <si>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</si>
  <si>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</si>
  <si>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</si>
  <si>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</si>
  <si>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</si>
  <si>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</si>
  <si>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</si>
  <si>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</si>
  <si>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</si>
  <si>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</si>
  <si>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</si>
  <si>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SS</t>
  </si>
  <si>
    <t>ES</t>
  </si>
  <si>
    <t>LK</t>
  </si>
  <si>
    <t>PS</t>
  </si>
  <si>
    <t>SD</t>
  </si>
  <si>
    <t>SR</t>
  </si>
  <si>
    <t>SE</t>
  </si>
  <si>
    <t>CH</t>
  </si>
  <si>
    <t>SY</t>
  </si>
  <si>
    <t>TJ</t>
  </si>
  <si>
    <t>TH</t>
  </si>
  <si>
    <t>TL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</si>
  <si>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</si>
  <si>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</si>
  <si>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</si>
  <si>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</si>
  <si>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</si>
  <si>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</si>
  <si>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</si>
  <si>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</si>
  <si>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</si>
  <si>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UG</t>
  </si>
  <si>
    <t>UA</t>
  </si>
  <si>
    <t>AE</t>
  </si>
  <si>
    <t>GB</t>
  </si>
  <si>
    <t>TZ</t>
  </si>
  <si>
    <t>US</t>
  </si>
  <si>
    <t>VI</t>
  </si>
  <si>
    <t>UY</t>
  </si>
  <si>
    <t>UZ</t>
  </si>
  <si>
    <t>VU</t>
  </si>
  <si>
    <t>VE</t>
  </si>
  <si>
    <t>VN</t>
  </si>
  <si>
    <t>WF</t>
  </si>
  <si>
    <t>EH</t>
  </si>
  <si>
    <t>YE</t>
  </si>
  <si>
    <t>ZM</t>
  </si>
  <si>
    <t>ZW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</si>
  <si>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</si>
  <si>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</si>
  <si>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</si>
  <si>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</si>
  <si>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</si>
  <si>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</si>
  <si>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</si>
  <si>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</si>
  <si>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</si>
  <si>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</si>
  <si>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</si>
  <si>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</si>
  <si>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</si>
  <si>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</si>
  <si>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</si>
  <si>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</si>
  <si>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</si>
  <si>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</si>
  <si>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</si>
  <si>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</si>
  <si>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</si>
  <si>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</si>
  <si>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</si>
  <si>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</si>
  <si>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</si>
  <si>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</si>
  <si>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</si>
  <si>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</si>
  <si>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</si>
  <si>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</si>
  <si>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</si>
  <si>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</si>
  <si>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</si>
  <si>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</si>
  <si>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</si>
  <si>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</si>
  <si>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</si>
  <si>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</si>
  <si>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</si>
  <si>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</si>
  <si>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</si>
  <si>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</si>
  <si>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</si>
  <si>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</si>
  <si>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</si>
  <si>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</si>
  <si>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</si>
  <si>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</si>
  <si>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</si>
  <si>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</si>
  <si>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</si>
  <si>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</si>
  <si>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</si>
  <si>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</si>
  <si>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</si>
  <si>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</si>
  <si>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</si>
  <si>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</si>
  <si>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</si>
  <si>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</si>
  <si>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</si>
  <si>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</si>
  <si>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</si>
  <si>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</si>
  <si>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</si>
  <si>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</si>
  <si>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</si>
  <si>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Africa Eastern and Southern</t>
  </si>
  <si>
    <t>AFE</t>
  </si>
  <si>
    <t>Africa Western and Central</t>
  </si>
  <si>
    <t>AFW</t>
  </si>
  <si>
    <t>Arab World</t>
  </si>
  <si>
    <t>ARB</t>
  </si>
  <si>
    <t>Bahamas, The</t>
  </si>
  <si>
    <t>Bolivia</t>
  </si>
  <si>
    <t>Central Europe and the Baltics</t>
  </si>
  <si>
    <t>CEB</t>
  </si>
  <si>
    <t>Channel Islands</t>
  </si>
  <si>
    <t>CHI</t>
  </si>
  <si>
    <t>Cote d'Ivoire</t>
  </si>
  <si>
    <t>Congo, Dem. Rep.</t>
  </si>
  <si>
    <t>Congo, Rep.</t>
  </si>
  <si>
    <t>Caribbean small states</t>
  </si>
  <si>
    <t>CSS</t>
  </si>
  <si>
    <t>Curacao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</si>
  <si>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</si>
  <si>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</si>
  <si>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</si>
  <si>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</si>
  <si>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</si>
  <si>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</si>
  <si>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</si>
  <si>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</si>
  <si>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</si>
  <si>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</si>
  <si>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Egypt, Arab Rep.</t>
  </si>
  <si>
    <t>Euro area</t>
  </si>
  <si>
    <t>EMU</t>
  </si>
  <si>
    <t>European Union</t>
  </si>
  <si>
    <t>EUU</t>
  </si>
  <si>
    <t>Fragile and conflict affected situations</t>
  </si>
  <si>
    <t>FCS</t>
  </si>
  <si>
    <t>Micronesia, Fed. Sts.</t>
  </si>
  <si>
    <t>Gambia, The</t>
  </si>
  <si>
    <t>High income</t>
  </si>
  <si>
    <t>HIC</t>
  </si>
  <si>
    <t>Hong Kong SAR, China</t>
  </si>
  <si>
    <t>Heavily indebted poor countries (HIPC)</t>
  </si>
  <si>
    <t>HPC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</si>
  <si>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</si>
  <si>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</si>
  <si>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</si>
  <si>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</si>
  <si>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</si>
  <si>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</si>
  <si>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</si>
  <si>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</si>
  <si>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</si>
  <si>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</si>
  <si>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Not classified</t>
  </si>
  <si>
    <t>INX</t>
  </si>
  <si>
    <t>Iran, Islamic Rep.</t>
  </si>
  <si>
    <t>Kyrgyz Republic</t>
  </si>
  <si>
    <t>St. Kitts and Nevis</t>
  </si>
  <si>
    <t>Korea, Rep.</t>
  </si>
  <si>
    <t>Latin America &amp; Caribbean (excluding high income)</t>
  </si>
  <si>
    <t>LAC</t>
  </si>
  <si>
    <t>Lao PDR</t>
  </si>
  <si>
    <t>St. Lucia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</si>
  <si>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</si>
  <si>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</si>
  <si>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</si>
  <si>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</si>
  <si>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</si>
  <si>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</si>
  <si>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Lower middle income</t>
  </si>
  <si>
    <t>LMC</t>
  </si>
  <si>
    <t>Low &amp; middle income</t>
  </si>
  <si>
    <t>LMY</t>
  </si>
  <si>
    <t>Late-demographic dividend</t>
  </si>
  <si>
    <t>LTE</t>
  </si>
  <si>
    <t>Macao SAR, China</t>
  </si>
  <si>
    <t>St. Martin (French part)</t>
  </si>
  <si>
    <t>Moldova</t>
  </si>
  <si>
    <t>Middle East &amp; North Africa</t>
  </si>
  <si>
    <t>MEA</t>
  </si>
  <si>
    <t>Middle income</t>
  </si>
  <si>
    <t>MIC</t>
  </si>
  <si>
    <t>Middle East &amp; North Africa (excluding high income)</t>
  </si>
  <si>
    <t>MNA</t>
  </si>
  <si>
    <t>North America</t>
  </si>
  <si>
    <t>NAC</t>
  </si>
  <si>
    <t>OECD members</t>
  </si>
  <si>
    <t>OED</t>
  </si>
  <si>
    <t>Other small states</t>
  </si>
  <si>
    <t>OSS</t>
  </si>
  <si>
    <t>Pre-demographic dividend</t>
  </si>
  <si>
    <t>PRE</t>
  </si>
  <si>
    <t>Korea, Dem. People's Rep.</t>
  </si>
  <si>
    <t>West Bank and Gaza</t>
  </si>
  <si>
    <t>Pacific island small states</t>
  </si>
  <si>
    <t>PSS</t>
  </si>
  <si>
    <t>Post-demographic dividend</t>
  </si>
  <si>
    <t>PST</t>
  </si>
  <si>
    <t>South Asia</t>
  </si>
  <si>
    <t>SAS</t>
  </si>
  <si>
    <t>Sub-Saharan Africa (excluding high income)</t>
  </si>
  <si>
    <t>SSA</t>
  </si>
  <si>
    <t>Sub-Saharan Africa</t>
  </si>
  <si>
    <t>SSF</t>
  </si>
  <si>
    <t>Small states</t>
  </si>
  <si>
    <t>SST</t>
  </si>
  <si>
    <t>Slovak Republic</t>
  </si>
  <si>
    <t>East Asia &amp; Pacific (IDA &amp; IBRD countries)</t>
  </si>
  <si>
    <t>TEA</t>
  </si>
  <si>
    <t>Europe &amp; Central Asia (IDA &amp; IBRD countries)</t>
  </si>
  <si>
    <t>TEC</t>
  </si>
  <si>
    <t>Latin America &amp; the Caribbean (IDA &amp; IBRD countries)</t>
  </si>
  <si>
    <t>TLA</t>
  </si>
  <si>
    <t>Middle East &amp; North Africa (IDA &amp; IBRD countries)</t>
  </si>
  <si>
    <t>TMN</t>
  </si>
  <si>
    <t>South Asia (IDA &amp; IBRD)</t>
  </si>
  <si>
    <t>TSA</t>
  </si>
  <si>
    <t>Sub-Saharan Africa (IDA &amp; IBRD countries)</t>
  </si>
  <si>
    <t>TSS</t>
  </si>
  <si>
    <t>Turkiye</t>
  </si>
  <si>
    <t>Tanzania</t>
  </si>
  <si>
    <t>Upper middle income</t>
  </si>
  <si>
    <t>UMC</t>
  </si>
  <si>
    <t>United States</t>
  </si>
  <si>
    <t>St. Vincent and the Grenadines</t>
  </si>
  <si>
    <t>Venezuela, RB</t>
  </si>
  <si>
    <t>Virgin Islands (U.S.)</t>
  </si>
  <si>
    <t>Vietnam</t>
  </si>
  <si>
    <t>World</t>
  </si>
  <si>
    <t>WLD</t>
  </si>
  <si>
    <t>Kosovo</t>
  </si>
  <si>
    <t>Yemen, Rep.</t>
  </si>
  <si>
    <t>SOVEREIGNT</t>
  </si>
  <si>
    <t>SOV_A3</t>
  </si>
  <si>
    <t>ADMIN</t>
  </si>
  <si>
    <t>ADM0_A3</t>
  </si>
  <si>
    <t>Land Area</t>
  </si>
  <si>
    <t>Antarctica</t>
  </si>
  <si>
    <t>ATA</t>
  </si>
  <si>
    <t>AU1</t>
  </si>
  <si>
    <t>Heard Island and McDonald Islands</t>
  </si>
  <si>
    <t>HMD</t>
  </si>
  <si>
    <t>Indian Ocean Territories</t>
  </si>
  <si>
    <t>IOA</t>
  </si>
  <si>
    <t>Norfolk Island</t>
  </si>
  <si>
    <t>NFK</t>
  </si>
  <si>
    <t>Coral Sea Islands</t>
  </si>
  <si>
    <t>CSI</t>
  </si>
  <si>
    <t>Ashmore and Cartier Islands</t>
  </si>
  <si>
    <t>ATC</t>
  </si>
  <si>
    <t>Bajo Nuevo Bank (Petrel Is.)</t>
  </si>
  <si>
    <t>BJN</t>
  </si>
  <si>
    <t>Bir Tawil</t>
  </si>
  <si>
    <t>BRT</t>
  </si>
  <si>
    <t>Brazilian Island</t>
  </si>
  <si>
    <t>BRI</t>
  </si>
  <si>
    <t>Brunei</t>
  </si>
  <si>
    <t>CH1</t>
  </si>
  <si>
    <t>Hong Kong S.A.R.</t>
  </si>
  <si>
    <t>Macao S.A.R</t>
  </si>
  <si>
    <t>CU1</t>
  </si>
  <si>
    <t>US Naval Base Guantanamo Bay</t>
  </si>
  <si>
    <t>USG</t>
  </si>
  <si>
    <t>Cyprus No Mans Area</t>
  </si>
  <si>
    <t>CNM</t>
  </si>
  <si>
    <t>DN1</t>
  </si>
  <si>
    <t>East Timor</t>
  </si>
  <si>
    <t>eSwatini</t>
  </si>
  <si>
    <t>Federated States of Micronesia</t>
  </si>
  <si>
    <t>FI1</t>
  </si>
  <si>
    <t>Aland</t>
  </si>
  <si>
    <t>ALD</t>
  </si>
  <si>
    <t>FR1</t>
  </si>
  <si>
    <t>Saint Martin</t>
  </si>
  <si>
    <t>French Southern and Antarctic Lands</t>
  </si>
  <si>
    <t>ATF</t>
  </si>
  <si>
    <t>Saint Barthelemy</t>
  </si>
  <si>
    <t>Wallis and Futuna</t>
  </si>
  <si>
    <t>Clipperton Island</t>
  </si>
  <si>
    <t>CLP</t>
  </si>
  <si>
    <t>Iran</t>
  </si>
  <si>
    <t>IS1</t>
  </si>
  <si>
    <t>Palestine</t>
  </si>
  <si>
    <t>PSX</t>
  </si>
  <si>
    <t>Ivory Coast</t>
  </si>
  <si>
    <t>Kashmir</t>
  </si>
  <si>
    <t>KAS</t>
  </si>
  <si>
    <t>Siachen Glacier</t>
  </si>
  <si>
    <t>KA1</t>
  </si>
  <si>
    <t>Baykonur Cosmodrome</t>
  </si>
  <si>
    <t>KAB</t>
  </si>
  <si>
    <t>KOS</t>
  </si>
  <si>
    <t>Laos</t>
  </si>
  <si>
    <t>NL1</t>
  </si>
  <si>
    <t>Sint Maarten</t>
  </si>
  <si>
    <t>NZ1</t>
  </si>
  <si>
    <t>North Korea</t>
  </si>
  <si>
    <t>Northern Cyprus</t>
  </si>
  <si>
    <t>CYN</t>
  </si>
  <si>
    <t>Republic of Serbia</t>
  </si>
  <si>
    <t>Republic of the Congo</t>
  </si>
  <si>
    <t>Russia</t>
  </si>
  <si>
    <t>São Tomé and Principe</t>
  </si>
  <si>
    <t>Scarborough Reef</t>
  </si>
  <si>
    <t>SCR</t>
  </si>
  <si>
    <t>Serranilla Bank</t>
  </si>
  <si>
    <t>SER</t>
  </si>
  <si>
    <t>Somaliland</t>
  </si>
  <si>
    <t>SOL</t>
  </si>
  <si>
    <t>South Korea</t>
  </si>
  <si>
    <t>SDS</t>
  </si>
  <si>
    <t>Southern Patagonian Ice Field</t>
  </si>
  <si>
    <t>SPI</t>
  </si>
  <si>
    <t>Spratly Islands</t>
  </si>
  <si>
    <t>PGA</t>
  </si>
  <si>
    <t>Syria</t>
  </si>
  <si>
    <t>Taiwan</t>
  </si>
  <si>
    <t>The Bahamas</t>
  </si>
  <si>
    <t>Turkey</t>
  </si>
  <si>
    <t>GB1</t>
  </si>
  <si>
    <t>Dhekelia Sovereign Base Area</t>
  </si>
  <si>
    <t>ESB</t>
  </si>
  <si>
    <t>Akrotiri Sovereign Base Area</t>
  </si>
  <si>
    <t>WSB</t>
  </si>
  <si>
    <t>Pitcairn Islands</t>
  </si>
  <si>
    <t>PCN</t>
  </si>
  <si>
    <t>British Indian Ocean Territory</t>
  </si>
  <si>
    <t>IOT</t>
  </si>
  <si>
    <t>South Georgia and the Islands</t>
  </si>
  <si>
    <t>SGS</t>
  </si>
  <si>
    <t>Falkland Islands</t>
  </si>
  <si>
    <t>US1</t>
  </si>
  <si>
    <t>United States Minor Outlying Islands</t>
  </si>
  <si>
    <t>UMI</t>
  </si>
  <si>
    <t>Vatican</t>
  </si>
  <si>
    <t>VAT</t>
  </si>
  <si>
    <t>Venezuela</t>
  </si>
  <si>
    <t>SAH</t>
  </si>
  <si>
    <t>Additional Data for which ISOTER1 was not given</t>
  </si>
  <si>
    <t>ISOTER1</t>
  </si>
  <si>
    <t>Area in sq. Km from shape file</t>
  </si>
  <si>
    <t>SOVEREIGN1</t>
  </si>
  <si>
    <t>ISO_SOV1</t>
  </si>
  <si>
    <t>AREA_KM2</t>
  </si>
  <si>
    <t>CCK</t>
  </si>
  <si>
    <t>CXR</t>
  </si>
  <si>
    <t>SJM</t>
  </si>
  <si>
    <t>ISO Code</t>
  </si>
  <si>
    <t>Average of mean_2m_air_temperature 1979-1999</t>
  </si>
  <si>
    <t>Average of mean_2m_air_temperature 2010-2019</t>
  </si>
  <si>
    <t>Include</t>
  </si>
  <si>
    <t>Disputed</t>
  </si>
  <si>
    <t>GDP from UN</t>
  </si>
  <si>
    <t>Formulas updated for SDS vs. SSD.</t>
  </si>
  <si>
    <t>Population 2015 (in thousands)</t>
  </si>
  <si>
    <t>Formulas updated for SAH or ESH, GDP from CIA</t>
  </si>
  <si>
    <t>Includes French Guinea, Guadeloupe, Martinique, Mayotte, and Réunion</t>
  </si>
  <si>
    <t>GDP from CIA</t>
  </si>
  <si>
    <t>Land area from Wikipedia</t>
  </si>
  <si>
    <t>Aggregate</t>
  </si>
  <si>
    <t>GDP from IMF</t>
  </si>
  <si>
    <t>Formulas updated for KOS vs. XKX.</t>
  </si>
  <si>
    <t>Formulas updated for PSX vs. PSE.</t>
  </si>
  <si>
    <t>X</t>
  </si>
  <si>
    <t>Y</t>
  </si>
  <si>
    <t>featurecla</t>
  </si>
  <si>
    <t>scalerank</t>
  </si>
  <si>
    <t>LABELRANK</t>
  </si>
  <si>
    <t>ADM0_DIF</t>
  </si>
  <si>
    <t>LEVEL</t>
  </si>
  <si>
    <t>TYPE</t>
  </si>
  <si>
    <t>GEOU_DIF</t>
  </si>
  <si>
    <t>GEOUNIT</t>
  </si>
  <si>
    <t>GU_A3</t>
  </si>
  <si>
    <t>SU_DIF</t>
  </si>
  <si>
    <t>SUBUNIT</t>
  </si>
  <si>
    <t>SU_A3</t>
  </si>
  <si>
    <t>BRK_DIFF</t>
  </si>
  <si>
    <t>NAME</t>
  </si>
  <si>
    <t>NAME_LONG</t>
  </si>
  <si>
    <t>BRK_A3</t>
  </si>
  <si>
    <t>BRK_NAME</t>
  </si>
  <si>
    <t>BRK_GROUP</t>
  </si>
  <si>
    <t>ABBREV</t>
  </si>
  <si>
    <t>POSTAL</t>
  </si>
  <si>
    <t>FORMAL_EN</t>
  </si>
  <si>
    <t>FORMAL_FR</t>
  </si>
  <si>
    <t>NAME_CIAWF</t>
  </si>
  <si>
    <t>NOTE_ADM0</t>
  </si>
  <si>
    <t>NOTE_BRK</t>
  </si>
  <si>
    <t>NAME_SORT</t>
  </si>
  <si>
    <t>NAME_ALT</t>
  </si>
  <si>
    <t>MAPCOLOR7</t>
  </si>
  <si>
    <t>MAPCOLOR8</t>
  </si>
  <si>
    <t>MAPCOLOR9</t>
  </si>
  <si>
    <t>MAPCOLOR13</t>
  </si>
  <si>
    <t>POP_EST</t>
  </si>
  <si>
    <t>POP_RANK</t>
  </si>
  <si>
    <t>GDP_MD_EST</t>
  </si>
  <si>
    <t>POP_YEAR</t>
  </si>
  <si>
    <t>LASTCENSUS</t>
  </si>
  <si>
    <t>GDP_YEAR</t>
  </si>
  <si>
    <t>ECONOMY</t>
  </si>
  <si>
    <t>INCOME_GRP</t>
  </si>
  <si>
    <t>WIKIPEDIA</t>
  </si>
  <si>
    <t>FIPS_10_</t>
  </si>
  <si>
    <t>ISO_A2</t>
  </si>
  <si>
    <t>ISO_A3</t>
  </si>
  <si>
    <t>ISO_A3_EH</t>
  </si>
  <si>
    <t>ISO_N3</t>
  </si>
  <si>
    <t>UN_A3</t>
  </si>
  <si>
    <t>WB_A2</t>
  </si>
  <si>
    <t>WB_A3</t>
  </si>
  <si>
    <t>WOE_ID</t>
  </si>
  <si>
    <t>WOE_ID_EH</t>
  </si>
  <si>
    <t>WOE_NOTE</t>
  </si>
  <si>
    <t>ADM0_A3_IS</t>
  </si>
  <si>
    <t>ADM0_A3_US</t>
  </si>
  <si>
    <t>ADM0_A3_UN</t>
  </si>
  <si>
    <t>ADM0_A3_WB</t>
  </si>
  <si>
    <t>CONTINENT</t>
  </si>
  <si>
    <t>REGION_UN</t>
  </si>
  <si>
    <t>SUBREGION</t>
  </si>
  <si>
    <t>REGION_WB</t>
  </si>
  <si>
    <t>NAME_LEN</t>
  </si>
  <si>
    <t>LONG_LEN</t>
  </si>
  <si>
    <t>ABBREV_LEN</t>
  </si>
  <si>
    <t>TINY</t>
  </si>
  <si>
    <t>HOMEPART</t>
  </si>
  <si>
    <t>MIN_ZOOM</t>
  </si>
  <si>
    <t>MIN_LABEL</t>
  </si>
  <si>
    <t>MAX_LABEL</t>
  </si>
  <si>
    <t>NE_ID</t>
  </si>
  <si>
    <t>WIKIDATAID</t>
  </si>
  <si>
    <t>NAME_AR</t>
  </si>
  <si>
    <t>NAME_BN</t>
  </si>
  <si>
    <t>NAME_DE</t>
  </si>
  <si>
    <t>NAME_EN</t>
  </si>
  <si>
    <t>NAME_ES</t>
  </si>
  <si>
    <t>NAME_FR</t>
  </si>
  <si>
    <t>NAME_EL</t>
  </si>
  <si>
    <t>NAME_HI</t>
  </si>
  <si>
    <t>NAME_HU</t>
  </si>
  <si>
    <t>NAME_ID</t>
  </si>
  <si>
    <t>NAME_IT</t>
  </si>
  <si>
    <t>NAME_JA</t>
  </si>
  <si>
    <t>NAME_KO</t>
  </si>
  <si>
    <t>NAME_NL</t>
  </si>
  <si>
    <t>NAME_PL</t>
  </si>
  <si>
    <t>NAME_PT</t>
  </si>
  <si>
    <t>NAME_RU</t>
  </si>
  <si>
    <t>NAME_SV</t>
  </si>
  <si>
    <t>NAME_TR</t>
  </si>
  <si>
    <t>NAME_VI</t>
  </si>
  <si>
    <t>NAME_ZH</t>
  </si>
  <si>
    <t>area</t>
  </si>
  <si>
    <t>perimeter</t>
  </si>
  <si>
    <t>Admin-0 country</t>
  </si>
  <si>
    <t>Sovereign country</t>
  </si>
  <si>
    <t>Indo.</t>
  </si>
  <si>
    <t>INDO</t>
  </si>
  <si>
    <t>Republic of Indonesia</t>
  </si>
  <si>
    <t>4. Emerging region: MIKT</t>
  </si>
  <si>
    <t>4. Lower middle income</t>
  </si>
  <si>
    <t>Exact WOE match as country</t>
  </si>
  <si>
    <t>Asia</t>
  </si>
  <si>
    <t>South-Eastern Asia</t>
  </si>
  <si>
    <t>Q252</t>
  </si>
  <si>
    <t>ÿ•ŸÜÿØŸàŸÜŸäÿ≥Ÿäÿß</t>
  </si>
  <si>
    <t>‡¶á‡¶®‡ßç‡¶¶‡ßã‡¶®‡ßá‡¶∂‡¶ø‡¶Ø‡¶º‡¶æ</t>
  </si>
  <si>
    <t>Indonesien</t>
  </si>
  <si>
    <t>Indon√©sie</t>
  </si>
  <si>
    <t>ŒôŒΩŒ¥ŒøŒΩŒ∑œÉŒØŒ±</t>
  </si>
  <si>
    <t>‡§á‡§Ç‡§°‡•ã‡§®‡•á‡§∂‡§ø‡§Ø‡§æ</t>
  </si>
  <si>
    <t>Indon√©zia</t>
  </si>
  <si>
    <t>„Ç§„É≥„Éâ„Éç„Ç∑„Ç¢</t>
  </si>
  <si>
    <t>Ïù∏ÎèÑÎÑ§ÏãúÏïÑ</t>
  </si>
  <si>
    <t>Indonesi√´</t>
  </si>
  <si>
    <t>Indonezja</t>
  </si>
  <si>
    <t>Indon√©sia</t>
  </si>
  <si>
    <t>–ò–Ω–¥–æ–Ω–µ–∑–∏—è</t>
  </si>
  <si>
    <t>Endonezya</t>
  </si>
  <si>
    <t>Âç∞Â∫¶Â∞ºË•ø‰∫ö</t>
  </si>
  <si>
    <t>Malay.</t>
  </si>
  <si>
    <t>6. Developing region</t>
  </si>
  <si>
    <t>3. Upper middle income</t>
  </si>
  <si>
    <t>Q833</t>
  </si>
  <si>
    <t>ŸÖÿßŸÑŸäÿ≤Ÿäÿß</t>
  </si>
  <si>
    <t>‡¶Æ‡¶æ‡¶≤‡¶Ø‡¶º‡ßá‡¶∂‡¶ø‡¶Ø‡¶º‡¶æ</t>
  </si>
  <si>
    <t>Malasia</t>
  </si>
  <si>
    <t>Malaisie</t>
  </si>
  <si>
    <t>ŒúŒ±ŒªŒ±ŒπœÉŒØŒ±</t>
  </si>
  <si>
    <t>‡§Æ‡§≤‡•á‡§∂‡§ø‡§Ø‡§æ</t>
  </si>
  <si>
    <t>Malajzia</t>
  </si>
  <si>
    <t>Malesia</t>
  </si>
  <si>
    <t>„Éû„É¨„Éº„Ç∑„Ç¢</t>
  </si>
  <si>
    <t>ÎßêÎ†àÏù¥ÏãúÏïÑ</t>
  </si>
  <si>
    <t>Maleisi√´</t>
  </si>
  <si>
    <t>Malezja</t>
  </si>
  <si>
    <t>Mal√°sia</t>
  </si>
  <si>
    <t>–ú–∞–ª–∞–π–∑–∏—è</t>
  </si>
  <si>
    <t>Malezya</t>
  </si>
  <si>
    <t>È©¨Êù•Ë•ø‰∫ö</t>
  </si>
  <si>
    <t>Republic of Chile</t>
  </si>
  <si>
    <t>5. Emerging region: G20</t>
  </si>
  <si>
    <t>South America</t>
  </si>
  <si>
    <t>Americas</t>
  </si>
  <si>
    <t>Q298</t>
  </si>
  <si>
    <t>ÿ™ÿ¥ŸäŸÑŸä</t>
  </si>
  <si>
    <t>‡¶ö‡¶ø‡¶≤‡¶ø</t>
  </si>
  <si>
    <t>Chili</t>
  </si>
  <si>
    <t>ŒßŒπŒªŒÆ</t>
  </si>
  <si>
    <t>‡§ö‡§ø‡§≤‡•Ä</t>
  </si>
  <si>
    <t>Cile</t>
  </si>
  <si>
    <t>„ÉÅ„É™</t>
  </si>
  <si>
    <t>Ïπ†Î†à</t>
  </si>
  <si>
    <t>–ß–∏–ª–∏</t>
  </si>
  <si>
    <t>≈ûili</t>
  </si>
  <si>
    <t>Êô∫Âà©</t>
  </si>
  <si>
    <t>Plurinational State of Bolivia</t>
  </si>
  <si>
    <t>Q750</t>
  </si>
  <si>
    <t>ÿ®ŸàŸÑŸäŸÅŸäÿß</t>
  </si>
  <si>
    <t>‡¶¨‡¶≤‡¶ø‡¶≠‡¶ø‡¶Ø‡¶º‡¶æ</t>
  </si>
  <si>
    <t>Bolivien</t>
  </si>
  <si>
    <t>Bolivie</t>
  </si>
  <si>
    <t>ŒíŒøŒªŒπŒ≤ŒØŒ±</t>
  </si>
  <si>
    <t>‡§¨‡•ã‡§≤‡§ø‡§µ‡§ø‡§Ø‡§æ</t>
  </si>
  <si>
    <t>Bol√≠via</t>
  </si>
  <si>
    <t>„Éú„É™„Éì„Ç¢</t>
  </si>
  <si>
    <t>Î≥ºÎ¶¨ÎπÑÏïÑ</t>
  </si>
  <si>
    <t>Boliwia</t>
  </si>
  <si>
    <t>–ë–æ–ª–∏–≤–∏—è</t>
  </si>
  <si>
    <t>Bolivya</t>
  </si>
  <si>
    <t>ÁéªÂà©Á∂≠‰∫û</t>
  </si>
  <si>
    <t>Republic of Peru</t>
  </si>
  <si>
    <t>Q419</t>
  </si>
  <si>
    <t>ÿ®Ÿäÿ±Ÿà</t>
  </si>
  <si>
    <t>‡¶™‡ßá‡¶∞‡ßÅ</t>
  </si>
  <si>
    <t>Per√∫</t>
  </si>
  <si>
    <t>P√©rou</t>
  </si>
  <si>
    <t>Œ†ŒµœÅŒøœç</t>
  </si>
  <si>
    <t>‡§™‡•á‡§∞‡•Ç</t>
  </si>
  <si>
    <t>Per√π</t>
  </si>
  <si>
    <t>„Éö„É´„Éº</t>
  </si>
  <si>
    <t>ÌéòÎ£®</t>
  </si>
  <si>
    <t>–ü–µ—Ä—É</t>
  </si>
  <si>
    <t>ÁßòÈ≤Å</t>
  </si>
  <si>
    <t>Arg.</t>
  </si>
  <si>
    <t>Argentine Republic</t>
  </si>
  <si>
    <t>Q414</t>
  </si>
  <si>
    <t>ÿßŸÑÿ£ÿ±ÿ¨ŸÜÿ™ŸäŸÜ</t>
  </si>
  <si>
    <t>‡¶Ü‡¶∞‡ßç‡¶ú‡ßá‡¶®‡ßç‡¶ü‡¶ø‡¶®‡¶æ</t>
  </si>
  <si>
    <t>Argentinien</t>
  </si>
  <si>
    <t>Argentine</t>
  </si>
  <si>
    <t>ŒëœÅŒ≥ŒµŒΩœÑŒπŒΩŒÆ</t>
  </si>
  <si>
    <t>‡§Ö‡§∞‡•ç‡§ú‡•á‡§£‡•ç‡§ü‡•Ä‡§®‡§æ</t>
  </si>
  <si>
    <t>Argent√≠na</t>
  </si>
  <si>
    <t>„Ç¢„É´„Çº„É≥„ÉÅ„É≥</t>
  </si>
  <si>
    <t>ÏïÑÎ•¥Ìó®Ìã∞ÎÇò</t>
  </si>
  <si>
    <t>Argentini√´</t>
  </si>
  <si>
    <t>Argentyna</t>
  </si>
  <si>
    <t>–ê—Ä–≥–µ–Ω—Ç–∏–Ω–∞</t>
  </si>
  <si>
    <t>Arjantin</t>
  </si>
  <si>
    <t>ÈòøÊ†πÂª∑</t>
  </si>
  <si>
    <t>Dependency</t>
  </si>
  <si>
    <t>Dhekelia</t>
  </si>
  <si>
    <t>Dhek.</t>
  </si>
  <si>
    <t>DH</t>
  </si>
  <si>
    <t>U.K. Base</t>
  </si>
  <si>
    <t>2. Developed region: nonG7</t>
  </si>
  <si>
    <t>2. High income: nonOECD</t>
  </si>
  <si>
    <t>No WOE equivalent.</t>
  </si>
  <si>
    <t>Western Asia</t>
  </si>
  <si>
    <t>Q9206745</t>
  </si>
  <si>
    <t>ÿØŸäŸÉŸäŸÑŸäÿß ŸÉÿßŸÜÿ™ŸàŸÜŸÖŸÜÿ™</t>
  </si>
  <si>
    <t>‡¶¶‡ßá‡¶ñ‡ßá‡¶≤‡¶ø‡¶Ø‡¶º‡¶æ ‡¶ï‡ßç‡¶Ø‡¶æ‡¶®‡ßç‡¶ü‡¶®‡¶Æ‡ßá‡¶®‡ßç‡¶ü</t>
  </si>
  <si>
    <t>Dekelia</t>
  </si>
  <si>
    <t>Dhekelia Cantonment</t>
  </si>
  <si>
    <t>ŒùœÑŒµŒ∫Œ≠ŒªŒπŒ± ŒöŒ¨ŒΩœÑŒøŒΩŒºŒµŒΩœÑ</t>
  </si>
  <si>
    <t>‡§¢‡•á‡§ï‡•á‡§≤‡§ø‡§Ø‡§æ ‡§õ‡§æ‡§µ‡§®‡•Ä</t>
  </si>
  <si>
    <t>Dek√©lia</t>
  </si>
  <si>
    <t>Base di Dhekelia</t>
  </si>
  <si>
    <t>„Éá„Ç±„É™„Ç¢</t>
  </si>
  <si>
    <t>Îç∞ÏºàÎ¶¨ÏïÑ ÏßÄÏó≠</t>
  </si>
  <si>
    <t>–î–µ–∫–µ–ª–∏—è</t>
  </si>
  <si>
    <t>Dhekelia Kantonu</t>
  </si>
  <si>
    <t>CƒÉn c·ª© qu√¢n s·ª± Dhekelia</t>
  </si>
  <si>
    <t>Cyp.</t>
  </si>
  <si>
    <t>Republic of Cyprus</t>
  </si>
  <si>
    <t>WOE lists as subunit of united Cyprus</t>
  </si>
  <si>
    <t>Q229</t>
  </si>
  <si>
    <t>ŸÇÿ®ÿ±ÿµ</t>
  </si>
  <si>
    <t>‡¶∏‡¶æ‡¶á‡¶™‡ßç‡¶∞‡¶æ‡¶∏</t>
  </si>
  <si>
    <t>Republik Zypern</t>
  </si>
  <si>
    <t>Chipre</t>
  </si>
  <si>
    <t>Chypre</t>
  </si>
  <si>
    <t>ŒöœçœÄœÅŒøœÇ</t>
  </si>
  <si>
    <t>‡§∏‡§æ‡§á‡§™‡•ç‡§∞‡§∏</t>
  </si>
  <si>
    <t>Ciprus</t>
  </si>
  <si>
    <t>Siprus</t>
  </si>
  <si>
    <t>Cipro</t>
  </si>
  <si>
    <t>„Ç≠„Éó„É≠„Çπ</t>
  </si>
  <si>
    <t>ÌÇ§ÌîÑÎ°úÏä§</t>
  </si>
  <si>
    <t>Cypr</t>
  </si>
  <si>
    <t>–ö–∏–ø—Ä</t>
  </si>
  <si>
    <t>Cypern</t>
  </si>
  <si>
    <t>Kƒ±brƒ±s Cumhuriyeti</t>
  </si>
  <si>
    <t>C·ªông h√≤a S√≠p</t>
  </si>
  <si>
    <t>Ë≥ΩÊôÆÂãíÊñØ</t>
  </si>
  <si>
    <t>Republic of India</t>
  </si>
  <si>
    <t>3. Emerging region: BRIC</t>
  </si>
  <si>
    <t>Southern Asia</t>
  </si>
  <si>
    <t>Q668</t>
  </si>
  <si>
    <t>ÿßŸÑŸáŸÜÿØ</t>
  </si>
  <si>
    <t>‡¶≠‡¶æ‡¶∞‡¶§</t>
  </si>
  <si>
    <t>Indien</t>
  </si>
  <si>
    <t>Inde</t>
  </si>
  <si>
    <t>ŒôŒΩŒ¥ŒØŒ±</t>
  </si>
  <si>
    <t>‡§≠‡§æ‡§∞‡§§</t>
  </si>
  <si>
    <t>„Ç§„É≥„Éâ</t>
  </si>
  <si>
    <t>Ïù∏ÎèÑ</t>
  </si>
  <si>
    <t>Indie</t>
  </si>
  <si>
    <t>√çndia</t>
  </si>
  <si>
    <t>–ò–Ω–¥–∏—è</t>
  </si>
  <si>
    <t>Hindistan</t>
  </si>
  <si>
    <t>·∫§n ƒê·ªô</t>
  </si>
  <si>
    <t>Âç∞Â∫¶</t>
  </si>
  <si>
    <t>Country</t>
  </si>
  <si>
    <t>People's Republic of China</t>
  </si>
  <si>
    <t>Eastern Asia</t>
  </si>
  <si>
    <t>Q148</t>
  </si>
  <si>
    <t>ÿ¨ŸÖŸáŸàÿ±Ÿäÿ© ÿßŸÑÿµŸäŸÜ ÿßŸÑÿ¥ÿπÿ®Ÿäÿ©</t>
  </si>
  <si>
    <t>‡¶ó‡¶£‡¶™‡ßç‡¶∞‡¶ú‡¶æ‡¶§‡¶®‡ßç‡¶§‡ßç‡¶∞‡ßÄ ‡¶ö‡ßÄ‡¶®</t>
  </si>
  <si>
    <t>Volksrepublik China</t>
  </si>
  <si>
    <t>Rep√∫blica Popular China</t>
  </si>
  <si>
    <t>R√©publique populaire de Chine</t>
  </si>
  <si>
    <t>ŒõŒ±œäŒ∫ŒÆ ŒîŒ∑ŒºŒøŒ∫œÅŒ±œÑŒØŒ± œÑŒ∑œÇ ŒöŒØŒΩŒ±œÇ</t>
  </si>
  <si>
    <t>‡§ö‡•Ä‡§®‡•Ä ‡§ú‡§®‡§µ‡§æ‡§¶‡•Ä ‡§ó‡§£‡§∞‡§æ‡§ú‡•ç‡§Ø</t>
  </si>
  <si>
    <t>K√≠na</t>
  </si>
  <si>
    <t>Republik Rakyat Tiongkok</t>
  </si>
  <si>
    <t>Cina</t>
  </si>
  <si>
    <t>‰∏≠ËèØ‰∫∫Ê∞ëÂÖ±ÂíåÂõΩ</t>
  </si>
  <si>
    <t>Ï§ëÌôîÏù∏ÎØºÍ≥µÌôîÍµ≠</t>
  </si>
  <si>
    <t>Volksrepubliek China</t>
  </si>
  <si>
    <t>Chi≈Ñska Republika Ludowa</t>
  </si>
  <si>
    <t>–ö–∏—Ç–∞–π—Å–∫–∞—è –ù–∞—Ä–æ–¥–Ω–∞—è –†–µ—Å–ø—É–±–ª–∏–∫–∞</t>
  </si>
  <si>
    <t>Kina</t>
  </si>
  <si>
    <t>√áin Halk Cumhuriyeti</t>
  </si>
  <si>
    <t>C·ªông h√≤a Nh√¢n d√¢n Trung Hoa</t>
  </si>
  <si>
    <t>‰∏≠Âçé‰∫∫Ê∞ëÂÖ±ÂíåÂõΩ</t>
  </si>
  <si>
    <t>Isr.</t>
  </si>
  <si>
    <t>State of Israel</t>
  </si>
  <si>
    <t>1. High income: OECD</t>
  </si>
  <si>
    <t>Q801</t>
  </si>
  <si>
    <t>ÿ•ÿ≥ÿ±ÿßÿ¶ŸäŸÑ</t>
  </si>
  <si>
    <t>‡¶á‡¶∏‡¶∞‡¶æ‡¶Ø‡¶º‡ßá‡¶≤</t>
  </si>
  <si>
    <t>Isra√´l</t>
  </si>
  <si>
    <t>ŒôœÉœÅŒ±ŒÆŒª</t>
  </si>
  <si>
    <t>‡§á‡§ú‡§º‡§∞‡§æ‡§á‡§≤</t>
  </si>
  <si>
    <t>Izrael</t>
  </si>
  <si>
    <t>Israele</t>
  </si>
  <si>
    <t>„Ç§„Çπ„É©„Ç®„É´</t>
  </si>
  <si>
    <t>Ïù¥Ïä§ÎùºÏóò</t>
  </si>
  <si>
    <t>–ò–∑—Ä–∞–∏–ª—å</t>
  </si>
  <si>
    <t>ƒ∞srail</t>
  </si>
  <si>
    <t>‰ª•Ëâ≤Âàó</t>
  </si>
  <si>
    <t>Pal.</t>
  </si>
  <si>
    <t>PAL</t>
  </si>
  <si>
    <t>Partial self-admin.</t>
  </si>
  <si>
    <t>Palestine (West Bank and Gaza)</t>
  </si>
  <si>
    <t>GZ</t>
  </si>
  <si>
    <t>WBG</t>
  </si>
  <si>
    <t>Q23792</t>
  </si>
  <si>
    <t>ŸÅŸÑÿ≥ÿ∑ŸäŸÜ</t>
  </si>
  <si>
    <t>‡¶´‡¶ø‡¶≤‡¶ø‡¶∏‡ßç‡¶§‡¶ø‡¶® ‡¶Ö‡¶û‡ßç‡¶ö‡¶≤</t>
  </si>
  <si>
    <t>Pal√§stina</t>
  </si>
  <si>
    <t>Palestina</t>
  </si>
  <si>
    <t>Œ†Œ±ŒªŒ±ŒπœÉœÑŒØŒΩŒ∑</t>
  </si>
  <si>
    <t>‡§´‡§º‡§ø‡§≤‡§ø‡§∏‡•ç‡§§‡•Ä‡§®‡•Ä ‡§∞‡§æ‡§ú‡•ç‡§Ø‡§ï‡•ç‡§∑‡•á‡§§‡•ç‡§∞</t>
  </si>
  <si>
    <t>Palesztina</t>
  </si>
  <si>
    <t>„Éë„É¨„Çπ„ÉÅ„Éä</t>
  </si>
  <si>
    <t>ÌåîÎ†àÏä§ÌÉÄÏù∏</t>
  </si>
  <si>
    <t>Palestyna</t>
  </si>
  <si>
    <t>–ü–∞–ª–µ—Å—Ç–∏–Ω–∞</t>
  </si>
  <si>
    <t>Filistin</t>
  </si>
  <si>
    <t>Â∑¥ÂãíÊñØÂù¶</t>
  </si>
  <si>
    <t>Leb.</t>
  </si>
  <si>
    <t>Lebanese Republic</t>
  </si>
  <si>
    <t>LE</t>
  </si>
  <si>
    <t>Q822</t>
  </si>
  <si>
    <t>ŸÑÿ®ŸÜÿßŸÜ</t>
  </si>
  <si>
    <t>‡¶≤‡ßá‡¶¨‡¶æ‡¶®‡¶®</t>
  </si>
  <si>
    <t>Libanon</t>
  </si>
  <si>
    <t>L√≠bano</t>
  </si>
  <si>
    <t>Liban</t>
  </si>
  <si>
    <t>ŒõŒØŒ≤Œ±ŒΩŒøœÇ</t>
  </si>
  <si>
    <t>‡§≤‡•á‡§¨‡§®‡§æ‡§®</t>
  </si>
  <si>
    <t>Libano</t>
  </si>
  <si>
    <t>„É¨„Éê„Éé„É≥</t>
  </si>
  <si>
    <t>Î†àÎ∞îÎÖº</t>
  </si>
  <si>
    <t>–õ–∏–≤–∞–Ω</t>
  </si>
  <si>
    <t>L√ºbnan</t>
  </si>
  <si>
    <t>ÈªéÂ∑¥Â´©</t>
  </si>
  <si>
    <t>Eth.</t>
  </si>
  <si>
    <t>Federal Democratic Republic of Ethiopia</t>
  </si>
  <si>
    <t>7. Least developed region</t>
  </si>
  <si>
    <t>5. Low income</t>
  </si>
  <si>
    <t>Africa</t>
  </si>
  <si>
    <t>Eastern Africa</t>
  </si>
  <si>
    <t>Q115</t>
  </si>
  <si>
    <t>ÿ•ÿ´ŸäŸàÿ®Ÿäÿß</t>
  </si>
  <si>
    <t>‡¶á‡¶•‡¶ø‡¶ì‡¶™‡¶ø‡¶Ø‡¶º‡¶æ</t>
  </si>
  <si>
    <t>√Ñthiopien</t>
  </si>
  <si>
    <t>Etiop√≠a</t>
  </si>
  <si>
    <t>√âthiopie</t>
  </si>
  <si>
    <t>ŒëŒπŒ∏ŒπŒøœÄŒØŒ±</t>
  </si>
  <si>
    <t>‡§á‡§•‡§ø‡§Ø‡•ã‡§™‡§ø‡§Ø‡§æ</t>
  </si>
  <si>
    <t>Eti√≥pia</t>
  </si>
  <si>
    <t>Etiopia</t>
  </si>
  <si>
    <t>„Ç®„ÉÅ„Ç™„Éî„Ç¢</t>
  </si>
  <si>
    <t>ÏóêÌã∞Ïò§ÌîºÏïÑ</t>
  </si>
  <si>
    <t>Ethiopi√´</t>
  </si>
  <si>
    <t>–≠—Ñ–∏–æ–ø–∏—è</t>
  </si>
  <si>
    <t>Etiopien</t>
  </si>
  <si>
    <t>Etiyopya</t>
  </si>
  <si>
    <t>ÂüÉÂ°û‰øÑÊØî‰∫ö</t>
  </si>
  <si>
    <t>S. Sudan</t>
  </si>
  <si>
    <t>S. Sud.</t>
  </si>
  <si>
    <t>Republic of South Sudan</t>
  </si>
  <si>
    <t>Includes states of 20069899, 20069897, 20069898, 20069901, 20069909, and 20069908 but maybe more?</t>
  </si>
  <si>
    <t>Q958</t>
  </si>
  <si>
    <t>ÿ¨ŸÜŸàÿ® ÿßŸÑÿ≥ŸàÿØÿßŸÜ</t>
  </si>
  <si>
    <t>‡¶¶‡¶ï‡ßç‡¶∑‡¶ø‡¶£ ‡¶∏‡ßÅ‡¶¶‡¶æ‡¶®</t>
  </si>
  <si>
    <t>S√ºdsudan</t>
  </si>
  <si>
    <t>Sud√°n del Sur</t>
  </si>
  <si>
    <t>Soudan du Sud</t>
  </si>
  <si>
    <t>ŒùœåœÑŒπŒø Œ£ŒøœÖŒ¥Œ¨ŒΩ</t>
  </si>
  <si>
    <t>‡§¶‡§ï‡•ç‡§∑‡§ø‡§£ ‡§∏‡•Ç‡§°‡§æ‡§®</t>
  </si>
  <si>
    <t>D√©l-Szud√°n</t>
  </si>
  <si>
    <t>Sudan Selatan</t>
  </si>
  <si>
    <t>Sudan del Sud</t>
  </si>
  <si>
    <t>Âçó„Çπ„Éº„ÉÄ„É≥</t>
  </si>
  <si>
    <t>ÎÇ®ÏàòÎã®</t>
  </si>
  <si>
    <t>Zuid-Soedan</t>
  </si>
  <si>
    <t>Sudan Po≈Çudniowy</t>
  </si>
  <si>
    <t>Sud√£o do Sul</t>
  </si>
  <si>
    <t>–Æ–∂–Ω—ã–π –°—É–¥–∞–Ω</t>
  </si>
  <si>
    <t>Sydsudan</t>
  </si>
  <si>
    <t>G√ºney Sudan</t>
  </si>
  <si>
    <t>Nam Sudan</t>
  </si>
  <si>
    <t>ÂçóËãè‰∏π</t>
  </si>
  <si>
    <t>Som.</t>
  </si>
  <si>
    <t>Federal Republic of Somalia</t>
  </si>
  <si>
    <t>Includes Somaliland (2347021, 2347020, 2347017 and portion of 2347016)</t>
  </si>
  <si>
    <t>Q1045</t>
  </si>
  <si>
    <t>ÿßŸÑÿµŸàŸÖÿßŸÑ</t>
  </si>
  <si>
    <t>‡¶∏‡ßã‡¶Æ‡¶æ‡¶≤‡¶ø‡¶Ø‡¶º‡¶æ</t>
  </si>
  <si>
    <t>Somalie</t>
  </si>
  <si>
    <t>Œ£ŒøŒºŒ±ŒªŒØŒ±</t>
  </si>
  <si>
    <t>‡§∏‡•ã‡§Æ‡§æ‡§≤‡§ø‡§Ø‡§æ</t>
  </si>
  <si>
    <t>Szom√°lia</t>
  </si>
  <si>
    <t>„ÇΩ„Éû„É™„Ç¢</t>
  </si>
  <si>
    <t>ÏÜåÎßêÎ¶¨ÏïÑ</t>
  </si>
  <si>
    <t>Somali√´</t>
  </si>
  <si>
    <t>Som√°lia</t>
  </si>
  <si>
    <t>–°–æ–º–∞–ª–∏</t>
  </si>
  <si>
    <t>Somali</t>
  </si>
  <si>
    <t>Á¥¢È©¨Èáå</t>
  </si>
  <si>
    <t>Ken.</t>
  </si>
  <si>
    <t>Republic of Kenya</t>
  </si>
  <si>
    <t>Q114</t>
  </si>
  <si>
    <t>ŸÉŸäŸÜŸäÿß</t>
  </si>
  <si>
    <t>‡¶ï‡ßá‡¶®‡¶ø‡¶Ø‡¶º‡¶æ</t>
  </si>
  <si>
    <t>Kenia</t>
  </si>
  <si>
    <t>ŒöŒ≠ŒΩœÖŒ±</t>
  </si>
  <si>
    <t>‡§ï‡•Ä‡§®‡§ø‡§Ø‡§æ</t>
  </si>
  <si>
    <t>„Ç±„Éã„Ç¢</t>
  </si>
  <si>
    <t>ÏºÄÎÉê</t>
  </si>
  <si>
    <t>Qu√©nia</t>
  </si>
  <si>
    <t>–ö–µ–Ω–∏—è</t>
  </si>
  <si>
    <t>ËÇØÂ∞º‰∫ö</t>
  </si>
  <si>
    <t>Pak.</t>
  </si>
  <si>
    <t>Islamic Republic of Pakistan</t>
  </si>
  <si>
    <t>Q843</t>
  </si>
  <si>
    <t>ÿ®ÿßŸÉÿ≥ÿ™ÿßŸÜ</t>
  </si>
  <si>
    <t>‡¶™‡¶æ‡¶ï‡¶ø‡¶∏‡ßç‡¶§‡¶æ‡¶®</t>
  </si>
  <si>
    <t>Pakist√°n</t>
  </si>
  <si>
    <t>Œ†Œ±Œ∫ŒπœÉœÑŒ¨ŒΩ</t>
  </si>
  <si>
    <t>‡§™‡§æ‡§ï‡§ø‡§∏‡•ç‡§§‡§æ‡§®</t>
  </si>
  <si>
    <t>Pakiszt√°n</t>
  </si>
  <si>
    <t>„Éë„Ç≠„Çπ„Çø„É≥</t>
  </si>
  <si>
    <t>ÌååÌÇ§Ïä§ÌÉÑ</t>
  </si>
  <si>
    <t>Paquist√£o</t>
  </si>
  <si>
    <t>–ü–∞–∫–∏—Å—Ç–∞–Ω</t>
  </si>
  <si>
    <t>Â∑¥Âü∫ÊñØÂù¶</t>
  </si>
  <si>
    <t>Mal.</t>
  </si>
  <si>
    <t>Republic of Malawi</t>
  </si>
  <si>
    <t>MI</t>
  </si>
  <si>
    <t>Q1020</t>
  </si>
  <si>
    <t>ŸÖÿßŸÑÿßŸàŸä</t>
  </si>
  <si>
    <t>‡¶Æ‡¶æ‡¶≤‡¶æ‡¶â‡¶á</t>
  </si>
  <si>
    <t>Malaui</t>
  </si>
  <si>
    <t>ŒúŒ±ŒªŒ¨ŒøœÖŒπ</t>
  </si>
  <si>
    <t>‡§Æ‡§≤‡§æ‡§µ‡•Ä</t>
  </si>
  <si>
    <t>„Éû„É©„Ç¶„Ç§</t>
  </si>
  <si>
    <t>ÎßêÎùºÏúÑ</t>
  </si>
  <si>
    <t>–ú–∞–ª–∞–≤–∏</t>
  </si>
  <si>
    <t>Malavi</t>
  </si>
  <si>
    <t>È©¨ÊãâÁª¥</t>
  </si>
  <si>
    <t>Tanz.</t>
  </si>
  <si>
    <t>Q924</t>
  </si>
  <si>
    <t>ÿ™ŸÜÿ≤ÿßŸÜŸäÿß</t>
  </si>
  <si>
    <t>‡¶§‡¶æ‡¶®‡¶ú‡¶æ‡¶®‡¶ø‡¶Ø‡¶º‡¶æ</t>
  </si>
  <si>
    <t>Tansania</t>
  </si>
  <si>
    <t>Tanzanie</t>
  </si>
  <si>
    <t>Œ§Œ±ŒΩŒ∂Œ±ŒΩŒØŒ±</t>
  </si>
  <si>
    <t>‡§§‡§Ç‡§ú‡§º‡§æ‡§®‡§ø‡§Ø‡§æ</t>
  </si>
  <si>
    <t>Tanz√°nia</t>
  </si>
  <si>
    <t>„Çø„É≥„Ç∂„Éã„Ç¢</t>
  </si>
  <si>
    <t>ÌÉÑÏûêÎãàÏïÑ</t>
  </si>
  <si>
    <t>Tanz√¢nia</t>
  </si>
  <si>
    <t>–¢–∞–Ω–∑–∞–Ω–∏—è</t>
  </si>
  <si>
    <t>Tanzanya</t>
  </si>
  <si>
    <t>Âù¶Ê°ëÂ∞º‰∫ö</t>
  </si>
  <si>
    <t>Q858</t>
  </si>
  <si>
    <t>ÿ≥Ÿàÿ±Ÿäÿß</t>
  </si>
  <si>
    <t>‡¶∏‡¶ø‡¶∞‡¶ø‡¶Ø‡¶º‡¶æ</t>
  </si>
  <si>
    <t>Syrien</t>
  </si>
  <si>
    <t>Siria</t>
  </si>
  <si>
    <t>Syrie</t>
  </si>
  <si>
    <t>Œ£œÖœÅŒØŒ±</t>
  </si>
  <si>
    <t>‡§∏‡•Ä‡§∞‡§ø‡§Ø‡§æ</t>
  </si>
  <si>
    <t>Sz√≠ria</t>
  </si>
  <si>
    <t>Suriah</t>
  </si>
  <si>
    <t>„Ç∑„É™„Ç¢</t>
  </si>
  <si>
    <t>ÏãúÎ¶¨ÏïÑ</t>
  </si>
  <si>
    <t>Syri√´</t>
  </si>
  <si>
    <t>S√≠ria</t>
  </si>
  <si>
    <t>–°–∏—Ä–∏—è</t>
  </si>
  <si>
    <t>Suriye</t>
  </si>
  <si>
    <t>ÂèôÂà©‰∫ö</t>
  </si>
  <si>
    <t>Indeterminate</t>
  </si>
  <si>
    <t>B30</t>
  </si>
  <si>
    <t>Solnd.</t>
  </si>
  <si>
    <t>Republic of Somaliland</t>
  </si>
  <si>
    <t>Self admin.</t>
  </si>
  <si>
    <t>Self admin.; Claimed by Somalia</t>
  </si>
  <si>
    <t>Includes old states of 2347021, 2347020, 2347017 and portion of 2347016.</t>
  </si>
  <si>
    <t>Q34754</t>
  </si>
  <si>
    <t>ÿµŸàŸÖÿßŸÑŸäŸÑÿßŸÜÿØ</t>
  </si>
  <si>
    <t>‡¶∏‡ßã‡¶Æ‡¶æ‡¶≤‡¶ø‡¶≤‡ßç‡¶Ø‡¶æ‡¶®‡ßç‡¶°</t>
  </si>
  <si>
    <t>Somalilandia</t>
  </si>
  <si>
    <t>Œ£ŒøŒºŒ±ŒªŒπŒªŒ¨ŒΩŒ¥Œ∑</t>
  </si>
  <si>
    <t>‡§∏‡•ã‡§Æ‡§æ‡§≤‡•Ä‡§¶‡•á‡§∂</t>
  </si>
  <si>
    <t>Szom√°lif√∂ld</t>
  </si>
  <si>
    <t>„ÇΩ„Éû„É™„É©„É≥„Éâ</t>
  </si>
  <si>
    <t>ÏÜåÎßêÎ¶¥ÎûÄÎìú</t>
  </si>
  <si>
    <t>Somalil√¢ndia</t>
  </si>
  <si>
    <t>–°–æ–º–∞–ª–∏–ª–µ–Ω–¥</t>
  </si>
  <si>
    <t>Á¥¢È©¨ÈáåÂÖ∞</t>
  </si>
  <si>
    <t>Fr.</t>
  </si>
  <si>
    <t>F</t>
  </si>
  <si>
    <t>French Republic</t>
  </si>
  <si>
    <t>1. Developed region: G7</t>
  </si>
  <si>
    <t>Includes only Metropolitan France (including Corsica)</t>
  </si>
  <si>
    <t>Europe</t>
  </si>
  <si>
    <t>Western Europe</t>
  </si>
  <si>
    <t>Q142</t>
  </si>
  <si>
    <t>ŸÅÿ±ŸÜÿ≥ÿß</t>
  </si>
  <si>
    <t>‡¶´‡ßç‡¶∞‡¶æ‡¶®‡ßç‡¶∏</t>
  </si>
  <si>
    <t>Frankreich</t>
  </si>
  <si>
    <t>Francia</t>
  </si>
  <si>
    <t>ŒìŒ±ŒªŒªŒØŒ±</t>
  </si>
  <si>
    <t>‡§´‡§º‡•ç‡§∞‡§æ‡§®‡•ç‡§∏</t>
  </si>
  <si>
    <t>Franciaorsz√°g</t>
  </si>
  <si>
    <t>Perancis</t>
  </si>
  <si>
    <t>„Éï„É©„É≥„Çπ</t>
  </si>
  <si>
    <t>ÌîÑÎûëÏä§</t>
  </si>
  <si>
    <t>Frankrijk</t>
  </si>
  <si>
    <t>Francja</t>
  </si>
  <si>
    <t>Fran√ßa</t>
  </si>
  <si>
    <t>–§—Ä–∞–Ω—Ü–∏—è</t>
  </si>
  <si>
    <t>Frankrike</t>
  </si>
  <si>
    <t>Fransa</t>
  </si>
  <si>
    <t>Ph√°p</t>
  </si>
  <si>
    <t>Ê≥ïÂõΩ</t>
  </si>
  <si>
    <t>Sur.</t>
  </si>
  <si>
    <t>Republic of Suriname</t>
  </si>
  <si>
    <t>NS</t>
  </si>
  <si>
    <t>Q730</t>
  </si>
  <si>
    <t>ÿ≥Ÿàÿ±ŸäŸÜÿßŸÖ</t>
  </si>
  <si>
    <t>‡¶∏‡ßÅ‡¶∞‡¶ø‡¶®‡¶æ‡¶Æ</t>
  </si>
  <si>
    <t>Surinam</t>
  </si>
  <si>
    <t>Œ£ŒøœÖœÅŒπŒΩŒ¨Œº</t>
  </si>
  <si>
    <t>‡§∏‡•Ç‡§∞‡•Ä‡§®‡§æ‡§Æ</t>
  </si>
  <si>
    <t>„Çπ„É™„Éä„É†</t>
  </si>
  <si>
    <t>ÏàòÎ¶¨ÎÇ®</t>
  </si>
  <si>
    <t>–°—É—Ä–∏–Ω–∞–º</t>
  </si>
  <si>
    <t>ËòáÂà©Âçó</t>
  </si>
  <si>
    <t>Guy.</t>
  </si>
  <si>
    <t>Co-operative Republic of Guyana</t>
  </si>
  <si>
    <t>Q734</t>
  </si>
  <si>
    <t>ÿ∫ŸäÿßŸÜÿß</t>
  </si>
  <si>
    <t>‡¶ó‡¶æ‡¶Ø‡¶º‡¶æ‡¶®‡¶æ</t>
  </si>
  <si>
    <t>ŒìŒøœÖŒπŒ¨ŒΩŒ±</t>
  </si>
  <si>
    <t>‡§ó‡§Ø‡§æ‡§®‡§æ</t>
  </si>
  <si>
    <t>„Ç¨„Ç§„Ç¢„Éä</t>
  </si>
  <si>
    <t>Í∞ÄÏù¥ÏïÑÎÇò</t>
  </si>
  <si>
    <t>Gujana</t>
  </si>
  <si>
    <t>Guiana</t>
  </si>
  <si>
    <t>–ì–∞–π–∞–Ω–∞</t>
  </si>
  <si>
    <t>Âú≠‰∫öÈÇ£</t>
  </si>
  <si>
    <t>S.K.</t>
  </si>
  <si>
    <t>Korea, South</t>
  </si>
  <si>
    <t>KS</t>
  </si>
  <si>
    <t>Q884</t>
  </si>
  <si>
    <t>ŸÉŸàÿ±Ÿäÿß ÿßŸÑÿ¨ŸÜŸàÿ®Ÿäÿ©</t>
  </si>
  <si>
    <t>‡¶¶‡¶ï‡ßç‡¶∑‡¶ø‡¶£ ‡¶ï‡ßã‡¶∞‡¶ø‡¶Ø‡¶º‡¶æ</t>
  </si>
  <si>
    <t>S√ºdkorea</t>
  </si>
  <si>
    <t>Corea del Sur</t>
  </si>
  <si>
    <t>Cor√©e du Sud</t>
  </si>
  <si>
    <t>ŒùœåœÑŒπŒ± ŒöŒøœÅŒ≠Œ±</t>
  </si>
  <si>
    <t>‡§¶‡§ï‡•ç‡§∑‡§ø‡§£ ‡§ï‡•ã‡§∞‡§ø‡§Ø‡§æ</t>
  </si>
  <si>
    <t>D√©l-Korea</t>
  </si>
  <si>
    <t>Korea Selatan</t>
  </si>
  <si>
    <t>Corea del Sud</t>
  </si>
  <si>
    <t>Â§ßÈüìÊ∞ëÂõΩ</t>
  </si>
  <si>
    <t>ÎåÄÌïúÎØºÍµ≠</t>
  </si>
  <si>
    <t>Zuid-Korea</t>
  </si>
  <si>
    <t>Korea Po≈Çudniowa</t>
  </si>
  <si>
    <t>Coreia do Sul</t>
  </si>
  <si>
    <t>–†–µ—Å–ø—É–±–ª–∏–∫–∞ –ö–æ—Ä–µ—è</t>
  </si>
  <si>
    <t>Sydkorea</t>
  </si>
  <si>
    <t>G√ºney Kore</t>
  </si>
  <si>
    <t>H√†n Qu·ªëc</t>
  </si>
  <si>
    <t>Â§ßÈü©Ê∞ëÂõΩ</t>
  </si>
  <si>
    <t>Dem. Rep. Korea</t>
  </si>
  <si>
    <t>N.K.</t>
  </si>
  <si>
    <t>Democratic People's Republic of Korea</t>
  </si>
  <si>
    <t>Korea, North</t>
  </si>
  <si>
    <t>Korea, Dem. Rep.</t>
  </si>
  <si>
    <t>Q423</t>
  </si>
  <si>
    <t>ŸÉŸàÿ±Ÿäÿß ÿßŸÑÿ¥ŸÖÿßŸÑŸäÿ©</t>
  </si>
  <si>
    <t>‡¶â‡¶§‡ßç‡¶§‡¶∞ ‡¶ï‡ßã‡¶∞‡¶ø‡¶Ø‡¶º‡¶æ</t>
  </si>
  <si>
    <t>Nordkorea</t>
  </si>
  <si>
    <t>Corea del Norte</t>
  </si>
  <si>
    <t>Cor√©e du Nord</t>
  </si>
  <si>
    <t>ŒíœåœÅŒµŒπŒ± ŒöŒøœÅŒ≠Œ±</t>
  </si>
  <si>
    <t>‡§â‡§§‡•ç‡§§‡§∞ ‡§ï‡•ã‡§∞‡§ø‡§Ø‡§æ</t>
  </si>
  <si>
    <t>√âszak-Korea</t>
  </si>
  <si>
    <t>Korea Utara</t>
  </si>
  <si>
    <t>Corea del Nord</t>
  </si>
  <si>
    <t>ÊúùÈÆÆÊ∞ë‰∏ª‰∏ªÁæ©‰∫∫Ê∞ëÂÖ±ÂíåÂõΩ</t>
  </si>
  <si>
    <t>Ï°∞ÏÑ†ÎØºÏ£ºÏ£ºÏùòÏù∏ÎØºÍ≥µÌôîÍµ≠</t>
  </si>
  <si>
    <t>Noord-Korea</t>
  </si>
  <si>
    <t>Korea P√≥≈Çnocna</t>
  </si>
  <si>
    <t>Coreia do Norte</t>
  </si>
  <si>
    <t>–ö–æ—Ä–µ–π—Å–∫–∞—è –ù–∞—Ä–æ–¥–Ω–æ-–î–µ–º–æ–∫—Ä–∞—Ç–∏—á–µ—Å–∫–∞—è –†–µ—Å–ø—É–±–ª–∏–∫–∞</t>
  </si>
  <si>
    <t>Kuzey Kore</t>
  </si>
  <si>
    <t>C·ªông h√≤a D√¢n ch·ªß Nh√¢n d√¢n Tri·ªÅu Ti√™n</t>
  </si>
  <si>
    <t>ÊúùÈ≤úÊ∞ë‰∏ª‰∏ª‰πâ‰∫∫Ê∞ëÂÖ±ÂíåÂõΩ</t>
  </si>
  <si>
    <t>Mor.</t>
  </si>
  <si>
    <t>Kingdom of Morocco</t>
  </si>
  <si>
    <t>Northern Africa</t>
  </si>
  <si>
    <t>Q1028</t>
  </si>
  <si>
    <t>ÿßŸÑŸÖÿ∫ÿ±ÿ®</t>
  </si>
  <si>
    <t>‡¶Æ‡¶∞‡¶ï‡ßç‡¶ï‡ßã</t>
  </si>
  <si>
    <t>Marokko</t>
  </si>
  <si>
    <t>Marruecos</t>
  </si>
  <si>
    <t>Maroc</t>
  </si>
  <si>
    <t>ŒúŒ±œÅœåŒ∫Œø</t>
  </si>
  <si>
    <t>‡§Æ‡•ã‡§∞‡§ï‡•ç‡§ï‡•ã</t>
  </si>
  <si>
    <t>Marokk√≥</t>
  </si>
  <si>
    <t>Maroko</t>
  </si>
  <si>
    <t>Marocco</t>
  </si>
  <si>
    <t>„É¢„É≠„ÉÉ„Ç≥</t>
  </si>
  <si>
    <t>Î™®Î°úÏΩî</t>
  </si>
  <si>
    <t>Marrocos</t>
  </si>
  <si>
    <t>–ú–∞—Ä–æ–∫–∫–æ</t>
  </si>
  <si>
    <t>Marocko</t>
  </si>
  <si>
    <t>Fas</t>
  </si>
  <si>
    <t>Êë©Ê¥õÂì•</t>
  </si>
  <si>
    <t>W. Sahara</t>
  </si>
  <si>
    <t>B28</t>
  </si>
  <si>
    <t>W. Sah.</t>
  </si>
  <si>
    <t>Sahrawi Arab Democratic Republic</t>
  </si>
  <si>
    <t>Self admin.; Claimed by Morocco</t>
  </si>
  <si>
    <t>WI</t>
  </si>
  <si>
    <t>Q6250</t>
  </si>
  <si>
    <t>ÿßŸÑÿµÿ≠ÿ±ÿßÿ° ÿßŸÑÿ∫ÿ±ÿ®Ÿäÿ©</t>
  </si>
  <si>
    <t>‡¶™‡¶∂‡ßç‡¶ö‡¶ø‡¶Æ ‡¶∏‡¶æ‡¶π‡¶æ‡¶∞‡¶æ</t>
  </si>
  <si>
    <t>Westsahara</t>
  </si>
  <si>
    <t>Sahara Occidental</t>
  </si>
  <si>
    <t>Sahara occidental</t>
  </si>
  <si>
    <t>ŒîœÖœÑŒπŒ∫ŒÆ Œ£Œ±œáŒ¨œÅŒ±</t>
  </si>
  <si>
    <t>‡§™‡§∂‡•ç‡§ö‡§ø‡§Æ‡•Ä ‡§∏‡§π‡§æ‡§∞‡§æ</t>
  </si>
  <si>
    <t>Nyugat-Szahara</t>
  </si>
  <si>
    <t>Sahara Barat</t>
  </si>
  <si>
    <t>Sahara Occidentale</t>
  </si>
  <si>
    <t>Ë•ø„Çµ„Éè„É©</t>
  </si>
  <si>
    <t>ÏÑúÏÇ¨ÌïòÎùº</t>
  </si>
  <si>
    <t>Westelijke Sahara</t>
  </si>
  <si>
    <t>Sahara Zachodnia</t>
  </si>
  <si>
    <t>Saara Ocidental</t>
  </si>
  <si>
    <t>–ó–∞–ø–∞–¥–Ω–∞—è –°–∞—Ö–∞—Ä–∞</t>
  </si>
  <si>
    <t>V√§stsahara</t>
  </si>
  <si>
    <t>Batƒ± Sahra</t>
  </si>
  <si>
    <t>T√¢y Sahara</t>
  </si>
  <si>
    <t>Ë•øÊííÂìàÊãâ</t>
  </si>
  <si>
    <t>C.R.</t>
  </si>
  <si>
    <t>Republic of Costa Rica</t>
  </si>
  <si>
    <t>CS</t>
  </si>
  <si>
    <t>Central America</t>
  </si>
  <si>
    <t>Q800</t>
  </si>
  <si>
    <t>ŸÉŸàÿ≥ÿ™ÿßÿ±ŸäŸÉÿß</t>
  </si>
  <si>
    <t>‡¶ï‡ßã‡¶∏‡ßç‡¶ü‡¶æ ‡¶∞‡¶ø‡¶ï‡¶æ</t>
  </si>
  <si>
    <t>ŒöœåœÉœÑŒ± Œ°ŒØŒ∫Œ±</t>
  </si>
  <si>
    <t>‡§ï‡•ã‡§∏‡•ç‡§ü‡§æ ‡§∞‡•Ä‡§ï‡§æ</t>
  </si>
  <si>
    <t>Kosta Rika</t>
  </si>
  <si>
    <t>„Ç≥„Çπ„Çø„É™„Ç´</t>
  </si>
  <si>
    <t>ÏΩîÏä§ÌÉÄÎ¶¨Ïπ¥</t>
  </si>
  <si>
    <t>Kostaryka</t>
  </si>
  <si>
    <t>–ö–æ—Å—Ç–∞-–†–∏–∫–∞</t>
  </si>
  <si>
    <t>Âì•ÊñØËææÈªéÂä†</t>
  </si>
  <si>
    <t>Nic.</t>
  </si>
  <si>
    <t>Republic of Nicaragua</t>
  </si>
  <si>
    <t>Q811</t>
  </si>
  <si>
    <t>ŸÜŸäŸÉÿßÿ±ÿßÿ∫Ÿàÿß</t>
  </si>
  <si>
    <t>‡¶®‡¶ø‡¶ï‡¶æ‡¶∞‡¶æ‡¶ó‡ßÅ‡¶Ø‡¶º‡¶æ</t>
  </si>
  <si>
    <t>ŒùŒπŒ∫Œ±œÅŒ¨Œ≥ŒøœÖŒ±</t>
  </si>
  <si>
    <t>‡§®‡§ø‡§ï‡§æ‡§∞‡§æ‡§ó‡•Å‡§Ü</t>
  </si>
  <si>
    <t>Nikaragua</t>
  </si>
  <si>
    <t>„Éã„Ç´„É©„Ç∞„Ç¢</t>
  </si>
  <si>
    <t>ÎãàÏπ¥ÎùºÍ≥º</t>
  </si>
  <si>
    <t>Nicar√°gua</t>
  </si>
  <si>
    <t>–ù–∏–∫–∞—Ä–∞–≥—É–∞</t>
  </si>
  <si>
    <t>Â∞ºÂä†ÊãâÁìú</t>
  </si>
  <si>
    <t>Rep. Congo</t>
  </si>
  <si>
    <t>Congo, Republic of the</t>
  </si>
  <si>
    <t>Middle Africa</t>
  </si>
  <si>
    <t>Q971</t>
  </si>
  <si>
    <t>ÿ¨ŸÖŸáŸàÿ±Ÿäÿ© ÿßŸÑŸÉŸàŸÜÿ∫Ÿà</t>
  </si>
  <si>
    <t>‡¶ï‡¶ô‡ßç‡¶ó‡ßã ‡¶™‡ßç‡¶∞‡¶ú‡¶æ‡¶§‡¶®‡ßç‡¶§‡ßç‡¶∞</t>
  </si>
  <si>
    <t>Republik Kongo</t>
  </si>
  <si>
    <t>Rep√∫blica del Congo</t>
  </si>
  <si>
    <t>R√©publique du Congo</t>
  </si>
  <si>
    <t>ŒîŒ∑ŒºŒøŒ∫œÅŒ±œÑŒØŒ± œÑŒøœÖ ŒöŒøŒΩŒ≥Œ∫œå</t>
  </si>
  <si>
    <t>‡§ï‡§æ‡§Ç‡§ó‡•ã ‡§ó‡§£‡§∞‡§æ‡§ú‡•ç‡§Ø</t>
  </si>
  <si>
    <t>Kong√≥i K√∂zt√°rsas√°g</t>
  </si>
  <si>
    <t>Repubblica del Congo</t>
  </si>
  <si>
    <t>„Ç≥„É≥„Ç¥ÂÖ±ÂíåÂõΩ</t>
  </si>
  <si>
    <t>ÏΩ©Í≥† Í≥µÌôîÍµ≠</t>
  </si>
  <si>
    <t>Republiek Congo</t>
  </si>
  <si>
    <t>Kongo</t>
  </si>
  <si>
    <t>–†–µ—Å–ø—É–±–ª–∏–∫–∞ –ö–æ–Ω–≥–æ</t>
  </si>
  <si>
    <t>Kongo-Brazzaville</t>
  </si>
  <si>
    <t>Kongo Cumhuriyeti</t>
  </si>
  <si>
    <t>C·ªông h√≤a Congo</t>
  </si>
  <si>
    <t>ÂàöÊûúÂÖ±ÂíåÂõΩ</t>
  </si>
  <si>
    <t>Dem. Rep. Congo</t>
  </si>
  <si>
    <t>D.R.C.</t>
  </si>
  <si>
    <t>DRC</t>
  </si>
  <si>
    <t>Congo, Democratic Republic of the</t>
  </si>
  <si>
    <t>ZR</t>
  </si>
  <si>
    <t>ZAR</t>
  </si>
  <si>
    <t>Q974</t>
  </si>
  <si>
    <t>ÿ¨ŸÖŸáŸàÿ±Ÿäÿ© ÿßŸÑŸÉŸàŸÜÿ∫Ÿà ÿßŸÑÿØŸäŸÖŸÇÿ±ÿßÿ∑Ÿäÿ©</t>
  </si>
  <si>
    <t>‡¶ó‡¶£‡¶§‡¶æ‡¶®‡ßç‡¶§‡ßç‡¶∞‡¶ø‡¶ï ‡¶ï‡¶ô‡ßç‡¶ó‡ßã ‡¶™‡ßç‡¶∞‡¶ú‡¶æ‡¶§‡¶®‡ßç‡¶§‡ßç‡¶∞</t>
  </si>
  <si>
    <t>Demokratische Republik Kongo</t>
  </si>
  <si>
    <t>Rep√∫blica Democr√°tica del Congo</t>
  </si>
  <si>
    <t>R√©publique d√©mocratique du Congo</t>
  </si>
  <si>
    <t>ŒõŒ±œäŒ∫ŒÆ ŒîŒ∑ŒºŒøŒ∫œÅŒ±œÑŒØŒ± œÑŒøœÖ ŒöŒøŒΩŒ≥Œ∫œå</t>
  </si>
  <si>
    <t>‡§ï‡§æ‡§Ç‡§ó‡•ã ‡§≤‡•ã‡§ï‡§§‡§æ‡§®‡•ç‡§§‡•ç‡§∞‡§ø‡§ï ‡§ó‡§£‡§∞‡§æ‡§ú‡•ç‡§Ø</t>
  </si>
  <si>
    <t>Kong√≥i Demokratikus K√∂zt√°rsas√°g</t>
  </si>
  <si>
    <t>Republik Demokratik Kongo</t>
  </si>
  <si>
    <t>Repubblica Democratica del Congo</t>
  </si>
  <si>
    <t>„Ç≥„É≥„Ç¥Ê∞ë‰∏ªÂÖ±ÂíåÂõΩ</t>
  </si>
  <si>
    <t>ÏΩ©Í≥† ÎØºÏ£º Í≥µÌôîÍµ≠</t>
  </si>
  <si>
    <t>Congo-Kinshasa</t>
  </si>
  <si>
    <t>Demokratyczna Republika Konga</t>
  </si>
  <si>
    <t>Rep√∫blica Democr√°tica do Congo</t>
  </si>
  <si>
    <t>–î–µ–º–æ–∫—Ä–∞—Ç–∏—á–µ—Å–∫–∞—è –†–µ—Å–ø—É–±–ª–∏–∫–∞ –ö–æ–Ω–≥–æ</t>
  </si>
  <si>
    <t>Kongo-Kinshasa</t>
  </si>
  <si>
    <t>Demokratik Kongo Cumhuriyeti</t>
  </si>
  <si>
    <t>C·ªông h√≤a D√¢n ch·ªß Congo</t>
  </si>
  <si>
    <t>ÂàöÊûúÊ∞ë‰∏ªÂÖ±ÂíåÂõΩ</t>
  </si>
  <si>
    <t>Kingdom of Bhutan</t>
  </si>
  <si>
    <t>Q917</t>
  </si>
  <si>
    <t>ÿ®Ÿàÿ™ÿßŸÜ</t>
  </si>
  <si>
    <t>‡¶≠‡ßÇ‡¶ü‡¶æ‡¶®</t>
  </si>
  <si>
    <t>But√°n</t>
  </si>
  <si>
    <t>Bhoutan</t>
  </si>
  <si>
    <t>ŒúœÄŒøœÖœÑŒ¨ŒΩ</t>
  </si>
  <si>
    <t>‡§≠‡•Ç‡§ü‡§æ‡§®</t>
  </si>
  <si>
    <t>Bhut√°n</t>
  </si>
  <si>
    <t>„Éñ„Éº„Çø„É≥</t>
  </si>
  <si>
    <t>Î∂ÄÌÉÑ</t>
  </si>
  <si>
    <t>But√£o</t>
  </si>
  <si>
    <t>–ë—É—Ç–∞–Ω</t>
  </si>
  <si>
    <t>‰∏ç‰∏π</t>
  </si>
  <si>
    <t>Ukr.</t>
  </si>
  <si>
    <t>UP</t>
  </si>
  <si>
    <t>Eastern Europe</t>
  </si>
  <si>
    <t>Q212</t>
  </si>
  <si>
    <t>ÿ£ŸàŸÉÿ±ÿßŸÜŸäÿß</t>
  </si>
  <si>
    <t>‡¶á‡¶â‡¶ï‡ßç‡¶∞‡ßá‡¶®</t>
  </si>
  <si>
    <t>Ucrania</t>
  </si>
  <si>
    <t>ŒüœÖŒ∫œÅŒ±ŒΩŒØŒ±</t>
  </si>
  <si>
    <t>‡§Ø‡•Å‡§ï‡•ç‡§∞‡•á‡§®</t>
  </si>
  <si>
    <t>Ukrajna</t>
  </si>
  <si>
    <t>Ukraina</t>
  </si>
  <si>
    <t>Ucraina</t>
  </si>
  <si>
    <t>„Ç¶„ÇØ„É©„Ç§„Éä</t>
  </si>
  <si>
    <t>Ïö∞ÌÅ¨ÎùºÏù¥ÎÇò</t>
  </si>
  <si>
    <t>Oekra√Øne</t>
  </si>
  <si>
    <t>Ucr√¢nia</t>
  </si>
  <si>
    <t>–£–∫—Ä–∞–∏–Ω–∞</t>
  </si>
  <si>
    <t>Ukrayna</t>
  </si>
  <si>
    <t>‰πåÂÖãÂÖ∞</t>
  </si>
  <si>
    <t>Bela.</t>
  </si>
  <si>
    <t>Republic of Belarus</t>
  </si>
  <si>
    <t>Q184</t>
  </si>
  <si>
    <t>ÿ±Ÿàÿ≥Ÿäÿß ÿßŸÑÿ®Ÿäÿ∂ÿßÿ°</t>
  </si>
  <si>
    <t>‡¶¨‡ßá‡¶≤‡¶æ‡¶∞‡ßÅ‡¶∂</t>
  </si>
  <si>
    <t>Wei√ürussland</t>
  </si>
  <si>
    <t>Bielorrusia</t>
  </si>
  <si>
    <t>Bi√©lorussie</t>
  </si>
  <si>
    <t>ŒõŒµœÖŒ∫ŒøœÅœâœÉŒØŒ±</t>
  </si>
  <si>
    <t>‡§¨‡•á‡§≤‡§æ‡§∞‡•Ç‡§∏</t>
  </si>
  <si>
    <t>Feh√©roroszorsz√°g</t>
  </si>
  <si>
    <t>Bielorussia</t>
  </si>
  <si>
    <t>„Éô„É©„É´„Éº„Ç∑</t>
  </si>
  <si>
    <t>Î≤®ÎùºÎ£®Ïä§</t>
  </si>
  <si>
    <t>Wit-Rusland</t>
  </si>
  <si>
    <t>Bia≈Çoru≈õ</t>
  </si>
  <si>
    <t>Bielorr√∫ssia</t>
  </si>
  <si>
    <t>–ë–µ–ª–æ—Ä—É—Å—Å–∏—è</t>
  </si>
  <si>
    <t>Vitryssland</t>
  </si>
  <si>
    <t>Beyaz Rusya</t>
  </si>
  <si>
    <t>ÁôΩÁΩóÊñØ</t>
  </si>
  <si>
    <t>Nam.</t>
  </si>
  <si>
    <t>Republic of Namibia</t>
  </si>
  <si>
    <t>WA</t>
  </si>
  <si>
    <t>Southern Africa</t>
  </si>
  <si>
    <t>Q1030</t>
  </si>
  <si>
    <t>ŸÜÿßŸÖŸäÿ®Ÿäÿß</t>
  </si>
  <si>
    <t>‡¶®‡¶æ‡¶Æ‡¶ø‡¶¨‡¶ø‡¶Ø‡¶º‡¶æ</t>
  </si>
  <si>
    <t>Namibie</t>
  </si>
  <si>
    <t>ŒùŒ±ŒºŒØŒºœÄŒπŒ±</t>
  </si>
  <si>
    <t>‡§®‡§æ‡§Æ‡•Ä‡§¨‡§ø‡§Ø‡§æ</t>
  </si>
  <si>
    <t>Nam√≠bia</t>
  </si>
  <si>
    <t>„Éä„Éü„Éì„Ç¢</t>
  </si>
  <si>
    <t>ÎÇòÎØ∏ÎπÑÏïÑ</t>
  </si>
  <si>
    <t>Namibi√´</t>
  </si>
  <si>
    <t>–ù–∞–º–∏–±–∏—è</t>
  </si>
  <si>
    <t>Namibya</t>
  </si>
  <si>
    <t>Á∫≥Á±≥ÊØî‰∫ö</t>
  </si>
  <si>
    <t>S.Af.</t>
  </si>
  <si>
    <t>Republic of South Africa</t>
  </si>
  <si>
    <t>SF</t>
  </si>
  <si>
    <t>Q258</t>
  </si>
  <si>
    <t>ÿ¨ŸÜŸàÿ® ÿ£ŸÅÿ±ŸäŸÇŸäÿß</t>
  </si>
  <si>
    <t>‡¶¶‡¶ï‡ßç‡¶∑‡¶ø‡¶£ ‡¶Ü‡¶´‡ßç‡¶∞‡¶ø‡¶ï‡¶æ</t>
  </si>
  <si>
    <t>S√ºdafrika</t>
  </si>
  <si>
    <t>Sud√°frica</t>
  </si>
  <si>
    <t>Afrique du Sud</t>
  </si>
  <si>
    <t>ŒùœåœÑŒπŒ± ŒëœÜœÅŒπŒ∫ŒÆ</t>
  </si>
  <si>
    <t>‡§¶‡§ï‡•ç‡§∑‡§ø‡§£ ‡§Ö‡§´‡§º‡•ç‡§∞‡•Ä‡§ï‡§æ</t>
  </si>
  <si>
    <t>D√©l-afrikai K√∂zt√°rsas√°g</t>
  </si>
  <si>
    <t>Afrika Selatan</t>
  </si>
  <si>
    <t>Sudafrica</t>
  </si>
  <si>
    <t>Âçó„Ç¢„Éï„É™„Ç´ÂÖ±ÂíåÂõΩ</t>
  </si>
  <si>
    <t>ÎÇ®ÏïÑÌîÑÎ¶¨Ïπ¥ Í≥µÌôîÍµ≠</t>
  </si>
  <si>
    <t>Zuid-Afrika</t>
  </si>
  <si>
    <t>Po≈Çudniowa Afryka</t>
  </si>
  <si>
    <t>√Åfrica do Sul</t>
  </si>
  <si>
    <t>–Æ–∂–Ω–æ-–ê—Ñ—Ä–∏–∫–∞–Ω—Å–∫–∞—è –†–µ—Å–ø—É–±–ª–∏–∫–∞</t>
  </si>
  <si>
    <t>Sydafrika</t>
  </si>
  <si>
    <t>G√ºney Afrika Cumhuriyeti</t>
  </si>
  <si>
    <t>C·ªông h√≤a Nam Phi</t>
  </si>
  <si>
    <t>ÂçóÈùû</t>
  </si>
  <si>
    <t>St-Martin</t>
  </si>
  <si>
    <t>Saint-Martin</t>
  </si>
  <si>
    <t>St. M.</t>
  </si>
  <si>
    <t>Saint-Martin (French part)</t>
  </si>
  <si>
    <t>RN</t>
  </si>
  <si>
    <t>Caribbean</t>
  </si>
  <si>
    <t>Q126125</t>
  </si>
  <si>
    <t>ÿ™ÿ¨ŸÖÿπ ÿ≥ÿßŸÜ ŸÖÿßÿ±ÿ™ŸäŸÜ</t>
  </si>
  <si>
    <t>San Mart√≠n</t>
  </si>
  <si>
    <t>ŒÜŒ≥ŒπŒøœÇ ŒúŒ±œÅœÑŒØŒΩŒøœÇ</t>
  </si>
  <si>
    <t>„Çµ„É≥„Éª„Éû„É´„Çø„É≥</t>
  </si>
  <si>
    <t>ÏÉùÎßàÎ•¥ÌÉ±</t>
  </si>
  <si>
    <t>Sint-Maarten</t>
  </si>
  <si>
    <t>S√£o Martinho</t>
  </si>
  <si>
    <t>–°–µ–Ω-–ú–∞—Ä—Ç–µ–Ω</t>
  </si>
  <si>
    <t>Ê≥ïÂ±¨ËÅñÈ¶¨‰∏Å</t>
  </si>
  <si>
    <t>Neth.</t>
  </si>
  <si>
    <t>St. Maarten (Dutch part)</t>
  </si>
  <si>
    <t>NT</t>
  </si>
  <si>
    <t>Expired subunits of Netherlands Antilles (23424914).</t>
  </si>
  <si>
    <t>Q26273</t>
  </si>
  <si>
    <t>ÿ≥ŸäŸÜÿ™ ŸÖÿßÿ±ÿ™ŸÜ</t>
  </si>
  <si>
    <t>‡¶∏‡¶ø‡¶®‡ßç‡¶ü ‡¶Æ‡¶æ‡¶∞‡ßç‡¶ü‡ßá‡¶®</t>
  </si>
  <si>
    <t>‡§∏‡§ø‡§Ç‡§ü ‡§Æ‡§æ‡§∞‡•ç‡§ü‡•á‡§®</t>
  </si>
  <si>
    <t>„Ç∑„É≥„Éà„Éª„Éû„Éº„É´„ÉÜ„É≥</t>
  </si>
  <si>
    <t>Ïã†Ìä∏ÎßàÎ•¥ÌÑ¥</t>
  </si>
  <si>
    <t>–°–∏–Ω—Ç-–ú–∞—Ä—Ç–µ–Ω</t>
  </si>
  <si>
    <t>Ëç∑Â±¨ËÅñÈ¶¨‰∏Å</t>
  </si>
  <si>
    <t>Sultanate of Oman</t>
  </si>
  <si>
    <t>Q842</t>
  </si>
  <si>
    <t>ÿ≥ŸÑÿ∑ŸÜÿ© ÿπŸÖÿßŸÜ</t>
  </si>
  <si>
    <t>‡¶ì‡¶Æ‡¶æ‡¶®</t>
  </si>
  <si>
    <t>Om√°n</t>
  </si>
  <si>
    <t>ŒüŒºŒ¨ŒΩ</t>
  </si>
  <si>
    <t>‡§ì‡§Æ‡§æ‡§®</t>
  </si>
  <si>
    <t>„Ç™„Éû„Éº„É≥</t>
  </si>
  <si>
    <t>Ïò§Îßå</t>
  </si>
  <si>
    <t>Om√£</t>
  </si>
  <si>
    <t>–û–º–∞–Ω</t>
  </si>
  <si>
    <t>Umman</t>
  </si>
  <si>
    <t>ÈòøÊõº</t>
  </si>
  <si>
    <t>Uzb.</t>
  </si>
  <si>
    <t>Republic of Uzbekistan</t>
  </si>
  <si>
    <t>Central Asia</t>
  </si>
  <si>
    <t>Q265</t>
  </si>
  <si>
    <t>ÿ£Ÿàÿ≤ÿ®ŸÉÿ≥ÿ™ÿßŸÜ</t>
  </si>
  <si>
    <t>‡¶â‡¶ú‡¶¨‡ßá‡¶ï‡¶ø‡¶∏‡ßç‡¶§‡¶æ‡¶®</t>
  </si>
  <si>
    <t>Usbekistan</t>
  </si>
  <si>
    <t>Uzbekist√°n</t>
  </si>
  <si>
    <t>Ouzb√©kistan</t>
  </si>
  <si>
    <t>ŒüœÖŒ∂ŒºœÄŒµŒ∫ŒπœÉœÑŒ¨ŒΩ</t>
  </si>
  <si>
    <t>‡§â‡§ú‡§º‡•ç‡§¨‡•á‡§ï‡§ø‡§∏‡•ç‡§§‡§æ‡§®</t>
  </si>
  <si>
    <t>√úzbegiszt√°n</t>
  </si>
  <si>
    <t>„Ç¶„Ç∫„Éô„Ç≠„Çπ„Çø„É≥</t>
  </si>
  <si>
    <t>Ïö∞Ï¶àÎ≤†ÌÇ§Ïä§ÌÉÑ</t>
  </si>
  <si>
    <t>Oezbekistan</t>
  </si>
  <si>
    <t>Usbequist√£o</t>
  </si>
  <si>
    <t>–£–∑–±–µ–∫–∏—Å—Ç–∞–Ω</t>
  </si>
  <si>
    <t>√ñzbekistan</t>
  </si>
  <si>
    <t>‰πåÂÖπÂà´ÂÖãÊñØÂù¶</t>
  </si>
  <si>
    <t>Kaz.</t>
  </si>
  <si>
    <t>Republic of Kazakhstan</t>
  </si>
  <si>
    <t>Includes Baykonur Cosmodrome as an admin-1</t>
  </si>
  <si>
    <t>Q232</t>
  </si>
  <si>
    <t>ŸÉÿßÿ≤ÿßÿÆÿ≥ÿ™ÿßŸÜ</t>
  </si>
  <si>
    <t>‡¶ï‡¶æ‡¶ú‡¶æ‡¶ñ‡¶∏‡ßç‡¶§‡¶æ‡¶®</t>
  </si>
  <si>
    <t>Kasachstan</t>
  </si>
  <si>
    <t>Kazajist√°n</t>
  </si>
  <si>
    <t>ŒöŒ±Œ∂Œ±Œ∫œÉœÑŒ¨ŒΩ</t>
  </si>
  <si>
    <t>‡§ï‡§ú‡§º‡§æ‡§ñ‡§º‡§ø‡§∏‡•ç‡§§‡§æ‡§®</t>
  </si>
  <si>
    <t>Kazahszt√°n</t>
  </si>
  <si>
    <t>Kazakistan</t>
  </si>
  <si>
    <t>„Ç´„Ç∂„Éï„Çπ„Çø„É≥</t>
  </si>
  <si>
    <t>Ïπ¥ÏûêÌùêÏä§ÌÉÑ</t>
  </si>
  <si>
    <t>Kazachstan</t>
  </si>
  <si>
    <t>Cazaquist√£o</t>
  </si>
  <si>
    <t>–ö–∞–∑–∞—Ö—Å—Ç–∞–Ω</t>
  </si>
  <si>
    <t>Kazakstan</t>
  </si>
  <si>
    <t>ÂìàËê®ÂÖãÊñØÂù¶</t>
  </si>
  <si>
    <t>Tjk.</t>
  </si>
  <si>
    <t>Republic of Tajikistan</t>
  </si>
  <si>
    <t>TI</t>
  </si>
  <si>
    <t>Q863</t>
  </si>
  <si>
    <t>ÿ∑ÿßÿ¨ŸäŸÉÿ≥ÿ™ÿßŸÜ</t>
  </si>
  <si>
    <t>‡¶§‡¶æ‡¶ú‡¶ø‡¶ï‡¶ø‡¶∏‡ßç‡¶§‡¶æ‡¶®</t>
  </si>
  <si>
    <t>Tadschikistan</t>
  </si>
  <si>
    <t>Tayikist√°n</t>
  </si>
  <si>
    <t>Tadjikistan</t>
  </si>
  <si>
    <t>Œ§Œ±œÑŒ∂ŒπŒ∫ŒπœÉœÑŒ¨ŒΩ</t>
  </si>
  <si>
    <t>‡§§‡§æ‡§ú‡§ø‡§ï‡§ø‡§∏‡•ç‡§§‡§æ‡§®</t>
  </si>
  <si>
    <t>T√°dzsikiszt√°n</t>
  </si>
  <si>
    <t>Tagikistan</t>
  </si>
  <si>
    <t>„Çø„Ç∏„Ç≠„Çπ„Çø„É≥</t>
  </si>
  <si>
    <t>ÌÉÄÏßÄÌÇ§Ïä§ÌÉÑ</t>
  </si>
  <si>
    <t>Tadzjikistan</t>
  </si>
  <si>
    <t>Tad≈ºykistan</t>
  </si>
  <si>
    <t>Tajiquist√£o</t>
  </si>
  <si>
    <t>–¢–∞–¥–∂–∏–∫–∏—Å—Ç–∞–Ω</t>
  </si>
  <si>
    <t>Tacikistan</t>
  </si>
  <si>
    <t>Â°îÂêâÂÖãÊñØÂù¶</t>
  </si>
  <si>
    <t>Lith.</t>
  </si>
  <si>
    <t>Republic of Lithuania</t>
  </si>
  <si>
    <t>LH</t>
  </si>
  <si>
    <t>Northern Europe</t>
  </si>
  <si>
    <t>Q37</t>
  </si>
  <si>
    <t>ŸÑŸäÿ™ŸàÿßŸÜŸäÿß</t>
  </si>
  <si>
    <t>‡¶≤‡¶ø‡¶•‡ßÅ‡¶Ø‡¶º‡¶æ‡¶®‡¶ø‡¶Ø‡¶º‡¶æ</t>
  </si>
  <si>
    <t>Litauen</t>
  </si>
  <si>
    <t>Lituania</t>
  </si>
  <si>
    <t>Lituanie</t>
  </si>
  <si>
    <t>ŒõŒπŒ∏ŒøœÖŒ±ŒΩŒØŒ±</t>
  </si>
  <si>
    <t>‡§≤‡§ø‡§•‡•Å‡§Ü‡§®‡§ø‡§Ø‡§æ</t>
  </si>
  <si>
    <t>Litv√°nia</t>
  </si>
  <si>
    <t>„É™„Éà„Ç¢„Éã„Ç¢</t>
  </si>
  <si>
    <t>Î¶¨Ìà¨ÏïÑÎãàÏïÑ</t>
  </si>
  <si>
    <t>Litouwen</t>
  </si>
  <si>
    <t>Litwa</t>
  </si>
  <si>
    <t>Litu√¢nia</t>
  </si>
  <si>
    <t>–õ–∏—Ç–≤–∞</t>
  </si>
  <si>
    <t>Litvanya</t>
  </si>
  <si>
    <t>Litva</t>
  </si>
  <si>
    <t>Á´ãÈô∂ÂÆõ</t>
  </si>
  <si>
    <t>Federative Republic of Brazil</t>
  </si>
  <si>
    <t>Q155</t>
  </si>
  <si>
    <t>ÿßŸÑÿ®ÿ±ÿßÿ≤ŸäŸÑ</t>
  </si>
  <si>
    <t>‡¶¨‡ßç‡¶∞‡¶æ‡¶ú‡¶ø‡¶≤</t>
  </si>
  <si>
    <t>Brasilien</t>
  </si>
  <si>
    <t>Brasil</t>
  </si>
  <si>
    <t>Br√©sil</t>
  </si>
  <si>
    <t>ŒíœÅŒ±Œ∂ŒπŒªŒØŒ±</t>
  </si>
  <si>
    <t>‡§¨‡•ç‡§∞‡§æ‡§ú‡§º‡•Ä‡§≤</t>
  </si>
  <si>
    <t>Braz√≠lia</t>
  </si>
  <si>
    <t>Brasile</t>
  </si>
  <si>
    <t>„Éñ„É©„Ç∏„É´</t>
  </si>
  <si>
    <t>Î∏åÎùºÏßà</t>
  </si>
  <si>
    <t>Brazili√´</t>
  </si>
  <si>
    <t>Brazylia</t>
  </si>
  <si>
    <t>–ë—Ä–∞–∑–∏–ª–∏—è</t>
  </si>
  <si>
    <t>Brezilya</t>
  </si>
  <si>
    <t>Â∑¥Ë•ø</t>
  </si>
  <si>
    <t>Ury.</t>
  </si>
  <si>
    <t>Oriental Republic of Uruguay</t>
  </si>
  <si>
    <t>Q77</t>
  </si>
  <si>
    <t>ÿßŸÑÿ£Ÿàÿ±Ÿàÿ∫ŸàÿßŸä</t>
  </si>
  <si>
    <t>‡¶â‡¶∞‡ßÅ‡¶ó‡ßÅ‡¶Ø‡¶º‡ßá</t>
  </si>
  <si>
    <t>ŒüœÖœÅŒøœÖŒ≥ŒøœÖŒ¨Œ∑</t>
  </si>
  <si>
    <t>‡§â‡§∞‡•Å‡§ó‡•ç‡§µ‡•á</t>
  </si>
  <si>
    <t>„Ç¶„É´„Ç∞„Ç¢„Ç§</t>
  </si>
  <si>
    <t>Ïö∞Î£®Í≥ºÏù¥</t>
  </si>
  <si>
    <t>Urugwaj</t>
  </si>
  <si>
    <t>Uruguai</t>
  </si>
  <si>
    <t>–£—Ä—É–≥–≤–∞–π</t>
  </si>
  <si>
    <t>‰πåÊãâÂú≠</t>
  </si>
  <si>
    <t>Mong.</t>
  </si>
  <si>
    <t>Q711</t>
  </si>
  <si>
    <t>ŸÖŸÜÿ∫ŸàŸÑŸäÿß</t>
  </si>
  <si>
    <t>‡¶Æ‡¶ô‡ßç‡¶ó‡ßã‡¶≤‡¶ø‡¶Ø‡¶º‡¶æ</t>
  </si>
  <si>
    <t>Mongolei</t>
  </si>
  <si>
    <t>Mongolie</t>
  </si>
  <si>
    <t>ŒúŒøŒ≥Œ≥ŒøŒªŒØŒ±</t>
  </si>
  <si>
    <t>‡§Æ‡§Ç‡§ó‡•ã‡§≤‡§ø‡§Ø‡§æ</t>
  </si>
  <si>
    <t>Mong√≥lia</t>
  </si>
  <si>
    <t>„É¢„É≥„Ç¥„É´ÂõΩ</t>
  </si>
  <si>
    <t>Î™ΩÍ≥®</t>
  </si>
  <si>
    <t>Mongoli√´</t>
  </si>
  <si>
    <t>–ú–æ–Ω–≥–æ–ª–∏—è</t>
  </si>
  <si>
    <t>Mongoliet</t>
  </si>
  <si>
    <t>Moƒüolistan</t>
  </si>
  <si>
    <t>M√¥ng C·ªï</t>
  </si>
  <si>
    <t>ËíôÂè§ÂõΩ</t>
  </si>
  <si>
    <t>Rus.</t>
  </si>
  <si>
    <t>Q159</t>
  </si>
  <si>
    <t>ÿ±Ÿàÿ≥Ÿäÿß</t>
  </si>
  <si>
    <t>‡¶∞‡¶æ‡¶∂‡¶ø‡¶Ø‡¶º‡¶æ</t>
  </si>
  <si>
    <t>Russland</t>
  </si>
  <si>
    <t>Rusia</t>
  </si>
  <si>
    <t>Russie</t>
  </si>
  <si>
    <t>Œ°œâœÉŒØŒ±</t>
  </si>
  <si>
    <t>‡§∞‡•Ç‡§∏</t>
  </si>
  <si>
    <t>Oroszorsz√°g</t>
  </si>
  <si>
    <t>„É≠„Ç∑„Ç¢</t>
  </si>
  <si>
    <t>Îü¨ÏãúÏïÑ</t>
  </si>
  <si>
    <t>Rusland</t>
  </si>
  <si>
    <t>Rosja</t>
  </si>
  <si>
    <t>R√∫ssia</t>
  </si>
  <si>
    <t>–†–æ—Å—Å–∏—è</t>
  </si>
  <si>
    <t>Ryssland</t>
  </si>
  <si>
    <t>Rusya</t>
  </si>
  <si>
    <t>Nga</t>
  </si>
  <si>
    <t>‰øÑÁΩóÊñØ</t>
  </si>
  <si>
    <t>Czech Republic</t>
  </si>
  <si>
    <t>Cz.</t>
  </si>
  <si>
    <t>la R√©publique tch√®que</t>
  </si>
  <si>
    <t>ƒåesko</t>
  </si>
  <si>
    <t>EZ</t>
  </si>
  <si>
    <t>Q213</t>
  </si>
  <si>
    <t>ÿßŸÑÿ™ÿ¥ŸäŸÉ</t>
  </si>
  <si>
    <t>‡¶ö‡ßá‡¶ï ‡¶™‡ßç‡¶∞‡¶ú‡¶æ‡¶§‡¶®‡ßç‡¶§‡ßç‡¶∞</t>
  </si>
  <si>
    <t>Tschechien</t>
  </si>
  <si>
    <t>Rep√∫blica Checa</t>
  </si>
  <si>
    <t>R√©publique tch√®que</t>
  </si>
  <si>
    <t>Œ§œÉŒµœáŒØŒ±</t>
  </si>
  <si>
    <t>‡§ö‡•á‡§ï ‡§ó‡§£‡§∞‡§æ‡§ú‡•ç‡§Ø</t>
  </si>
  <si>
    <t>Csehorsz√°g</t>
  </si>
  <si>
    <t>Republik Ceko</t>
  </si>
  <si>
    <t>Repubblica Ceca</t>
  </si>
  <si>
    <t>„ÉÅ„Çß„Ç≥</t>
  </si>
  <si>
    <t>Ï≤¥ÏΩî</t>
  </si>
  <si>
    <t>Tsjechi√´</t>
  </si>
  <si>
    <t>Czechy</t>
  </si>
  <si>
    <t>–ß–µ—Ö–∏—è</t>
  </si>
  <si>
    <t>Tjeckien</t>
  </si>
  <si>
    <t>√áek Cumhuriyeti</t>
  </si>
  <si>
    <t>C·ªông h√≤a S√©c</t>
  </si>
  <si>
    <t>Êç∑ÂÖã</t>
  </si>
  <si>
    <t>Ger.</t>
  </si>
  <si>
    <t>D</t>
  </si>
  <si>
    <t>Federal Republic of Germany</t>
  </si>
  <si>
    <t>Q183</t>
  </si>
  <si>
    <t>ÿ£ŸÑŸÖÿßŸÜŸäÿß</t>
  </si>
  <si>
    <t>‡¶ú‡¶æ‡¶∞‡ßç‡¶Æ‡¶æ‡¶®‡¶ø</t>
  </si>
  <si>
    <t>Deutschland</t>
  </si>
  <si>
    <t>Alemania</t>
  </si>
  <si>
    <t>Allemagne</t>
  </si>
  <si>
    <t>ŒìŒµœÅŒºŒ±ŒΩŒØŒ±</t>
  </si>
  <si>
    <t>‡§ú‡§∞‡•ç‡§Æ‡§®‡•Ä</t>
  </si>
  <si>
    <t>N√©metorsz√°g</t>
  </si>
  <si>
    <t>Jerman</t>
  </si>
  <si>
    <t>Germania</t>
  </si>
  <si>
    <t>„Éâ„Ç§„ÉÑ</t>
  </si>
  <si>
    <t>ÎèÖÏùº</t>
  </si>
  <si>
    <t>Duitsland</t>
  </si>
  <si>
    <t>Niemcy</t>
  </si>
  <si>
    <t>Alemanha</t>
  </si>
  <si>
    <t>–ì–µ—Ä–º–∞–Ω–∏—è</t>
  </si>
  <si>
    <t>Tyskland</t>
  </si>
  <si>
    <t>Almanya</t>
  </si>
  <si>
    <t>ƒê·ª©c</t>
  </si>
  <si>
    <t>Âæ∑ÂõΩ</t>
  </si>
  <si>
    <t>Est.</t>
  </si>
  <si>
    <t>Republic of Estonia</t>
  </si>
  <si>
    <t>EN</t>
  </si>
  <si>
    <t>Q191</t>
  </si>
  <si>
    <t>ÿ•ÿ≥ÿ™ŸàŸÜŸäÿß</t>
  </si>
  <si>
    <t>‡¶è‡¶∏‡ßç‡¶§‡ßã‡¶®‡¶ø‡¶Ø‡¶º‡¶æ</t>
  </si>
  <si>
    <t>Estland</t>
  </si>
  <si>
    <t>Estonie</t>
  </si>
  <si>
    <t>ŒïœÉŒ∏ŒøŒΩŒØŒ±</t>
  </si>
  <si>
    <t>‡§è‡§∏‡•ç‡§ü‡•ã‡§®‡§ø‡§Ø‡§æ</t>
  </si>
  <si>
    <t>√âsztorsz√°g</t>
  </si>
  <si>
    <t>„Ç®„Çπ„Éà„Éã„Ç¢</t>
  </si>
  <si>
    <t>ÏóêÏä§ÌÜ†ÎãàÏïÑ</t>
  </si>
  <si>
    <t>Est√≥nia</t>
  </si>
  <si>
    <t>–≠—Å—Ç–æ–Ω–∏—è</t>
  </si>
  <si>
    <t>Estonya</t>
  </si>
  <si>
    <t>Áà±Ê≤ôÂ∞º‰∫ö</t>
  </si>
  <si>
    <t>Lat.</t>
  </si>
  <si>
    <t>Republic of Latvia</t>
  </si>
  <si>
    <t>LG</t>
  </si>
  <si>
    <t>Q211</t>
  </si>
  <si>
    <t>ŸÑÿßÿ™ŸÅŸäÿß</t>
  </si>
  <si>
    <t>‡¶≤‡¶æ‡¶§‡¶≠‡¶ø‡¶Ø‡¶º‡¶æ</t>
  </si>
  <si>
    <t>Lettland</t>
  </si>
  <si>
    <t>Letonia</t>
  </si>
  <si>
    <t>Lettonie</t>
  </si>
  <si>
    <t>ŒõŒµœÑŒøŒΩŒØŒ±</t>
  </si>
  <si>
    <t>‡§≤‡§æ‡§§‡§µ‡§ø‡§Ø‡§æ</t>
  </si>
  <si>
    <t>Lettorsz√°g</t>
  </si>
  <si>
    <t>Lettonia</t>
  </si>
  <si>
    <t>„É©„Éà„Éì„Ç¢</t>
  </si>
  <si>
    <t>ÎùºÌä∏ÎπÑÏïÑ</t>
  </si>
  <si>
    <t>Letland</t>
  </si>
  <si>
    <t>≈Åotwa</t>
  </si>
  <si>
    <t>Let√≥nia</t>
  </si>
  <si>
    <t>–õ–∞—Ç–≤–∏—è</t>
  </si>
  <si>
    <t>Letonya</t>
  </si>
  <si>
    <t>ÊãâËÑ´Á∂≠‰∫û</t>
  </si>
  <si>
    <t>Nor.</t>
  </si>
  <si>
    <t>N</t>
  </si>
  <si>
    <t>Kingdom of Norway</t>
  </si>
  <si>
    <t>Does not include Svalbard, Jan Mayen, or Bouvet Islands (28289410).</t>
  </si>
  <si>
    <t>Q20</t>
  </si>
  <si>
    <t>ÿßŸÑŸÜÿ±ŸàŸäÿ¨</t>
  </si>
  <si>
    <t>‡¶®‡¶∞‡¶ì‡¶Ø‡¶º‡ßá</t>
  </si>
  <si>
    <t>Norwegen</t>
  </si>
  <si>
    <t>Noruega</t>
  </si>
  <si>
    <t>Norv√®ge</t>
  </si>
  <si>
    <t>ŒùŒøœÅŒ≤Œ∑Œ≥ŒØŒ±</t>
  </si>
  <si>
    <t>‡§®‡•â‡§∞‡•ç‡§µ‡•á</t>
  </si>
  <si>
    <t>Norv√©gia</t>
  </si>
  <si>
    <t>Norwegia</t>
  </si>
  <si>
    <t>Norvegia</t>
  </si>
  <si>
    <t>„Éé„É´„Ç¶„Çß„Éº</t>
  </si>
  <si>
    <t>ÎÖ∏Î•¥Ïõ®Ïù¥</t>
  </si>
  <si>
    <t>Noorwegen</t>
  </si>
  <si>
    <t>–ù–æ—Ä–≤–µ–≥–∏—è</t>
  </si>
  <si>
    <t>Norge</t>
  </si>
  <si>
    <t>Norve√ß</t>
  </si>
  <si>
    <t>Na Uy</t>
  </si>
  <si>
    <t>Êå™Â®Å</t>
  </si>
  <si>
    <t>Swe.</t>
  </si>
  <si>
    <t>S</t>
  </si>
  <si>
    <t>Kingdom of Sweden</t>
  </si>
  <si>
    <t>SW</t>
  </si>
  <si>
    <t>Q34</t>
  </si>
  <si>
    <t>ÿßŸÑÿ≥ŸàŸäÿØ</t>
  </si>
  <si>
    <t>‡¶∏‡ßÅ‡¶á‡¶°‡ßá‡¶®</t>
  </si>
  <si>
    <t>Schweden</t>
  </si>
  <si>
    <t>Suecia</t>
  </si>
  <si>
    <t>Su√®de</t>
  </si>
  <si>
    <t>Œ£ŒøœÖŒ∑Œ¥ŒØŒ±</t>
  </si>
  <si>
    <t>‡§∏‡•ç‡§µ‡•Ä‡§°‡§®</t>
  </si>
  <si>
    <t>Sv√©dorsz√°g</t>
  </si>
  <si>
    <t>Swedia</t>
  </si>
  <si>
    <t>Svezia</t>
  </si>
  <si>
    <t>„Çπ„Ç¶„Çß„Éº„Éá„É≥</t>
  </si>
  <si>
    <t>Ïä§Ïõ®Îç¥</t>
  </si>
  <si>
    <t>Zweden</t>
  </si>
  <si>
    <t>Szwecja</t>
  </si>
  <si>
    <t>Su√©cia</t>
  </si>
  <si>
    <t>–®–≤–µ—Ü–∏—è</t>
  </si>
  <si>
    <t>Sverige</t>
  </si>
  <si>
    <t>ƒ∞sve√ß</t>
  </si>
  <si>
    <t>Th·ª•y ƒêi·ªÉn</t>
  </si>
  <si>
    <t>ÁëûÂÖ∏</t>
  </si>
  <si>
    <t>Fin.</t>
  </si>
  <si>
    <t>Republic of Finland</t>
  </si>
  <si>
    <t>Q33</t>
  </si>
  <si>
    <t>ŸÅŸÜŸÑŸÜÿØÿß</t>
  </si>
  <si>
    <t>‡¶´‡¶ø‡¶®‡¶≤‡ßç‡¶Ø‡¶æ‡¶®‡ßç‡¶°</t>
  </si>
  <si>
    <t>Finnland</t>
  </si>
  <si>
    <t>Finlandia</t>
  </si>
  <si>
    <t>Finlande</t>
  </si>
  <si>
    <t>Œ¶ŒπŒΩŒªŒ±ŒΩŒ¥ŒØŒ±</t>
  </si>
  <si>
    <t>‡§´‡§º‡§ø‡§®‡§≤‡•à‡§£‡•ç‡§°</t>
  </si>
  <si>
    <t>Finnorsz√°g</t>
  </si>
  <si>
    <t>„Éï„Ç£„É≥„É©„É≥„Éâ</t>
  </si>
  <si>
    <t>ÌïÄÎûÄÎìú</t>
  </si>
  <si>
    <t>Finl√¢ndia</t>
  </si>
  <si>
    <t>–§–∏–Ω–ª—è–Ω–¥–∏—è</t>
  </si>
  <si>
    <t>Finlandiya</t>
  </si>
  <si>
    <t>Ph·∫ßn Lan</t>
  </si>
  <si>
    <t>Ëä¨ÂÖ∞</t>
  </si>
  <si>
    <t>Viet.</t>
  </si>
  <si>
    <t>Socialist Republic of Vietnam</t>
  </si>
  <si>
    <t>VM</t>
  </si>
  <si>
    <t>Q881</t>
  </si>
  <si>
    <t>ŸÅŸäÿ™ŸÜÿßŸÖ</t>
  </si>
  <si>
    <t>‡¶≠‡¶ø‡¶Ø‡¶º‡ßá‡¶§‡¶®‡¶æ‡¶Æ</t>
  </si>
  <si>
    <t>Vi√™t Nam</t>
  </si>
  <si>
    <t>ŒíŒπŒµœÑŒΩŒ¨Œº</t>
  </si>
  <si>
    <t>‡§µ‡§ø‡§Ø‡§§‡§®‡§æ‡§Æ</t>
  </si>
  <si>
    <t>Vietn√°m</t>
  </si>
  <si>
    <t>„Éô„Éà„Éä„É†</t>
  </si>
  <si>
    <t>Î≤†Ìä∏ÎÇ®</t>
  </si>
  <si>
    <t>Wietnam</t>
  </si>
  <si>
    <t>Vietname</t>
  </si>
  <si>
    <t>–í—å–µ—Ç–Ω–∞–º</t>
  </si>
  <si>
    <t>Vi·ªát Nam</t>
  </si>
  <si>
    <t>Ë∂äÂçó</t>
  </si>
  <si>
    <t>Camb.</t>
  </si>
  <si>
    <t>Kingdom of Cambodia</t>
  </si>
  <si>
    <t>CB</t>
  </si>
  <si>
    <t>Q424</t>
  </si>
  <si>
    <t>ŸÉŸÖÿ®ŸàÿØŸäÿß</t>
  </si>
  <si>
    <t>‡¶ï‡¶Æ‡ßç‡¶¨‡ßã‡¶°‡¶ø‡¶Ø‡¶º‡¶æ</t>
  </si>
  <si>
    <t>Kambodscha</t>
  </si>
  <si>
    <t>Camboya</t>
  </si>
  <si>
    <t>Cambodge</t>
  </si>
  <si>
    <t>ŒöŒ±ŒºœÄœåœÑŒ∂Œ∑</t>
  </si>
  <si>
    <t>‡§ï‡§Æ‡•ç‡§¨‡•ã‡§°‡§ø‡§Ø‡§æ</t>
  </si>
  <si>
    <t>Kambodzsa</t>
  </si>
  <si>
    <t>Kamboja</t>
  </si>
  <si>
    <t>Cambogia</t>
  </si>
  <si>
    <t>„Ç´„É≥„Éú„Ç∏„Ç¢</t>
  </si>
  <si>
    <t>Ï∫ÑÎ≥¥ÎîîÏïÑ</t>
  </si>
  <si>
    <t>Cambodja</t>
  </si>
  <si>
    <t>Kambod≈ºa</t>
  </si>
  <si>
    <t>Camboja</t>
  </si>
  <si>
    <t>–ö–∞–º–±–æ–¥–∂–∞</t>
  </si>
  <si>
    <t>Kambodja</t>
  </si>
  <si>
    <t>Kambo√ßya</t>
  </si>
  <si>
    <t>Campuchia</t>
  </si>
  <si>
    <t>Êü¨ÂüîÂØ®</t>
  </si>
  <si>
    <t>Lux.</t>
  </si>
  <si>
    <t>L</t>
  </si>
  <si>
    <t>Grand Duchy of Luxembourg</t>
  </si>
  <si>
    <t>Q32</t>
  </si>
  <si>
    <t>ŸÑŸàŸÉÿ≥ŸÖÿ®Ÿàÿ±ÿ∫</t>
  </si>
  <si>
    <t>‡¶≤‡ßÅ‡¶ï‡ßç‡¶∏‡ßá‡¶Æ‡¶¨‡ßÅ‡¶∞‡ßç‡¶ó</t>
  </si>
  <si>
    <t>Luxemburg</t>
  </si>
  <si>
    <t>Luxemburgo</t>
  </si>
  <si>
    <t>ŒõŒøœÖŒæŒµŒºŒ≤ŒøœçœÅŒ≥Œø</t>
  </si>
  <si>
    <t>‡§≤‡§ï‡•ç‡§ú‡§º‡§Æ‡§¨‡§∞‡•ç‡§ó</t>
  </si>
  <si>
    <t>Luksemburg</t>
  </si>
  <si>
    <t>Lussemburgo</t>
  </si>
  <si>
    <t>„É´„ÇØ„Çª„É≥„Éñ„É´„ÇØ</t>
  </si>
  <si>
    <t>Î£©ÏÖàÎ∂ÄÎ•¥ÌÅ¨</t>
  </si>
  <si>
    <t>–õ—é–∫—Å–µ–º–±—É—Ä–≥</t>
  </si>
  <si>
    <t>L√ºksemburg</t>
  </si>
  <si>
    <t>Âç¢Ê£ÆÂ†°</t>
  </si>
  <si>
    <t>U.A.E.</t>
  </si>
  <si>
    <t>Q878</t>
  </si>
  <si>
    <t>ÿßŸÑÿ•ŸÖÿßÿ±ÿßÿ™ ÿßŸÑÿπÿ±ÿ®Ÿäÿ© ÿßŸÑŸÖÿ™ÿ≠ÿØÿ©</t>
  </si>
  <si>
    <t>‡¶∏‡¶Ç‡¶Ø‡ßÅ‡¶ï‡ßç‡¶§ ‡¶Ü‡¶∞‡¶¨ ‡¶Ü‡¶Æ‡¶ø‡¶∞‡¶æ‡¶§</t>
  </si>
  <si>
    <t>Vereinigte Arabische Emirate</t>
  </si>
  <si>
    <t>Emiratos √Årabes Unidos</t>
  </si>
  <si>
    <t>√âmirats arabes unis</t>
  </si>
  <si>
    <t>ŒóŒΩœâŒºŒ≠ŒΩŒ± ŒëœÅŒ±Œ≤ŒπŒ∫Œ¨ ŒïŒºŒπœÅŒ¨œÑŒ±</t>
  </si>
  <si>
    <t>‡§∏‡§Ç‡§Ø‡•Å‡§ï‡•ç‡§§ ‡§Ö‡§∞‡§¨ ‡§Ö‡§Æ‡•Ä‡§∞‡§æ‡§§</t>
  </si>
  <si>
    <t>Egyes√ºlt Arab Em√≠rs√©gek</t>
  </si>
  <si>
    <t>Uni Emirat Arab</t>
  </si>
  <si>
    <t>Emirati Arabi Uniti</t>
  </si>
  <si>
    <t>„Ç¢„É©„ÉñÈ¶ñÈï∑ÂõΩÈÄ£ÈÇ¶</t>
  </si>
  <si>
    <t>ÏïÑÎûçÏóêÎØ∏Î¶¨Ìä∏</t>
  </si>
  <si>
    <t>Verenigde Arabische Emiraten</t>
  </si>
  <si>
    <t>Zjednoczone Emiraty Arabskie</t>
  </si>
  <si>
    <t>Emirados √Årabes Unidos</t>
  </si>
  <si>
    <t>–û–±—ä–µ–¥–∏–Ω—ë–Ω–Ω—ã–µ –ê—Ä–∞–±—Å–∫–∏–µ –≠–º–∏—Ä–∞—Ç—ã</t>
  </si>
  <si>
    <t>F√∂renade Arabemiraten</t>
  </si>
  <si>
    <t>Birle≈üik Arap Emirlikleri</t>
  </si>
  <si>
    <t>C√°c Ti·ªÉu v∆∞∆°ng qu·ªëc ·∫¢ R·∫≠p Th·ªëng nh·∫•t</t>
  </si>
  <si>
    <t>ÈòøÊãâ‰ºØËÅîÂêàÈÖãÈïøÂõΩ</t>
  </si>
  <si>
    <t>Belg.</t>
  </si>
  <si>
    <t>B</t>
  </si>
  <si>
    <t>Kingdom of Belgium</t>
  </si>
  <si>
    <t>Q31</t>
  </si>
  <si>
    <t>ÿ®ŸÑÿ¨ŸäŸÉÿß</t>
  </si>
  <si>
    <t>‡¶¨‡ßá‡¶≤‡¶ú‡¶ø‡¶Ø‡¶º‡¶æ‡¶Æ</t>
  </si>
  <si>
    <t>Belgien</t>
  </si>
  <si>
    <t>B√©lgica</t>
  </si>
  <si>
    <t>Belgique</t>
  </si>
  <si>
    <t>ŒíŒ≠ŒªŒ≥ŒπŒø</t>
  </si>
  <si>
    <t>‡§¨‡•á‡§≤‡•ç‡§ú‡§ø‡§Ø‡§Æ</t>
  </si>
  <si>
    <t>Belgia</t>
  </si>
  <si>
    <t>Belgio</t>
  </si>
  <si>
    <t>„Éô„É´„ÇÆ„Éº</t>
  </si>
  <si>
    <t>Î≤®Í∏∞Ïóê</t>
  </si>
  <si>
    <t>Belgi√´</t>
  </si>
  <si>
    <t>–ë–µ–ª—å–≥–∏—è</t>
  </si>
  <si>
    <t>Bel√ßika</t>
  </si>
  <si>
    <t>B·ªâ</t>
  </si>
  <si>
    <t>ÊØîÂà©Êó∂</t>
  </si>
  <si>
    <t>Geo.</t>
  </si>
  <si>
    <t>Q230</t>
  </si>
  <si>
    <t>ÿ¨Ÿàÿ±ÿ¨Ÿäÿß</t>
  </si>
  <si>
    <t>‡¶ú‡¶∞‡ßç‡¶ú‡¶ø‡¶Ø‡¶º‡¶æ</t>
  </si>
  <si>
    <t>Georgien</t>
  </si>
  <si>
    <t>G√©orgie</t>
  </si>
  <si>
    <t>ŒìŒµœâœÅŒ≥ŒØŒ±</t>
  </si>
  <si>
    <t>‡§ú‡•â‡§∞‡•ç‡§ú‡§ø‡§Ø‡§æ</t>
  </si>
  <si>
    <t>Gr√∫zia</t>
  </si>
  <si>
    <t>„Ç∏„Éß„Éº„Ç∏„Ç¢</t>
  </si>
  <si>
    <t>Ï°∞ÏßÄÏïÑ</t>
  </si>
  <si>
    <t>Georgi√´</t>
  </si>
  <si>
    <t>Gruzja</t>
  </si>
  <si>
    <t>Ge√≥rgia</t>
  </si>
  <si>
    <t>–ì—Ä—É–∑–∏—è</t>
  </si>
  <si>
    <t>G√ºrcistan</t>
  </si>
  <si>
    <t>Gruzia</t>
  </si>
  <si>
    <t>Ê†ºÈ≤ÅÂêâ‰∫ö</t>
  </si>
  <si>
    <t>Macedonia</t>
  </si>
  <si>
    <t>Mkd.</t>
  </si>
  <si>
    <t>Former Yugoslav Republic of Macedonia</t>
  </si>
  <si>
    <t>Macedonia, FYR</t>
  </si>
  <si>
    <t>Southern Europe</t>
  </si>
  <si>
    <t>Q221</t>
  </si>
  <si>
    <t>ÿ¨ŸÖŸáŸàÿ±Ÿäÿ© ŸÖŸÇÿØŸàŸÜŸäÿß</t>
  </si>
  <si>
    <t>‡¶Æ‡ßç‡¶Ø‡¶æ‡¶∏‡ßá‡¶°‡ßã‡¶®‡¶ø‡¶Ø‡¶º‡¶æ ‡¶™‡ßç‡¶∞‡¶ú‡¶æ‡¶§‡¶®‡ßç‡¶§‡ßç‡¶∞</t>
  </si>
  <si>
    <t>Mazedonien</t>
  </si>
  <si>
    <t>Republic of Macedonia</t>
  </si>
  <si>
    <t>Rep√∫blica de Macedonia</t>
  </si>
  <si>
    <t>R√©publique de Mac√©doine</t>
  </si>
  <si>
    <t>œÄœÅœéŒ∑ŒΩ ŒìŒπŒøœÖŒ≥Œ∫ŒøœÉŒªŒ±Œ≤ŒπŒ∫ŒÆ ŒîŒ∑ŒºŒøŒ∫œÅŒ±œÑŒØŒ± œÑŒ∑œÇ ŒúŒ±Œ∫ŒµŒ¥ŒøŒΩŒØŒ±œÇ</t>
  </si>
  <si>
    <t>‡§Æ‡•à‡§∏‡§ø‡§°‡•ã‡§®‡§ø‡§Ø‡§æ</t>
  </si>
  <si>
    <t>Maced√≥nia</t>
  </si>
  <si>
    <t>Republik Makedonia</t>
  </si>
  <si>
    <t>Repubblica di Macedonia</t>
  </si>
  <si>
    <t>„Éû„Ç±„Éâ„Éã„Ç¢ÂÖ±ÂíåÂõΩ</t>
  </si>
  <si>
    <t>ÎßàÏºÄÎèÑÎãàÏïÑ Í≥µÌôîÍµ≠</t>
  </si>
  <si>
    <t>Macedoni√´</t>
  </si>
  <si>
    <t>Rep√∫blica da Maced√≥nia</t>
  </si>
  <si>
    <t>–†–µ—Å–ø—É–±–ª–∏–∫–∞ –ú–∞–∫–µ–¥–æ–Ω–∏—è</t>
  </si>
  <si>
    <t>Makedonien</t>
  </si>
  <si>
    <t>Makedonya Cumhuriyeti</t>
  </si>
  <si>
    <t>C·ªông h√≤a Macedonia</t>
  </si>
  <si>
    <t>È¶¨ÂÖ∂È†ìÂÖ±ÂíåÂúã</t>
  </si>
  <si>
    <t>Alb.</t>
  </si>
  <si>
    <t>Republic of Albania</t>
  </si>
  <si>
    <t>Q222</t>
  </si>
  <si>
    <t>ÿ£ŸÑÿ®ÿßŸÜŸäÿß</t>
  </si>
  <si>
    <t>‡¶Ü‡¶≤‡¶¨‡ßá‡¶®‡¶ø‡¶Ø‡¶º‡¶æ</t>
  </si>
  <si>
    <t>Albanien</t>
  </si>
  <si>
    <t>Albanie</t>
  </si>
  <si>
    <t>ŒëŒªŒ≤Œ±ŒΩŒØŒ±</t>
  </si>
  <si>
    <t>‡§Ö‡§≤‡•ç‡§¨‡§æ‡§®‡§ø‡§Ø‡§æ</t>
  </si>
  <si>
    <t>Alb√°nia</t>
  </si>
  <si>
    <t>„Ç¢„É´„Éê„Éã„Ç¢</t>
  </si>
  <si>
    <t>ÏïåÎ∞îÎãàÏïÑ</t>
  </si>
  <si>
    <t>Albani√´</t>
  </si>
  <si>
    <t>Alb√¢nia</t>
  </si>
  <si>
    <t>–ê–ª–±–∞–Ω–∏—è</t>
  </si>
  <si>
    <t>Arnavutluk</t>
  </si>
  <si>
    <t>ÈòøÂ∞îÂ∑¥Â∞º‰∫ö</t>
  </si>
  <si>
    <t>Aze.</t>
  </si>
  <si>
    <t>Republic of Azerbaijan</t>
  </si>
  <si>
    <t>AJ</t>
  </si>
  <si>
    <t>Q227</t>
  </si>
  <si>
    <t>ÿ£ÿ∞ÿ±ÿ®Ÿäÿ¨ÿßŸÜ</t>
  </si>
  <si>
    <t>‡¶Ü‡¶ú‡¶æ‡¶∞‡¶¨‡¶æ‡¶á‡¶ú‡¶æ‡¶®</t>
  </si>
  <si>
    <t>Aserbaidschan</t>
  </si>
  <si>
    <t>Azerbaiy√°n</t>
  </si>
  <si>
    <t>Azerba√Ødjan</t>
  </si>
  <si>
    <t>ŒëŒ∂ŒµœÅŒºœÄŒ±œäœÑŒ∂Œ¨ŒΩ</t>
  </si>
  <si>
    <t>‡§Ö‡§ú‡§º‡§∞‡§¨‡•à‡§ú‡§æ‡§®</t>
  </si>
  <si>
    <t>Azerbajdzs√°n</t>
  </si>
  <si>
    <t>Azerbaigian</t>
  </si>
  <si>
    <t>„Ç¢„Çº„É´„Éê„Ç§„Ç∏„É£„É≥</t>
  </si>
  <si>
    <t>ÏïÑÏ†úÎ•¥Î∞îÏù¥Ïûî</t>
  </si>
  <si>
    <t>Azerbeidzjan</t>
  </si>
  <si>
    <t>Azerbejd≈ºan</t>
  </si>
  <si>
    <t>Azerbaij√£o</t>
  </si>
  <si>
    <t>–ê–∑–µ—Ä–±–∞–π–¥–∂–∞–Ω</t>
  </si>
  <si>
    <t>Azerbajdzjan</t>
  </si>
  <si>
    <t>Azerbaycan</t>
  </si>
  <si>
    <t>ÈòøÂ°ûÊãúÁñÜ</t>
  </si>
  <si>
    <t>Kos.</t>
  </si>
  <si>
    <t>KO</t>
  </si>
  <si>
    <t>Republic of Kosovo</t>
  </si>
  <si>
    <t>KV</t>
  </si>
  <si>
    <t>KSV</t>
  </si>
  <si>
    <t>Subunit of Serbia in WOE still; should include 29389201, 29389207, 29389218, 29389209 and 29389214.</t>
  </si>
  <si>
    <t>Q1246</t>
  </si>
  <si>
    <t>ŸÉŸàÿ≥ŸàŸÅŸà</t>
  </si>
  <si>
    <t>‡¶ï‡¶∏‡ßã‡¶≠‡ßã</t>
  </si>
  <si>
    <t>ŒöŒøœÉœÉœÖœÜŒøœÄŒ≠Œ¥ŒπŒø</t>
  </si>
  <si>
    <t>‡§ï‡•ã‡§∏‡•ã‡§µ‡•ã ‡§ó‡§£‡§∞‡§æ‡§ú‡•ç‡§Ø</t>
  </si>
  <si>
    <t>Koszov√≥</t>
  </si>
  <si>
    <t>„Ç≥„ÇΩ„ÉúÂÖ±ÂíåÂõΩ</t>
  </si>
  <si>
    <t>ÏΩîÏÜåÎ≥¥</t>
  </si>
  <si>
    <t>Kosowo</t>
  </si>
  <si>
    <t>–†–µ—Å–ø—É–±–ª–∏–∫–∞ –ö–æ—Å–æ–≤–æ</t>
  </si>
  <si>
    <t>Kosova</t>
  </si>
  <si>
    <t>ÁßëÁ¥¢Ê≤É</t>
  </si>
  <si>
    <t>Tur.</t>
  </si>
  <si>
    <t>Republic of Turkey</t>
  </si>
  <si>
    <t>TU</t>
  </si>
  <si>
    <t>Q43</t>
  </si>
  <si>
    <t>ÿ™ÿ±ŸÉŸäÿß</t>
  </si>
  <si>
    <t>‡¶§‡ßÅ‡¶∞‡¶∏‡ßç‡¶ï</t>
  </si>
  <si>
    <t>T√ºrkei</t>
  </si>
  <si>
    <t>Turqu√≠a</t>
  </si>
  <si>
    <t>Turquie</t>
  </si>
  <si>
    <t>Œ§ŒøœÖœÅŒ∫ŒØŒ±</t>
  </si>
  <si>
    <t>‡§§‡•Å‡§∞‡•ç‡§ï‡•Ä</t>
  </si>
  <si>
    <t>T√∂r√∂korsz√°g</t>
  </si>
  <si>
    <t>Turki</t>
  </si>
  <si>
    <t>Turchia</t>
  </si>
  <si>
    <t>„Éà„É´„Ç≥</t>
  </si>
  <si>
    <t>ÌÑ∞ÌÇ§</t>
  </si>
  <si>
    <t>Turkije</t>
  </si>
  <si>
    <t>Turcja</t>
  </si>
  <si>
    <t>Turquia</t>
  </si>
  <si>
    <t>–¢—É—Ä—Ü–∏—è</t>
  </si>
  <si>
    <t>Turkiet</t>
  </si>
  <si>
    <t>T√ºrkiye</t>
  </si>
  <si>
    <t>Th·ªï Nhƒ© K·ª≥</t>
  </si>
  <si>
    <t>ÂúüËÄ≥ÂÖ∂</t>
  </si>
  <si>
    <t>Sp.</t>
  </si>
  <si>
    <t>E</t>
  </si>
  <si>
    <t>Kingdom of Spain</t>
  </si>
  <si>
    <t>SP</t>
  </si>
  <si>
    <t>Q29</t>
  </si>
  <si>
    <t>ÿ•ÿ≥ÿ®ÿßŸÜŸäÿß</t>
  </si>
  <si>
    <t>‡¶∏‡ßç‡¶™‡ßá‡¶®</t>
  </si>
  <si>
    <t>Spanien</t>
  </si>
  <si>
    <t>Espa√±a</t>
  </si>
  <si>
    <t>Espagne</t>
  </si>
  <si>
    <t>ŒôœÉœÄŒ±ŒΩŒØŒ±</t>
  </si>
  <si>
    <t>‡§∏‡•ç‡§™‡•á‡§®</t>
  </si>
  <si>
    <t>Spanyolorsz√°g</t>
  </si>
  <si>
    <t>Spanyol</t>
  </si>
  <si>
    <t>Spagna</t>
  </si>
  <si>
    <t>„Çπ„Éö„Ç§„É≥</t>
  </si>
  <si>
    <t>Ïä§ÌéòÏù∏</t>
  </si>
  <si>
    <t>Spanje</t>
  </si>
  <si>
    <t>Hiszpania</t>
  </si>
  <si>
    <t>Espanha</t>
  </si>
  <si>
    <t>–ò—Å–ø–∞–Ω–∏—è</t>
  </si>
  <si>
    <t>ƒ∞spanya</t>
  </si>
  <si>
    <t>T√¢y Ban Nha</t>
  </si>
  <si>
    <t>Ë•øÁè≠Áâô</t>
  </si>
  <si>
    <t>Q819</t>
  </si>
  <si>
    <t>ŸÑÿßŸàÿ≥</t>
  </si>
  <si>
    <t>‡¶≤‡¶æ‡¶ì‡¶∏</t>
  </si>
  <si>
    <t>ŒõŒ¨ŒøœÇ</t>
  </si>
  <si>
    <t>‡§≤‡§æ‡§ì‡§∏</t>
  </si>
  <si>
    <t>Laosz</t>
  </si>
  <si>
    <t>„É©„Ç™„Çπ</t>
  </si>
  <si>
    <t>ÎùºÏò§Ïä§</t>
  </si>
  <si>
    <t>–õ–∞–æ—Å</t>
  </si>
  <si>
    <t>L√†o</t>
  </si>
  <si>
    <t>ËÄÅÊåù</t>
  </si>
  <si>
    <t>Kgz.</t>
  </si>
  <si>
    <t>Q813</t>
  </si>
  <si>
    <t>ŸÇŸäÿ±ÿ∫Ÿäÿ≤ÿ≥ÿ™ÿßŸÜ</t>
  </si>
  <si>
    <t>‡¶ï‡¶ø‡¶∞‡ßç‡¶ó‡¶ø‡¶ú‡¶∏‡ßç‡¶§‡¶æ‡¶®</t>
  </si>
  <si>
    <t>Kirgisistan</t>
  </si>
  <si>
    <t>Kirguist√°n</t>
  </si>
  <si>
    <t>Kirghizistan</t>
  </si>
  <si>
    <t>ŒöŒπœÅŒ≥ŒπŒ∂ŒØŒ±</t>
  </si>
  <si>
    <t>‡§ï‡§ø‡§∞‡•ç‡§ó‡§ø‡§ú‡§º‡§∏‡•ç‡§§‡§æ‡§®</t>
  </si>
  <si>
    <t>Kirgiziszt√°n</t>
  </si>
  <si>
    <t>Kirgizstan</t>
  </si>
  <si>
    <t>„Ç≠„É´„ÇÆ„Çπ</t>
  </si>
  <si>
    <t>ÌÇ§Î•¥Í∏∞Ïä§Ïä§ÌÉÑ</t>
  </si>
  <si>
    <t>Kirgizi√´</t>
  </si>
  <si>
    <t>Kirgistan</t>
  </si>
  <si>
    <t>Quirguist√£o</t>
  </si>
  <si>
    <t>–ö–∏—Ä–≥–∏–∑–∏—è</t>
  </si>
  <si>
    <t>Kirgizistan</t>
  </si>
  <si>
    <t>Kƒ±rgƒ±zistan</t>
  </si>
  <si>
    <t>ÂêâÂ∞îÂêâÊñØÊñØÂù¶</t>
  </si>
  <si>
    <t>Arm.</t>
  </si>
  <si>
    <t>Republic of Armenia</t>
  </si>
  <si>
    <t>Q399</t>
  </si>
  <si>
    <t>ÿ£ÿ±ŸÖŸäŸÜŸäÿß</t>
  </si>
  <si>
    <t>‡¶Ü‡¶∞‡ßç‡¶Æ‡ßá‡¶®‡¶ø‡¶Ø‡¶º‡¶æ</t>
  </si>
  <si>
    <t>Armenien</t>
  </si>
  <si>
    <t>Arm√©nie</t>
  </si>
  <si>
    <t>ŒëœÅŒºŒµŒΩŒØŒ±</t>
  </si>
  <si>
    <t>‡§Ü‡§∞‡•ç‡§Æ‡•Ä‡§®‡§ø‡§Ø‡§æ</t>
  </si>
  <si>
    <t>√ñrm√©nyorsz√°g</t>
  </si>
  <si>
    <t>„Ç¢„É´„É°„Éã„Ç¢</t>
  </si>
  <si>
    <t>ÏïÑÎ•¥Î©îÎãàÏïÑ</t>
  </si>
  <si>
    <t>Armeni√´</t>
  </si>
  <si>
    <t>Arm√©nia</t>
  </si>
  <si>
    <t>–ê—Ä–º–µ–Ω–∏—è</t>
  </si>
  <si>
    <t>Ermenistan</t>
  </si>
  <si>
    <t>‰∫ûÁæéÂ∞º‰∫û</t>
  </si>
  <si>
    <t>Den.</t>
  </si>
  <si>
    <t>Kingdom of Denmark</t>
  </si>
  <si>
    <t>DA</t>
  </si>
  <si>
    <t>Q35</t>
  </si>
  <si>
    <t>ÿßŸÑÿØŸÜŸÖÿßÿ±ŸÉ</t>
  </si>
  <si>
    <t>‡¶°‡ßá‡¶®‡¶Æ‡¶æ‡¶∞‡ßç‡¶ï</t>
  </si>
  <si>
    <t>D√§nemark</t>
  </si>
  <si>
    <t>Dinamarca</t>
  </si>
  <si>
    <t>Danemark</t>
  </si>
  <si>
    <t>ŒîŒ±ŒΩŒØŒ±</t>
  </si>
  <si>
    <t>‡§°‡•á‡§®‡§Æ‡§æ‡§∞‡•ç‡§ï</t>
  </si>
  <si>
    <t>D√°nia</t>
  </si>
  <si>
    <t>Danimarca</t>
  </si>
  <si>
    <t>„Éá„É≥„Éû„Éº„ÇØ</t>
  </si>
  <si>
    <t>Îç¥ÎßàÌÅ¨</t>
  </si>
  <si>
    <t>Denemarken</t>
  </si>
  <si>
    <t>Dania</t>
  </si>
  <si>
    <t>–î–∞–Ω–∏—è</t>
  </si>
  <si>
    <t>Danmark</t>
  </si>
  <si>
    <t>Danimarka</t>
  </si>
  <si>
    <t>ƒêan M·∫°ch</t>
  </si>
  <si>
    <t>‰∏πÈ∫¶</t>
  </si>
  <si>
    <t>Q1016</t>
  </si>
  <si>
    <t>ŸÑŸäÿ®Ÿäÿß</t>
  </si>
  <si>
    <t>‡¶≤‡¶ø‡¶¨‡¶ø‡¶Ø‡¶º‡¶æ</t>
  </si>
  <si>
    <t>Libyen</t>
  </si>
  <si>
    <t>Libia</t>
  </si>
  <si>
    <t>Libye</t>
  </si>
  <si>
    <t>ŒõŒπŒ≤œçŒ∑</t>
  </si>
  <si>
    <t>‡§≤‡•Ä‡§¨‡§ø‡§Ø‡§æ</t>
  </si>
  <si>
    <t>L√≠bia</t>
  </si>
  <si>
    <t>„É™„Éì„Ç¢</t>
  </si>
  <si>
    <t>Î¶¨ÎπÑÏïÑ</t>
  </si>
  <si>
    <t>Libi√´</t>
  </si>
  <si>
    <t>–õ–∏–≤–∏—è</t>
  </si>
  <si>
    <t>Âà©ÊØî‰∫ö</t>
  </si>
  <si>
    <t>Tun.</t>
  </si>
  <si>
    <t>Republic of Tunisia</t>
  </si>
  <si>
    <t>TS</t>
  </si>
  <si>
    <t>Q948</t>
  </si>
  <si>
    <t>ÿ™ŸàŸÜÿ≥</t>
  </si>
  <si>
    <t>‡¶§‡¶ø‡¶â‡¶®‡¶ø‡¶∏‡¶ø‡¶Ø‡¶º‡¶æ</t>
  </si>
  <si>
    <t>Tunesien</t>
  </si>
  <si>
    <t>T√∫nez</t>
  </si>
  <si>
    <t>Tunisie</t>
  </si>
  <si>
    <t>Œ§œÖŒΩŒ∑œÉŒØŒ±</t>
  </si>
  <si>
    <t>‡§ü‡•ç‡§Ø‡•Ç‡§®‡§ø‡§∂‡§ø‡§Ø‡§æ</t>
  </si>
  <si>
    <t>Tun√©zia</t>
  </si>
  <si>
    <t>„ÉÅ„É•„Éã„Ç∏„Ç¢</t>
  </si>
  <si>
    <t>ÌäÄÎãàÏßÄ</t>
  </si>
  <si>
    <t>Tunesi√´</t>
  </si>
  <si>
    <t>Tunezja</t>
  </si>
  <si>
    <t>Tun√≠sia</t>
  </si>
  <si>
    <t>–¢—É–Ω–∏—Å</t>
  </si>
  <si>
    <t>Tunisien</t>
  </si>
  <si>
    <t>Tunus</t>
  </si>
  <si>
    <t>Á™ÅÂ∞ºË•ø‰∫û</t>
  </si>
  <si>
    <t>Rom.</t>
  </si>
  <si>
    <t>ROM</t>
  </si>
  <si>
    <t>Q218</t>
  </si>
  <si>
    <t>ÿ±ŸàŸÖÿßŸÜŸäÿß</t>
  </si>
  <si>
    <t>‡¶∞‡ßã‡¶Æ‡¶æ‡¶®‡¶ø‡¶Ø‡¶º‡¶æ</t>
  </si>
  <si>
    <t>Rum√§nien</t>
  </si>
  <si>
    <t>Rumania</t>
  </si>
  <si>
    <t>Roumanie</t>
  </si>
  <si>
    <t>Œ°ŒøœÖŒºŒ±ŒΩŒØŒ±</t>
  </si>
  <si>
    <t>‡§∞‡•ã‡§Æ‡§æ‡§®‡§ø‡§Ø‡§æ</t>
  </si>
  <si>
    <t>Rom√°nia</t>
  </si>
  <si>
    <t>„É´„Éº„Éû„Éã„Ç¢</t>
  </si>
  <si>
    <t>Î£®ÎßàÎãàÏïÑ</t>
  </si>
  <si>
    <t>Roemeni√´</t>
  </si>
  <si>
    <t>Rumunia</t>
  </si>
  <si>
    <t>Rom√©nia</t>
  </si>
  <si>
    <t>–†—É–º—ã–Ω–∏—è</t>
  </si>
  <si>
    <t>Romanya</t>
  </si>
  <si>
    <t>ÁæÖÈ¶¨Â∞º‰∫û</t>
  </si>
  <si>
    <t>Hun.</t>
  </si>
  <si>
    <t>Republic of Hungary</t>
  </si>
  <si>
    <t>Q28</t>
  </si>
  <si>
    <t>ÿßŸÑŸÖÿ¨ÿ±</t>
  </si>
  <si>
    <t>‡¶π‡¶æ‡¶ô‡ßç‡¶ó‡ßá‡¶∞‡¶ø</t>
  </si>
  <si>
    <t>Ungarn</t>
  </si>
  <si>
    <t>Hungr√≠a</t>
  </si>
  <si>
    <t>Hongrie</t>
  </si>
  <si>
    <t>ŒüœÖŒ≥Œ≥Œ±œÅŒØŒ±</t>
  </si>
  <si>
    <t>‡§π‡§Ç‡§ó‡§∞‡•Ä</t>
  </si>
  <si>
    <t>Magyarorsz√°g</t>
  </si>
  <si>
    <t>Hongaria</t>
  </si>
  <si>
    <t>Ungheria</t>
  </si>
  <si>
    <t>„Éè„É≥„Ç¨„É™„Éº</t>
  </si>
  <si>
    <t>ÌóùÍ∞ÄÎ¶¨</t>
  </si>
  <si>
    <t>Hongarije</t>
  </si>
  <si>
    <t>Wƒôgry</t>
  </si>
  <si>
    <t>Hungria</t>
  </si>
  <si>
    <t>–í–µ–Ω–≥—Ä–∏—è</t>
  </si>
  <si>
    <t>Ungern</t>
  </si>
  <si>
    <t>Macaristan</t>
  </si>
  <si>
    <t>ÂåàÁâôÂà©</t>
  </si>
  <si>
    <t>Svk.</t>
  </si>
  <si>
    <t>LO</t>
  </si>
  <si>
    <t>Q214</t>
  </si>
  <si>
    <t>ÿ≥ŸÑŸàŸÅÿßŸÉŸäÿß</t>
  </si>
  <si>
    <t>‡¶∏‡ßç‡¶≤‡ßã‡¶≠‡¶æ‡¶ï‡¶ø‡¶Ø‡¶º‡¶æ</t>
  </si>
  <si>
    <t>Slowakei</t>
  </si>
  <si>
    <t>Eslovaquia</t>
  </si>
  <si>
    <t>Slovaquie</t>
  </si>
  <si>
    <t>Œ£ŒªŒøŒ≤Œ±Œ∫ŒØŒ±</t>
  </si>
  <si>
    <t>‡§∏‡•ç‡§≤‡•ã‡§µ‡§æ‡§ï‡§ø‡§Ø‡§æ</t>
  </si>
  <si>
    <t>Szlov√°kia</t>
  </si>
  <si>
    <t>Slowakia</t>
  </si>
  <si>
    <t>Slovacchia</t>
  </si>
  <si>
    <t>„Çπ„É≠„Éê„Ç≠„Ç¢</t>
  </si>
  <si>
    <t>Ïä¨Î°úÎ∞îÌÇ§ÏïÑ</t>
  </si>
  <si>
    <t>Slowakije</t>
  </si>
  <si>
    <t>S≈Çowacja</t>
  </si>
  <si>
    <t>Eslov√°quia</t>
  </si>
  <si>
    <t>–°–ª–æ–≤–∞–∫–∏—è</t>
  </si>
  <si>
    <t>Slovakien</t>
  </si>
  <si>
    <t>Slovakya</t>
  </si>
  <si>
    <t>ÊñØÊ¥õ‰ºêÂÖã</t>
  </si>
  <si>
    <t>Pol.</t>
  </si>
  <si>
    <t>Republic of Poland</t>
  </si>
  <si>
    <t>Q36</t>
  </si>
  <si>
    <t>ÿ®ŸàŸÑŸÜÿØÿß</t>
  </si>
  <si>
    <t>‡¶™‡ßã‡¶≤‡ßç‡¶Ø‡¶æ‡¶®‡ßç‡¶°</t>
  </si>
  <si>
    <t>Polen</t>
  </si>
  <si>
    <t>Polonia</t>
  </si>
  <si>
    <t>Pologne</t>
  </si>
  <si>
    <t>Œ†ŒøŒªœâŒΩŒØŒ±</t>
  </si>
  <si>
    <t>‡§™‡•ã‡§≤‡•à‡§Ç‡§°</t>
  </si>
  <si>
    <t>Lengyelorsz√°g</t>
  </si>
  <si>
    <t>Polandia</t>
  </si>
  <si>
    <t>„Éù„Éº„É©„É≥„Éâ</t>
  </si>
  <si>
    <t>Ìè¥ÎûÄÎìú</t>
  </si>
  <si>
    <t>Polska</t>
  </si>
  <si>
    <t>Pol√≥nia</t>
  </si>
  <si>
    <t>–ü–æ–ª—å—à–∞</t>
  </si>
  <si>
    <t>Polonya</t>
  </si>
  <si>
    <t>Ba Lan</t>
  </si>
  <si>
    <t>Ê≥¢ÂÖ∞</t>
  </si>
  <si>
    <t>Ire.</t>
  </si>
  <si>
    <t>EI</t>
  </si>
  <si>
    <t>Q27</t>
  </si>
  <si>
    <t>ÿ¨ŸÖŸáŸàÿ±Ÿäÿ© ÿ£Ÿäÿ±ŸÑŸÜÿØÿß</t>
  </si>
  <si>
    <t>‡¶™‡ßç‡¶∞‡¶ú‡¶æ‡¶§‡¶®‡ßç‡¶§‡ßç‡¶∞‡ßÄ ‡¶Ü‡¶Ø‡¶º‡¶æ‡¶∞‡¶≤‡ßç‡¶Ø‡¶æ‡¶®‡ßç‡¶°</t>
  </si>
  <si>
    <t>Irland</t>
  </si>
  <si>
    <t>Irlanda</t>
  </si>
  <si>
    <t>Irlande</t>
  </si>
  <si>
    <t>ŒîŒ∑ŒºŒøŒ∫œÅŒ±œÑŒØŒ± œÑŒ∑œÇ ŒôœÅŒªŒ±ŒΩŒ¥ŒØŒ±œÇ</t>
  </si>
  <si>
    <t>‡§Ü‡§Ø‡§∞‡§≤‡•à‡§£‡•ç‡§°</t>
  </si>
  <si>
    <t>√çrorsz√°g</t>
  </si>
  <si>
    <t>Republik Irlandia</t>
  </si>
  <si>
    <t>„Ç¢„Ç§„É´„É©„É≥„Éâ</t>
  </si>
  <si>
    <t>ÏïÑÏùºÎûúÎìú</t>
  </si>
  <si>
    <t>Ierland</t>
  </si>
  <si>
    <t>Irlandia</t>
  </si>
  <si>
    <t>Rep√∫blica da Irlanda</t>
  </si>
  <si>
    <t>–ò—Ä–ª–∞–Ω–¥–∏—è</t>
  </si>
  <si>
    <t>ƒ∞rlanda</t>
  </si>
  <si>
    <t>C·ªông h√≤a Ireland</t>
  </si>
  <si>
    <t>Áà±Â∞îÂÖ∞ÂÖ±ÂíåÂõΩ</t>
  </si>
  <si>
    <t>U.K.</t>
  </si>
  <si>
    <t>United Kingdom of Great Britain and Northern Ireland</t>
  </si>
  <si>
    <t>UK</t>
  </si>
  <si>
    <t>Eh ID includes Channel Islands and Isle of Man. UK constituent countries of England (24554868), Wales (12578049), Scotland (12578048), and Northern Ireland (20070563).</t>
  </si>
  <si>
    <t>Q145</t>
  </si>
  <si>
    <t>ÿßŸÑŸÖŸÖŸÑŸÉÿ© ÿßŸÑŸÖÿ™ÿ≠ÿØÿ©</t>
  </si>
  <si>
    <t>‡¶Ø‡ßÅ‡¶ï‡ßç‡¶§‡¶∞‡¶æ‡¶ú‡ßç‡¶Ø</t>
  </si>
  <si>
    <t>Vereinigtes K√∂nigreich</t>
  </si>
  <si>
    <t>Reino Unido</t>
  </si>
  <si>
    <t>Royaume-Uni</t>
  </si>
  <si>
    <t>ŒóŒΩœâŒºŒ≠ŒΩŒø ŒíŒ±œÉŒØŒªŒµŒπŒø</t>
  </si>
  <si>
    <t>‡§Ø‡•Ç‡§®‡§æ‡§á‡§ü‡•á‡§° ‡§ï‡§ø‡§Ç‡§ó‡§°‡§Æ</t>
  </si>
  <si>
    <t>Egyes√ºlt Kir√°lys√°g</t>
  </si>
  <si>
    <t>Britania Raya</t>
  </si>
  <si>
    <t>Regno Unito</t>
  </si>
  <si>
    <t>„Ç§„ÇÆ„É™„Çπ</t>
  </si>
  <si>
    <t>ÏòÅÍµ≠</t>
  </si>
  <si>
    <t>Verenigd Koninkrijk</t>
  </si>
  <si>
    <t>Wielka Brytania</t>
  </si>
  <si>
    <t>–í–µ–ª–∏–∫–æ–±—Ä–∏—Ç–∞–Ω–∏—è</t>
  </si>
  <si>
    <t>Storbritannien</t>
  </si>
  <si>
    <t>Birle≈üik Krallƒ±k</t>
  </si>
  <si>
    <t>V∆∞∆°ng qu·ªëc Li√™n hi·ªáp Anh v√† B·∫Øc Ireland</t>
  </si>
  <si>
    <t>Ëã±ÂõΩ</t>
  </si>
  <si>
    <t>Hellenic Republic</t>
  </si>
  <si>
    <t>Q41</t>
  </si>
  <si>
    <t>ÿßŸÑŸäŸàŸÜÿßŸÜ</t>
  </si>
  <si>
    <t>‡¶ó‡ßç‡¶∞‡¶ø‡¶∏</t>
  </si>
  <si>
    <t>Griechenland</t>
  </si>
  <si>
    <t>Grecia</t>
  </si>
  <si>
    <t>Gr√®ce</t>
  </si>
  <si>
    <t>ŒïŒªŒªŒ¨Œ¥Œ±</t>
  </si>
  <si>
    <t>‡§Ø‡•Ç‡§®‡§æ‡§®</t>
  </si>
  <si>
    <t>G√∂r√∂gorsz√°g</t>
  </si>
  <si>
    <t>Yunani</t>
  </si>
  <si>
    <t>„ÇÆ„É™„Ç∑„É£</t>
  </si>
  <si>
    <t>Í∑∏Î¶¨Ïä§</t>
  </si>
  <si>
    <t>Griekenland</t>
  </si>
  <si>
    <t>Grecja</t>
  </si>
  <si>
    <t>Gr√©cia</t>
  </si>
  <si>
    <t>–ì—Ä–µ—Ü–∏—è</t>
  </si>
  <si>
    <t>Grekland</t>
  </si>
  <si>
    <t>Yunanistan</t>
  </si>
  <si>
    <t>Hy L·∫°p</t>
  </si>
  <si>
    <t>Â∏åËÖä</t>
  </si>
  <si>
    <t>Republic of Zambia</t>
  </si>
  <si>
    <t>Q953</t>
  </si>
  <si>
    <t>ÿ≤ÿßŸÖÿ®Ÿäÿß</t>
  </si>
  <si>
    <t>‡¶ú‡¶æ‡¶Æ‡ßç‡¶¨‡¶ø‡¶Ø‡¶º‡¶æ</t>
  </si>
  <si>
    <t>Sambia</t>
  </si>
  <si>
    <t>Zambie</t>
  </si>
  <si>
    <t>ŒñŒ¨ŒºœÄŒπŒ±</t>
  </si>
  <si>
    <t>‡§ú‡§º‡§æ‡§Æ‡•ç‡§¨‡§ø‡§Ø‡§æ</t>
  </si>
  <si>
    <t>„Ç∂„É≥„Éì„Ç¢</t>
  </si>
  <si>
    <t>Ïû†ÎπÑÏïÑ</t>
  </si>
  <si>
    <t>Z√¢mbia</t>
  </si>
  <si>
    <t>–ó–∞–º–±–∏—è</t>
  </si>
  <si>
    <t>Zambiya</t>
  </si>
  <si>
    <t>ËµûÊØî‰∫ö</t>
  </si>
  <si>
    <t>S.L.</t>
  </si>
  <si>
    <t>Republic of Sierra Leone</t>
  </si>
  <si>
    <t>Western Africa</t>
  </si>
  <si>
    <t>Q1044</t>
  </si>
  <si>
    <t>ÿ≥Ÿäÿ±ÿßŸÑŸäŸàŸÜ</t>
  </si>
  <si>
    <t>‡¶∏‡¶ø‡¶Ø‡¶º‡ßá‡¶∞‡¶æ ‡¶≤‡¶ø‡¶ì‡¶®</t>
  </si>
  <si>
    <t>Sierra Leona</t>
  </si>
  <si>
    <t>Œ£ŒπŒ≠œÅŒ± ŒõŒµœåŒΩŒµ</t>
  </si>
  <si>
    <t>‡§∏‡§ø‡§è‡§∞‡§æ ‡§≤‡§ø‡§Ø‡•ã‡§®</t>
  </si>
  <si>
    <t>„Ç∑„Ç®„É©„É¨„Ç™„Éç</t>
  </si>
  <si>
    <t>ÏãúÏóêÎùºÎ¶¨Ïò®</t>
  </si>
  <si>
    <t>Serra Leoa</t>
  </si>
  <si>
    <t>–°—å–µ—Ä—Ä–∞-–õ–µ–æ–Ω–µ</t>
  </si>
  <si>
    <t>Â°ûÊãâÂà©ÊòÇ</t>
  </si>
  <si>
    <t>Gin.</t>
  </si>
  <si>
    <t>Republic of Guinea</t>
  </si>
  <si>
    <t>GV</t>
  </si>
  <si>
    <t>Q1006</t>
  </si>
  <si>
    <t>ÿ∫ŸäŸÜŸäÿß</t>
  </si>
  <si>
    <t>‡¶ó‡¶ø‡¶®‡¶ø</t>
  </si>
  <si>
    <t>Guin√©e</t>
  </si>
  <si>
    <t>ŒìŒøœÖŒπŒΩŒ≠Œ±</t>
  </si>
  <si>
    <t>‡§ó‡§ø‡§®‡•Ä</t>
  </si>
  <si>
    <t>„ÇÆ„Éã„Ç¢</t>
  </si>
  <si>
    <t>Í∏∞Îãà</t>
  </si>
  <si>
    <t>Guinee</t>
  </si>
  <si>
    <t>Gwinea</t>
  </si>
  <si>
    <t>Guin√©</t>
  </si>
  <si>
    <t>–ì–≤–∏–Ω–µ—è</t>
  </si>
  <si>
    <t>Gine</t>
  </si>
  <si>
    <t>Âá†ÂÜÖ‰∫ö</t>
  </si>
  <si>
    <t>Republic of Liberia</t>
  </si>
  <si>
    <t>Q1014</t>
  </si>
  <si>
    <t>ŸÑŸäÿ®Ÿäÿ±Ÿäÿß</t>
  </si>
  <si>
    <t>‡¶≤‡¶æ‡¶á‡¶¨‡ßá‡¶∞‡¶ø‡¶Ø‡¶º‡¶æ</t>
  </si>
  <si>
    <t>ŒõŒπŒ≤ŒµœÅŒØŒ±</t>
  </si>
  <si>
    <t>‡§≤‡§æ‡§á‡§¨‡•á‡§∞‡§ø‡§Ø‡§æ</t>
  </si>
  <si>
    <t>Lib√©ria</t>
  </si>
  <si>
    <t>„É™„Éô„É™„Ç¢</t>
  </si>
  <si>
    <t>ÎùºÏù¥Î≤†Î¶¨ÏïÑ</t>
  </si>
  <si>
    <t>–õ–∏–±–µ—Ä–∏—è</t>
  </si>
  <si>
    <t>Liberya</t>
  </si>
  <si>
    <t>Âà©ÊØîÈáå‰∫ö</t>
  </si>
  <si>
    <t>Central African Rep.</t>
  </si>
  <si>
    <t>C.A.R.</t>
  </si>
  <si>
    <t>CT</t>
  </si>
  <si>
    <t>Q929</t>
  </si>
  <si>
    <t>ÿ¨ŸÖŸáŸàÿ±Ÿäÿ© ÿ£ŸÅÿ±ŸäŸÇŸäÿß ÿßŸÑŸàÿ≥ÿ∑Ÿâ</t>
  </si>
  <si>
    <t>‡¶Æ‡¶ß‡ßç‡¶Ø ‡¶Ü‡¶´‡ßç‡¶∞‡¶ø‡¶ï‡¶æ‡¶® ‡¶™‡ßç‡¶∞‡¶ú‡¶æ‡¶§‡¶®‡ßç‡¶§‡ßç‡¶∞</t>
  </si>
  <si>
    <t>Zentralafrikanische Republik</t>
  </si>
  <si>
    <t>Rep√∫blica Centroafricana</t>
  </si>
  <si>
    <t>R√©publique centrafricaine</t>
  </si>
  <si>
    <t>ŒöŒµŒΩœÑœÅŒøŒ±œÜœÅŒπŒ∫Œ±ŒΩŒπŒ∫ŒÆ ŒîŒ∑ŒºŒøŒ∫œÅŒ±œÑŒØŒ±</t>
  </si>
  <si>
    <t>‡§Æ‡§ß‡•ç‡§Ø ‡§Ö‡§´‡§º‡•ç‡§∞‡•Ä‡§ï‡•Ä ‡§ó‡§£‡§∞‡§æ‡§ú‡•ç‡§Ø</t>
  </si>
  <si>
    <t>K√∂z√©p-afrikai K√∂zt√°rsas√°g</t>
  </si>
  <si>
    <t>Republik Afrika Tengah</t>
  </si>
  <si>
    <t>Repubblica Centrafricana</t>
  </si>
  <si>
    <t>‰∏≠Â§Æ„Ç¢„Éï„É™„Ç´ÂÖ±ÂíåÂõΩ</t>
  </si>
  <si>
    <t>Ï§ëÏïôÏïÑÌîÑÎ¶¨Ïπ¥ Í≥µÌôîÍµ≠</t>
  </si>
  <si>
    <t>Centraal-Afrikaanse Republiek</t>
  </si>
  <si>
    <t>Republika ≈örodkowoafryka≈Ñska</t>
  </si>
  <si>
    <t>Rep√∫blica Centro-Africana</t>
  </si>
  <si>
    <t>–¶–µ–Ω—Ç—Ä–∞–ª—å–Ω–æ–∞—Ñ—Ä–∏–∫–∞–Ω—Å–∫–∞—è –†–µ—Å–ø—É–±–ª–∏–∫–∞</t>
  </si>
  <si>
    <t>Centralafrikanska republiken</t>
  </si>
  <si>
    <t>Orta Afrika Cumhuriyeti</t>
  </si>
  <si>
    <t>C·ªông h√≤a Trung Phi</t>
  </si>
  <si>
    <t>‰∏≠ÈùûÂÖ±ÂíåÂúã</t>
  </si>
  <si>
    <t>Republic of the Sudan</t>
  </si>
  <si>
    <t>SU</t>
  </si>
  <si>
    <t>Almost all FLickr photos are in the north.</t>
  </si>
  <si>
    <t>Q1049</t>
  </si>
  <si>
    <t>ÿßŸÑÿ≥ŸàÿØÿßŸÜ</t>
  </si>
  <si>
    <t>‡¶∏‡ßÅ‡¶¶‡¶æ‡¶®</t>
  </si>
  <si>
    <t>Sud√°n</t>
  </si>
  <si>
    <t>Soudan</t>
  </si>
  <si>
    <t>Œ£ŒøœÖŒ¥Œ¨ŒΩ</t>
  </si>
  <si>
    <t>‡§∏‡•Ç‡§°‡§æ‡§®</t>
  </si>
  <si>
    <t>Szud√°n</t>
  </si>
  <si>
    <t>„Çπ„Éº„ÉÄ„É≥</t>
  </si>
  <si>
    <t>ÏàòÎã®</t>
  </si>
  <si>
    <t>Soedan</t>
  </si>
  <si>
    <t>Sud√£o</t>
  </si>
  <si>
    <t>–°—É–¥–∞–Ω</t>
  </si>
  <si>
    <t>Ëãè‰∏πÂÖ±ÂíåÂõΩ</t>
  </si>
  <si>
    <t>Dji.</t>
  </si>
  <si>
    <t>Republic of Djibouti</t>
  </si>
  <si>
    <t>Q977</t>
  </si>
  <si>
    <t>ÿ¨Ÿäÿ®Ÿàÿ™Ÿä</t>
  </si>
  <si>
    <t>‡¶ú‡¶ø‡¶¨‡ßÅ‡¶§‡¶ø</t>
  </si>
  <si>
    <t>Dschibuti</t>
  </si>
  <si>
    <t>Yibuti</t>
  </si>
  <si>
    <t>Œ§Œ∂ŒπŒºœÄŒøœÖœÑŒØ</t>
  </si>
  <si>
    <t>‡§ú‡§ø‡§¨‡•Ç‡§§‡•Ä</t>
  </si>
  <si>
    <t>Dzsibuti</t>
  </si>
  <si>
    <t>Gibuti</t>
  </si>
  <si>
    <t>„Ç∏„Éñ„ÉÅ</t>
  </si>
  <si>
    <t>ÏßÄÎ∂ÄÌã∞</t>
  </si>
  <si>
    <t>D≈ºibuti</t>
  </si>
  <si>
    <t>–î–∂–∏–±—É—Ç–∏</t>
  </si>
  <si>
    <t>Cibuti</t>
  </si>
  <si>
    <t>ÂêâÂ∏ÉÊèê</t>
  </si>
  <si>
    <t>Erit.</t>
  </si>
  <si>
    <t>State of Eritrea</t>
  </si>
  <si>
    <t>Q986</t>
  </si>
  <si>
    <t>ÿ•ÿ±ÿ™ÿ±Ÿäÿß</t>
  </si>
  <si>
    <t>‡¶á‡¶∞‡¶ø‡¶§‡ßç‡¶∞‡¶ø‡¶Ø‡¶º‡¶æ</t>
  </si>
  <si>
    <t>√ârythr√©e</t>
  </si>
  <si>
    <t>ŒïœÅœÖŒ∏œÅŒ±ŒØŒ±</t>
  </si>
  <si>
    <t>‡§á‡§∞‡§ø‡§§‡•ç‡§∞‡§ø‡§Ø‡§æ</t>
  </si>
  <si>
    <t>„Ç®„É™„Éà„É™„Ç¢</t>
  </si>
  <si>
    <t>ÏóêÎ¶¨Ìä∏Î†àÏïÑ</t>
  </si>
  <si>
    <t>Erytrea</t>
  </si>
  <si>
    <t>Eritreia</t>
  </si>
  <si>
    <t>–≠—Ä–∏—Ç—Ä–µ—è</t>
  </si>
  <si>
    <t>Eritre</t>
  </si>
  <si>
    <t>ÂéÑÁ´ãÁâπÈáå‰∫ö</t>
  </si>
  <si>
    <t>Aust.</t>
  </si>
  <si>
    <t>A</t>
  </si>
  <si>
    <t>Republic of Austria</t>
  </si>
  <si>
    <t>Q40</t>
  </si>
  <si>
    <t>ÿßŸÑŸÜŸÖÿ≥ÿß</t>
  </si>
  <si>
    <t>‡¶Ö‡¶∏‡ßç‡¶ü‡ßç‡¶∞‡¶ø‡¶Ø‡¶º‡¶æ</t>
  </si>
  <si>
    <t>√ñsterreich</t>
  </si>
  <si>
    <t>Autriche</t>
  </si>
  <si>
    <t>ŒëœÖœÉœÑœÅŒØŒ±</t>
  </si>
  <si>
    <t>‡§ë‡§∏‡•ç‡§ü‡•ç‡§∞‡§ø‡§Ø‡§æ</t>
  </si>
  <si>
    <t>Ausztria</t>
  </si>
  <si>
    <t>„Ç™„Éº„Çπ„Éà„É™„Ç¢</t>
  </si>
  <si>
    <t>Ïò§Ïä§Ìä∏Î¶¨ÏïÑ</t>
  </si>
  <si>
    <t>Oostenrijk</t>
  </si>
  <si>
    <t>√Åustria</t>
  </si>
  <si>
    <t>–ê–≤—Å—Ç—Ä–∏—è</t>
  </si>
  <si>
    <t>√ñsterrike</t>
  </si>
  <si>
    <t>Avusturya</t>
  </si>
  <si>
    <t>√Åo</t>
  </si>
  <si>
    <t>Â••Âú∞Âà©</t>
  </si>
  <si>
    <t>Republic of Iraq</t>
  </si>
  <si>
    <t>IZ</t>
  </si>
  <si>
    <t>Q796</t>
  </si>
  <si>
    <t>ÿßŸÑÿπÿ±ÿßŸÇ</t>
  </si>
  <si>
    <t>‡¶á‡¶∞‡¶æ‡¶ï</t>
  </si>
  <si>
    <t>Irak</t>
  </si>
  <si>
    <t>ŒôœÅŒ¨Œ∫</t>
  </si>
  <si>
    <t>‡§á‡§∞‡§æ‡§ï‡§º</t>
  </si>
  <si>
    <t>„Ç§„É©„ÇØ</t>
  </si>
  <si>
    <t>Ïù¥ÎùºÌÅ¨</t>
  </si>
  <si>
    <t>Iraque</t>
  </si>
  <si>
    <t>–ò—Ä–∞–∫</t>
  </si>
  <si>
    <t>‰ºäÊãâÂÖã</t>
  </si>
  <si>
    <t>I</t>
  </si>
  <si>
    <t>Italian Republic</t>
  </si>
  <si>
    <t>Q38</t>
  </si>
  <si>
    <t>ÿ•Ÿäÿ∑ÿßŸÑŸäÿß</t>
  </si>
  <si>
    <t>‡¶á‡¶§‡¶æ‡¶≤‡¶ø</t>
  </si>
  <si>
    <t>Italien</t>
  </si>
  <si>
    <t>Italia</t>
  </si>
  <si>
    <t>Italie</t>
  </si>
  <si>
    <t>ŒôœÑŒ±ŒªŒØŒ±</t>
  </si>
  <si>
    <t>‡§á‡§ü‡§≤‡•Ä</t>
  </si>
  <si>
    <t>Olaszorsz√°g</t>
  </si>
  <si>
    <t>„Ç§„Çø„É™„Ç¢</t>
  </si>
  <si>
    <t>Ïù¥ÌÉàÎ¶¨ÏïÑ</t>
  </si>
  <si>
    <t>Itali√´</t>
  </si>
  <si>
    <t>W≈Çochy</t>
  </si>
  <si>
    <t>It√°lia</t>
  </si>
  <si>
    <t>–ò—Ç–∞–ª–∏—è</t>
  </si>
  <si>
    <t>ƒ∞talya</t>
  </si>
  <si>
    <t>√ù</t>
  </si>
  <si>
    <t>ÊÑèÂ§ßÂà©</t>
  </si>
  <si>
    <t>Switz.</t>
  </si>
  <si>
    <t>Swiss Confederation</t>
  </si>
  <si>
    <t>Q39</t>
  </si>
  <si>
    <t>ÿ≥ŸàŸäÿ≥ÿ±ÿß</t>
  </si>
  <si>
    <t>‡¶∏‡ßÅ‡¶á‡¶ú‡¶æ‡¶∞‡¶≤‡ßç‡¶Ø‡¶æ‡¶®‡ßç‡¶°</t>
  </si>
  <si>
    <t>Schweiz</t>
  </si>
  <si>
    <t>Suiza</t>
  </si>
  <si>
    <t>Suisse</t>
  </si>
  <si>
    <t>ŒïŒªŒ≤ŒµœÑŒØŒ±</t>
  </si>
  <si>
    <t>‡§∏‡•ç‡§µ‡§ø‡§ü‡•ç‡§ú‡§º‡§∞‡§≤‡•à‡§£‡•ç‡§°</t>
  </si>
  <si>
    <t>Sv√°jc</t>
  </si>
  <si>
    <t>Swiss</t>
  </si>
  <si>
    <t>Svizzera</t>
  </si>
  <si>
    <t>„Çπ„Ç§„Çπ</t>
  </si>
  <si>
    <t>Ïä§ÏúÑÏä§</t>
  </si>
  <si>
    <t>Zwitserland</t>
  </si>
  <si>
    <t>Szwajcaria</t>
  </si>
  <si>
    <t>Su√≠√ßa</t>
  </si>
  <si>
    <t>–®–≤–µ–π—Ü–∞—Ä–∏—è</t>
  </si>
  <si>
    <t>ƒ∞svi√ßre</t>
  </si>
  <si>
    <t>Th·ª•y Sƒ©</t>
  </si>
  <si>
    <t>ÁëûÂ£´</t>
  </si>
  <si>
    <t>Islamic Republic of Iran</t>
  </si>
  <si>
    <t>Q794</t>
  </si>
  <si>
    <t>ÿ•Ÿäÿ±ÿßŸÜ</t>
  </si>
  <si>
    <t>‡¶á‡¶∞‡¶æ‡¶®</t>
  </si>
  <si>
    <t>Ir√°n</t>
  </si>
  <si>
    <t>ŒôœÅŒ¨ŒΩ</t>
  </si>
  <si>
    <t>‡§à‡§∞‡§æ‡§®</t>
  </si>
  <si>
    <t>„Ç§„É©„É≥</t>
  </si>
  <si>
    <t>Ïù¥ÎûÄ</t>
  </si>
  <si>
    <t>Ir√£o</t>
  </si>
  <si>
    <t>–ò—Ä–∞–Ω</t>
  </si>
  <si>
    <t>ƒ∞ran</t>
  </si>
  <si>
    <t>‰ºäÊúó</t>
  </si>
  <si>
    <t>Kingdom of the Netherlands</t>
  </si>
  <si>
    <t>Doesn't include new former units of Netherlands Antilles (24549811, 24549808, and 24549809)</t>
  </si>
  <si>
    <t>Q55</t>
  </si>
  <si>
    <t>ŸáŸàŸÑŸÜÿØÿß</t>
  </si>
  <si>
    <t>‡¶®‡ßá‡¶¶‡¶æ‡¶∞‡¶≤‡ßç‡¶Ø‡¶æ‡¶®‡ßç‡¶°‡¶∏</t>
  </si>
  <si>
    <t>Niederlande</t>
  </si>
  <si>
    <t>Pa√≠ses Bajos</t>
  </si>
  <si>
    <t>Pays-Bas</t>
  </si>
  <si>
    <t>ŒüŒªŒªŒ±ŒΩŒ¥ŒØŒ±</t>
  </si>
  <si>
    <t>‡§®‡•Ä‡§¶‡§∞‡§≤‡•à‡§£‡•ç‡§°</t>
  </si>
  <si>
    <t>Hollandia</t>
  </si>
  <si>
    <t>Belanda</t>
  </si>
  <si>
    <t>Paesi Bassi</t>
  </si>
  <si>
    <t>„Ç™„É©„É≥„ÉÄ</t>
  </si>
  <si>
    <t>ÎÑ§ÎçúÎûÄÎìú</t>
  </si>
  <si>
    <t>Nederland</t>
  </si>
  <si>
    <t>Holandia</t>
  </si>
  <si>
    <t>Pa√≠ses Baixos</t>
  </si>
  <si>
    <t>–ù–∏–¥–µ—Ä–ª–∞–Ω–¥—ã</t>
  </si>
  <si>
    <t>Nederl√§nderna</t>
  </si>
  <si>
    <t>Hollanda</t>
  </si>
  <si>
    <t>H√† Lan</t>
  </si>
  <si>
    <t>Ëç∑Ëò≠</t>
  </si>
  <si>
    <t>Liech.</t>
  </si>
  <si>
    <t>FL</t>
  </si>
  <si>
    <t>Principality of Liechtenstein</t>
  </si>
  <si>
    <t>Q347</t>
  </si>
  <si>
    <t>ŸÑŸäÿÆÿ™ŸÜÿ¥ÿ™ÿßŸäŸÜ</t>
  </si>
  <si>
    <t>‡¶≤‡¶ø‡¶∂‡¶ü‡ßá‡¶®‡¶∏‡ßç‡¶ü‡¶æ‡¶á‡¶®</t>
  </si>
  <si>
    <t>ŒõŒØœáœÑŒµŒΩœÉœÑŒ±œäŒΩ</t>
  </si>
  <si>
    <t>‡§≤‡§ø‡§ï‡•ç‡§ü‡•á‡§®‡•ç‡§∏‡•ç‡§ü‡§æ‡§á‡§®</t>
  </si>
  <si>
    <t>„É™„Éí„ÉÜ„É≥„Ç∑„É•„Çø„Ç§„É≥</t>
  </si>
  <si>
    <t>Î¶¨ÌûàÌÖêÏäàÌÉÄÏù∏</t>
  </si>
  <si>
    <t>–õ–∏—Ö—Ç–µ–Ω—à—Ç–µ–π–Ω</t>
  </si>
  <si>
    <t>Lihten≈ütayn</t>
  </si>
  <si>
    <t>ÂàóÊîØÊï¶ÊñØÁôª</t>
  </si>
  <si>
    <t>C√¥te d'Ivoire</t>
  </si>
  <si>
    <t>I.C.</t>
  </si>
  <si>
    <t>Republic of Ivory Coast</t>
  </si>
  <si>
    <t>Republic of Cote D'Ivoire</t>
  </si>
  <si>
    <t>Cote D'ivoire</t>
  </si>
  <si>
    <t>IV</t>
  </si>
  <si>
    <t>Q1008</t>
  </si>
  <si>
    <t>ÿ≥ÿßÿ≠ŸÑ ÿßŸÑÿπÿßÿ¨</t>
  </si>
  <si>
    <t>‡¶ï‡ßã‡¶§ ‡¶¶‡¶ø‡¶≠‡ßã‡¶Ø‡¶º‡¶æ‡¶∞</t>
  </si>
  <si>
    <t>Elfenbeink√ºste</t>
  </si>
  <si>
    <t>Costa de Marfil</t>
  </si>
  <si>
    <t>ŒëŒ∫œÑŒÆ ŒïŒªŒµœÜŒ±ŒΩœÑŒøœÉœÑŒøœç</t>
  </si>
  <si>
    <t>‡§ï‡•ã‡§§ ‡§¶'‡§à‡§µ‡•ã‡§Ü‡§∞</t>
  </si>
  <si>
    <t>Elef√°ntcsontpart</t>
  </si>
  <si>
    <t>Pantai Gading</t>
  </si>
  <si>
    <t>Costa d'Avorio</t>
  </si>
  <si>
    <t>„Ç≥„Éº„Éà„Ç∏„Éú„ÉØ„Éº„É´</t>
  </si>
  <si>
    <t>ÏΩîÌä∏ÎîîÎ∂ÄÏïÑÎ•¥</t>
  </si>
  <si>
    <t>Ivoorkust</t>
  </si>
  <si>
    <t>Wybrze≈ºe Ko≈õci S≈Çoniowej</t>
  </si>
  <si>
    <t>Costa do Marfim</t>
  </si>
  <si>
    <t>–ö–æ—Ç-–¥‚Äô–ò–≤—É–∞—Ä</t>
  </si>
  <si>
    <t>Elfenbenskusten</t>
  </si>
  <si>
    <t>Fildi≈üi Sahili</t>
  </si>
  <si>
    <t>B·ªù Bi·ªÉn Ng√†</t>
  </si>
  <si>
    <t>ÁßëÁâπËø™Áì¶</t>
  </si>
  <si>
    <t>Serb.</t>
  </si>
  <si>
    <t>RI</t>
  </si>
  <si>
    <t>YF</t>
  </si>
  <si>
    <t>Expired WOE also contains Kosovo.</t>
  </si>
  <si>
    <t>Q403</t>
  </si>
  <si>
    <t>ÿµÿ±ÿ®Ÿäÿß</t>
  </si>
  <si>
    <t>‡¶∏‡¶æ‡¶∞‡ßç‡¶¨‡¶ø‡¶Ø‡¶º‡¶æ</t>
  </si>
  <si>
    <t>Serbien</t>
  </si>
  <si>
    <t>Serbie</t>
  </si>
  <si>
    <t>Œ£ŒµœÅŒ≤ŒØŒ±</t>
  </si>
  <si>
    <t>‡§∏‡§∞‡•ç‡§¨‡§ø‡§Ø‡§æ</t>
  </si>
  <si>
    <t>Szerbia</t>
  </si>
  <si>
    <t>„Çª„É´„Éì„Ç¢</t>
  </si>
  <si>
    <t>ÏÑ∏Î•¥ÎπÑÏïÑ</t>
  </si>
  <si>
    <t>Servi√´</t>
  </si>
  <si>
    <t>S√©rvia</t>
  </si>
  <si>
    <t>–°–µ—Ä–±–∏—è</t>
  </si>
  <si>
    <t>Sƒ±rbistan</t>
  </si>
  <si>
    <t>Â°ûÂ∞îÁª¥‰∫ö</t>
  </si>
  <si>
    <t>Republic of Mali</t>
  </si>
  <si>
    <t>Q912</t>
  </si>
  <si>
    <t>ŸÖÿßŸÑŸä</t>
  </si>
  <si>
    <t>‡¶Æ‡¶æ‡¶≤‡¶ø</t>
  </si>
  <si>
    <t>Mal√≠</t>
  </si>
  <si>
    <t>ŒúŒ¨ŒªŒπ</t>
  </si>
  <si>
    <t>‡§Æ‡§æ‡§≤‡•Ä</t>
  </si>
  <si>
    <t>„Éû„É™ÂÖ±ÂíåÂõΩ</t>
  </si>
  <si>
    <t>ÎßêÎ¶¨</t>
  </si>
  <si>
    <t>–ú–∞–ª–∏</t>
  </si>
  <si>
    <t>È©¨ÈáåÂÖ±ÂíåÂõΩ</t>
  </si>
  <si>
    <t>Sen.</t>
  </si>
  <si>
    <t>Republic of Senegal</t>
  </si>
  <si>
    <t>Q1041</t>
  </si>
  <si>
    <t>ÿßŸÑÿ≥ŸÜÿ∫ÿßŸÑ</t>
  </si>
  <si>
    <t>‡¶∏‡ßá‡¶®‡ßá‡¶ó‡¶æ‡¶≤</t>
  </si>
  <si>
    <t>S√©n√©gal</t>
  </si>
  <si>
    <t>Œ£ŒµŒΩŒµŒ≥Œ¨ŒªŒ∑</t>
  </si>
  <si>
    <t>‡§∏‡•á‡§®‡•á‡§ó‡§≤</t>
  </si>
  <si>
    <t>Szeneg√°l</t>
  </si>
  <si>
    <t>„Çª„Éç„Ç¨„É´</t>
  </si>
  <si>
    <t>ÏÑ∏ÎÑ§Í∞à</t>
  </si>
  <si>
    <t>–°–µ–Ω–µ–≥–∞–ª</t>
  </si>
  <si>
    <t>Â°ûÂÜÖÂä†Â∞î</t>
  </si>
  <si>
    <t>Federal Republic of Nigeria</t>
  </si>
  <si>
    <t>Q1033</t>
  </si>
  <si>
    <t>ŸÜŸäÿ¨Ÿäÿ±Ÿäÿß</t>
  </si>
  <si>
    <t>‡¶®‡¶æ‡¶á‡¶ú‡ßá‡¶∞‡¶ø‡¶Ø‡¶º‡¶æ</t>
  </si>
  <si>
    <t>ŒùŒπŒ≥Œ∑œÅŒØŒ±</t>
  </si>
  <si>
    <t>‡§®‡§æ‡§à‡§ú‡•Ä‡§∞‡§ø‡§Ø‡§æ</t>
  </si>
  <si>
    <t>Nig√©ria</t>
  </si>
  <si>
    <t>„Éä„Ç§„Ç∏„Çß„É™„Ç¢</t>
  </si>
  <si>
    <t>ÎÇòÏù¥ÏßÄÎ¶¨ÏïÑ</t>
  </si>
  <si>
    <t>–ù–∏–≥–µ—Ä–∏—è</t>
  </si>
  <si>
    <t>Nijerya</t>
  </si>
  <si>
    <t>Â•àÂèäÂà©‰∫û</t>
  </si>
  <si>
    <t>Republic of Benin</t>
  </si>
  <si>
    <t>Q962</t>
  </si>
  <si>
    <t>ÿ®ŸÜŸäŸÜ</t>
  </si>
  <si>
    <t>‡¶¨‡ßá‡¶®‡¶ø‡¶®</t>
  </si>
  <si>
    <t>Ben√≠n</t>
  </si>
  <si>
    <t>B√©nin</t>
  </si>
  <si>
    <t>ŒúœÄŒµŒΩŒØŒΩ</t>
  </si>
  <si>
    <t>‡§¨‡•á‡§®‡§ø‡§®</t>
  </si>
  <si>
    <t>„Éô„Éä„É≥</t>
  </si>
  <si>
    <t>Î≤†ÎÉâ</t>
  </si>
  <si>
    <t>Benim</t>
  </si>
  <si>
    <t>–ë–µ–Ω–∏–Ω</t>
  </si>
  <si>
    <t>Ë¥ùÂÆÅ</t>
  </si>
  <si>
    <t>Ang.</t>
  </si>
  <si>
    <t>People's Republic of Angola</t>
  </si>
  <si>
    <t>Q916</t>
  </si>
  <si>
    <t>ÿ£ŸÜÿ∫ŸàŸÑÿß</t>
  </si>
  <si>
    <t>‡¶Ö‡ßç‡¶Ø‡¶æ‡¶ô‡ßç‡¶ó‡ßã‡¶≤‡¶æ</t>
  </si>
  <si>
    <t>ŒëŒΩŒ≥Œ∫œåŒªŒ±</t>
  </si>
  <si>
    <t>‡§Ö‡§Ç‡§ó‡•ã‡§≤‡§æ</t>
  </si>
  <si>
    <t>„Ç¢„É≥„Ç¥„É©</t>
  </si>
  <si>
    <t>ÏïôÍ≥®Îùº</t>
  </si>
  <si>
    <t>–ê–Ω–≥–æ–ª–∞</t>
  </si>
  <si>
    <t>ÂÆâÂì•Êãâ</t>
  </si>
  <si>
    <t>Cro.</t>
  </si>
  <si>
    <t>Republic of Croatia</t>
  </si>
  <si>
    <t>Q224</t>
  </si>
  <si>
    <t>ŸÉÿ±Ÿàÿßÿ™Ÿäÿß</t>
  </si>
  <si>
    <t>‡¶ï‡ßç‡¶∞‡ßã‡¶Ø‡¶º‡ßá‡¶∂‡¶ø‡¶Ø‡¶º‡¶æ</t>
  </si>
  <si>
    <t>Kroatien</t>
  </si>
  <si>
    <t>Croacia</t>
  </si>
  <si>
    <t>Croatie</t>
  </si>
  <si>
    <t>ŒöœÅŒøŒ±œÑŒØŒ±</t>
  </si>
  <si>
    <t>‡§ï‡•ç‡§∞‡•ã‡§è‡§∂‡§ø‡§Ø‡§æ</t>
  </si>
  <si>
    <t>Horv√°torsz√°g</t>
  </si>
  <si>
    <t>Kroasia</t>
  </si>
  <si>
    <t>Croazia</t>
  </si>
  <si>
    <t>„ÇØ„É≠„Ç¢„ÉÅ„Ç¢</t>
  </si>
  <si>
    <t>ÌÅ¨Î°úÏïÑÌã∞ÏïÑ</t>
  </si>
  <si>
    <t>Kroati√´</t>
  </si>
  <si>
    <t>Chorwacja</t>
  </si>
  <si>
    <t>Cro√°cia</t>
  </si>
  <si>
    <t>–•–æ—Ä–≤–∞—Ç–∏—è</t>
  </si>
  <si>
    <t>Hƒ±rvatistan</t>
  </si>
  <si>
    <t>ÂÖãÁΩóÂú∞‰∫ö</t>
  </si>
  <si>
    <t>Slo.</t>
  </si>
  <si>
    <t>SLO</t>
  </si>
  <si>
    <t>Republic of Slovenia</t>
  </si>
  <si>
    <t>Q215</t>
  </si>
  <si>
    <t>ÿ≥ŸÑŸàŸÅŸäŸÜŸäÿß</t>
  </si>
  <si>
    <t>‡¶∏‡ßç‡¶≤‡ßã‡¶≠‡ßá‡¶®‡¶ø‡¶Ø‡¶º‡¶æ</t>
  </si>
  <si>
    <t>Slowenien</t>
  </si>
  <si>
    <t>Eslovenia</t>
  </si>
  <si>
    <t>Slov√©nie</t>
  </si>
  <si>
    <t>Œ£ŒªŒøŒ≤ŒµŒΩŒØŒ±</t>
  </si>
  <si>
    <t>‡§∏‡•ç‡§≤‡•ã‡§µ‡•á‡§®‡§ø‡§Ø‡§æ</t>
  </si>
  <si>
    <t>Szlov√©nia</t>
  </si>
  <si>
    <t>„Çπ„É≠„Éô„Éã„Ç¢</t>
  </si>
  <si>
    <t>Ïä¨Î°úÎ≤†ÎãàÏïÑ</t>
  </si>
  <si>
    <t>Sloveni√´</t>
  </si>
  <si>
    <t>S≈Çowenia</t>
  </si>
  <si>
    <t>Eslov√©nia</t>
  </si>
  <si>
    <t>–°–ª–æ–≤–µ–Ω–∏—è</t>
  </si>
  <si>
    <t>Slovenien</t>
  </si>
  <si>
    <t>Slovenya</t>
  </si>
  <si>
    <t>ÊñØÊ¥õÊñáÂ∞º‰∫ö</t>
  </si>
  <si>
    <t>State of Qatar</t>
  </si>
  <si>
    <t>Q846</t>
  </si>
  <si>
    <t>ŸÇÿ∑ÿ±</t>
  </si>
  <si>
    <t>‡¶ï‡¶æ‡¶§‡¶æ‡¶∞</t>
  </si>
  <si>
    <t>Katar</t>
  </si>
  <si>
    <t>Catar</t>
  </si>
  <si>
    <t>ŒöŒ±œÑŒ¨œÅ</t>
  </si>
  <si>
    <t>‡§ï‡§º‡§§‡§∞</t>
  </si>
  <si>
    <t>„Ç´„Çø„Éº„É´</t>
  </si>
  <si>
    <t>Ïπ¥ÌÉÄÎ•¥</t>
  </si>
  <si>
    <t>–ö–∞—Ç–∞—Ä</t>
  </si>
  <si>
    <t>Âç°Â°îÂ∞î</t>
  </si>
  <si>
    <t>Saud.</t>
  </si>
  <si>
    <t>Kingdom of Saudi Arabia</t>
  </si>
  <si>
    <t>Q851</t>
  </si>
  <si>
    <t>ÿßŸÑŸÖŸÖŸÑŸÉÿ© ÿßŸÑÿπÿ±ÿ®Ÿäÿ© ÿßŸÑÿ≥ÿπŸàÿØŸäÿ©</t>
  </si>
  <si>
    <t>‡¶∏‡ßå‡¶¶‡¶ø ‡¶Ü‡¶∞‡¶¨</t>
  </si>
  <si>
    <t>Saudi-Arabien</t>
  </si>
  <si>
    <t>Arabia Saudita</t>
  </si>
  <si>
    <t>Arabie saoudite</t>
  </si>
  <si>
    <t>Œ£Œ±ŒøœÖŒ¥ŒπŒ∫ŒÆ ŒëœÅŒ±Œ≤ŒØŒ±</t>
  </si>
  <si>
    <t>‡§∏‡§â‡§¶‡•Ä ‡§Ö‡§∞‡§¨</t>
  </si>
  <si>
    <t>Sza√∫d-Ar√°bia</t>
  </si>
  <si>
    <t>Arab Saudi</t>
  </si>
  <si>
    <t>„Çµ„Ç¶„Ç∏„Ç¢„É©„Éì„Ç¢</t>
  </si>
  <si>
    <t>ÏÇ¨Ïö∞ÎîîÏïÑÎùºÎπÑÏïÑ</t>
  </si>
  <si>
    <t>Saoedi-Arabi√´</t>
  </si>
  <si>
    <t>Arabia Saudyjska</t>
  </si>
  <si>
    <t>Ar√°bia Saudita</t>
  </si>
  <si>
    <t>–°–∞—É–¥–æ–≤—Å–∫–∞—è –ê—Ä–∞–≤–∏—è</t>
  </si>
  <si>
    <t>Saudiarabien</t>
  </si>
  <si>
    <t>Suudi Arabistan</t>
  </si>
  <si>
    <t>·∫¢ R·∫≠p Saudi</t>
  </si>
  <si>
    <t>Ê≤ôÁâπÈòøÊãâ‰ºØ</t>
  </si>
  <si>
    <t>Bwa.</t>
  </si>
  <si>
    <t>Republic of Botswana</t>
  </si>
  <si>
    <t>BC</t>
  </si>
  <si>
    <t>Q963</t>
  </si>
  <si>
    <t>ÿ®Ÿàÿ™ÿ≥ŸàÿßŸÜÿß</t>
  </si>
  <si>
    <t>‡¶¨‡¶§‡¶∏‡ßã‡¶Ø‡¶º‡¶æ‡¶®‡¶æ</t>
  </si>
  <si>
    <t>Botsuana</t>
  </si>
  <si>
    <t>ŒúœÄŒøœÑœÉŒøœÖŒ¨ŒΩŒ±</t>
  </si>
  <si>
    <t>‡§¨‡•ã‡§§‡•ç‡§∏‡§µ‡§æ‡§®‡§æ</t>
  </si>
  <si>
    <t>„Éú„ÉÑ„ÉØ„Éä</t>
  </si>
  <si>
    <t>Î≥¥Ï∏†ÏôÄÎÇò</t>
  </si>
  <si>
    <t>–ë–æ—Ç—Å–≤–∞–Ω–∞</t>
  </si>
  <si>
    <t>Botsvana</t>
  </si>
  <si>
    <t>Ê≥¢Êú≠ÈÇ£</t>
  </si>
  <si>
    <t>Zimb.</t>
  </si>
  <si>
    <t>Republic of Zimbabwe</t>
  </si>
  <si>
    <t>ZI</t>
  </si>
  <si>
    <t>Q954</t>
  </si>
  <si>
    <t>ÿ≤ŸäŸÖÿ®ÿßÿ®ŸàŸä</t>
  </si>
  <si>
    <t>‡¶ú‡¶ø‡¶Æ‡ßç‡¶¨‡¶æ‡¶¨‡ßÅ‡¶Ø‡¶º‡ßá</t>
  </si>
  <si>
    <t>Simbabwe</t>
  </si>
  <si>
    <t>Zimbabue</t>
  </si>
  <si>
    <t>ŒñŒπŒºœÄŒ¨ŒºœÄŒøœÖŒµ</t>
  </si>
  <si>
    <t>‡§ú‡§º‡§ø‡§Æ‡•ç‡§¨‡§æ‡§¨‡•ç‡§µ‡•á</t>
  </si>
  <si>
    <t>„Ç∏„É≥„Éê„Éñ„Ç®</t>
  </si>
  <si>
    <t>ÏßêÎ∞îÎ∏åÏõ®</t>
  </si>
  <si>
    <t>Zimb√°bue</t>
  </si>
  <si>
    <t>–ó–∏–º–±–∞–±–≤–µ</t>
  </si>
  <si>
    <t>Zimbabve</t>
  </si>
  <si>
    <t>ËæõÂ∑¥Â®Å</t>
  </si>
  <si>
    <t>Bulg.</t>
  </si>
  <si>
    <t>Republic of Bulgaria</t>
  </si>
  <si>
    <t>BU</t>
  </si>
  <si>
    <t>Q219</t>
  </si>
  <si>
    <t>ÿ®ŸÑÿ∫ÿßÿ±Ÿäÿß</t>
  </si>
  <si>
    <t>‡¶¨‡ßÅ‡¶≤‡¶ó‡ßá‡¶∞‡¶ø‡¶Ø‡¶º‡¶æ</t>
  </si>
  <si>
    <t>Bulgarien</t>
  </si>
  <si>
    <t>Bulgarie</t>
  </si>
  <si>
    <t>ŒíŒøœÖŒªŒ≥Œ±œÅŒØŒ±</t>
  </si>
  <si>
    <t>‡§¨‡•Å‡§≤‡•ç‡§ó‡§æ‡§∞‡§ø‡§Ø‡§æ</t>
  </si>
  <si>
    <t>Bulg√°ria</t>
  </si>
  <si>
    <t>„Éñ„É´„Ç¨„É™„Ç¢</t>
  </si>
  <si>
    <t>Î∂àÍ∞ÄÎ¶¨ÏïÑ</t>
  </si>
  <si>
    <t>Bulgarije</t>
  </si>
  <si>
    <t>Bu≈Çgaria</t>
  </si>
  <si>
    <t>–ë–æ–ª–≥–∞—Ä–∏—è</t>
  </si>
  <si>
    <t>Bulgaristan</t>
  </si>
  <si>
    <t>‰øùÂä†Âà©‰∫ö</t>
  </si>
  <si>
    <t>Thai.</t>
  </si>
  <si>
    <t>Kingdom of Thailand</t>
  </si>
  <si>
    <t>Q869</t>
  </si>
  <si>
    <t>ÿ™ÿßŸäŸÑÿßŸÜÿØ</t>
  </si>
  <si>
    <t>‡¶•‡¶æ‡¶á‡¶≤‡ßç‡¶Ø‡¶æ‡¶®‡ßç‡¶°</t>
  </si>
  <si>
    <t>Tailandia</t>
  </si>
  <si>
    <t>Tha√Ølande</t>
  </si>
  <si>
    <t>Œ§Œ±œäŒªŒ¨ŒΩŒ¥Œ∑</t>
  </si>
  <si>
    <t>‡§•‡§æ‡§à‡§≤‡•à‡§£‡•ç‡§°</t>
  </si>
  <si>
    <t>Thaif√∂ld</t>
  </si>
  <si>
    <t>Thailandia</t>
  </si>
  <si>
    <t>„Çø„Ç§ÁéãÂõΩ</t>
  </si>
  <si>
    <t>ÌÉúÍµ≠</t>
  </si>
  <si>
    <t>Tajlandia</t>
  </si>
  <si>
    <t>Tail√¢ndia</t>
  </si>
  <si>
    <t>–¢–∞–∏–ª–∞–Ω–¥</t>
  </si>
  <si>
    <t>Tayland</t>
  </si>
  <si>
    <t>Th√°i Lan</t>
  </si>
  <si>
    <t>Ê≥∞ÂõΩ</t>
  </si>
  <si>
    <t>S.M.</t>
  </si>
  <si>
    <t>RSM</t>
  </si>
  <si>
    <t>Republic of San Marino</t>
  </si>
  <si>
    <t>Q238</t>
  </si>
  <si>
    <t>ÿ≥ÿßŸÜ ŸÖÿßÿ±ŸäŸÜŸà</t>
  </si>
  <si>
    <t>‡¶∏‡¶æ‡¶® ‡¶Æ‡¶æ‡¶∞‡¶ø‡¶®‡ßã</t>
  </si>
  <si>
    <t>Saint-Marin</t>
  </si>
  <si>
    <t>ŒÜŒ≥ŒπŒøœÇ ŒúŒ±œÅŒØŒΩŒøœÇ</t>
  </si>
  <si>
    <t>‡§∏‡§æ‡§® ‡§Æ‡§æ‡§∞‡§ø‡§®‡•ã</t>
  </si>
  <si>
    <t>„Çµ„É≥„Éû„É™„Éé</t>
  </si>
  <si>
    <t>ÏÇ∞ÎßàÎ¶¨ÎÖ∏</t>
  </si>
  <si>
    <t>–°–∞–Ω-–ú–∞—Ä–∏–Ω–æ</t>
  </si>
  <si>
    <t>Âú£È©¨ÂäõËØ∫</t>
  </si>
  <si>
    <t>Republic of Haiti</t>
  </si>
  <si>
    <t>HA</t>
  </si>
  <si>
    <t>Q790</t>
  </si>
  <si>
    <t>ŸáÿßŸäÿ™Ÿä</t>
  </si>
  <si>
    <t>‡¶π‡¶æ‡¶á‡¶§‡¶ø</t>
  </si>
  <si>
    <t>Hait√≠</t>
  </si>
  <si>
    <t>Ha√Øti</t>
  </si>
  <si>
    <t>ŒëœäœÑŒÆ</t>
  </si>
  <si>
    <t>‡§π‡•à‡§§‡•Ä</t>
  </si>
  <si>
    <t>„Éè„Ç§„ÉÅ</t>
  </si>
  <si>
    <t>ÏïÑÏù¥Ìã∞</t>
  </si>
  <si>
    <t>–†–µ—Å–ø—É–±–ª–∏–∫–∞ –ì–∞–∏—Ç–∏</t>
  </si>
  <si>
    <t>Êµ∑Âú∞</t>
  </si>
  <si>
    <t>Dominican Rep.</t>
  </si>
  <si>
    <t>Dom. Rep.</t>
  </si>
  <si>
    <t>DR</t>
  </si>
  <si>
    <t>Q786</t>
  </si>
  <si>
    <t>ÿ¨ŸÖŸáŸàÿ±Ÿäÿ© ÿßŸÑÿØŸàŸÖŸäŸÜŸäŸÉÿßŸÜ</t>
  </si>
  <si>
    <t>‡¶°‡ßã‡¶Æ‡¶ø‡¶®‡¶ø‡¶ï‡¶æ‡¶® ‡¶™‡ßç‡¶∞‡¶ú‡¶æ‡¶§‡¶®‡ßç‡¶§‡ßç‡¶∞</t>
  </si>
  <si>
    <t>Dominikanische Republik</t>
  </si>
  <si>
    <t>Rep√∫blica Dominicana</t>
  </si>
  <si>
    <t>R√©publique dominicaine</t>
  </si>
  <si>
    <t>ŒîŒøŒºŒπŒΩŒπŒ∫Œ±ŒΩŒÆ ŒîŒ∑ŒºŒøŒ∫œÅŒ±œÑŒØŒ±</t>
  </si>
  <si>
    <t>‡§°‡•ã‡§Æ‡§ø‡§®‡§ø‡§ï‡§® ‡§ó‡§£‡§∞‡§æ‡§ú‡•ç‡§Ø</t>
  </si>
  <si>
    <t>Dominikai K√∂zt√°rsas√°g</t>
  </si>
  <si>
    <t>Republik Dominika</t>
  </si>
  <si>
    <t>Repubblica Dominicana</t>
  </si>
  <si>
    <t>„Éâ„Éü„Éã„Ç´ÂÖ±ÂíåÂõΩ</t>
  </si>
  <si>
    <t>ÎèÑÎØ∏ÎãàÏπ¥ Í≥µÌôîÍµ≠</t>
  </si>
  <si>
    <t>Dominicaanse Republiek</t>
  </si>
  <si>
    <t>Dominikana</t>
  </si>
  <si>
    <t>–î–æ–º–∏–Ω–∏–∫–∞–Ω—Å–∫–∞—è –†–µ—Å–ø—É–±–ª–∏–∫–∞</t>
  </si>
  <si>
    <t>Dominikanska republiken</t>
  </si>
  <si>
    <t>Dominik Cumhuriyeti</t>
  </si>
  <si>
    <t>C·ªông h√≤a Dominica</t>
  </si>
  <si>
    <t>Â§öÊòéÂ∞ºÂä†</t>
  </si>
  <si>
    <t>Republic of Chad</t>
  </si>
  <si>
    <t>Q657</t>
  </si>
  <si>
    <t>ÿ™ÿ¥ÿßÿØ</t>
  </si>
  <si>
    <t>‡¶ö‡¶æ‡¶¶</t>
  </si>
  <si>
    <t>Tschad</t>
  </si>
  <si>
    <t>Tchad</t>
  </si>
  <si>
    <t>Œ§œÉŒ±ŒΩœÑ</t>
  </si>
  <si>
    <t>‡§ö‡§æ‡§°</t>
  </si>
  <si>
    <t>Cs√°d</t>
  </si>
  <si>
    <t>Ciad</t>
  </si>
  <si>
    <t>„ÉÅ„É£„Éâ</t>
  </si>
  <si>
    <t>Ï∞®Îìú</t>
  </si>
  <si>
    <t>Tsjaad</t>
  </si>
  <si>
    <t>Czad</t>
  </si>
  <si>
    <t>Chade</t>
  </si>
  <si>
    <t>–ß–∞–¥</t>
  </si>
  <si>
    <t>√áad</t>
  </si>
  <si>
    <t>‰πçÂæó</t>
  </si>
  <si>
    <t>Kwt.</t>
  </si>
  <si>
    <t>State of Kuwait</t>
  </si>
  <si>
    <t>KU</t>
  </si>
  <si>
    <t>Q817</t>
  </si>
  <si>
    <t>ÿßŸÑŸÉŸàŸäÿ™</t>
  </si>
  <si>
    <t>‡¶ï‡ßÅ‡¶Ø‡¶º‡ßá‡¶§</t>
  </si>
  <si>
    <t>Kowe√Øt</t>
  </si>
  <si>
    <t>ŒöŒøœÖŒ≤Œ≠ŒπœÑ</t>
  </si>
  <si>
    <t>‡§ï‡•Å‡§µ‡•à‡§§</t>
  </si>
  <si>
    <t>Kuvait</t>
  </si>
  <si>
    <t>„ÇØ„Ç¶„Çß„Éº„Éà</t>
  </si>
  <si>
    <t>Ïø†Ïõ®Ïù¥Ìä∏</t>
  </si>
  <si>
    <t>Koeweit</t>
  </si>
  <si>
    <t>Kuwejt</t>
  </si>
  <si>
    <t>–ö—É–≤–µ–π—Ç</t>
  </si>
  <si>
    <t>Kuveyt</t>
  </si>
  <si>
    <t>ÁßëÂ®ÅÁâπ</t>
  </si>
  <si>
    <t>El. S.</t>
  </si>
  <si>
    <t>Republic of El Salvador</t>
  </si>
  <si>
    <t>Q792</t>
  </si>
  <si>
    <t>ÿßŸÑÿ≥ŸÑŸÅÿßÿØŸàÿ±</t>
  </si>
  <si>
    <t>‡¶è‡¶≤ ‡¶∏‡¶æ‡¶≤‡¶≠‡¶æ‡¶¶‡ßã‡¶∞</t>
  </si>
  <si>
    <t>Salvador</t>
  </si>
  <si>
    <t>ŒïŒª Œ£Œ±ŒªŒ≤Œ±Œ¥œåœÅ</t>
  </si>
  <si>
    <t>‡§Ö‡§≤ ‡§∏‡§æ‡§≤‡•ç‡§µ‡§æ‡§°‡•ã‡§∞</t>
  </si>
  <si>
    <t>„Ç®„É´„Çµ„É´„Éê„Éâ„É´</t>
  </si>
  <si>
    <t>ÏóòÏÇ¥Î∞îÎèÑÎ•¥</t>
  </si>
  <si>
    <t>Salwador</t>
  </si>
  <si>
    <t>–°–∞–ª—å–≤–∞–¥–æ—Ä</t>
  </si>
  <si>
    <t>Ëê®Â∞îÁì¶Â§ö</t>
  </si>
  <si>
    <t>Guat.</t>
  </si>
  <si>
    <t>Republic of Guatemala</t>
  </si>
  <si>
    <t>Q774</t>
  </si>
  <si>
    <t>ÿ∫Ÿàÿßÿ™ŸäŸÖÿßŸÑÿß</t>
  </si>
  <si>
    <t>‡¶ó‡ßÅ‡¶Ø‡¶º‡¶æ‡¶§‡ßá‡¶Æ‡¶æ‡¶≤‡¶æ</t>
  </si>
  <si>
    <t>ŒìŒøœÖŒ±œÑŒµŒºŒ¨ŒªŒ±</t>
  </si>
  <si>
    <t>‡§ó‡•ç‡§µ‡§æ‡§ü‡•á‡§Æ‡§æ‡§≤‡§æ</t>
  </si>
  <si>
    <t>„Ç∞„Ç¢„ÉÜ„Éû„É©</t>
  </si>
  <si>
    <t>Í≥ºÌÖåÎßêÎùº</t>
  </si>
  <si>
    <t>Gwatemala</t>
  </si>
  <si>
    <t>–ì–≤–∞—Ç–µ–º–∞–ª–∞</t>
  </si>
  <si>
    <t>Âç±Âú∞È©¨Êãâ</t>
  </si>
  <si>
    <t>T.L.</t>
  </si>
  <si>
    <t>Democratic Republic of Timor-Leste</t>
  </si>
  <si>
    <t>TP</t>
  </si>
  <si>
    <t>TMP</t>
  </si>
  <si>
    <t>Q574</t>
  </si>
  <si>
    <t>ÿ™ŸäŸÖŸàÿ± ÿßŸÑÿ¥ÿ±ŸÇŸäÿ©</t>
  </si>
  <si>
    <t>‡¶™‡ßÇ‡¶∞‡ßç‡¶¨ ‡¶§‡¶ø‡¶Æ‡ßÅ‡¶∞</t>
  </si>
  <si>
    <t>Osttimor</t>
  </si>
  <si>
    <t>Timor Oriental</t>
  </si>
  <si>
    <t>Timor oriental</t>
  </si>
  <si>
    <t>ŒëŒΩŒ±œÑŒøŒªŒπŒ∫œå Œ§ŒπŒºœåœÅ</t>
  </si>
  <si>
    <t>‡§™‡•Ç‡§∞‡•ç‡§µ‡•Ä ‡§§‡§ø‡§Æ‡•ã‡§∞</t>
  </si>
  <si>
    <t>Kelet-Timor</t>
  </si>
  <si>
    <t>Timor Leste</t>
  </si>
  <si>
    <t>Timor Est</t>
  </si>
  <si>
    <t>Êù±„ÉÜ„Ç£„É¢„Éº„É´</t>
  </si>
  <si>
    <t>ÎèôÌã∞Î™®Î•¥</t>
  </si>
  <si>
    <t>Oost-Timor</t>
  </si>
  <si>
    <t>Timor Wschodni</t>
  </si>
  <si>
    <t>–í–æ—Å—Ç–æ—á–Ω—ã–π –¢–∏–º–æ—Ä</t>
  </si>
  <si>
    <t>√ñsttimor</t>
  </si>
  <si>
    <t>Doƒüu Timor</t>
  </si>
  <si>
    <t>ƒê√¥ng Timor</t>
  </si>
  <si>
    <t>‰∏úÂ∏ùÊ±∂</t>
  </si>
  <si>
    <t>Negara Brunei Darussalam</t>
  </si>
  <si>
    <t>BX</t>
  </si>
  <si>
    <t>Q921</t>
  </si>
  <si>
    <t>ÿ®ÿ±ŸàŸÜÿßŸä</t>
  </si>
  <si>
    <t>‡¶¨‡ßç‡¶∞‡ßÅ‡¶®‡¶æ‡¶á</t>
  </si>
  <si>
    <t>Brun√©i</t>
  </si>
  <si>
    <t>ŒúœÄœÅŒøœÖŒΩŒ≠Œπ</t>
  </si>
  <si>
    <t>‡§¨‡•ç‡§∞‡•Å‡§®‡•á‡§à</t>
  </si>
  <si>
    <t>„Éñ„É´„Éç„Ç§</t>
  </si>
  <si>
    <t>Î∏åÎ£®ÎÇòÏù¥</t>
  </si>
  <si>
    <t>–ë—Ä—É–Ω–µ–π</t>
  </si>
  <si>
    <t>ÊñáËé±</t>
  </si>
  <si>
    <t>Mco.</t>
  </si>
  <si>
    <t>Principality of Monaco</t>
  </si>
  <si>
    <t>Q235</t>
  </si>
  <si>
    <t>ŸÖŸàŸÜÿßŸÉŸà</t>
  </si>
  <si>
    <t>‡¶Æ‡ßã‡¶®‡¶æ‡¶ï‡ßã</t>
  </si>
  <si>
    <t>M√≥naco</t>
  </si>
  <si>
    <t>ŒúŒøŒΩŒ±Œ∫œå</t>
  </si>
  <si>
    <t>‡§Æ‡•ã‡§®‡•à‡§ï‡•ã</t>
  </si>
  <si>
    <t>Monako</t>
  </si>
  <si>
    <t>Principato di Monaco</t>
  </si>
  <si>
    <t>„É¢„Éä„Ç≥</t>
  </si>
  <si>
    <t>Î™®ÎÇòÏΩî</t>
  </si>
  <si>
    <t>–ú–æ–Ω–∞–∫–æ</t>
  </si>
  <si>
    <t>Êë©Á∫≥Âì•</t>
  </si>
  <si>
    <t>Alg.</t>
  </si>
  <si>
    <t>People's Democratic Republic of Algeria</t>
  </si>
  <si>
    <t>Q262</t>
  </si>
  <si>
    <t>ÿßŸÑÿ¨ÿ≤ÿßÿ¶ÿ±</t>
  </si>
  <si>
    <t>‡¶Ü‡¶≤‡¶ú‡ßá‡¶∞‡¶ø‡¶Ø‡¶º‡¶æ</t>
  </si>
  <si>
    <t>Algerien</t>
  </si>
  <si>
    <t>Argelia</t>
  </si>
  <si>
    <t>Alg√©rie</t>
  </si>
  <si>
    <t>ŒëŒªŒ≥ŒµœÅŒØŒ±</t>
  </si>
  <si>
    <t>‡§Ö‡§≤‡•ç‡§ú‡•Ä‡§∞‡§ø‡§Ø‡§æ</t>
  </si>
  <si>
    <t>Alg√©ria</t>
  </si>
  <si>
    <t>Aljazair</t>
  </si>
  <si>
    <t>„Ç¢„É´„Ç∏„Çß„É™„Ç¢</t>
  </si>
  <si>
    <t>ÏïåÏ†úÎ¶¨</t>
  </si>
  <si>
    <t>Algerije</t>
  </si>
  <si>
    <t>Algieria</t>
  </si>
  <si>
    <t>Arg√©lia</t>
  </si>
  <si>
    <t>–ê–ª–∂–∏—Ä</t>
  </si>
  <si>
    <t>Algeriet</t>
  </si>
  <si>
    <t>Cezayir</t>
  </si>
  <si>
    <t>ÈòøÂ∞îÂèäÂà©‰∫ö</t>
  </si>
  <si>
    <t>Moz.</t>
  </si>
  <si>
    <t>Republic of Mozambique</t>
  </si>
  <si>
    <t>Q1029</t>
  </si>
  <si>
    <t>ŸÖŸàÿ≤ŸÖÿ®ŸäŸÇ</t>
  </si>
  <si>
    <t>‡¶Æ‡ßã‡¶ú‡¶æ‡¶Æ‡ßç‡¶¨‡¶ø‡¶ï</t>
  </si>
  <si>
    <t>Mosambik</t>
  </si>
  <si>
    <t>ŒúŒøŒ∂Œ±ŒºŒ≤ŒØŒ∫Œ∑</t>
  </si>
  <si>
    <t>‡§Æ‡•ã‡§ú‡§º‡§æ‡§Æ‡•ç‡§¨‡•Ä‡§ï</t>
  </si>
  <si>
    <t>Mozambik</t>
  </si>
  <si>
    <t>Mozambico</t>
  </si>
  <si>
    <t>„É¢„Ç∂„É≥„Éì„Éº„ÇØ</t>
  </si>
  <si>
    <t>Î™®Ïû†ÎπÑÌÅ¨</t>
  </si>
  <si>
    <t>Mo√ßambique</t>
  </si>
  <si>
    <t>–ú–æ–∑–∞–º–±–∏–∫</t>
  </si>
  <si>
    <t>Ëé´Ê°ëÊØîÂÖã</t>
  </si>
  <si>
    <t>eSw.</t>
  </si>
  <si>
    <t>Kingdom of eSwatini</t>
  </si>
  <si>
    <t>WZ</t>
  </si>
  <si>
    <t>Q1050</t>
  </si>
  <si>
    <t>ÿ≥Ÿàÿßÿ≤ŸäŸÑÿßŸÜÿØ</t>
  </si>
  <si>
    <t>‡¶∏‡ßã‡¶Ø‡¶º‡¶æ‡¶ú‡¶ø‡¶≤‡ßç‡¶Ø‡¶æ‡¶®‡ßç‡¶°</t>
  </si>
  <si>
    <t>Swasiland</t>
  </si>
  <si>
    <t>Swaziland</t>
  </si>
  <si>
    <t>Œ£ŒøœÖŒ±Œ∂ŒπŒªŒ¨ŒΩŒ¥Œ∑</t>
  </si>
  <si>
    <t>‡§∏‡•ç‡§µ‡§æ‡§ú‡§º‡•Ä‡§≤‡•à‡§£‡•ç‡§°</t>
  </si>
  <si>
    <t>Szv√°zif√∂ld</t>
  </si>
  <si>
    <t>„Çπ„ÉØ„Ç∏„É©„É≥„Éâ</t>
  </si>
  <si>
    <t>Ïä§ÏôÄÏßàÎûÄÎìú</t>
  </si>
  <si>
    <t>Suazi</t>
  </si>
  <si>
    <t>–°–≤–∞–∑–∏–ª–µ–Ω–¥</t>
  </si>
  <si>
    <t>Svaziland</t>
  </si>
  <si>
    <t>ÊñØÂ®ÅÂ£´ÂÖ∞</t>
  </si>
  <si>
    <t>Bur.</t>
  </si>
  <si>
    <t>Republic of Burundi</t>
  </si>
  <si>
    <t>Q967</t>
  </si>
  <si>
    <t>ÿ®Ÿàÿ±ŸàŸÜÿØŸä</t>
  </si>
  <si>
    <t>‡¶¨‡ßÅ‡¶∞‡ßÅ‡¶®‡ßç‡¶°‡¶ø</t>
  </si>
  <si>
    <t>ŒúœÄŒøœÖœÅŒøœçŒΩœÑŒπ</t>
  </si>
  <si>
    <t>‡§¨‡•Å‡§∞‡•Å‡§£‡•ç‡§°‡•Ä</t>
  </si>
  <si>
    <t>„Éñ„É´„É≥„Ç∏</t>
  </si>
  <si>
    <t>Î∂ÄÎ£¨Îîî</t>
  </si>
  <si>
    <t>–ë—É—Ä—É–Ω–¥–∏</t>
  </si>
  <si>
    <t>Ëí≤ÈöÜÂú∞</t>
  </si>
  <si>
    <t>Rwa.</t>
  </si>
  <si>
    <t>Republic of Rwanda</t>
  </si>
  <si>
    <t>Q1037</t>
  </si>
  <si>
    <t>ÿ±ŸàÿßŸÜÿØÿß</t>
  </si>
  <si>
    <t>‡¶∞‡ßÅ‡¶Ø‡¶º‡¶æ‡¶®‡ßç‡¶°‡¶æ</t>
  </si>
  <si>
    <t>Ruanda</t>
  </si>
  <si>
    <t>Œ°ŒøœÖŒ¨ŒΩœÑŒ±</t>
  </si>
  <si>
    <t>‡§∞‡§µ‡§æ‡§£‡•ç‡§°‡§æ</t>
  </si>
  <si>
    <t>„É´„ÉØ„É≥„ÉÄ</t>
  </si>
  <si>
    <t>Î•¥ÏôÑÎã§</t>
  </si>
  <si>
    <t>–†—É–∞–Ω–¥–∞</t>
  </si>
  <si>
    <t>Âç¢Êó∫Ëææ</t>
  </si>
  <si>
    <t>Myan.</t>
  </si>
  <si>
    <t>Republic of the Union of Myanmar</t>
  </si>
  <si>
    <t>Burma</t>
  </si>
  <si>
    <t>Q836</t>
  </si>
  <si>
    <t>ŸÖŸäÿßŸÜŸÖÿßÿ±</t>
  </si>
  <si>
    <t>‡¶Æ‡¶æ‡¶Ø‡¶º‡¶æ‡¶®‡¶Æ‡¶æ‡¶∞</t>
  </si>
  <si>
    <t>Birmania</t>
  </si>
  <si>
    <t>Birmanie</t>
  </si>
  <si>
    <t>ŒúŒπŒ±ŒΩŒºŒ¨œÅ</t>
  </si>
  <si>
    <t>‡§Æ‡•ç‡§Ø‡§æ‡§®‡•ç‡§Æ‡§æ‡§∞</t>
  </si>
  <si>
    <t>Mianmar</t>
  </si>
  <si>
    <t>„Éü„É£„É≥„Éû„Éº</t>
  </si>
  <si>
    <t>ÎØ∏ÏñÄÎßà</t>
  </si>
  <si>
    <t>Mjanma</t>
  </si>
  <si>
    <t>–ú—å—è–Ω–º–∞</t>
  </si>
  <si>
    <t>Myanma</t>
  </si>
  <si>
    <t>ÁºÖÁî∏</t>
  </si>
  <si>
    <t>Bang.</t>
  </si>
  <si>
    <t>People's Republic of Bangladesh</t>
  </si>
  <si>
    <t>Q902</t>
  </si>
  <si>
    <t>ÿ®ŸÜÿ∫ŸÑÿßÿØŸäÿ¥</t>
  </si>
  <si>
    <t>‡¶¨‡¶æ‡¶Ç‡¶≤‡¶æ‡¶¶‡ßá‡¶∂</t>
  </si>
  <si>
    <t>Bangladesch</t>
  </si>
  <si>
    <t>Banglad√©s</t>
  </si>
  <si>
    <t>ŒúœÄŒ±ŒΩŒ≥Œ∫ŒªŒ±ŒΩœÑŒ≠œÇ</t>
  </si>
  <si>
    <t>‡§¨‡§æ‡§Ç‡§ó‡•ç‡§≤‡§æ‡§¶‡•á‡§∂</t>
  </si>
  <si>
    <t>Banglades</t>
  </si>
  <si>
    <t>„Éê„É≥„Ç∞„É©„Éá„Ç∑„É•</t>
  </si>
  <si>
    <t>Î∞©Í∏ÄÎùºÎç∞Ïãú</t>
  </si>
  <si>
    <t>Bangladesz</t>
  </si>
  <si>
    <t>–ë–∞–Ω–≥–ª–∞–¥–µ—à</t>
  </si>
  <si>
    <t>Banglade≈ü</t>
  </si>
  <si>
    <t>Â≠üÂä†ÊãâÂõΩ</t>
  </si>
  <si>
    <t>And.</t>
  </si>
  <si>
    <t>Principality of Andorra</t>
  </si>
  <si>
    <t>AN</t>
  </si>
  <si>
    <t>ADO</t>
  </si>
  <si>
    <t>Q228</t>
  </si>
  <si>
    <t>ÿ£ŸÜÿØŸàÿ±ÿß</t>
  </si>
  <si>
    <t>‡¶Ö‡ßç‡¶Ø‡¶æ‡¶®‡ßç‡¶°‡ßã‡¶∞‡¶æ</t>
  </si>
  <si>
    <t>Andorre</t>
  </si>
  <si>
    <t>ŒëŒΩŒ¥œåœÅœÅŒ±</t>
  </si>
  <si>
    <t>‡§Ö‡§£‡•ç‡§°‡•ã‡§∞‡§æ</t>
  </si>
  <si>
    <t>„Ç¢„É≥„Éâ„É©</t>
  </si>
  <si>
    <t>ÏïàÎèÑÎùº</t>
  </si>
  <si>
    <t>Andora</t>
  </si>
  <si>
    <t>–ê–Ω–¥–æ—Ä—Ä–∞</t>
  </si>
  <si>
    <t>ÂÆâÈÅìÂ∞î</t>
  </si>
  <si>
    <t>Afg.</t>
  </si>
  <si>
    <t>Islamic State of Afghanistan</t>
  </si>
  <si>
    <t>Q889</t>
  </si>
  <si>
    <t>ÿ£ŸÅÿ∫ÿßŸÜÿ≥ÿ™ÿßŸÜ</t>
  </si>
  <si>
    <t>‡¶Ü‡¶´‡¶ó‡¶æ‡¶®‡¶ø‡¶∏‡ßç‡¶§‡¶æ‡¶®</t>
  </si>
  <si>
    <t>Afganist√°n</t>
  </si>
  <si>
    <t>ŒëœÜŒ≥Œ±ŒΩŒπœÉœÑŒ¨ŒΩ</t>
  </si>
  <si>
    <t>‡§Ö‡§´‡§º‡•ç‡§ó‡§æ‡§®‡§ø‡§∏‡•ç‡§§‡§æ‡§®</t>
  </si>
  <si>
    <t>Afganiszt√°n</t>
  </si>
  <si>
    <t>Afganistan</t>
  </si>
  <si>
    <t>„Ç¢„Éï„Ç¨„Éã„Çπ„Çø„É≥</t>
  </si>
  <si>
    <t>ÏïÑÌîÑÍ∞ÄÎãàÏä§ÌÉÑ</t>
  </si>
  <si>
    <t>Afeganist√£o</t>
  </si>
  <si>
    <t>–ê—Ñ–≥–∞–Ω–∏—Å—Ç–∞–Ω</t>
  </si>
  <si>
    <t>ÈòøÂØåÊ±ó</t>
  </si>
  <si>
    <t>Mont.</t>
  </si>
  <si>
    <t>MJ</t>
  </si>
  <si>
    <t>Q236</t>
  </si>
  <si>
    <t>ÿßŸÑÿ¨ÿ®ŸÑ ÿßŸÑÿ£ÿ≥ŸàÿØ</t>
  </si>
  <si>
    <t>‡¶Æ‡¶®‡ßç‡¶ü‡¶ø‡¶®‡¶ø‡¶ó‡ßç‡¶∞‡ßã</t>
  </si>
  <si>
    <t>Mont√©n√©gro</t>
  </si>
  <si>
    <t>ŒúŒ±œÖœÅŒøŒ≤ŒøœçŒΩŒπŒø</t>
  </si>
  <si>
    <t>‡§Æ‡•â‡§®‡•ç‡§ü‡•á‡§®‡•Ä‡§ó‡•ç‡§∞‡•ã</t>
  </si>
  <si>
    <t>Montenegr√≥</t>
  </si>
  <si>
    <t>„É¢„É≥„ÉÜ„Éç„Ç∞„É≠</t>
  </si>
  <si>
    <t>Î™¨ÌÖåÎÑ§Í∑∏Î°ú</t>
  </si>
  <si>
    <t>Czarnog√≥ra</t>
  </si>
  <si>
    <t>–ß–µ—Ä–Ω–æ–≥–æ—Ä–∏—è</t>
  </si>
  <si>
    <t>Karadaƒü</t>
  </si>
  <si>
    <t>ËíôÁâπÂÖßÂì•ÁæÖ</t>
  </si>
  <si>
    <t>Bosnia and Herz.</t>
  </si>
  <si>
    <t>B.H.</t>
  </si>
  <si>
    <t>BiH</t>
  </si>
  <si>
    <t>BK</t>
  </si>
  <si>
    <t>Q225</t>
  </si>
  <si>
    <t>ÿßŸÑÿ®Ÿàÿ≥ŸÜÿ© ŸàÿßŸÑŸáÿ±ÿ≥ŸÉ</t>
  </si>
  <si>
    <t>‡¶¨‡¶∏‡¶®‡¶ø‡¶Ø‡¶º‡¶æ ‡¶ì ‡¶π‡¶æ‡¶∞‡ßç‡¶ú‡ßá‡¶ó‡ßã‡¶≠‡¶ø‡¶®‡¶æ</t>
  </si>
  <si>
    <t>Bosnien und Herzegowina</t>
  </si>
  <si>
    <t>Bosnia y Herzegovina</t>
  </si>
  <si>
    <t>Bosnie-Herz√©govine</t>
  </si>
  <si>
    <t>ŒíŒøœÉŒΩŒØŒ± Œ∫Œ±Œπ ŒïœÅŒ∂ŒµŒ≥ŒøŒ≤ŒØŒΩŒ∑</t>
  </si>
  <si>
    <t>‡§¨‡•â‡§∏‡•ç‡§®‡§ø‡§Ø‡§æ ‡§î‡§∞ ‡§π‡§∞‡•ç‡§ú‡§º‡•á‡§ó‡•ã‡§µ‡§ø‡§®‡§æ</t>
  </si>
  <si>
    <t>Bosznia-Hercegovina</t>
  </si>
  <si>
    <t>Bosnia dan Herzegovina</t>
  </si>
  <si>
    <t>Bosnia ed Erzegovina</t>
  </si>
  <si>
    <t>„Éú„Çπ„Éã„Ç¢„Éª„Éò„É´„ÉÑ„Çß„Ç¥„Éì„Éä</t>
  </si>
  <si>
    <t>Î≥¥Ïä§ÎãàÏïÑ Ìó§Î•¥Ï≤¥Í≥†ÎπÑÎÇò</t>
  </si>
  <si>
    <t>Bosni√´ en Herzegovina</t>
  </si>
  <si>
    <t>Bo≈õnia i Hercegowina</t>
  </si>
  <si>
    <t>B√≥snia e Herzegovina</t>
  </si>
  <si>
    <t>–ë–æ—Å–Ω–∏—è –∏ –ì–µ—Ä—Ü–µ–≥–æ–≤–∏–Ω–∞</t>
  </si>
  <si>
    <t>Bosnien och Hercegovina</t>
  </si>
  <si>
    <t>Bosna-Hersek</t>
  </si>
  <si>
    <t>Bosna v√† Hercegovina</t>
  </si>
  <si>
    <t>Ê≥¢ÊñØÂ∞º‰∫öÂíåÈªëÂ°ûÂì•Áª¥ÈÇ£</t>
  </si>
  <si>
    <t>Uga.</t>
  </si>
  <si>
    <t>Republic of Uganda</t>
  </si>
  <si>
    <t>Q1036</t>
  </si>
  <si>
    <t>ÿ£Ÿàÿ∫ŸÜÿØÿß</t>
  </si>
  <si>
    <t>‡¶â‡¶ó‡¶æ‡¶®‡ßç‡¶°‡¶æ</t>
  </si>
  <si>
    <t>Ouganda</t>
  </si>
  <si>
    <t>ŒüœÖŒ≥Œ∫Œ¨ŒΩœÑŒ±</t>
  </si>
  <si>
    <t>‡§Ø‡•Å‡§ó‡§æ‡§£‡•ç‡§°‡§æ</t>
  </si>
  <si>
    <t>„Ç¶„Ç¨„É≥„ÉÄ</t>
  </si>
  <si>
    <t>Ïö∞Í∞ÑÎã§</t>
  </si>
  <si>
    <t>Oeganda</t>
  </si>
  <si>
    <t>–£–≥–∞–Ω–¥–∞</t>
  </si>
  <si>
    <t>‰πåÂπ≤Ëææ</t>
  </si>
  <si>
    <t>Lease</t>
  </si>
  <si>
    <t>USNB Guantanamo Bay</t>
  </si>
  <si>
    <t>B50</t>
  </si>
  <si>
    <t>Guantanamo Bay USNB</t>
  </si>
  <si>
    <t>Guantan.</t>
  </si>
  <si>
    <t>Leased by U.S.A.</t>
  </si>
  <si>
    <t>Leased to U.S.A. by Cuba; Claimed by Cuba</t>
  </si>
  <si>
    <t>Gitmo, GTMO</t>
  </si>
  <si>
    <t>Q762570</t>
  </si>
  <si>
    <t>ŸÇÿßÿπÿØÿ© ÿ∫ŸàÿßŸÜÿ™ÿßŸÜÿßŸÖŸà</t>
  </si>
  <si>
    <t>‡¶ó‡ßÅ‡¶Ø‡¶º‡¶æ‡¶®‡¶§‡¶æ‡¶®‡¶æ‡¶Æ‡ßã ‡¶¨‡ßá ‡¶ï‡¶æ‡¶∞‡¶æ‡¶ó‡¶æ‡¶∞ ‡¶®‡ßå‡¶¨‡¶æ‡¶π‡¶ø‡¶®‡ßÄ ‡¶¨‡ßá‡¶∏</t>
  </si>
  <si>
    <t>Guantanamo Bay Naval Base</t>
  </si>
  <si>
    <t>Base Naval de la Bah√≠a de Guant√°namo</t>
  </si>
  <si>
    <t>base navale de la baie de Guant√°namo</t>
  </si>
  <si>
    <t>ŒùŒ±œÖœÑŒπŒ∫ŒÆ ŒíŒ¨œÉŒ∑ œÑŒøœÖ ŒöœåŒªœÄŒøœÖ œÑŒøœÖ ŒìŒ∫ŒøœÖŒ±ŒΩœÑŒ¨ŒΩŒ±ŒºŒø</t>
  </si>
  <si>
    <t>‡§ó‡•ç‡§µ‡§æ‡§Ç‡§ü‡§æ‡§®‡•à‡§Æ‡•ã ‡§ñ‡§æ‡§°‡§º‡•Ä ‡§®‡•å‡§∏‡•á‡§®‡§æ ‡§¨‡•á‡§∏</t>
  </si>
  <si>
    <t>guant√°nam√≥i haditenger√©szeti t√°maszpont</t>
  </si>
  <si>
    <t>Pangkalan Laut Teluk Guantanamo</t>
  </si>
  <si>
    <t>Base navale di Guantanamo</t>
  </si>
  <si>
    <t>„Ç∞„Ç°„É≥„Çø„Éä„É¢Á±≥ËªçÂü∫Âú∞</t>
  </si>
  <si>
    <t>Í¥ÄÌÉÄÎÇòÎ™® Îßå Ìï¥Íµ∞ Í∏∞ÏßÄ</t>
  </si>
  <si>
    <t>Guant√°namo Bay</t>
  </si>
  <si>
    <t>Naval Station Guantanamo Bay</t>
  </si>
  <si>
    <t>Base Naval da Ba√≠a de Guant√°namo</t>
  </si>
  <si>
    <t>–í–æ–µ–Ω–Ω–∞—è –±–∞–∑–∞ –ì—É–∞–Ω—Ç–∞–Ω–∞–º–æ</t>
  </si>
  <si>
    <t>Guant√°namobasen</t>
  </si>
  <si>
    <t>Guantanamo Bay</t>
  </si>
  <si>
    <t>CƒÉn c·ª© H·∫£i qu√¢n v·ªãnh Guant√°namo</t>
  </si>
  <si>
    <t>Republic of Cuba</t>
  </si>
  <si>
    <t>Q241</t>
  </si>
  <si>
    <t>ŸÉŸàÿ®ÿß</t>
  </si>
  <si>
    <t>‡¶ï‡¶ø‡¶â‡¶¨‡¶æ</t>
  </si>
  <si>
    <t>Kuba</t>
  </si>
  <si>
    <t>ŒöŒøœçŒ≤Œ±</t>
  </si>
  <si>
    <t>‡§ï‡•ç‡§Ø‡•Ç‡§¨‡§æ</t>
  </si>
  <si>
    <t>„Ç≠„É•„Éº„Éê</t>
  </si>
  <si>
    <t>Ïø†Î∞î</t>
  </si>
  <si>
    <t>–ö—É–±–∞</t>
  </si>
  <si>
    <t>K√ºba</t>
  </si>
  <si>
    <t>Âè§Â∑¥</t>
  </si>
  <si>
    <t>Hond.</t>
  </si>
  <si>
    <t>Republic of Honduras</t>
  </si>
  <si>
    <t>HO</t>
  </si>
  <si>
    <t>Q783</t>
  </si>
  <si>
    <t>ŸáŸÜÿØŸàÿ±ÿßÿ≥</t>
  </si>
  <si>
    <t>‡¶π‡¶®‡ßç‡¶°‡ßÅ‡¶∞‡¶æ‡¶∏</t>
  </si>
  <si>
    <t>ŒüŒΩŒ¥ŒøœçœÅŒ±</t>
  </si>
  <si>
    <t>‡§π‡•å‡§£‡•ç‡§°‡•Å‡§∞‡§∏</t>
  </si>
  <si>
    <t>„Éõ„É≥„Ç∏„É•„É©„Çπ</t>
  </si>
  <si>
    <t>Ïò®ÎëêÎùºÏä§</t>
  </si>
  <si>
    <t>–ì–æ–Ω–¥—É—Ä–∞—Å</t>
  </si>
  <si>
    <t>Ê¥™ÈÉΩÊãâÊñØ</t>
  </si>
  <si>
    <t>Ecu.</t>
  </si>
  <si>
    <t>Republic of Ecuador</t>
  </si>
  <si>
    <t>Q736</t>
  </si>
  <si>
    <t>ÿßŸÑÿ•ŸÉŸàÿßÿØŸàÿ±</t>
  </si>
  <si>
    <t>‡¶á‡¶ï‡ßÅ‡¶Ø‡¶º‡ßá‡¶°‡¶∞</t>
  </si>
  <si>
    <t>√âquateur</t>
  </si>
  <si>
    <t>ŒïŒ∫ŒøœÖŒ±Œ¥œåœÅ</t>
  </si>
  <si>
    <t>‡§à‡§ï‡•ç‡§µ‡§æ‡§°‡•ã‡§∞</t>
  </si>
  <si>
    <t>Ekuador</t>
  </si>
  <si>
    <t>„Ç®„ÇØ„Ç¢„Éâ„É´</t>
  </si>
  <si>
    <t>ÏóêÏΩ∞ÎèÑÎ•¥</t>
  </si>
  <si>
    <t>Ekwador</t>
  </si>
  <si>
    <t>Equador</t>
  </si>
  <si>
    <t>–≠–∫–≤–∞–¥–æ—Ä</t>
  </si>
  <si>
    <t>Ekvador</t>
  </si>
  <si>
    <t>ÂéÑÁìúÂ§öÂ∞î</t>
  </si>
  <si>
    <t>Col.</t>
  </si>
  <si>
    <t>Republic of Colombia</t>
  </si>
  <si>
    <t>Q739</t>
  </si>
  <si>
    <t>ŸÉŸàŸÑŸàŸÖÿ®Ÿäÿß</t>
  </si>
  <si>
    <t>‡¶ï‡¶≤‡¶Æ‡ßç‡¶¨‡¶ø‡¶Ø‡¶º‡¶æ</t>
  </si>
  <si>
    <t>Kolumbien</t>
  </si>
  <si>
    <t>Colombie</t>
  </si>
  <si>
    <t>ŒöŒøŒªŒøŒºŒ≤ŒØŒ±</t>
  </si>
  <si>
    <t>‡§ï‡•ã‡§≤‡§Æ‡•ç‡§¨‡§ø‡§Ø‡§æ</t>
  </si>
  <si>
    <t>Kolumbia</t>
  </si>
  <si>
    <t>Kolombia</t>
  </si>
  <si>
    <t>„Ç≥„É≠„É≥„Éì„Ç¢</t>
  </si>
  <si>
    <t>ÏΩúÎ°¨ÎπÑÏïÑ</t>
  </si>
  <si>
    <t>Col√¥mbia</t>
  </si>
  <si>
    <t>–ö–æ–ª—É–º–±–∏—è</t>
  </si>
  <si>
    <t>Kolombiya</t>
  </si>
  <si>
    <t>Âì•‰º¶ÊØî‰∫ö</t>
  </si>
  <si>
    <t>Para.</t>
  </si>
  <si>
    <t>Republic of Paraguay</t>
  </si>
  <si>
    <t>Q733</t>
  </si>
  <si>
    <t>ÿ®ÿßÿ±ÿßÿ∫ŸàÿßŸä</t>
  </si>
  <si>
    <t>‡¶™‡ßç‡¶Ø‡¶æ‡¶∞‡¶æ‡¶ó‡ßÅ‡¶Ø‡¶º‡ßá</t>
  </si>
  <si>
    <t>Œ†Œ±œÅŒ±Œ≥ŒøœÖŒ¨Œ∑</t>
  </si>
  <si>
    <t>‡§™‡•à‡§∞‡§æ‡§ó‡•ç‡§µ‡•á</t>
  </si>
  <si>
    <t>„Éë„É©„Ç∞„Ç¢„Ç§</t>
  </si>
  <si>
    <t>ÌååÎùºÍ≥ºÏù¥</t>
  </si>
  <si>
    <t>Paragwaj</t>
  </si>
  <si>
    <t>Paraguai</t>
  </si>
  <si>
    <t>–ü–∞—Ä–∞–≥–≤–∞–π</t>
  </si>
  <si>
    <t>Â∑¥ÊãâÂú≠</t>
  </si>
  <si>
    <t>PR1</t>
  </si>
  <si>
    <t>Port.</t>
  </si>
  <si>
    <t>P</t>
  </si>
  <si>
    <t>Portuguese Republic</t>
  </si>
  <si>
    <t>PO</t>
  </si>
  <si>
    <t>Q45</t>
  </si>
  <si>
    <t>ÿßŸÑÿ®ÿ±ÿ™ÿ∫ÿßŸÑ</t>
  </si>
  <si>
    <t>‡¶™‡¶∞‡ßç‡¶§‡ßÅ‡¶ó‡¶æ‡¶≤</t>
  </si>
  <si>
    <t>Œ†ŒøœÅœÑŒøŒ≥Œ±ŒªŒØŒ±</t>
  </si>
  <si>
    <t>‡§™‡•Å‡§∞‡•ç‡§§‡§ó‡§æ‡§≤</t>
  </si>
  <si>
    <t>Portug√°lia</t>
  </si>
  <si>
    <t>Portogallo</t>
  </si>
  <si>
    <t>„Éù„É´„Éà„Ç¨„É´</t>
  </si>
  <si>
    <t>Ìè¨Î•¥Ìà¨Í∞à</t>
  </si>
  <si>
    <t>Portugalia</t>
  </si>
  <si>
    <t>–ü–æ—Ä—Ç—É–≥–∞–ª–∏—è</t>
  </si>
  <si>
    <t>Portekiz</t>
  </si>
  <si>
    <t>B·ªì ƒê√†o Nha</t>
  </si>
  <si>
    <t>Ëë°ËêÑÁâô</t>
  </si>
  <si>
    <t>Mda.</t>
  </si>
  <si>
    <t>Q217</t>
  </si>
  <si>
    <t>ŸÖŸàŸÑÿØÿßŸÅŸäÿß</t>
  </si>
  <si>
    <t>‡¶Æ‡¶≤‡¶¶‡ßã‡¶≠‡¶æ</t>
  </si>
  <si>
    <t>Republik Moldau</t>
  </si>
  <si>
    <t>Moldavia</t>
  </si>
  <si>
    <t>Moldavie</t>
  </si>
  <si>
    <t>ŒúŒøŒªŒ¥Œ±Œ≤ŒØŒ±</t>
  </si>
  <si>
    <t>‡§Æ‡•â‡§≤‡•ç‡§°‡•ã‡§µ‡§æ</t>
  </si>
  <si>
    <t>„É¢„É´„Éâ„Éê</t>
  </si>
  <si>
    <t>Î™∞ÎèÑÎ∞î</t>
  </si>
  <si>
    <t>Moldavi√´</t>
  </si>
  <si>
    <t>Mo≈Çdawia</t>
  </si>
  <si>
    <t>Mold√°via</t>
  </si>
  <si>
    <t>–ú–æ–ª–¥–∞–≤–∏—è</t>
  </si>
  <si>
    <t>Moldavien</t>
  </si>
  <si>
    <t>Êë©Â∞îÂ§öÁì¶</t>
  </si>
  <si>
    <t>Turkm.</t>
  </si>
  <si>
    <t>TX</t>
  </si>
  <si>
    <t>Q874</t>
  </si>
  <si>
    <t>ÿ™ÿ±ŸÉŸÖÿßŸÜÿ≥ÿ™ÿßŸÜ</t>
  </si>
  <si>
    <t>‡¶§‡ßÅ‡¶∞‡ßç‡¶ï‡¶Æ‡ßá‡¶®‡¶ø‡¶∏‡ßç‡¶§‡¶æ‡¶®</t>
  </si>
  <si>
    <t>Turkmenist√°n</t>
  </si>
  <si>
    <t>Turkm√©nistan</t>
  </si>
  <si>
    <t>Œ§ŒøœÖœÅŒ∫ŒºŒµŒΩŒπœÉœÑŒ¨ŒΩ</t>
  </si>
  <si>
    <t>‡§§‡•Å‡§∞‡•ç‡§ï‡§Æ‡•á‡§®‡§ø‡§∏‡•ç‡§§‡§æ‡§®</t>
  </si>
  <si>
    <t>T√ºrkmeniszt√°n</t>
  </si>
  <si>
    <t>„Éà„É´„ÇØ„É°„Éã„Çπ„Çø„É≥</t>
  </si>
  <si>
    <t>Ìà¨Î•¥ÌÅ¨Î©îÎãàÏä§ÌÉÑ</t>
  </si>
  <si>
    <t>Turquemenist√£o</t>
  </si>
  <si>
    <t>–¢—É—Ä–∫–º–µ–Ω–∏—è</t>
  </si>
  <si>
    <t>T√ºrkmenistan</t>
  </si>
  <si>
    <t>ÂúüÂ∫ìÊõºÊñØÂù¶</t>
  </si>
  <si>
    <t>Jord.</t>
  </si>
  <si>
    <t>J</t>
  </si>
  <si>
    <t>Hashemite Kingdom of Jordan</t>
  </si>
  <si>
    <t>Q810</t>
  </si>
  <si>
    <t>ÿßŸÑÿ£ÿ±ÿØŸÜ</t>
  </si>
  <si>
    <t>‡¶ú‡¶∞‡ßç‡¶¶‡¶æ‡¶®</t>
  </si>
  <si>
    <t>Jordanien</t>
  </si>
  <si>
    <t>Jordania</t>
  </si>
  <si>
    <t>Jordanie</t>
  </si>
  <si>
    <t>ŒôŒøœÅŒ¥Œ±ŒΩŒØŒ±</t>
  </si>
  <si>
    <t>‡§ú‡•â‡§∞‡•ç‡§°‡§®</t>
  </si>
  <si>
    <t>Jord√°nia</t>
  </si>
  <si>
    <t>Yordania</t>
  </si>
  <si>
    <t>Giordania</t>
  </si>
  <si>
    <t>„É®„É´„ÉÄ„É≥</t>
  </si>
  <si>
    <t>ÏöîÎ•¥Îã®</t>
  </si>
  <si>
    <t>Jordani√´</t>
  </si>
  <si>
    <t>Jord√¢nia</t>
  </si>
  <si>
    <t>–ò–æ—Ä–¥–∞–Ω–∏—è</t>
  </si>
  <si>
    <t>√úrd√ºn</t>
  </si>
  <si>
    <t>Á∫¶Êó¶</t>
  </si>
  <si>
    <t>Q837</t>
  </si>
  <si>
    <t>ŸÜŸäÿ®ÿßŸÑ</t>
  </si>
  <si>
    <t>‡¶®‡ßá‡¶™‡¶æ‡¶≤</t>
  </si>
  <si>
    <t>N√©pal</t>
  </si>
  <si>
    <t>ŒùŒµœÄŒ¨Œª</t>
  </si>
  <si>
    <t>‡§®‡•á‡§™‡§æ‡§≤</t>
  </si>
  <si>
    <t>Nep√°l</t>
  </si>
  <si>
    <t>„Éç„Éë„Éº„É´</t>
  </si>
  <si>
    <t>ÎÑ§Ìåî</t>
  </si>
  <si>
    <t>–ù–µ–ø–∞–ª</t>
  </si>
  <si>
    <t>Â∞ºÊ≥äÂ∞î</t>
  </si>
  <si>
    <t>Les.</t>
  </si>
  <si>
    <t>Kingdom of Lesotho</t>
  </si>
  <si>
    <t>Q1013</t>
  </si>
  <si>
    <t>ŸÑŸäÿ≥Ÿàÿ™Ÿà</t>
  </si>
  <si>
    <t>‡¶≤‡ßá‡¶∏‡ßã‡¶•‡ßã</t>
  </si>
  <si>
    <t>Lesoto</t>
  </si>
  <si>
    <t>ŒõŒµœÉœåœÑŒø</t>
  </si>
  <si>
    <t>‡§≤‡•á‡§∏‡•ã‡§•‡•ã</t>
  </si>
  <si>
    <t>„É¨„ÇΩ„Éà</t>
  </si>
  <si>
    <t>Î†àÏÜåÌÜ†</t>
  </si>
  <si>
    <t>–õ–µ—Å–æ—Ç–æ</t>
  </si>
  <si>
    <t>Ëé±Á¥¢Êâò</t>
  </si>
  <si>
    <t>Cam.</t>
  </si>
  <si>
    <t>Republic of Cameroon</t>
  </si>
  <si>
    <t>Q1009</t>
  </si>
  <si>
    <t>ÿßŸÑŸÉÿßŸÖŸäÿ±ŸàŸÜ</t>
  </si>
  <si>
    <t>‡¶ï‡ßç‡¶Ø‡¶æ‡¶Æ‡ßá‡¶∞‡ßÅ‡¶®</t>
  </si>
  <si>
    <t>Kamerun</t>
  </si>
  <si>
    <t>Camer√∫n</t>
  </si>
  <si>
    <t>Cameroun</t>
  </si>
  <si>
    <t>ŒöŒ±ŒºŒµœÅŒøœçŒΩ</t>
  </si>
  <si>
    <t>‡§ï‡•à‡§Æ‡§∞‡•Å‡§®</t>
  </si>
  <si>
    <t>Camerun</t>
  </si>
  <si>
    <t>„Ç´„É°„É´„Éº„É≥</t>
  </si>
  <si>
    <t>Ïπ¥Î©îÎ£¨</t>
  </si>
  <si>
    <t>Kameroen</t>
  </si>
  <si>
    <t>Camar√µes</t>
  </si>
  <si>
    <t>–ö–∞–º–µ—Ä—É–Ω</t>
  </si>
  <si>
    <t>ÂñÄÈ∫¶ÈöÜ</t>
  </si>
  <si>
    <t>Gabonese Republic</t>
  </si>
  <si>
    <t>Q1000</t>
  </si>
  <si>
    <t>ÿßŸÑÿ∫ÿßÿ®ŸàŸÜ</t>
  </si>
  <si>
    <t>‡¶ó‡ßç‡¶Ø‡¶æ‡¶¨‡¶®</t>
  </si>
  <si>
    <t>Gabun</t>
  </si>
  <si>
    <t>Gab√≥n</t>
  </si>
  <si>
    <t>ŒìŒ∫Œ±ŒºœÄœåŒΩ</t>
  </si>
  <si>
    <t>‡§ó‡§¨‡•â‡§®</t>
  </si>
  <si>
    <t>„Ç¨„Éú„É≥</t>
  </si>
  <si>
    <t>Í∞ÄÎ¥â</t>
  </si>
  <si>
    <t>Gab√£o</t>
  </si>
  <si>
    <t>–ì–∞–±–æ–Ω</t>
  </si>
  <si>
    <t>Âä†Ëì¨</t>
  </si>
  <si>
    <t>Republic of Niger</t>
  </si>
  <si>
    <t>Q1032</t>
  </si>
  <si>
    <t>ÿßŸÑŸÜŸäÿ¨ÿ±</t>
  </si>
  <si>
    <t>‡¶®‡¶æ‡¶á‡¶ú‡¶æ‡¶∞</t>
  </si>
  <si>
    <t>N√≠ger</t>
  </si>
  <si>
    <t>ŒùŒØŒ≥Œ∑œÅŒ±œÇ</t>
  </si>
  <si>
    <t>‡§®‡§æ‡§á‡§ú‡§∞</t>
  </si>
  <si>
    <t>„Éã„Ç∏„Çß„Éº„É´</t>
  </si>
  <si>
    <t>ÎãàÏ†úÎ•¥</t>
  </si>
  <si>
    <t>–ù–∏–≥–µ—Ä</t>
  </si>
  <si>
    <t>Nijer</t>
  </si>
  <si>
    <t>Â∞ºÊó•Â∞î</t>
  </si>
  <si>
    <t>B.F.</t>
  </si>
  <si>
    <t>UV</t>
  </si>
  <si>
    <t>Q965</t>
  </si>
  <si>
    <t>ÿ®Ÿàÿ±ŸÉŸäŸÜÿß ŸÅÿßÿ≥Ÿà</t>
  </si>
  <si>
    <t>‡¶¨‡ßÅ‡¶∞‡ßç‡¶ï‡¶ø‡¶®‡¶æ ‡¶´‡¶æ‡¶∏‡ßã</t>
  </si>
  <si>
    <t>ŒúœÄŒøœÖœÅŒ∫ŒØŒΩŒ± Œ¶Œ¨œÉŒø</t>
  </si>
  <si>
    <t>‡§¨‡•Å‡§∞‡•ç‡§ï‡§ø‡§®‡§æ ‡§´‡§æ‡§∏‡•ã</t>
  </si>
  <si>
    <t>„Éñ„É´„Ç≠„Éä„Éï„Ç°„ÇΩ</t>
  </si>
  <si>
    <t>Î∂ÄÎ•¥ÌÇ§ÎÇòÌååÏÜå</t>
  </si>
  <si>
    <t>–ë—É—Ä–∫–∏–Ω–∞-–§–∞—Å–æ</t>
  </si>
  <si>
    <t>Â∏ÉÂêâÁ¥çÊ≥ïÁ¥¢</t>
  </si>
  <si>
    <t>Togolese Republic</t>
  </si>
  <si>
    <t>R√©publique Togolaise</t>
  </si>
  <si>
    <t>Q945</t>
  </si>
  <si>
    <t>ÿ™Ÿàÿ∫Ÿà</t>
  </si>
  <si>
    <t>‡¶ü‡ßã‡¶ó‡ßã</t>
  </si>
  <si>
    <t>Œ§œåŒ≥Œ∫Œø</t>
  </si>
  <si>
    <t>‡§ü‡•ã‡§ó‡•ã</t>
  </si>
  <si>
    <t>„Éà„Éº„Ç¥</t>
  </si>
  <si>
    <t>ÌÜ†Í≥†</t>
  </si>
  <si>
    <t>–¢–æ–≥–æ</t>
  </si>
  <si>
    <t>Â§öÂì•</t>
  </si>
  <si>
    <t>Republic of Ghana</t>
  </si>
  <si>
    <t>Q117</t>
  </si>
  <si>
    <t>ÿ∫ÿßŸÜÿß</t>
  </si>
  <si>
    <t>‡¶ò‡¶æ‡¶®‡¶æ</t>
  </si>
  <si>
    <t>ŒìŒ∫Œ¨ŒΩŒ±</t>
  </si>
  <si>
    <t>‡§ò‡§æ‡§®‡§æ</t>
  </si>
  <si>
    <t>Gh√°na</t>
  </si>
  <si>
    <t>„Ç¨„Éº„Éä</t>
  </si>
  <si>
    <t>Í∞ÄÎÇò</t>
  </si>
  <si>
    <t>Gana</t>
  </si>
  <si>
    <t>–ì–∞–Ω–∞</t>
  </si>
  <si>
    <t>Ëø¶Á¥ç</t>
  </si>
  <si>
    <t>GnB.</t>
  </si>
  <si>
    <t>Republic of Guinea-Bissau</t>
  </si>
  <si>
    <t>PU</t>
  </si>
  <si>
    <t>Q1007</t>
  </si>
  <si>
    <t>ÿ∫ŸäŸÜŸäÿß ÿ®Ÿäÿ≥ÿßŸà</t>
  </si>
  <si>
    <t>‡¶ó‡¶ø‡¶®‡¶ø-‡¶¨‡¶ø‡¶∏‡¶æ‡¶â</t>
  </si>
  <si>
    <t>Guinea-Bis√°u</t>
  </si>
  <si>
    <t>Guin√©e-Bissau</t>
  </si>
  <si>
    <t>ŒìŒøœÖŒπŒΩŒ≠Œ±-ŒúœÄŒπœÉœÉŒ¨ŒøœÖ</t>
  </si>
  <si>
    <t>‡§ó‡§ø‡§®‡•Ä-‡§¨‡§ø‡§∏‡§æ‡§ä</t>
  </si>
  <si>
    <t>Bissau-Guinea</t>
  </si>
  <si>
    <t>„ÇÆ„Éã„Ç¢„Éì„Çµ„Ç¶</t>
  </si>
  <si>
    <t>Í∏∞ÎãàÎπÑÏÇ¨Ïö∞</t>
  </si>
  <si>
    <t>Guinee-Bissau</t>
  </si>
  <si>
    <t>Gwinea Bissau</t>
  </si>
  <si>
    <t>Guin√©-Bissau</t>
  </si>
  <si>
    <t>–ì–≤–∏–Ω–µ—è-–ë–∏—Å–∞—É</t>
  </si>
  <si>
    <t>Gine-Bissau</t>
  </si>
  <si>
    <t>ÂπæÂÖß‰∫ûÊØîÁ¥¢</t>
  </si>
  <si>
    <t>B55</t>
  </si>
  <si>
    <t>Gib.</t>
  </si>
  <si>
    <t>Admin. By U.K.; Claimed by Spain</t>
  </si>
  <si>
    <t>Q1410</t>
  </si>
  <si>
    <t>ÿ¨ÿ®ŸÑ ÿ∑ÿßÿ±ŸÇ</t>
  </si>
  <si>
    <t>‡¶ú‡¶ø‡¶¨‡ßç‡¶∞‡¶æ‡¶≤‡ßç‡¶ü‡¶æ‡¶∞</t>
  </si>
  <si>
    <t>ŒìŒπŒ≤œÅŒ±ŒªœÑŒ¨œÅ</t>
  </si>
  <si>
    <t>‡§ú‡§ø‡§¨‡•ç‡§∞‡§æ‡§≤‡•ç‡§ü‡§∞</t>
  </si>
  <si>
    <t>Gibralt√°r</t>
  </si>
  <si>
    <t>Gibilterra</t>
  </si>
  <si>
    <t>„Ç∏„Éñ„É©„É´„Çø„É´</t>
  </si>
  <si>
    <t>ÏßÄÎ∏åÎ°§ÌÑ∞</t>
  </si>
  <si>
    <t>–ì–∏–±—Ä–∞–ª—Ç–∞—Ä</t>
  </si>
  <si>
    <t>Cebelitarƒ±k</t>
  </si>
  <si>
    <t>Áõ¥Â∏ÉÁΩóÈôÄ</t>
  </si>
  <si>
    <t>U.S.A.</t>
  </si>
  <si>
    <t>Northern America</t>
  </si>
  <si>
    <t>Q30</t>
  </si>
  <si>
    <t>ÿßŸÑŸàŸÑÿßŸäÿßÿ™ ÿßŸÑŸÖÿ™ÿ≠ÿØÿ©</t>
  </si>
  <si>
    <t>‡¶Æ‡¶æ‡¶∞‡ßç‡¶ï‡¶ø‡¶® ‡¶Ø‡ßÅ‡¶ï‡ßç‡¶§‡¶∞‡¶æ‡¶∑‡ßç‡¶ü‡ßç‡¶∞</t>
  </si>
  <si>
    <t>Vereinigte Staaten</t>
  </si>
  <si>
    <t>Estados Unidos</t>
  </si>
  <si>
    <t>√âtats-Unis</t>
  </si>
  <si>
    <t>ŒóŒΩœâŒºŒ≠ŒΩŒµœÇ Œ†ŒøŒªŒπœÑŒµŒØŒµœÇ ŒëŒºŒµœÅŒπŒ∫ŒÆœÇ</t>
  </si>
  <si>
    <t>‡§∏‡§Ç‡§Ø‡•Å‡§ï‡•ç‡§§ ‡§∞‡§æ‡§ú‡•ç‡§Ø ‡§Ö‡§Æ‡•á‡§∞‡§ø‡§ï‡§æ</t>
  </si>
  <si>
    <t>Amerikai Egyes√ºlt √Ållamok</t>
  </si>
  <si>
    <t>Amerika Serikat</t>
  </si>
  <si>
    <t>Stati Uniti d'America</t>
  </si>
  <si>
    <t>„Ç¢„É°„É™„Ç´ÂêàË°ÜÂõΩ</t>
  </si>
  <si>
    <t>ÎØ∏Íµ≠</t>
  </si>
  <si>
    <t>Verenigde Staten van Amerika</t>
  </si>
  <si>
    <t>Stany Zjednoczone</t>
  </si>
  <si>
    <t>–°–æ–µ–¥–∏–Ω—ë–Ω–Ω—ã–µ –®—Ç–∞—Ç—ã –ê–º–µ—Ä–∏–∫–∏</t>
  </si>
  <si>
    <t>Amerika Birle≈üik Devletleri</t>
  </si>
  <si>
    <t>Hoa K·ª≥</t>
  </si>
  <si>
    <t>ÁæéÂõΩ</t>
  </si>
  <si>
    <t>Can.</t>
  </si>
  <si>
    <t>Q16</t>
  </si>
  <si>
    <t>ŸÉŸÜÿØÿß</t>
  </si>
  <si>
    <t>‡¶ï‡¶æ‡¶®‡¶æ‡¶°‡¶æ</t>
  </si>
  <si>
    <t>Kanada</t>
  </si>
  <si>
    <t>Canad√°</t>
  </si>
  <si>
    <t>ŒöŒ±ŒΩŒ±Œ¥Œ¨œÇ</t>
  </si>
  <si>
    <t>‡§ï‡§®‡§æ‡§°‡§æ</t>
  </si>
  <si>
    <t>„Ç´„Éä„ÉÄ</t>
  </si>
  <si>
    <t>Ï∫êÎÇòÎã§</t>
  </si>
  <si>
    <t>–ö–∞–Ω–∞–¥–∞</t>
  </si>
  <si>
    <t>Âä†ÊãøÂ§ß</t>
  </si>
  <si>
    <t>Mex.</t>
  </si>
  <si>
    <t>United Mexican States</t>
  </si>
  <si>
    <t>Q96</t>
  </si>
  <si>
    <t>ÿßŸÑŸÖŸÉÿ≥ŸäŸÉ</t>
  </si>
  <si>
    <t>‡¶Æ‡ßá‡¶ï‡ßç‡¶∏‡¶ø‡¶ï‡ßã</t>
  </si>
  <si>
    <t>Mexiko</t>
  </si>
  <si>
    <t>M√©xico</t>
  </si>
  <si>
    <t>Mexique</t>
  </si>
  <si>
    <t>ŒúŒµŒæŒπŒ∫œå</t>
  </si>
  <si>
    <t>‡§Æ‡•á‡§ï‡•ç‡§∏‡§ø‡§ï‡•ã</t>
  </si>
  <si>
    <t>Mexik√≥</t>
  </si>
  <si>
    <t>Meksiko</t>
  </si>
  <si>
    <t>Messico</t>
  </si>
  <si>
    <t>„É°„Ç≠„Ç∑„Ç≥</t>
  </si>
  <si>
    <t>Î©ïÏãúÏΩî</t>
  </si>
  <si>
    <t>Meksyk</t>
  </si>
  <si>
    <t>–ú–µ–∫—Å–∏–∫–∞</t>
  </si>
  <si>
    <t>Meksika</t>
  </si>
  <si>
    <t>Â¢®Ë•øÂì•</t>
  </si>
  <si>
    <t>Q242</t>
  </si>
  <si>
    <t>ÿ®ŸÑŸäÿ≤</t>
  </si>
  <si>
    <t>‡¶¨‡ßá‡¶≤‡¶ø‡¶ú</t>
  </si>
  <si>
    <t>Belice</t>
  </si>
  <si>
    <t>ŒúœÄŒµŒªŒØŒ∂Œµ</t>
  </si>
  <si>
    <t>‡§¨‡•á‡§≤‡•Ä‡§ú‡§º</t>
  </si>
  <si>
    <t>„Éô„É™„Éº„Ç∫</t>
  </si>
  <si>
    <t>Î≤®Î¶¨Ï¶à</t>
  </si>
  <si>
    <t>–ë–µ–ª–∏–∑</t>
  </si>
  <si>
    <t>‰ºØÂà©ÂÖπ</t>
  </si>
  <si>
    <t>Pan.</t>
  </si>
  <si>
    <t>Republic of Panama</t>
  </si>
  <si>
    <t>Q804</t>
  </si>
  <si>
    <t>ÿ®ŸÜŸÖÿß</t>
  </si>
  <si>
    <t>‡¶™‡¶æ‡¶®‡¶æ‡¶Æ‡¶æ</t>
  </si>
  <si>
    <t>Panam√°</t>
  </si>
  <si>
    <t>Œ†Œ±ŒΩŒ±ŒºŒ¨œÇ</t>
  </si>
  <si>
    <t>‡§™‡§®‡§æ‡§Æ‡§æ</t>
  </si>
  <si>
    <t>„Éë„Éä„Éû</t>
  </si>
  <si>
    <t>ÌååÎÇòÎßà</t>
  </si>
  <si>
    <t>–ü–∞–Ω–∞–º–∞</t>
  </si>
  <si>
    <t>Â∑¥ÊãøÈ©¨</t>
  </si>
  <si>
    <t>Ven.</t>
  </si>
  <si>
    <t>Bolivarian Republic of Venezuela</t>
  </si>
  <si>
    <t>Rep√∫blica Bolivariana de Venezuela</t>
  </si>
  <si>
    <t>Q717</t>
  </si>
  <si>
    <t>ŸÅŸÜÿ≤ŸàŸäŸÑÿß</t>
  </si>
  <si>
    <t>‡¶≠‡ßá‡¶®‡ßá‡¶ú‡ßÅ‡¶Ø‡¶º‡ßá‡¶≤‡¶æ</t>
  </si>
  <si>
    <t>ŒíŒµŒΩŒµŒ∂ŒøœÖŒ≠ŒªŒ±</t>
  </si>
  <si>
    <t>‡§µ‡•á‡§®‡•á‡§ú‡§º‡•Å‡§è‡§≤‡§æ</t>
  </si>
  <si>
    <t>„Éô„Éç„Ç∫„Ç®„É©</t>
  </si>
  <si>
    <t>Î≤†ÎÑ§ÏàòÏóòÎùº</t>
  </si>
  <si>
    <t>Wenezuela</t>
  </si>
  <si>
    <t>–í–µ–Ω–µ—Å—É—ç–ª–∞</t>
  </si>
  <si>
    <t>ÂßîÂÖßÁëûÊãâ</t>
  </si>
  <si>
    <t>PN1</t>
  </si>
  <si>
    <t>P.N.G.</t>
  </si>
  <si>
    <t>Independent State of Papua New Guinea</t>
  </si>
  <si>
    <t>PP</t>
  </si>
  <si>
    <t>Oceania</t>
  </si>
  <si>
    <t>Melanesia</t>
  </si>
  <si>
    <t>Q691</t>
  </si>
  <si>
    <t>ÿ®ÿßÿ®Ÿàÿß ÿ∫ŸäŸÜŸäÿß ÿßŸÑÿ¨ÿØŸäÿØÿ©</t>
  </si>
  <si>
    <t>‡¶™‡¶æ‡¶™‡ßÅ‡¶Ø‡¶º‡¶æ ‡¶®‡¶ø‡¶â‡¶ó‡¶ø‡¶®‡¶ø</t>
  </si>
  <si>
    <t>Papua-Neuguinea</t>
  </si>
  <si>
    <t>Pap√∫a Nueva Guinea</t>
  </si>
  <si>
    <t>Papouasie-Nouvelle-Guin√©e</t>
  </si>
  <si>
    <t>Œ†Œ±œÄŒøœçŒ± ŒùŒ≠Œ± ŒìŒøœÖŒπŒΩŒ≠Œ±</t>
  </si>
  <si>
    <t>‡§™‡§æ‡§™‡•Å‡§Ü ‡§®‡•ç‡§Ø‡•Ç ‡§ó‡§ø‡§®‡•Ä</t>
  </si>
  <si>
    <t>P√°pua √öj-Guinea</t>
  </si>
  <si>
    <t>Papua Nugini</t>
  </si>
  <si>
    <t>Papua Nuova Guinea</t>
  </si>
  <si>
    <t>„Éë„Éó„Ç¢„Éã„É•„Éº„ÇÆ„Éã„Ç¢</t>
  </si>
  <si>
    <t>ÌååÌë∏ÏïÑÎâ¥Í∏∞Îãà</t>
  </si>
  <si>
    <t>Papoea-Nieuw-Guinea</t>
  </si>
  <si>
    <t>Papua-Nowa Gwinea</t>
  </si>
  <si>
    <t>Papua-Nova Guin√©</t>
  </si>
  <si>
    <t>–ü–∞–ø—É–∞-–ù–æ–≤–∞—è –ì–≤–∏–Ω–µ—è</t>
  </si>
  <si>
    <t>Papua Nya Guinea</t>
  </si>
  <si>
    <t>Papua Yeni Gine</t>
  </si>
  <si>
    <t>Â∑¥Â∏É‰∫öÊñ∞Âá†ÂÜÖ‰∫ö</t>
  </si>
  <si>
    <t>Arab Republic of Egypt</t>
  </si>
  <si>
    <t>Q79</t>
  </si>
  <si>
    <t>ŸÖÿµÿ±</t>
  </si>
  <si>
    <t>‡¶Æ‡¶ø‡¶∂‡¶∞</t>
  </si>
  <si>
    <t>√Ñgypten</t>
  </si>
  <si>
    <t>Egipto</t>
  </si>
  <si>
    <t>√âgypte</t>
  </si>
  <si>
    <t>ŒëŒØŒ≥œÖœÄœÑŒøœÇ</t>
  </si>
  <si>
    <t>‡§Æ‡§ø‡§∏‡•ç‡§∞</t>
  </si>
  <si>
    <t>Egyiptom</t>
  </si>
  <si>
    <t>Mesir</t>
  </si>
  <si>
    <t>Egitto</t>
  </si>
  <si>
    <t>„Ç®„Ç∏„Éó„Éà</t>
  </si>
  <si>
    <t>Ïù¥ÏßëÌä∏</t>
  </si>
  <si>
    <t>Egypte</t>
  </si>
  <si>
    <t>Egipt</t>
  </si>
  <si>
    <t>Egito</t>
  </si>
  <si>
    <t>–ï–≥–∏–ø–µ—Ç</t>
  </si>
  <si>
    <t>Egypten</t>
  </si>
  <si>
    <t>Mƒ±sƒ±r</t>
  </si>
  <si>
    <t>Ai C·∫≠p</t>
  </si>
  <si>
    <t>ÂüÉÂèä</t>
  </si>
  <si>
    <t>Yem.</t>
  </si>
  <si>
    <t>Republic of Yemen</t>
  </si>
  <si>
    <t>YM</t>
  </si>
  <si>
    <t>RY</t>
  </si>
  <si>
    <t>Q805</t>
  </si>
  <si>
    <t>ÿßŸÑŸäŸÖŸÜ</t>
  </si>
  <si>
    <t>‡¶á‡¶Ø‡¶º‡ßá‡¶Æ‡ßá‡¶®</t>
  </si>
  <si>
    <t>Jemen</t>
  </si>
  <si>
    <t>Y√©men</t>
  </si>
  <si>
    <t>Œ•ŒµŒºŒ≠ŒΩŒ∑</t>
  </si>
  <si>
    <t>‡§Ø‡§Æ‡§®</t>
  </si>
  <si>
    <t>Yaman</t>
  </si>
  <si>
    <t>„Ç§„Ç®„É°„É≥</t>
  </si>
  <si>
    <t>ÏòàÎ©ò</t>
  </si>
  <si>
    <t>I√©men</t>
  </si>
  <si>
    <t>–ô–µ–º–µ–Ω</t>
  </si>
  <si>
    <t>‰πüÈó®</t>
  </si>
  <si>
    <t>Mrt.</t>
  </si>
  <si>
    <t>Islamic Republic of Mauritania</t>
  </si>
  <si>
    <t>Q1025</t>
  </si>
  <si>
    <t>ŸÖŸàÿ±Ÿäÿ™ÿßŸÜŸäÿß</t>
  </si>
  <si>
    <t>‡¶Æ‡ßå‡¶∞‡¶ø‡¶§‡¶æ‡¶®‡¶ø‡¶Ø‡¶º‡¶æ</t>
  </si>
  <si>
    <t>Mauretanien</t>
  </si>
  <si>
    <t>Mauritanie</t>
  </si>
  <si>
    <t>ŒúŒ±œÖœÅŒπœÑŒ±ŒΩŒØŒ±</t>
  </si>
  <si>
    <t>‡§Æ‡•â‡§∞‡•Ä‡§§‡§æ‡§®‡§ø‡§Ø‡§æ</t>
  </si>
  <si>
    <t>Maurit√°nia</t>
  </si>
  <si>
    <t>„É¢„Éº„É™„Çø„Éã„Ç¢</t>
  </si>
  <si>
    <t>Î™®Î¶¨ÌÉÄÎãà</t>
  </si>
  <si>
    <t>Mauritani√´</t>
  </si>
  <si>
    <t>Mauretania</t>
  </si>
  <si>
    <t>Maurit√¢nia</t>
  </si>
  <si>
    <t>–ú–∞–≤—Ä–∏—Ç–∞–Ω–∏—è</t>
  </si>
  <si>
    <t>Moritanya</t>
  </si>
  <si>
    <t>ÊØõÈáåÂ°îÂ∞º‰∫ö</t>
  </si>
  <si>
    <t>Eq. Guinea</t>
  </si>
  <si>
    <t>Eq. G.</t>
  </si>
  <si>
    <t>Republic of Equatorial Guinea</t>
  </si>
  <si>
    <t>EK</t>
  </si>
  <si>
    <t>Q983</t>
  </si>
  <si>
    <t>ÿ∫ŸäŸÜŸäÿß ÿßŸÑÿßÿ≥ÿ™Ÿàÿßÿ¶Ÿäÿ©</t>
  </si>
  <si>
    <t>‡¶¨‡¶ø‡¶∑‡ßÅ‡¶¨‡ßÄ‡¶Ø‡¶º ‡¶ó‡¶ø‡¶®‡¶ø</t>
  </si>
  <si>
    <t>√Ñquatorialguinea</t>
  </si>
  <si>
    <t>Guinea Ecuatorial</t>
  </si>
  <si>
    <t>Guin√©e √©quatoriale</t>
  </si>
  <si>
    <t>ŒôœÉŒ∑ŒºŒµœÅŒπŒΩŒÆ ŒìŒøœÖŒπŒΩŒ≠Œ±</t>
  </si>
  <si>
    <t>‡§≠‡•Ç‡§Æ‡§ß‡•ç‡§Ø‡§∞‡•á‡§ñ‡•Ä‡§Ø ‡§ó‡§ø‡§®‡•Ä</t>
  </si>
  <si>
    <t>Egyenl√≠t≈ëi-Guinea</t>
  </si>
  <si>
    <t>Guinea Khatulistiwa</t>
  </si>
  <si>
    <t>Guinea Equatoriale</t>
  </si>
  <si>
    <t>Ëµ§ÈÅì„ÇÆ„Éã„Ç¢</t>
  </si>
  <si>
    <t>Ï†ÅÎèÑ Í∏∞Îãà</t>
  </si>
  <si>
    <t>Equatoriaal-Guinea</t>
  </si>
  <si>
    <t>Gwinea R√≥wnikowa</t>
  </si>
  <si>
    <t>Guin√© Equatorial</t>
  </si>
  <si>
    <t>–≠–∫–≤–∞—Ç–æ—Ä–∏–∞–ª—å–Ω–∞—è –ì–≤–∏–Ω–µ—è</t>
  </si>
  <si>
    <t>Ekvatorialguinea</t>
  </si>
  <si>
    <t>Ekvator Ginesi</t>
  </si>
  <si>
    <t>Guinea X√≠ch ƒê·∫°o</t>
  </si>
  <si>
    <t>Ëµ§ÈÅìÂá†ÂÜÖ‰∫ö</t>
  </si>
  <si>
    <t>The Gambia</t>
  </si>
  <si>
    <t>Republic of the Gambia</t>
  </si>
  <si>
    <t>Q1005</t>
  </si>
  <si>
    <t>ÿ∫ÿßŸÖÿ®Ÿäÿß</t>
  </si>
  <si>
    <t>‡¶ó‡¶æ‡¶Æ‡ßç‡¶¨‡¶ø‡¶Ø‡¶º‡¶æ</t>
  </si>
  <si>
    <t>Gambie</t>
  </si>
  <si>
    <t>ŒìŒ∫Œ¨ŒºœÄŒπŒ±</t>
  </si>
  <si>
    <t>‡§ó‡§æ‡§Æ‡•ç‡§¨‡§ø‡§Ø‡§æ</t>
  </si>
  <si>
    <t>„Ç¨„É≥„Éì„Ç¢</t>
  </si>
  <si>
    <t>Í∞êÎπÑÏïÑ</t>
  </si>
  <si>
    <t>G√¢mbia</t>
  </si>
  <si>
    <t>–ì–∞–º–±–∏—è</t>
  </si>
  <si>
    <t>Gambiya</t>
  </si>
  <si>
    <t>ÂÜàÊØî‰∫ö</t>
  </si>
  <si>
    <t>Hong Kong</t>
  </si>
  <si>
    <t>H.K.</t>
  </si>
  <si>
    <t>Hong Kong Special Administrative Region, PRC</t>
  </si>
  <si>
    <t>Q8646</t>
  </si>
  <si>
    <t>ŸáŸàŸÜÿ∫ ŸÉŸàŸÜÿ∫</t>
  </si>
  <si>
    <t>‡¶π‡¶Ç‡¶ï‡¶Ç</t>
  </si>
  <si>
    <t>Hongkong</t>
  </si>
  <si>
    <t>ŒßŒøŒΩŒ≥Œ∫ ŒöŒøŒΩŒ≥Œ∫</t>
  </si>
  <si>
    <t>‡§π‡§æ‡§Ç‡§ó‡§ï‡§æ‡§Ç‡§ó</t>
  </si>
  <si>
    <t>È¶ôÊ∏Ø</t>
  </si>
  <si>
    <t>ÌôçÏΩ©</t>
  </si>
  <si>
    <t>–ì–æ–Ω–∫–æ–Ω–≥</t>
  </si>
  <si>
    <t>H·ªìng K√¥ng</t>
  </si>
  <si>
    <t>Vat.</t>
  </si>
  <si>
    <t>V</t>
  </si>
  <si>
    <t>State of the Vatican City</t>
  </si>
  <si>
    <t>Holy See (Vatican City)</t>
  </si>
  <si>
    <t>Vatican (Holy See)</t>
  </si>
  <si>
    <t>Holy See</t>
  </si>
  <si>
    <t>VT</t>
  </si>
  <si>
    <t>VA</t>
  </si>
  <si>
    <t>Q237</t>
  </si>
  <si>
    <t>ÿßŸÑŸÅÿßÿ™ŸäŸÉÿßŸÜ</t>
  </si>
  <si>
    <t>‡¶≠‡ßç‡¶Ø‡¶æ‡¶ü‡¶ø‡¶ï‡¶æ‡¶® ‡¶∏‡¶ø‡¶ü‡¶ø</t>
  </si>
  <si>
    <t>Vatikanstadt</t>
  </si>
  <si>
    <t>Vatican City</t>
  </si>
  <si>
    <t>Ciudad del Vaticano</t>
  </si>
  <si>
    <t>ŒíŒ±œÑŒπŒ∫Œ±ŒΩœå</t>
  </si>
  <si>
    <t>‡§µ‡•à‡§ü‡§ø‡§ï‡§® ‡§®‡§ó‡§∞</t>
  </si>
  <si>
    <t>Vatik√°n</t>
  </si>
  <si>
    <t>Vatikan</t>
  </si>
  <si>
    <t>Citt√† del Vaticano</t>
  </si>
  <si>
    <t>„Éê„ÉÅ„Ç´„É≥</t>
  </si>
  <si>
    <t>Î∞îÌã∞Ïπ∏ ÏãúÍµ≠</t>
  </si>
  <si>
    <t>Vaticaanstad</t>
  </si>
  <si>
    <t>Watykan</t>
  </si>
  <si>
    <t>Vaticano</t>
  </si>
  <si>
    <t>–í–∞—Ç–∏–∫–∞–Ω</t>
  </si>
  <si>
    <t>Vatikanstaten</t>
  </si>
  <si>
    <t>Th√†nh Vatican</t>
  </si>
  <si>
    <t>Ê¢µËíÇÂÜà</t>
  </si>
  <si>
    <t>N. Cyprus</t>
  </si>
  <si>
    <t>B20</t>
  </si>
  <si>
    <t>N. Cy.</t>
  </si>
  <si>
    <t>Turkish Republic of Northern Cyprus</t>
  </si>
  <si>
    <t>Self admin.; Claimed by Cyprus</t>
  </si>
  <si>
    <t>Cyprus, Northern</t>
  </si>
  <si>
    <t>Q23681</t>
  </si>
  <si>
    <t>ŸÇÿ®ÿ±ÿµ ÿßŸÑÿ¥ŸÖÿßŸÑŸäÿ©</t>
  </si>
  <si>
    <t>‡¶§‡ßÅ‡¶∞‡ßç‡¶ï‡ßÄ ‡¶â‡¶§‡ßç‡¶§‡¶∞ ‡¶∏‡¶æ‡¶á‡¶™‡ßç‡¶∞‡¶æ‡¶∏ ‡¶™‡ßç‡¶∞‡¶ú‡¶æ‡¶§‡¶®‡ßç‡¶§‡ßç‡¶∞</t>
  </si>
  <si>
    <t>T√ºrkische Republik Nordzypern</t>
  </si>
  <si>
    <t>Rep√∫blica Turca del Norte de Chipre</t>
  </si>
  <si>
    <t>Chypre du Nord</t>
  </si>
  <si>
    <t>Œ§ŒøœÖœÅŒ∫ŒπŒ∫ŒÆ ŒîŒ∑ŒºŒøŒ∫œÅŒ±œÑŒØŒ± œÑŒ∑œÇ ŒíœåœÅŒµŒπŒ±œÇ ŒöœçœÄœÅŒøœÖ</t>
  </si>
  <si>
    <t>‡§â‡§§‡•ç‡§§‡§∞‡•Ä ‡§∏‡§æ‡§á‡§™‡•ç‡§∞‡§∏</t>
  </si>
  <si>
    <t>√âszak-Ciprus</t>
  </si>
  <si>
    <t>Republik Turki Siprus Utara</t>
  </si>
  <si>
    <t>Cipro del Nord</t>
  </si>
  <si>
    <t>Âåó„Ç≠„Éó„É≠„Çπ„Éª„Éà„É´„Ç≥ÂÖ±ÂíåÂõΩ</t>
  </si>
  <si>
    <t>Î∂ÅÌÇ§ÌîÑÎ°úÏä§</t>
  </si>
  <si>
    <t>Noord-Cyprus</t>
  </si>
  <si>
    <t>Cypr P√≥≈Çnocny</t>
  </si>
  <si>
    <t>Rep√∫blica Turca de Chipre do Norte</t>
  </si>
  <si>
    <t>–¢—É—Ä–µ—Ü–∫–∞—è –†–µ—Å–ø—É–±–ª–∏–∫–∞ –°–µ–≤–µ—Ä–Ω–æ–≥–æ –ö–∏–ø—Ä–∞</t>
  </si>
  <si>
    <t>Nordcypern</t>
  </si>
  <si>
    <t>Kuzey Kƒ±brƒ±s T√ºrk Cumhuriyeti</t>
  </si>
  <si>
    <t>B·∫Øc S√≠p</t>
  </si>
  <si>
    <t>ÂåóË≥ΩÊôÆÂãíÊñØÂúüËÄ≥ÂÖ∂ÂÖ±ÂíåÂúã</t>
  </si>
  <si>
    <t>Cyprus U.N. Buffer Zone</t>
  </si>
  <si>
    <t>B43</t>
  </si>
  <si>
    <t>Cyprus No Mans Land</t>
  </si>
  <si>
    <t>Q116970</t>
  </si>
  <si>
    <t>ŸÖŸÇÿßÿ∑ÿπÿ© ÿßŸÑÿ£ŸÖŸÖ ÿßŸÑŸÖÿ™ÿ≠ÿØÿ© ÿßŸÑÿπÿßÿ≤ŸÑÿ© ŸÅŸä ŸÇÿ®ÿ±ÿµ</t>
  </si>
  <si>
    <t>‡¶∏‡¶æ‡¶á‡¶™‡ßç‡¶∞‡¶æ‡¶∏ ‡¶ú‡¶æ‡¶§‡¶ø‡¶∏‡¶Ç‡¶ò ‡¶¨‡¶æ‡¶´‡¶æ‡¶∞ ‡¶ú‡ßã‡¶®</t>
  </si>
  <si>
    <t>UN-Pufferzone in Zypern</t>
  </si>
  <si>
    <t>United Nations Buffer Zone in Cyprus</t>
  </si>
  <si>
    <t>L√≠nea Verde</t>
  </si>
  <si>
    <t>ligne verte</t>
  </si>
  <si>
    <t>Œ†œÅŒ¨œÉŒπŒΩŒ∑ ŒìœÅŒ±ŒºŒºŒÆ</t>
  </si>
  <si>
    <t>‡§∏‡§Ç‡§Ø‡•Å‡§ï‡•ç‡§§ ‡§∞‡§æ‡§∑‡•ç‡§ü‡•ç‡§∞ ‡§¨‡§´‡§∞ ‡§ï‡•ç‡§∑‡•á‡§§‡•ç‡§∞</t>
  </si>
  <si>
    <t>Z√∂ld vonal</t>
  </si>
  <si>
    <t>United Nations Buffer Zone di Cyprus</t>
  </si>
  <si>
    <t>Linea Verde</t>
  </si>
  <si>
    <t>„Ç∞„É™„Éº„É≥„É©„Ç§„É≥</t>
  </si>
  <si>
    <t>Ïú†Ïóî ÌÇ§ÌîÑÎ°úÏä§ ÏôÑÏ∂© ÏßÄÎåÄ</t>
  </si>
  <si>
    <t>VN-Bufferzone</t>
  </si>
  <si>
    <t>Zielona linia</t>
  </si>
  <si>
    <t>Linha Verde</t>
  </si>
  <si>
    <t>–ó–µ–ª—ë–Ω–∞—è –ª–∏–Ω–∏—è</t>
  </si>
  <si>
    <t>FN:s buffertzon p√• Cypern</t>
  </si>
  <si>
    <t>Ye≈üil Hat</t>
  </si>
  <si>
    <t>V√πng ƒë·ªám Li√™n Hi·ªáp Qu·ªëc ·ªü C·ªông h√≤a S√≠p</t>
  </si>
  <si>
    <t>Ë≥ΩÊôÆÂãíÊñØËÅØÂêàÂúãÁ∑©Ë°ùÂçÄ</t>
  </si>
  <si>
    <t>B45</t>
  </si>
  <si>
    <t>Jammu and Kashmir</t>
  </si>
  <si>
    <t>Siachen</t>
  </si>
  <si>
    <t>Claimed by Pakistan and India</t>
  </si>
  <si>
    <t>Q333946</t>
  </si>
  <si>
    <t>ŸÜŸáÿ± ÿ≥Ÿäÿßÿ™ÿ¥ŸÜ ÿßŸÑÿ¨ŸÑŸäÿØŸä</t>
  </si>
  <si>
    <t>‡¶∏‡¶ø‡¶Ø‡¶º‡¶æ‡¶ö‡ßá‡¶® ‡¶π‡¶ø‡¶Æ‡¶¨‡¶æ‡¶π</t>
  </si>
  <si>
    <t>Siachen-Gletscher</t>
  </si>
  <si>
    <t>Glaciar de Siachen</t>
  </si>
  <si>
    <t>Glacier de Siachen</t>
  </si>
  <si>
    <t>Œ†Œ±Œ≥ŒµœÑœéŒΩŒ±œÇ Œ£ŒπŒ±œÑœÉŒ≠ŒΩ</t>
  </si>
  <si>
    <t>‡§∏‡§ø‡§Ø‡§æ‡§ö‡•Ä‡§®</t>
  </si>
  <si>
    <t>Siachen-gleccser</t>
  </si>
  <si>
    <t>ghiacciaio Siachen</t>
  </si>
  <si>
    <t>„Ç∑„Ç¢„ÉÅ„Çß„É≥Ê∞∑Ê≤≥</t>
  </si>
  <si>
    <t>ÏãúÏïÑÏ≤∏ ÎπôÌïò</t>
  </si>
  <si>
    <t>Siachengletsjer</t>
  </si>
  <si>
    <t>Lodowiec Siachen</t>
  </si>
  <si>
    <t>–°–∏–∞—á–µ–Ω</t>
  </si>
  <si>
    <t>Siachen Glaci√§ren</t>
  </si>
  <si>
    <t>Siachen Buzulu</t>
  </si>
  <si>
    <t>S√¥ng bƒÉng Siachen</t>
  </si>
  <si>
    <t>Èî°‰∫öÁê¥ÂÜ∞Â∑ù</t>
  </si>
  <si>
    <t>Baikonur</t>
  </si>
  <si>
    <t>Baikonur Cosmodrome</t>
  </si>
  <si>
    <t>B40</t>
  </si>
  <si>
    <t>Baykonur</t>
  </si>
  <si>
    <t>Bayk.</t>
  </si>
  <si>
    <t>Leased by Russia</t>
  </si>
  <si>
    <t>Leased to Russia by Kazakhstan</t>
  </si>
  <si>
    <t>A subunit of Kazakhstan in WOE.</t>
  </si>
  <si>
    <t>Q165413</t>
  </si>
  <si>
    <t>ÿ®ÿßŸäŸÉŸàŸÜŸàÿ±</t>
  </si>
  <si>
    <t>‡¶¨‡¶æ‡¶á‡¶ï‡ßÅ‡¶®‡ßã‡¶∞</t>
  </si>
  <si>
    <t>Ba√Økonour</t>
  </si>
  <si>
    <t>ŒúœÄŒ±œäŒ∫ŒøŒΩŒøœçœÅ</t>
  </si>
  <si>
    <t>‡§¨‡§æ‡§Ø‡§ï‡•ã‡§®‡•Ç‡§∞</t>
  </si>
  <si>
    <t>Bajkonur</t>
  </si>
  <si>
    <t>Bayqo√±yr</t>
  </si>
  <si>
    <t>„Éê„Ç§„Ç≥„Éå„Éº„É´</t>
  </si>
  <si>
    <t>Î∞îÏù¥ÏΩîÎàÑÎ•¥</t>
  </si>
  <si>
    <t>Bajkonoer</t>
  </si>
  <si>
    <t>–ë–∞–π–∫–æ–Ω—É—Ä</t>
  </si>
  <si>
    <t>ÊãúÁßëÂä™Áàæ</t>
  </si>
  <si>
    <t>Akrotiri</t>
  </si>
  <si>
    <t>Akr.</t>
  </si>
  <si>
    <t>AK</t>
  </si>
  <si>
    <t>Q9143535</t>
  </si>
  <si>
    <t>Akrot√≠ri</t>
  </si>
  <si>
    <t>Ant.</t>
  </si>
  <si>
    <t>AQ</t>
  </si>
  <si>
    <t>Multiple claims held in abeyance</t>
  </si>
  <si>
    <t>AY</t>
  </si>
  <si>
    <t>Q51</t>
  </si>
  <si>
    <t>ÿ£ŸÜÿ™ÿßÿ±ŸÉÿ™ŸäŸÉÿß</t>
  </si>
  <si>
    <t>‡¶Ö‡ßç‡¶Ø‡¶æ‡¶®‡ßç‡¶ü‡¶æ‡¶∞‡ßç‡¶ï‡¶ü‡¶ø‡¶ï‡¶æ</t>
  </si>
  <si>
    <t>Antarktika</t>
  </si>
  <si>
    <t>Ant√°rtida</t>
  </si>
  <si>
    <t>Antarctique</t>
  </si>
  <si>
    <t>ŒëŒΩœÑŒ±œÅŒ∫œÑŒπŒ∫ŒÆ</t>
  </si>
  <si>
    <t>‡§Ö‡§Ç‡§ü‡§æ‡§∞‡•ç‡§ï‡§ü‡§ø‡§ï‡§æ</t>
  </si>
  <si>
    <t>Antartika</t>
  </si>
  <si>
    <t>Antartide</t>
  </si>
  <si>
    <t>ÂçóÊ•µÂ§ßÈô∏</t>
  </si>
  <si>
    <t>ÎÇ®Í∑π</t>
  </si>
  <si>
    <t>Antarktyda</t>
  </si>
  <si>
    <t>–ê–Ω—Ç–∞—Ä–∫—Ç–∏–¥–∞</t>
  </si>
  <si>
    <t>Antarktis</t>
  </si>
  <si>
    <t>Ch√¢u Nam C·ª±c</t>
  </si>
  <si>
    <t>ÂçóÊûÅÊ¥≤</t>
  </si>
  <si>
    <t>Auz.</t>
  </si>
  <si>
    <t>Commonwealth of Australia</t>
  </si>
  <si>
    <t>Includes Ashmore and Cartier Islands (23424749) and Coral Sea Islands (23424790).</t>
  </si>
  <si>
    <t>Australia and New Zealand</t>
  </si>
  <si>
    <t>Q408</t>
  </si>
  <si>
    <t>ÿ£ÿ≥ÿ™ÿ±ÿßŸÑŸäÿß</t>
  </si>
  <si>
    <t>‡¶Ö‡¶∏‡ßç‡¶ü‡ßç‡¶∞‡ßá‡¶≤‡¶ø‡¶Ø‡¶º‡¶æ</t>
  </si>
  <si>
    <t>Australien</t>
  </si>
  <si>
    <t>Australie</t>
  </si>
  <si>
    <t>ŒëœÖœÉœÑœÅŒ±ŒªŒØŒ±</t>
  </si>
  <si>
    <t>‡§ë‡§∏‡•ç‡§ü‡•ç‡§∞‡•á‡§≤‡§ø‡§Ø‡§æ</t>
  </si>
  <si>
    <t>Ausztr√°lia</t>
  </si>
  <si>
    <t>„Ç™„Éº„Çπ„Éà„É©„É™„Ç¢</t>
  </si>
  <si>
    <t>Ïò§Ïä§Ìä∏Î†àÏùºÎ¶¨ÏïÑ</t>
  </si>
  <si>
    <t>Australi√´</t>
  </si>
  <si>
    <t>Austr√°lia</t>
  </si>
  <si>
    <t>–ê–≤—Å—Ç—Ä–∞–ª–∏—è</t>
  </si>
  <si>
    <t>Avustralya</t>
  </si>
  <si>
    <t>√öc</t>
  </si>
  <si>
    <t>Êæ≥Â§ßÂà©‰∫ö</t>
  </si>
  <si>
    <t>Grlnd.</t>
  </si>
  <si>
    <t>Q223</t>
  </si>
  <si>
    <t>ÿ¨ÿ±ŸäŸÜŸÑÿßŸÜÿØ</t>
  </si>
  <si>
    <t>‡¶ó‡ßç‡¶∞‡¶ø‡¶®‡¶≤‡ßç‡¶Ø‡¶æ‡¶®‡ßç‡¶°</t>
  </si>
  <si>
    <t>Gr√∂nland</t>
  </si>
  <si>
    <t>Groenlandia</t>
  </si>
  <si>
    <t>Groenland</t>
  </si>
  <si>
    <t>ŒìœÅŒøŒπŒªŒ±ŒΩŒ¥ŒØŒ±</t>
  </si>
  <si>
    <t>‡§ó‡•ç‡§∞‡•Ä‡§®‡§≤‡•à‡§£‡•ç‡§°</t>
  </si>
  <si>
    <t>„Ç∞„É™„Éº„É≥„É©„É≥„Éâ</t>
  </si>
  <si>
    <t>Í∑∏Î¶∞ÎûÄÎìú</t>
  </si>
  <si>
    <t>Grenlandia</t>
  </si>
  <si>
    <t>Gronel√¢ndia</t>
  </si>
  <si>
    <t>–ì—Ä–µ–Ω–ª–∞–Ω–¥–∏—è</t>
  </si>
  <si>
    <t>Ê†ºÈôµÂÖ∞</t>
  </si>
  <si>
    <t>Republic of Fiji</t>
  </si>
  <si>
    <t>Q712</t>
  </si>
  <si>
    <t>ŸÅŸäÿ¨Ÿä</t>
  </si>
  <si>
    <t>‡¶´‡¶ø‡¶ú‡¶ø</t>
  </si>
  <si>
    <t>Fidschi</t>
  </si>
  <si>
    <t>Fiyi</t>
  </si>
  <si>
    <t>Fidji</t>
  </si>
  <si>
    <t>Œ¶ŒØœÑŒ∂Œπ</t>
  </si>
  <si>
    <t>‡§´‡§º‡§ø‡§ú‡•Ä</t>
  </si>
  <si>
    <t>Fidzsi-szigetek</t>
  </si>
  <si>
    <t>Figi</t>
  </si>
  <si>
    <t>„Éï„Ç£„Ç∏„Éº</t>
  </si>
  <si>
    <t>ÌîºÏßÄ</t>
  </si>
  <si>
    <t>Fid≈ºi</t>
  </si>
  <si>
    <t>–§–∏–¥–∂–∏</t>
  </si>
  <si>
    <t>ÊñêÊøü</t>
  </si>
  <si>
    <t>N.Z.</t>
  </si>
  <si>
    <t>Q664</t>
  </si>
  <si>
    <t>ŸÜŸäŸàÿ≤ŸäŸÑŸÜÿØÿß</t>
  </si>
  <si>
    <t>‡¶®‡¶ø‡¶â‡¶ú‡¶ø‡¶≤‡ßç‡¶Ø‡¶æ‡¶®‡ßç‡¶°</t>
  </si>
  <si>
    <t>Neuseeland</t>
  </si>
  <si>
    <t>Nueva Zelanda</t>
  </si>
  <si>
    <t>Nouvelle-Z√©lande</t>
  </si>
  <si>
    <t>ŒùŒ≠Œ± ŒñŒ∑ŒªŒ±ŒΩŒ¥ŒØŒ±</t>
  </si>
  <si>
    <t>‡§®‡•ç‡§Ø‡•Ç‡§ú‡§º‡•Ä‡§≤‡•à‡§£‡•ç‡§°</t>
  </si>
  <si>
    <t>√öj-Z√©land</t>
  </si>
  <si>
    <t>Selandia Baru</t>
  </si>
  <si>
    <t>Nuova Zelanda</t>
  </si>
  <si>
    <t>„Éã„É•„Éº„Ç∏„Éº„É©„É≥„Éâ</t>
  </si>
  <si>
    <t>Îâ¥ÏßàÎûúÎìú</t>
  </si>
  <si>
    <t>Nieuw-Zeeland</t>
  </si>
  <si>
    <t>Nowa Zelandia</t>
  </si>
  <si>
    <t>Nova Zel√¢ndia</t>
  </si>
  <si>
    <t>–ù–æ–≤–∞—è –ó–µ–ª–∞–Ω–¥–∏—è</t>
  </si>
  <si>
    <t>Nya Zeeland</t>
  </si>
  <si>
    <t>Yeni Zelanda</t>
  </si>
  <si>
    <t>Êñ∞Ë•øÂÖ∞</t>
  </si>
  <si>
    <t>New C.</t>
  </si>
  <si>
    <t>Nouvelle-Cal√©donie</t>
  </si>
  <si>
    <t>Q33788</t>
  </si>
  <si>
    <t>ŸÉÿßŸÑŸäÿØŸàŸÜŸäÿß ÿßŸÑÿ¨ÿØŸäÿØÿ©</t>
  </si>
  <si>
    <t>‡¶®‡¶ø‡¶â ‡¶ï‡ßç‡¶Ø‡¶æ‡¶≤‡¶ø‡¶°‡ßã‡¶®‡¶ø‡¶Ø‡¶º‡¶æ</t>
  </si>
  <si>
    <t>Neukaledonien</t>
  </si>
  <si>
    <t>Nueva Caledonia</t>
  </si>
  <si>
    <t>ŒùŒ≠Œ± ŒöŒ±ŒªŒ∑Œ¥ŒøŒΩŒØŒ±</t>
  </si>
  <si>
    <t>‡§®‡§Ø‡§æ ‡§ï‡•à‡§≤‡•á‡§°‡•ã‡§®‡§ø‡§Ø‡§æ</t>
  </si>
  <si>
    <t>√öj-Kaled√≥nia</t>
  </si>
  <si>
    <t>Kaledonia Baru</t>
  </si>
  <si>
    <t>Nuova Caledonia</t>
  </si>
  <si>
    <t>„Éã„É•„Éº„Ç´„É¨„Éâ„Éã„Ç¢</t>
  </si>
  <si>
    <t>ÎàÑÎ≤®ÏπºÎ†àÎèÑÎãà</t>
  </si>
  <si>
    <t>Nieuw-Caledoni√´</t>
  </si>
  <si>
    <t>Nowa Kaledonia</t>
  </si>
  <si>
    <t>Nova Caled√≥nia</t>
  </si>
  <si>
    <t>–ù–æ–≤–∞—è –ö–∞–ª–µ–¥–æ–Ω–∏—è</t>
  </si>
  <si>
    <t>Nya Kaledonien</t>
  </si>
  <si>
    <t>Yeni Kaledonya</t>
  </si>
  <si>
    <t>Êñ∞ÂñÄÈáåÂ§öÂ∞º‰∫û</t>
  </si>
  <si>
    <t>Mad.</t>
  </si>
  <si>
    <t>Republic of Madagascar</t>
  </si>
  <si>
    <t>Q1019</t>
  </si>
  <si>
    <t>ŸÖÿØÿ∫ÿ¥ŸÇÿ±</t>
  </si>
  <si>
    <t>‡¶Æ‡¶æ‡¶¶‡¶æ‡¶ó‡¶æ‡¶∏‡ßç‡¶ï‡¶æ‡¶∞</t>
  </si>
  <si>
    <t>Madagaskar</t>
  </si>
  <si>
    <t>ŒúŒ±Œ¥Œ±Œ≥Œ±œÉŒ∫Œ¨œÅŒ∑</t>
  </si>
  <si>
    <t>‡§Æ‡•á‡§°‡§æ‡§ó‡§æ‡§∏‡•ç‡§ï‡§∞</t>
  </si>
  <si>
    <t>Madagaszk√°r</t>
  </si>
  <si>
    <t>„Éû„ÉÄ„Ç¨„Çπ„Ç´„É´</t>
  </si>
  <si>
    <t>ÎßàÎã§Í∞ÄÏä§Ïπ¥Î•¥</t>
  </si>
  <si>
    <t>Madag√°scar</t>
  </si>
  <si>
    <t>–ú–∞–¥–∞–≥–∞—Å–∫–∞—Ä</t>
  </si>
  <si>
    <t>È©¨ËææÂä†ÊñØÂä†</t>
  </si>
  <si>
    <t>Phil.</t>
  </si>
  <si>
    <t>Republic of the Philippines</t>
  </si>
  <si>
    <t>RP</t>
  </si>
  <si>
    <t>Q928</t>
  </si>
  <si>
    <t>ÿßŸÑŸÅŸÑÿ®ŸäŸÜ</t>
  </si>
  <si>
    <t>‡¶´‡¶ø‡¶≤‡¶ø‡¶™‡¶æ‡¶á‡¶®</t>
  </si>
  <si>
    <t>Philippinen</t>
  </si>
  <si>
    <t>Filipinas</t>
  </si>
  <si>
    <t>Œ¶ŒπŒªŒπœÄœÄŒØŒΩŒµœÇ</t>
  </si>
  <si>
    <t>‡§´‡§º‡§ø‡§≤‡•Ä‡§™‡•Ä‡§®‡•ç‡§∏</t>
  </si>
  <si>
    <t>F√ºl√∂p-szigetek</t>
  </si>
  <si>
    <t>Filipina</t>
  </si>
  <si>
    <t>Filippine</t>
  </si>
  <si>
    <t>„Éï„Ç£„É™„Éî„É≥</t>
  </si>
  <si>
    <t>ÌïÑÎ¶¨ÌïÄ</t>
  </si>
  <si>
    <t>Filipijnen</t>
  </si>
  <si>
    <t>Filipiny</t>
  </si>
  <si>
    <t>–§–∏–ª–∏–ø–ø–∏–Ω—ã</t>
  </si>
  <si>
    <t>Filippinerna</t>
  </si>
  <si>
    <t>Filipinler</t>
  </si>
  <si>
    <t>Ëè≤ÂæãÂÆæ</t>
  </si>
  <si>
    <t>Sri L.</t>
  </si>
  <si>
    <t>Democratic Socialist Republic of Sri Lanka</t>
  </si>
  <si>
    <t>CE</t>
  </si>
  <si>
    <t>Q854</t>
  </si>
  <si>
    <t>ÿ≥ÿ±ŸäŸÑÿßŸÜŸÉÿß</t>
  </si>
  <si>
    <t>‡¶∂‡ßç‡¶∞‡ßÄ‡¶≤‡¶ô‡ßç‡¶ï‡¶æ</t>
  </si>
  <si>
    <t>Œ£œÅŒπ ŒõŒ¨ŒΩŒ∫Œ±</t>
  </si>
  <si>
    <t>‡§∂‡•ç‡§∞‡•Ä‡§≤‡§Ç‡§ï‡§æ</t>
  </si>
  <si>
    <t>Sr√≠ Lanka</t>
  </si>
  <si>
    <t>„Çπ„É™„É©„É≥„Ç´</t>
  </si>
  <si>
    <t>Ïä§Î¶¨ÎûëÏπ¥</t>
  </si>
  <si>
    <t>–®—Ä–∏-–õ–∞–Ω–∫–∞</t>
  </si>
  <si>
    <t>ÊñØÈáåËò≠Âç°</t>
  </si>
  <si>
    <t>Cura√ßao</t>
  </si>
  <si>
    <t>Cur.</t>
  </si>
  <si>
    <t>Q25279</t>
  </si>
  <si>
    <t>ŸÉŸàÿ±ÿßÿ≥ÿßŸà</t>
  </si>
  <si>
    <t>‡¶ï‡¶ø‡¶â‡¶∞‡¶æ‡¶∏‡¶æ‡¶ì</t>
  </si>
  <si>
    <t>Curazao</t>
  </si>
  <si>
    <t>ŒöŒøœÖœÅŒ±œÉŒ¨Œø</t>
  </si>
  <si>
    <t>‡§ï‡•Å‡§∞‡§æ‡§ï‡§æ‡§ì</t>
  </si>
  <si>
    <t>„Ç≠„É•„É©„ÇΩ„ÉºÂ≥∂</t>
  </si>
  <si>
    <t>ÌÄ¥ÎùºÏÜå</t>
  </si>
  <si>
    <t>–ö—é—Ä–∞—Å–∞–æ</t>
  </si>
  <si>
    <t>Â∫ìÊãâÁ¥¢</t>
  </si>
  <si>
    <t>AA</t>
  </si>
  <si>
    <t>Q21203</t>
  </si>
  <si>
    <t>ÿ£ÿ±Ÿàÿ®ÿß</t>
  </si>
  <si>
    <t>‡¶Ü‡¶∞‡ßÅ‡¶¨‡¶æ</t>
  </si>
  <si>
    <t>ŒëœÅŒøœçŒºœÄŒ±</t>
  </si>
  <si>
    <t>‡§Ö‡§∞‡•Ç‡§¨‡§æ</t>
  </si>
  <si>
    <t>„Ç¢„É´„Éê</t>
  </si>
  <si>
    <t>ÏïÑÎ£®Î∞î</t>
  </si>
  <si>
    <t>–ê—Ä—É–±–∞</t>
  </si>
  <si>
    <t>ÈòøÈ≠ØÂ∑¥</t>
  </si>
  <si>
    <t>Bhs.</t>
  </si>
  <si>
    <t>Commonwealth of the Bahamas</t>
  </si>
  <si>
    <t>Q778</t>
  </si>
  <si>
    <t>ÿ®ÿßŸáÿßŸÖÿßÿ≥</t>
  </si>
  <si>
    <t>‡¶¨‡¶æ‡¶π‡¶æ‡¶Æ‡¶æ ‡¶¶‡ßç‡¶¨‡ßÄ‡¶™‡¶™‡ßÅ‡¶û‡ßç‡¶ú</t>
  </si>
  <si>
    <t>ŒúœÄŒ±œáŒ¨ŒºŒµœÇ</t>
  </si>
  <si>
    <t>‡§¨‡§π‡§æ‡§Æ‡§æ‡§∏</t>
  </si>
  <si>
    <t>Bahama-szigetek</t>
  </si>
  <si>
    <t>Bahama</t>
  </si>
  <si>
    <t>„Éê„Éè„Éû</t>
  </si>
  <si>
    <t>Î∞îÌïòÎßà</t>
  </si>
  <si>
    <t>Bahama's</t>
  </si>
  <si>
    <t>Bahamy</t>
  </si>
  <si>
    <t>–ë–∞–≥–∞–º—Å–∫–∏–µ –û—Å—Ç—Ä–æ–≤–∞</t>
  </si>
  <si>
    <t>Bahamalar</t>
  </si>
  <si>
    <t>Â∑¥ÂìàÈ©¨</t>
  </si>
  <si>
    <t>Turks and Caicos Is.</t>
  </si>
  <si>
    <t>T.C. Is.</t>
  </si>
  <si>
    <t>Q18221</t>
  </si>
  <si>
    <t>ÿ¨ÿ≤ÿ± ÿ™Ÿàÿ±ŸÉÿ≥ ŸàŸÉÿßŸäŸÉŸàÿ≥</t>
  </si>
  <si>
    <t>‡¶ü‡¶æ‡¶∞‡ßç‡¶ï‡¶∏‡ßç‚Äå ‡¶ì ‡¶ï‡ßá‡¶á‡¶ï‡ßã‡¶∏ ‡¶¶‡ßç‡¶¨‡ßÄ‡¶™‡¶™‡ßÅ‡¶û‡ßç‡¶ú</t>
  </si>
  <si>
    <t>Turks- und Caicosinseln</t>
  </si>
  <si>
    <t>Islas Turcas y Caicos</t>
  </si>
  <si>
    <t>√Æles Turques-et-Ca√Øques</t>
  </si>
  <si>
    <t>Œ§ŒµœÅŒ∫ Œ∫Œ±Œπ ŒöŒ¨ŒπŒ∫ŒøœÇ</t>
  </si>
  <si>
    <t>‡§§‡•Å‡§∞‡•ç‡§ï ‡§î‡§∞ ‡§ï‡•á‡§ï‡•ã‡§∏ ‡§¶‡•ç‡§µ‡•Ä‡§™‡§∏‡§Æ‡•Ç‡§π</t>
  </si>
  <si>
    <t>Turks- √©s Caicos-szigetek</t>
  </si>
  <si>
    <t>Kepulauan Turks dan Caicos</t>
  </si>
  <si>
    <t>Turks e Caicos</t>
  </si>
  <si>
    <t>„Çø„Éº„ÇØ„Çπ„Éª„Ç´„Ç§„Ç≥„ÇπË´∏Â≥∂</t>
  </si>
  <si>
    <t>ÌÑ∞ÌÅ¨Ïä§ ÏºÄÏù¥Ïª§Ïä§ Ï†úÎèÑ</t>
  </si>
  <si>
    <t>Turks- en Caicoseilanden</t>
  </si>
  <si>
    <t>Turks i Caicos</t>
  </si>
  <si>
    <t>–¢—ë—Ä–∫—Å –∏ –ö–∞–π–∫–æ—Å</t>
  </si>
  <si>
    <t>Turks- och Caicos√∂arna</t>
  </si>
  <si>
    <t>Turks ve Caicos Adalarƒ±</t>
  </si>
  <si>
    <t>Qu·∫ßn ƒë·∫£o Turks v√† Caicos</t>
  </si>
  <si>
    <t>ÁâπÂÖãÊñØÂíåÂáØÁßëÊñØÁæ§Â≤õ</t>
  </si>
  <si>
    <t>B77</t>
  </si>
  <si>
    <t>Self admin.; Claimed by China</t>
  </si>
  <si>
    <t>Q865</t>
  </si>
  <si>
    <t>ÿ™ÿßŸäŸàÿßŸÜ</t>
  </si>
  <si>
    <t>‡¶§‡¶æ‡¶á‡¶ì‡¶Ø‡¶º‡¶æ‡¶®</t>
  </si>
  <si>
    <t>Taiw√°n</t>
  </si>
  <si>
    <t>Ta√Øwan</t>
  </si>
  <si>
    <t>ŒîŒ∑ŒºŒøŒ∫œÅŒ±œÑŒØŒ± œÑŒ∑œÇ ŒöŒØŒΩŒ±œÇ</t>
  </si>
  <si>
    <t>‡§ö‡•Ä‡§®‡•Ä ‡§ó‡§£‡§∞‡§æ‡§ú‡•ç‡§Ø</t>
  </si>
  <si>
    <t>K√≠nai K√∂zt√°rsas√°g</t>
  </si>
  <si>
    <t>Republik Tiongkok</t>
  </si>
  <si>
    <t>‰∏≠ËèØÊ∞ëÂõΩ</t>
  </si>
  <si>
    <t>Ï§ëÌôîÎØºÍµ≠</t>
  </si>
  <si>
    <t>Republika Chi≈Ñska</t>
  </si>
  <si>
    <t>–ö–∏—Ç–∞–π—Å–∫–∞—è –†–µ—Å–ø—É–±–ª–∏–∫–∞</t>
  </si>
  <si>
    <t>√áin Cumhuriyeti</t>
  </si>
  <si>
    <t>ƒê√†i Loan</t>
  </si>
  <si>
    <t>‰∏≠ËèØÊ∞ëÂúã</t>
  </si>
  <si>
    <t>JA</t>
  </si>
  <si>
    <t>Q17</t>
  </si>
  <si>
    <t>ÿßŸÑŸäÿßÿ®ÿßŸÜ</t>
  </si>
  <si>
    <t>‡¶ú‡¶æ‡¶™‡¶æ‡¶®</t>
  </si>
  <si>
    <t>Jap√≥n</t>
  </si>
  <si>
    <t>Japon</t>
  </si>
  <si>
    <t>ŒôŒ±œÄœâŒΩŒØŒ±</t>
  </si>
  <si>
    <t>‡§ú‡§æ‡§™‡§æ‡§®</t>
  </si>
  <si>
    <t>Jap√°n</t>
  </si>
  <si>
    <t>Jepang</t>
  </si>
  <si>
    <t>Giappone</t>
  </si>
  <si>
    <t>Êó•Êú¨</t>
  </si>
  <si>
    <t>ÏùºÎ≥∏</t>
  </si>
  <si>
    <t>Japonia</t>
  </si>
  <si>
    <t>Jap√£o</t>
  </si>
  <si>
    <t>–Ø–ø–æ–Ω–∏—è</t>
  </si>
  <si>
    <t>Japonya</t>
  </si>
  <si>
    <t>Nh·∫≠t B·∫£n</t>
  </si>
  <si>
    <t>St. Pierre and Miquelon</t>
  </si>
  <si>
    <t>St. P.M.</t>
  </si>
  <si>
    <t>Q34617</t>
  </si>
  <si>
    <t>ÿ≥ÿßŸÜ ÿ®ŸäŸäÿ± ŸàŸÖŸäŸÉŸÑŸàŸÜ</t>
  </si>
  <si>
    <t>‡¶∏‡¶æ‡¶Å ‡¶™‡¶ø‡¶Ø‡¶º‡ßá‡¶∞ ‡¶ì ‡¶Æ‡¶ø‡¶ï‚Äå‡¶≤‡ßã‡¶Å</t>
  </si>
  <si>
    <t>Saint-Pierre und Miquelon</t>
  </si>
  <si>
    <t>San Pedro y Miquel√≥n</t>
  </si>
  <si>
    <t>Saint-Pierre-et-Miquelon</t>
  </si>
  <si>
    <t>Œ£Œ±ŒπŒΩ Œ†ŒπŒµœÅ Œ∫Œ±Œπ ŒúŒπŒ∫ŒµŒªœåŒΩ</t>
  </si>
  <si>
    <t>‡§∏‡§æ‡§Å-‡§™‡•ç‡§Ø‡•á‡§∞ ‡§î‡§∞ ‡§Æ‡•Ä‡§ï‡•á‡§≤‡•ã‡§Ç</t>
  </si>
  <si>
    <t>Saint-Pierre √©s Miquelon</t>
  </si>
  <si>
    <t>Saint Pierre dan Miquelon</t>
  </si>
  <si>
    <t>Saint-Pierre e Miquelon</t>
  </si>
  <si>
    <t>„Çµ„É≥„Éî„Ç®„Éº„É´Â≥∂„Éª„Éü„ÇØ„É≠„É≥Â≥∂</t>
  </si>
  <si>
    <t>ÏÉùÌîºÏóêÎ•¥ ÎØ∏ÌÅ¥Î°±</t>
  </si>
  <si>
    <t>Saint-Pierre en Miquelon</t>
  </si>
  <si>
    <t>Saint-Pierre i Miquelon</t>
  </si>
  <si>
    <t>–°–µ–Ω-–ü—å–µ—Ä –∏ –ú–∏–∫–µ–ª–æ–Ω</t>
  </si>
  <si>
    <t>Saint-Pierre och Miquelon</t>
  </si>
  <si>
    <t>Saint Pierre ve Miquelon</t>
  </si>
  <si>
    <t>Saint-Pierre v√† Miquelon</t>
  </si>
  <si>
    <t>Âú£ÁöÆÂüÉÂ∞îÂíåÂØÜÂÖãÈöÜÁæ§Â≤õ</t>
  </si>
  <si>
    <t>Republic of Iceland</t>
  </si>
  <si>
    <t>IC</t>
  </si>
  <si>
    <t>Q189</t>
  </si>
  <si>
    <t>ÿ¢Ÿäÿ≥ŸÑŸÜÿØÿß</t>
  </si>
  <si>
    <t>‡¶Ü‡¶á‡¶∏‡¶≤‡ßç‡¶Ø‡¶æ‡¶®‡ßç‡¶°</t>
  </si>
  <si>
    <t>Island</t>
  </si>
  <si>
    <t>Islandia</t>
  </si>
  <si>
    <t>Islande</t>
  </si>
  <si>
    <t>ŒôœÉŒªŒ±ŒΩŒ¥ŒØŒ±</t>
  </si>
  <si>
    <t>‡§Ü‡§á‡§∏‡§≤‡•à‡§£‡•ç‡§°</t>
  </si>
  <si>
    <t>Izland</t>
  </si>
  <si>
    <t>Islanda</t>
  </si>
  <si>
    <t>„Ç¢„Ç§„Çπ„É©„É≥„Éâ</t>
  </si>
  <si>
    <t>ÏïÑÏù¥Ïä¨ÎûÄÎìú</t>
  </si>
  <si>
    <t>IJsland</t>
  </si>
  <si>
    <t>Isl√¢ndia</t>
  </si>
  <si>
    <t>–ò—Å–ª–∞–Ω–¥–∏—è</t>
  </si>
  <si>
    <t>ƒ∞zlanda</t>
  </si>
  <si>
    <t>ÂÜ∞Â≤õ</t>
  </si>
  <si>
    <t>Pitcairn Is.</t>
  </si>
  <si>
    <t>Pit. Is.</t>
  </si>
  <si>
    <t>PN</t>
  </si>
  <si>
    <t>Pitcairn, Henderson, Ducie and Oeno Islands</t>
  </si>
  <si>
    <t>PC</t>
  </si>
  <si>
    <t>Polynesia</t>
  </si>
  <si>
    <t>Q35672</t>
  </si>
  <si>
    <t>ÿ¨ÿ≤ÿ± ÿ®Ÿäÿ™ŸÉŸäÿ±ŸÜ</t>
  </si>
  <si>
    <t>‡¶™‡ßÄ‡¶ü‡¶ï‡ßá‡¶Ø‡¶º‡¶æ‡¶∞‡ßç‡¶® ‡¶¶‡ßç‡¶¨‡ßÄ‡¶™‡¶™‡ßÅ‡¶û‡ßç‡¶ú</t>
  </si>
  <si>
    <t>Pitcairninseln</t>
  </si>
  <si>
    <t>Islas Pitcairn</t>
  </si>
  <si>
    <t>√éles Pitcairn</t>
  </si>
  <si>
    <t>ŒùŒÆœÉŒøŒπ Œ†ŒØœÑŒ∫ŒµœÅŒΩ</t>
  </si>
  <si>
    <t>‡§™‡§ø‡§ü‡§ï‡•á‡§Æ ‡§¶‡•ç‡§µ‡•Ä‡§™ ‡§∏‡§Æ‡•Ç‡§π</t>
  </si>
  <si>
    <t>Pitcairn-szigetek</t>
  </si>
  <si>
    <t>Kepulauan Pitcairn</t>
  </si>
  <si>
    <t>Isole Pitcairn</t>
  </si>
  <si>
    <t>„Éî„Éà„Ç±„Ç¢„É≥Ë´∏Â≥∂</t>
  </si>
  <si>
    <t>ÌïèÏºÄÏñ∏ Ï†úÎèÑ</t>
  </si>
  <si>
    <t>Pitcairneilanden</t>
  </si>
  <si>
    <t>Pitcairn</t>
  </si>
  <si>
    <t>Ilhas Pitcairn</t>
  </si>
  <si>
    <t>–û—Å—Ç—Ä–æ–≤–∞ –ü–∏—Ç–∫—ç—Ä–Ω</t>
  </si>
  <si>
    <t>Pitcairn√∂arna</t>
  </si>
  <si>
    <t>Pitcairn Adalarƒ±</t>
  </si>
  <si>
    <t>Qu·∫ßn ƒë·∫£o Pitcairn</t>
  </si>
  <si>
    <t>ÁöÆÁâπÂáØÊÅ©Áæ§Â≤õ</t>
  </si>
  <si>
    <t>Fr. Polynesia</t>
  </si>
  <si>
    <t>Fr. Poly.</t>
  </si>
  <si>
    <t>FP</t>
  </si>
  <si>
    <t>Q30971</t>
  </si>
  <si>
    <t>ÿ®ŸàŸÑŸäŸÜÿ≤Ÿäÿß ÿßŸÑŸÅÿ±ŸÜÿ≥Ÿäÿ©</t>
  </si>
  <si>
    <t>‡¶´‡¶∞‡¶æ‡¶∏‡¶ø ‡¶™‡¶≤‡¶ø‡¶®‡ßá‡¶∂‡¶ø‡¶Ø‡¶º‡¶æ</t>
  </si>
  <si>
    <t>Franz√∂sisch-Polynesien</t>
  </si>
  <si>
    <t>Polinesia Francesa</t>
  </si>
  <si>
    <t>Polyn√©sie fran√ßaise</t>
  </si>
  <si>
    <t>ŒìŒ±ŒªŒªŒπŒ∫ŒÆ Œ†ŒøŒªœÖŒΩŒ∑œÉŒØŒ±</t>
  </si>
  <si>
    <t>‡§´‡§º‡•ç‡§∞‡§æ‡§®‡•ç‡§∏‡•Ä‡§∏‡•Ä ‡§™‡•â‡§≤‡§ø‡§®‡•á‡§∂‡§ø‡§Ø‡§æ</t>
  </si>
  <si>
    <t>Francia Polin√©zia</t>
  </si>
  <si>
    <t>Polinesia Perancis</t>
  </si>
  <si>
    <t>Polinesia Francese</t>
  </si>
  <si>
    <t>„Éï„É©„É≥„ÇπÈ†ò„Éù„É™„Éç„Ç∑„Ç¢</t>
  </si>
  <si>
    <t>ÌîÑÎûëÏä§Î†π Ìè¥Î¶¨ÎÑ§ÏãúÏïÑ</t>
  </si>
  <si>
    <t>Frans-Polynesi√´</t>
  </si>
  <si>
    <t>Polinezja Francuska</t>
  </si>
  <si>
    <t>Polin√©sia Francesa</t>
  </si>
  <si>
    <t>–§—Ä–∞–Ω—Ü—É–∑—Å–∫–∞—è –ü–æ–ª–∏–Ω–µ–∑–∏—è</t>
  </si>
  <si>
    <t>Franska Polynesien</t>
  </si>
  <si>
    <t>Fransƒ±z Polinezyasƒ±</t>
  </si>
  <si>
    <t>Polyn√©sie thu·ªôc Ph√°p</t>
  </si>
  <si>
    <t>Ê≥ïÂ±¨ÁéªÈáåÂ∞ºË•ø‰∫û</t>
  </si>
  <si>
    <t>Fr. S. Antarctic Lands</t>
  </si>
  <si>
    <t>Fr. S. and Antarctic Lands</t>
  </si>
  <si>
    <t>Fr. S.A.L.</t>
  </si>
  <si>
    <t>TF</t>
  </si>
  <si>
    <t>Territory of the French Southern and Antarctic Lands</t>
  </si>
  <si>
    <t>FS</t>
  </si>
  <si>
    <t>Seven seas (open ocean)</t>
  </si>
  <si>
    <t>Q129003</t>
  </si>
  <si>
    <t>ÿ£ÿ±ÿßÿ∂ ŸÅÿ±ŸÜÿ≥Ÿäÿ© ÿ¨ŸÜŸàÿ®Ÿäÿ© Ÿàÿ£ŸÜÿ™ÿßÿ±ÿ™ŸäŸÉŸäÿ©</t>
  </si>
  <si>
    <t>Franz√∂sische S√ºd- und Antarktisgebiete</t>
  </si>
  <si>
    <t>Tierras Australes y Ant√°rticas Francesas</t>
  </si>
  <si>
    <t>Terres australes et antarctiques fran√ßaises</t>
  </si>
  <si>
    <t>ŒìŒ±ŒªŒªŒπŒ∫Œ¨ ŒùœåœÑŒπŒ± Œ∫Œ±Œπ ŒëŒΩœÑŒ±œÅŒ∫œÑŒπŒ∫Œ¨ ŒïŒ¥Œ¨œÜŒ∑</t>
  </si>
  <si>
    <t>‡§¶‡§ï‡•ç‡§∑‡§ø‡§£ ‡§´‡•ç‡§∞‡§æ‡§Ç‡§∏‡•Ä‡§∏‡•Ä ‡§î‡§∞ ‡§Ö‡§Ç‡§ü‡§æ‡§∞‡•ç‡§ï‡§ü‡§ø‡§ï ‡§≤‡•à‡§Ç‡§°</t>
  </si>
  <si>
    <t>Francia d√©li √©s antarktiszi ter√ºletek</t>
  </si>
  <si>
    <t>Daratan Selatan dan Antarktika Perancis</t>
  </si>
  <si>
    <t>Terre australi e antartiche francesi</t>
  </si>
  <si>
    <t>„Éï„É©„É≥„ÇπÈ†òÂçóÊñπ„ÉªÂçóÊ•µÂú∞Âüü</t>
  </si>
  <si>
    <t>ÌîÑÎûëÏä§Î†π ÎÇ®Î∞© Î∞è ÎÇ®Í∑π</t>
  </si>
  <si>
    <t>Franse Zuidelijke en Antarctische Gebieden</t>
  </si>
  <si>
    <t>Francuskie Terytoria Po≈Çudniowe i Antarktyczne</t>
  </si>
  <si>
    <t>Terras Austrais e Ant√°rticas Francesas</t>
  </si>
  <si>
    <t>–§—Ä–∞–Ω—Ü—É–∑—Å–∫–∏–µ –Æ–∂–Ω—ã–µ –∏ –ê–Ω—Ç–∞—Ä–∫—Ç–∏—á–µ—Å–∫–∏–µ —Ç–µ—Ä—Ä–∏—Ç–æ—Ä–∏–∏</t>
  </si>
  <si>
    <t>Franska sydterritorierna</t>
  </si>
  <si>
    <t>Fransƒ±z G√ºney ve Antarktika Topraklarƒ±</t>
  </si>
  <si>
    <t>V√πng ƒë·∫•t ph√≠a Nam v√† ch√¢u Nam C·ª±c thu·ªôc Ph√°p</t>
  </si>
  <si>
    <t>Ê≥ïÂ±ûÂçóÈÉ®È¢ÜÂú∞</t>
  </si>
  <si>
    <t>Syc.</t>
  </si>
  <si>
    <t>Republic of Seychelles</t>
  </si>
  <si>
    <t>Q1042</t>
  </si>
  <si>
    <t>ÿ≥Ÿäÿ¥ŸÑ</t>
  </si>
  <si>
    <t>‡¶∏‡ßá‡¶∂‡ßá‡¶≤</t>
  </si>
  <si>
    <t>Seychellen</t>
  </si>
  <si>
    <t>Œ£ŒµœãœáŒ≠ŒªŒªŒµœÇ</t>
  </si>
  <si>
    <t>‡§∏‡•á‡§∂‡•á‡§≤‡•ç‡§∏</t>
  </si>
  <si>
    <t>Seychelle-szigetek</t>
  </si>
  <si>
    <t>„Çª„Éº„Ç∑„Çß„É´</t>
  </si>
  <si>
    <t>ÏÑ∏Ïù¥ÏÖ∏</t>
  </si>
  <si>
    <t>Seszele</t>
  </si>
  <si>
    <t>–°–µ–π—à–µ–ª—å—Å–∫–∏–µ –û—Å—Ç—Ä–æ–≤–∞</t>
  </si>
  <si>
    <t>Seychellerna</t>
  </si>
  <si>
    <t>Sey≈üeller</t>
  </si>
  <si>
    <t>Â°ûËàåÂ∞î</t>
  </si>
  <si>
    <t>Kir.</t>
  </si>
  <si>
    <t>Republic of Kiribati</t>
  </si>
  <si>
    <t>Micronesia</t>
  </si>
  <si>
    <t>Q710</t>
  </si>
  <si>
    <t>ŸÉŸäÿ±Ÿäÿ®ÿßÿ™Ÿä</t>
  </si>
  <si>
    <t>‡¶ï‡¶ø‡¶∞‡¶ø‡¶¨‡¶æ‡¶∏</t>
  </si>
  <si>
    <t>ŒöŒπœÅŒπŒºœÄŒ¨œÑŒπ</t>
  </si>
  <si>
    <t>‡§ï‡§ø‡§∞‡§ø‡§¨‡§æ‡§§‡•Ä</t>
  </si>
  <si>
    <t>„Ç≠„É™„Éê„Çπ</t>
  </si>
  <si>
    <t>ÌÇ§Î¶¨Î∞îÏãú</t>
  </si>
  <si>
    <t>–ö–∏—Ä–∏–±–∞—Ç–∏</t>
  </si>
  <si>
    <t>ÂêâÈáåÂ∑¥ÊñØ</t>
  </si>
  <si>
    <t>Marshall Is.</t>
  </si>
  <si>
    <t>M. Is.</t>
  </si>
  <si>
    <t>Republic of the Marshall Islands</t>
  </si>
  <si>
    <t>RM</t>
  </si>
  <si>
    <t>Q709</t>
  </si>
  <si>
    <t>ÿ¨ÿ≤ÿ± ŸÖÿßÿ±ÿ¥ÿßŸÑ</t>
  </si>
  <si>
    <t>‡¶Æ‡¶æ‡¶∞‡ßç‡¶∂‡¶æ‡¶≤ ‡¶¶‡ßç‡¶¨‡ßÄ‡¶™‡¶™‡ßÅ‡¶û‡ßç‡¶ú</t>
  </si>
  <si>
    <t>Marshallinseln</t>
  </si>
  <si>
    <t>Islas Marshall</t>
  </si>
  <si>
    <t>√Æles Marshall</t>
  </si>
  <si>
    <t>ŒùŒ∑œÉŒπŒ¨ ŒúŒ¨œÅœÉŒ±Œª</t>
  </si>
  <si>
    <t>‡§Æ‡§æ‡§∞‡•ç‡§∂‡§≤ ‡§¶‡•ç‡§µ‡•Ä‡§™‡§∏‡§Æ‡•Ç‡§π</t>
  </si>
  <si>
    <t>Marshall-szigetek</t>
  </si>
  <si>
    <t>Kepulauan Marshall</t>
  </si>
  <si>
    <t>Isole Marshall</t>
  </si>
  <si>
    <t>„Éû„Éº„Ç∑„É£„É´Ë´∏Â≥∂</t>
  </si>
  <si>
    <t>ÎßàÏÖú Ï†úÎèÑ</t>
  </si>
  <si>
    <t>Marshalleilanden</t>
  </si>
  <si>
    <t>Wyspy Marshalla</t>
  </si>
  <si>
    <t>Ilhas Marshall</t>
  </si>
  <si>
    <t>–ú–∞—Ä—à–∞–ª–ª–æ–≤—ã –û—Å—Ç—Ä–æ–≤–∞</t>
  </si>
  <si>
    <t>Marshall√∂arna</t>
  </si>
  <si>
    <t>Marshall Adalarƒ±</t>
  </si>
  <si>
    <t>Qu·∫ßn ƒë·∫£o Marshall</t>
  </si>
  <si>
    <t>È¶¨Á¥πÁàæÁæ§Â≥∂</t>
  </si>
  <si>
    <t>Tr.T.</t>
  </si>
  <si>
    <t>Republic of Trinidad and Tobago</t>
  </si>
  <si>
    <t>Q754</t>
  </si>
  <si>
    <t>ÿ™ÿ±ŸäŸÜŸäÿØÿßÿØ Ÿàÿ™Ÿàÿ®ÿßÿ∫Ÿà</t>
  </si>
  <si>
    <t>‡¶§‡ßç‡¶∞‡¶ø‡¶®‡¶ø‡¶¶‡¶æ‡¶¶ ‡¶ì ‡¶ü‡ßã‡¶¨‡¶æ‡¶ó‡ßã</t>
  </si>
  <si>
    <t>Trinidad und Tobago</t>
  </si>
  <si>
    <t>Trinidad y Tobago</t>
  </si>
  <si>
    <t>Trinit√©-et-Tobago</t>
  </si>
  <si>
    <t>Œ§œÅŒπŒΩŒπŒΩœÑŒ¨ŒΩœÑ Œ∫Œ±Œπ Œ§ŒøŒºœÄŒ¨Œ≥Œ∫Œø</t>
  </si>
  <si>
    <t>‡§§‡•ç‡§∞‡§ø‡§®‡§ø‡§¶‡§æ‡§¶ ‡§î‡§∞ ‡§ü‡•ã‡§¨‡•à‡§ó‡•ã</t>
  </si>
  <si>
    <t>Trinidad √©s Tobago</t>
  </si>
  <si>
    <t>Trinidad dan Tobago</t>
  </si>
  <si>
    <t>Trinidad e Tobago</t>
  </si>
  <si>
    <t>„Éà„É™„Éã„ÉÄ„Éº„Éâ„Éª„Éà„Éê„Ç¥</t>
  </si>
  <si>
    <t>Ìä∏Î¶¨ÎãàÎã§Îìú ÌÜ†Î∞îÍ≥†</t>
  </si>
  <si>
    <t>Trinidad en Tobago</t>
  </si>
  <si>
    <t>Trynidad i Tobago</t>
  </si>
  <si>
    <t>–¢—Ä–∏–Ω–∏–¥–∞–¥ –∏ –¢–æ–±–∞–≥–æ</t>
  </si>
  <si>
    <t>Trinidad och Tobago</t>
  </si>
  <si>
    <t>Trinidad ve Tobago</t>
  </si>
  <si>
    <t>Trinidad v√† Tobago</t>
  </si>
  <si>
    <t>ÂçÉÈáåÈÅîÂèäÊâòÂ∑¥Âì•</t>
  </si>
  <si>
    <t>Gren.</t>
  </si>
  <si>
    <t>GJ</t>
  </si>
  <si>
    <t>Q769</t>
  </si>
  <si>
    <t>ÿ∫ÿ±ŸäŸÜÿßÿØÿß</t>
  </si>
  <si>
    <t>‡¶ó‡ßç‡¶∞‡ßá‡¶®‡¶æ‡¶°‡¶æ</t>
  </si>
  <si>
    <t>Granada</t>
  </si>
  <si>
    <t>Grenade</t>
  </si>
  <si>
    <t>ŒìœÅŒµŒΩŒ¨Œ¥Œ±</t>
  </si>
  <si>
    <t>‡§ó‡•ç‡§∞‡•á‡§®‡§æ‡§°‡§æ</t>
  </si>
  <si>
    <t>„Ç∞„É¨„Éä„ÉÄ</t>
  </si>
  <si>
    <t>Í∑∏Î†àÎÇòÎã§</t>
  </si>
  <si>
    <t>–ì—Ä–µ–Ω–∞–¥–∞</t>
  </si>
  <si>
    <t>Ê†ºÊûóÁ∫≥Ëææ</t>
  </si>
  <si>
    <t>St. Vin. and Gren.</t>
  </si>
  <si>
    <t>St.V.G.</t>
  </si>
  <si>
    <t>Q757</t>
  </si>
  <si>
    <t>ÿ≥ÿßŸÜÿ™ ŸÅŸäŸÜÿ≥ŸÜÿ™ ŸàÿßŸÑÿ∫ÿ±ŸäŸÜÿßÿØŸäŸÜ</t>
  </si>
  <si>
    <t>‡¶∏‡ßá‡¶®‡ßç‡¶ü ‡¶≠‡¶ø‡¶®‡¶∏‡ßá‡¶®‡ßç‡¶ü ‡¶ì ‡¶ó‡ßç‡¶∞‡ßá‡¶®‡¶æ‡¶°‡¶æ‡¶á‡¶® ‡¶¶‡ßç‡¶¨‡ßÄ‡¶™‡¶™‡ßÅ‡¶û‡ßç‡¶ú</t>
  </si>
  <si>
    <t>St. Vincent und die Grenadinen</t>
  </si>
  <si>
    <t>San Vicente y las Granadinas</t>
  </si>
  <si>
    <t>Saint-Vincent-et-les-Grenadines</t>
  </si>
  <si>
    <t>ŒÜŒ≥ŒπŒøœÇ ŒíŒπŒ∫Œ≠ŒΩœÑŒπŒøœÇ Œ∫Œ±Œπ ŒìœÅŒµŒΩŒ±Œ¥ŒØŒΩŒµœÇ</t>
  </si>
  <si>
    <t>‡§∏‡§®‡•ç‡§§ ‡§µ‡§ø‡§®‡•ç‡§∏‡•á‡§£‡•ç‡§ü ‡§î‡§∞ ‡§ó‡•ç‡§∞‡•á‡§®‡§æ‡§°‡§æ‡§á‡§®‡•ç‡§∏</t>
  </si>
  <si>
    <t>Saint Vincent √©s a Grenadine-szigetek</t>
  </si>
  <si>
    <t>Saint Vincent dan Grenadines</t>
  </si>
  <si>
    <t>Saint Vincent e Grenadine</t>
  </si>
  <si>
    <t>„Çª„É≥„Éà„Éì„É≥„Çª„É≥„Éà„Éª„Ç∞„É¨„Éä„Éá„Ç£„Éº„É≥</t>
  </si>
  <si>
    <t>ÏÑ∏Ïù∏Ìä∏ÎπàÏÑºÌä∏ Í∑∏Î†àÎÇòÎîò</t>
  </si>
  <si>
    <t>Saint Vincent en de Grenadines</t>
  </si>
  <si>
    <t>Saint Vincent i Grenadyny</t>
  </si>
  <si>
    <t>S√£o Vicente e Granadinas</t>
  </si>
  <si>
    <t>–°–µ–Ω—Ç-–í–∏–Ω—Å–µ–Ω—Ç –∏ –ì—Ä–µ–Ω–∞–¥–∏–Ω—ã</t>
  </si>
  <si>
    <t>Saint Vincent och Grenadinerna</t>
  </si>
  <si>
    <t>Saint Vincent ve Grenadinler</t>
  </si>
  <si>
    <t>Saint Vincent v√† Grenadines</t>
  </si>
  <si>
    <t>Âú£ÊñáÊ£ÆÁâπÂíåÊ†ºÊûóÁ∫≥‰∏ÅÊñØ</t>
  </si>
  <si>
    <t>Barb.</t>
  </si>
  <si>
    <t>Q244</t>
  </si>
  <si>
    <t>ÿ®ÿßÿ±ÿ®ÿßÿØŸàÿ≥</t>
  </si>
  <si>
    <t>‡¶¨‡¶æ‡¶∞‡ßç‡¶¨‡¶æ‡¶°‡ßã‡¶∏</t>
  </si>
  <si>
    <t>Barbade</t>
  </si>
  <si>
    <t>ŒúœÄŒ±œÅŒºœÄŒ¨ŒΩœÑŒøœÇ</t>
  </si>
  <si>
    <t>‡§¨‡§æ‡§∞‡§¨‡§æ‡§°‡•ã‡§∏</t>
  </si>
  <si>
    <t>„Éê„É´„Éê„Éâ„Çπ</t>
  </si>
  <si>
    <t>Î∞îÎ≤†Ïù¥ÎèÑÏä§</t>
  </si>
  <si>
    <t>–ë–∞—Ä–±–∞–¥–æ—Å</t>
  </si>
  <si>
    <t>Â∑¥Â∑¥Â§öÊñØ</t>
  </si>
  <si>
    <t>Q760</t>
  </si>
  <si>
    <t>ÿ≥ÿßŸÜÿ™ ŸÑŸàÿ≥Ÿäÿß</t>
  </si>
  <si>
    <t>‡¶∏‡ßá‡¶®‡ßç‡¶ü ‡¶≤‡ßÅ‡¶∏‡¶ø‡¶Ø‡¶º‡¶æ</t>
  </si>
  <si>
    <t>Santa Luc√≠a</t>
  </si>
  <si>
    <t>Sainte-Lucie</t>
  </si>
  <si>
    <t>ŒëŒ≥ŒØŒ± ŒõŒøœÖŒ∫ŒØŒ±</t>
  </si>
  <si>
    <t>‡§∏‡•á‡§Ç‡§ü ‡§≤‡•Ç‡§∏‡§ø‡§Ø‡§æ</t>
  </si>
  <si>
    <t>„Çª„É≥„Éà„É´„Ç∑„Ç¢</t>
  </si>
  <si>
    <t>ÏÑ∏Ïù∏Ìä∏Î£®ÏãúÏïÑ</t>
  </si>
  <si>
    <t>Santa L√∫cia</t>
  </si>
  <si>
    <t>–°–µ–Ω—Ç-–õ—é—Å–∏—è</t>
  </si>
  <si>
    <t>Âú£Âç¢Ë•ø‰∫ö</t>
  </si>
  <si>
    <t>D'inca</t>
  </si>
  <si>
    <t>Commonwealth of Dominica</t>
  </si>
  <si>
    <t>Q784</t>
  </si>
  <si>
    <t>ÿØŸàŸÖŸäŸÜŸäŸÉÿß</t>
  </si>
  <si>
    <t>‡¶°‡ßã‡¶Æ‡¶ø‡¶®‡¶ø‡¶ï‡¶æ</t>
  </si>
  <si>
    <t>Dominique</t>
  </si>
  <si>
    <t>ŒîŒøŒºŒπŒΩŒØŒ∫Œ±</t>
  </si>
  <si>
    <t>‡§°‡•ã‡§Æ‡§ø‡§®‡§ø‡§ï‡§æ</t>
  </si>
  <si>
    <t>Dominikai K√∂z√∂ss√©g</t>
  </si>
  <si>
    <t>Dominika</t>
  </si>
  <si>
    <t>„Éâ„Éü„Éã„Ç´ÂõΩ</t>
  </si>
  <si>
    <t>ÎèÑÎØ∏ÎãàÏπ¥ Ïó∞Î∞©</t>
  </si>
  <si>
    <t>–î–æ–º–∏–Ω–∏–∫–∞</t>
  </si>
  <si>
    <t>Â§öÁ±≥Â∞ºÂÖã</t>
  </si>
  <si>
    <t>U.S. Minor Outlying Is.</t>
  </si>
  <si>
    <t>U.S. MOI</t>
  </si>
  <si>
    <t>UM</t>
  </si>
  <si>
    <t>Q16645</t>
  </si>
  <si>
    <t>ÿ¨ÿ≤ÿ± ÿßŸÑŸàŸÑÿßŸäÿßÿ™ ÿßŸÑŸÖÿ™ÿ≠ÿØÿ© ÿßŸÑÿµÿ∫Ÿäÿ±ÿ© ÿßŸÑŸÜÿßÿ¶Ÿäÿ©</t>
  </si>
  <si>
    <t>‡¶Æ‡¶æ‡¶∞‡ßç‡¶ï‡¶ø‡¶® ‡¶Ø‡ßÅ‡¶ï‡ßç‡¶§‡¶∞‡¶æ‡¶∑‡ßç‡¶ü‡ßç‡¶∞ ‡¶™‡¶æ‡¶∞‡ßç‡¶∂‡ßç‡¶¨‡¶¨‡¶∞‡ßç‡¶§‡ßÄ ‡¶ï‡ßç‡¶∑‡ßÅ‡¶¶‡ßç‡¶∞ ‡¶¶‡ßç‡¶¨‡ßÄ‡¶™‡¶™‡ßÅ‡¶û‡ßç‡¶ú</t>
  </si>
  <si>
    <t>Islas ultramarinas de Estados Unidos</t>
  </si>
  <si>
    <t>√éles mineures √©loign√©es des √âtats-Unis</t>
  </si>
  <si>
    <t>ŒëœÄŒøŒºŒ±Œ∫œÅœÖœÉŒºŒ≠ŒΩŒµœÇ ŒùŒ∑œÉŒØŒ¥ŒµœÇ œÑœâŒΩ ŒóŒΩœâŒºŒ≠ŒΩœâŒΩ Œ†ŒøŒªŒπœÑŒµŒπœéŒΩ</t>
  </si>
  <si>
    <t>‡§∏‡§Ç‡§Ø‡•Å‡§ï‡•ç‡§§ ‡§∞‡§æ‡§ú‡•ç‡§Ø ‡§Ö‡§Æ‡•á‡§∞‡§ø‡§ï‡§æ ‡§ï‡•á ‡§õ‡•ã‡§ü‡•á ‡§¶‡•Ç‡§∞‡§∏‡•ç‡§• ‡§¶‡•ç‡§µ‡•Ä‡§™‡§∏‡§Æ‡•Ç‡§π</t>
  </si>
  <si>
    <t>Az Amerikai Egyes√ºlt √Ållamok lakatlan k√ºlbirtokai</t>
  </si>
  <si>
    <t>Kepulauan Terluar Kecil Amerika Serikat</t>
  </si>
  <si>
    <t>Isole minori esterne degli Stati Uniti d'America</t>
  </si>
  <si>
    <t>ÂêàË°ÜÂõΩÈ†òÊúâÂ∞èÈõ¢Â≥∂</t>
  </si>
  <si>
    <t>ÎØ∏Íµ≠Î†π Íµ∞ÏÜå Ï†úÎèÑ</t>
  </si>
  <si>
    <t>Kleine afgelegen eilanden van de Verenigde Staten</t>
  </si>
  <si>
    <t>Dalekie Wyspy Mniejsze Stan√≥w Zjednoczonych</t>
  </si>
  <si>
    <t>Ilhas Menores Distantes dos Estados Unidos</t>
  </si>
  <si>
    <t>–í–Ω–µ—à–Ω–∏–µ –º–∞–ª—ã–µ –æ—Å—Ç—Ä–æ–≤–∞ –°–®–ê</t>
  </si>
  <si>
    <t>F√∂renta staternas mindre √∂ar i Oceanien och V√§stindien</t>
  </si>
  <si>
    <t>C√°c ti·ªÉu ƒë·∫£o xa c·ªßa Hoa K·ª≥</t>
  </si>
  <si>
    <t>ÁæéÂõΩÊú¨ÂúüÂ§ñÂ∞èÂ≤õÂ±ø</t>
  </si>
  <si>
    <t>Monts.</t>
  </si>
  <si>
    <t>Q13353</t>
  </si>
  <si>
    <t>ŸÖŸàŸÜÿ™ÿ≥ÿ±ÿßÿ™</t>
  </si>
  <si>
    <t>‡¶Æ‡¶®‡ßç‡¶ü‡¶∏‡ßá‡¶∞‡¶æ‡¶ü</t>
  </si>
  <si>
    <t>ŒúŒøŒΩœÑœÉŒµœÅœÅŒ¨œÑ</t>
  </si>
  <si>
    <t>‡§Æ‡•â‡§£‡•ç‡§ü‡§∏‡•á‡§∞‡§æ‡§ü</t>
  </si>
  <si>
    <t>„É¢„É≥„Éà„Çª„É©„Éà</t>
  </si>
  <si>
    <t>Î™¨Ìä∏ÏÑ∏Îû´</t>
  </si>
  <si>
    <t>–ú–æ–Ω—Ç—Å–µ—Ä—Ä–∞—Ç</t>
  </si>
  <si>
    <t>ËíôÂ°ûÊãâÁâπÂ≥∂</t>
  </si>
  <si>
    <t>Antigua and Barb.</t>
  </si>
  <si>
    <t>Ant.B.</t>
  </si>
  <si>
    <t>AC</t>
  </si>
  <si>
    <t>Q781</t>
  </si>
  <si>
    <t>ÿ£ŸÜÿ™Ÿäÿ∫Ÿàÿß Ÿàÿ®ÿßÿ±ÿ®ŸàÿØÿß</t>
  </si>
  <si>
    <t>‡¶Ö‡ßç‡¶Ø‡¶æ‡¶®‡ßç‡¶ü‡¶ø‡¶ó‡ßÅ‡¶Ø‡¶º‡¶æ ‡¶ì ‡¶¨‡¶æ‡¶∞‡ßç‡¶¨‡ßÅ‡¶°‡¶æ</t>
  </si>
  <si>
    <t>Antigua und Barbuda</t>
  </si>
  <si>
    <t>Antigua y Barbuda</t>
  </si>
  <si>
    <t>Antigua-et-Barbuda</t>
  </si>
  <si>
    <t>ŒëŒΩœÑŒØŒ≥Œ∫ŒøœÖŒ± Œ∫Œ±Œπ ŒúœÄŒ±œÅŒºœÄŒøœçŒΩœÑŒ±</t>
  </si>
  <si>
    <t>‡§Ö‡§£‡•ç‡§ü‡•Ä‡§ó‡•Å‡§Ü ‡§î‡§∞ ‡§¨‡§æ‡§∞‡§¨‡•Ç‡§°‡§æ</t>
  </si>
  <si>
    <t>Antigua √©s Barbuda</t>
  </si>
  <si>
    <t>Antigua dan Barbuda</t>
  </si>
  <si>
    <t>Antigua e Barbuda</t>
  </si>
  <si>
    <t>„Ç¢„É≥„ÉÜ„Ç£„Ç∞„Ç¢„Éª„Éê„Éº„Éñ„Éº„ÉÄ</t>
  </si>
  <si>
    <t>Ïï§Ìã∞Í∞Ä Î∞îÎ∂ÄÎã§</t>
  </si>
  <si>
    <t>Antigua en Barbuda</t>
  </si>
  <si>
    <t>Antigua i Barbuda</t>
  </si>
  <si>
    <t>Ant√≠gua e Barbuda</t>
  </si>
  <si>
    <t>–ê–Ω—Ç–∏–≥—É–∞ –∏ –ë–∞—Ä–±—É–¥–∞</t>
  </si>
  <si>
    <t>Antigua och Barbuda</t>
  </si>
  <si>
    <t>Antigua ve Barbuda</t>
  </si>
  <si>
    <t>Antigua v√† Barbuda</t>
  </si>
  <si>
    <t>ÂÆâÊèêÁìúÂíåÂ∑¥Â∏ÉËææ</t>
  </si>
  <si>
    <t>St.K.N.</t>
  </si>
  <si>
    <t>Federation of Saint Kitts and Nevis</t>
  </si>
  <si>
    <t>Q763</t>
  </si>
  <si>
    <t>ÿ≥ÿßŸÜÿ™ ŸÉŸäÿ™ÿ≥ ŸàŸÜŸäŸÅŸäÿ≥</t>
  </si>
  <si>
    <t>‡¶∏‡ßá‡¶®‡ßç‡¶ü ‡¶ï‡¶ø‡¶ü‡ßç‚Äå‡¶∏ ‡¶ì ‡¶®‡ßá‡¶≠‡¶ø‡¶∏</t>
  </si>
  <si>
    <t>St. Kitts und Nevis</t>
  </si>
  <si>
    <t>San Crist√≥bal y Nieves</t>
  </si>
  <si>
    <t>Saint-Christophe-et-Ni√©v√®s</t>
  </si>
  <si>
    <t>ŒÜŒ≥ŒπŒøœÇ ŒßœÅŒπœÉœÑœåœÜŒøœÅŒøœÇ Œ∫Œ±Œπ ŒùŒ≠Œ≤ŒπœÇ</t>
  </si>
  <si>
    <t>‡§∏‡§®‡•ç‡§§ ‡§ï‡§ø‡§ü‡•ç‡§∏ ‡§î‡§∞ ‡§®‡•á‡§µ‡§ø‡§∏</t>
  </si>
  <si>
    <t>Saint Kitts √©s Nevis</t>
  </si>
  <si>
    <t>Saint Kitts dan Nevis</t>
  </si>
  <si>
    <t>Saint Kitts e Nevis</t>
  </si>
  <si>
    <t>„Çª„É≥„Éà„ÇØ„É™„Çπ„Éà„Éï„Ç°„Éº„Éª„Éç„Ç§„Éì„Çπ</t>
  </si>
  <si>
    <t>ÏÑ∏Ïù∏Ìä∏ÌÇ§Ï∏† ÎÑ§ÎπÑÏä§</t>
  </si>
  <si>
    <t>Saint Kitts en Nevis</t>
  </si>
  <si>
    <t>Saint Kitts i Nevis</t>
  </si>
  <si>
    <t>S√£o Crist√≥v√£o e Nevis</t>
  </si>
  <si>
    <t>–°–µ–Ω—Ç-–ö–∏—Ç—Å –∏ –ù–µ–≤–∏—Å</t>
  </si>
  <si>
    <t>Saint Kitts och Nevis</t>
  </si>
  <si>
    <t>Saint Kitts ve Nevis</t>
  </si>
  <si>
    <t>Saint Kitts v√† Nevis</t>
  </si>
  <si>
    <t>ËÅñÂÖãÈáåÊñØÂ§öÁ¶èËàáÂ∞ºÁ∂≠ÊñØ</t>
  </si>
  <si>
    <t>U.S. Virgin Is.</t>
  </si>
  <si>
    <t>V.I. (U.S.)</t>
  </si>
  <si>
    <t>Virgin Islands of the United States</t>
  </si>
  <si>
    <t>Virgin Islands</t>
  </si>
  <si>
    <t>VQ</t>
  </si>
  <si>
    <t>Q11703</t>
  </si>
  <si>
    <t>ÿ¨ÿ≤ÿ± ÿßŸÑÿπÿ∞ÿ±ÿßÿ° ÿßŸÑÿ£ŸÖÿ±ŸäŸÉŸäÿ©</t>
  </si>
  <si>
    <t>‡¶Æ‡¶æ‡¶∞‡ßç‡¶ï‡¶ø‡¶® ‡¶≠‡¶æ‡¶∞‡ßç‡¶ú‡¶ø‡¶® ‡¶¶‡ßç‡¶¨‡ßÄ‡¶™‡¶™‡ßÅ‡¶û‡ßç‡¶ú</t>
  </si>
  <si>
    <t>Amerikanische Jungferninseln</t>
  </si>
  <si>
    <t>Islas V√≠rgenes de los Estados Unidos</t>
  </si>
  <si>
    <t>√Æles Vierges des √âtats-Unis</t>
  </si>
  <si>
    <t>ŒëŒºŒµœÅŒπŒ∫Œ±ŒΩŒπŒ∫Œ≠œÇ Œ†Œ±œÅŒ∏Œ≠ŒΩŒøŒπ ŒùŒÆœÉŒøŒπ</t>
  </si>
  <si>
    <t>‡§∏‡§Ç‡§Ø‡•Å‡§ï‡•ç‡§§ ‡§∞‡§æ‡§ú‡•ç‡§Ø ‡§µ‡§∞‡•ç‡§ú‡§ø‡§® ‡§¶‡•ç‡§µ‡•Ä‡§™‡§∏‡§Æ‡•Ç‡§π</t>
  </si>
  <si>
    <t>Amerikai Virgin-szigetek</t>
  </si>
  <si>
    <t>Kepulauan Virgin Amerika Serikat</t>
  </si>
  <si>
    <t>Isole Vergini americane</t>
  </si>
  <si>
    <t>„Ç¢„É°„É™„Ç´È†ò„É¥„Ç°„Éº„Ç∏„É≥Ë´∏Â≥∂</t>
  </si>
  <si>
    <t>ÎØ∏Íµ≠Î†π Î≤ÑÏßÑÏïÑÏùºÎûúÎìú</t>
  </si>
  <si>
    <t>Amerikaanse Maagdeneilanden</t>
  </si>
  <si>
    <t>Wyspy Dziewicze Stan√≥w Zjednoczonych</t>
  </si>
  <si>
    <t>Ilhas Virgens Americanas</t>
  </si>
  <si>
    <t>–ê–º–µ—Ä–∏–∫–∞–Ω—Å–∫–∏–µ –í–∏—Ä–≥–∏–Ω—Å–∫–∏–µ –æ—Å—Ç—Ä–æ–≤–∞</t>
  </si>
  <si>
    <t>Amerikanska Jungfru√∂arna</t>
  </si>
  <si>
    <t>ABD Virjin Adalarƒ±</t>
  </si>
  <si>
    <t>Qu·∫ßn ƒë·∫£o Virgin thu·ªôc M·ªπ</t>
  </si>
  <si>
    <t>ÁæéÂ±¨Á∂≠Áàæ‰∫¨Áæ§Â≥∂</t>
  </si>
  <si>
    <t>St-Barth√©lemy</t>
  </si>
  <si>
    <t>Saint-Barth√©lemy</t>
  </si>
  <si>
    <t>St. B.</t>
  </si>
  <si>
    <t>TB</t>
  </si>
  <si>
    <t>Q25362</t>
  </si>
  <si>
    <t>ÿ≥ÿßŸÜ ÿ®ÿßÿ±ÿ™ŸäŸÑŸÖŸä</t>
  </si>
  <si>
    <t>‡¶∏‡ßá‡¶®‡ßç‡¶ü-‡¶¨‡¶æ‡¶∞‡ßç‡¶•‡ßá‡¶≤‡ßá‡¶Æ‡¶ø</t>
  </si>
  <si>
    <t>San Bartolom√©</t>
  </si>
  <si>
    <t>ŒÜŒ≥ŒπŒøœÇ ŒíŒ±œÅŒ∏ŒøŒªŒøŒºŒ±ŒØŒøœÇ</t>
  </si>
  <si>
    <t>‡§∏‡•á‡§Ç‡§ü ‡§¨‡§æ‡§∞‡•ç‡§•‡•á‡§≤‡•á‡§Æ‡•Ä</t>
  </si>
  <si>
    <t>„Çµ„É≥„Éª„Éê„É´„ÉÜ„É´„Éü„ÉºÂ≥∂</t>
  </si>
  <si>
    <t>ÏÉùÎ∞îÎ•¥ÌÖîÎ†àÎØ∏</t>
  </si>
  <si>
    <t>Coletividade de S√£o Bartolomeu</t>
  </si>
  <si>
    <t>–°–µ–Ω-–ë–∞—Ä—Ç–µ–ª–µ–º–∏</t>
  </si>
  <si>
    <t>Saint Barth√©lemy</t>
  </si>
  <si>
    <t>ËÅñÂ∑¥Ê≥∞ÂãíÁ±≥Â≥∂</t>
  </si>
  <si>
    <t>P.R.</t>
  </si>
  <si>
    <t>Commonwealth of Puerto Rico</t>
  </si>
  <si>
    <t>Commonwealth of U.S.A.</t>
  </si>
  <si>
    <t>RQ</t>
  </si>
  <si>
    <t>Q1183</t>
  </si>
  <si>
    <t>ÿ®Ÿàÿ±ÿ™Ÿàÿ±ŸäŸÉŸà</t>
  </si>
  <si>
    <t>‡¶™‡ßÅ‡¶Ø‡¶º‡ßá‡¶∞‡ßç‡¶§‡ßã ‡¶∞‡¶ø‡¶ï‡ßã</t>
  </si>
  <si>
    <t>Porto Rico</t>
  </si>
  <si>
    <t>Œ†ŒøœÖŒ≠œÅœÑŒø Œ°ŒØŒ∫Œø</t>
  </si>
  <si>
    <t>‡§™‡•ç‡§Ø‡•Å‡§∞‡•ç‡§§‡•ã ‡§∞‡§ø‡§ï‡•ã</t>
  </si>
  <si>
    <t>Puerto Riko</t>
  </si>
  <si>
    <t>„Éó„Ç®„É´„Éà„É™„Ç≥</t>
  </si>
  <si>
    <t>Ìë∏ÏóêÎ•¥ÌÜ†Î¶¨ÏΩî</t>
  </si>
  <si>
    <t>Portoryko</t>
  </si>
  <si>
    <t>–ü—É—ç—Ä—Ç–æ-–†–∏–∫–æ</t>
  </si>
  <si>
    <t>Porto Riko</t>
  </si>
  <si>
    <t>Ê≥¢Â§öÈªéÂêÑ</t>
  </si>
  <si>
    <t>AV</t>
  </si>
  <si>
    <t>Q25228</t>
  </si>
  <si>
    <t>ÿ£ŸÜÿ∫ŸàŸäŸÑÿß</t>
  </si>
  <si>
    <t>‡¶è‡ßç‡¶Ø‡¶æ‡¶ô‡ßç‡¶ó‡ßÅ‡¶á‡¶≤‡¶æ</t>
  </si>
  <si>
    <t>Anguila</t>
  </si>
  <si>
    <t>ŒëŒΩŒ≥Œ∫ŒøœÖŒØŒªŒ±</t>
  </si>
  <si>
    <t>‡§Ö‡§Ç‡§ó‡•Å‡§á‡§≤‡§æ</t>
  </si>
  <si>
    <t>„Ç¢„É≥„ÇÆ„É©</t>
  </si>
  <si>
    <t>ÏïµÍ∑àÎùº</t>
  </si>
  <si>
    <t>–ê–Ω–≥–∏–ª—å—è</t>
  </si>
  <si>
    <t>ÂÆâÂú≠Êãâ</t>
  </si>
  <si>
    <t>British Virgin Is.</t>
  </si>
  <si>
    <t>V.I. (Br.)</t>
  </si>
  <si>
    <t>Q25305</t>
  </si>
  <si>
    <t>ÿ¨ÿ≤ÿ± ÿßŸÑÿπÿ∞ÿ±ÿßÿ° ÿßŸÑÿ®ÿ±Ÿäÿ∑ÿßŸÜŸäÿ©</t>
  </si>
  <si>
    <t>‡¶¨‡ßç‡¶∞‡¶ø‡¶ü‡¶ø‡¶∂ ‡¶≠‡¶æ‡¶∞‡ßç‡¶ú‡¶ø‡¶® ‡¶¶‡ßç‡¶¨‡ßÄ‡¶™‡¶™‡ßÅ‡¶û‡ßç‡¶ú</t>
  </si>
  <si>
    <t>Britische Jungferninseln</t>
  </si>
  <si>
    <t>Islas V√≠rgenes Brit√°nicas</t>
  </si>
  <si>
    <t>√Æles Vierges britanniques</t>
  </si>
  <si>
    <t>ŒíœÅŒµœÑŒ±ŒΩŒπŒ∫Œ≠œÇ Œ†Œ±œÅŒ∏Œ≠ŒΩŒøŒπ ŒùŒÆœÉŒøŒπ</t>
  </si>
  <si>
    <t>‡§¨‡•ç‡§∞‡§ø‡§ü‡§ø‡§∂ ‡§µ‡§∞‡•ç‡§ú‡§ø‡§® ‡§¶‡•ç‡§µ‡•Ä‡§™‡§∏‡§Æ‡•Ç‡§π</t>
  </si>
  <si>
    <t>Brit Virgin-szigetek</t>
  </si>
  <si>
    <t>Kepulauan Virgin Britania Raya</t>
  </si>
  <si>
    <t>Isole Vergini britanniche</t>
  </si>
  <si>
    <t>„Ç§„ÇÆ„É™„ÇπÈ†ò„É¥„Ç°„Éº„Ç∏„É≥Ë´∏Â≥∂</t>
  </si>
  <si>
    <t>ÏòÅÍµ≠Î†π Î≤ÑÏßÑÏïÑÏùºÎûúÎìú</t>
  </si>
  <si>
    <t>Britse Maagdeneilanden</t>
  </si>
  <si>
    <t>Brytyjskie Wyspy Dziewicze</t>
  </si>
  <si>
    <t>Ilhas Virgens Brit√¢nicas</t>
  </si>
  <si>
    <t>–ë—Ä–∏—Ç–∞–Ω—Å–∫–∏–µ –í–∏—Ä–≥–∏–Ω—Å–∫–∏–µ –æ—Å—Ç—Ä–æ–≤–∞</t>
  </si>
  <si>
    <t>Brittiska Jungfru√∂arna</t>
  </si>
  <si>
    <t>Britanya Virjin Adalarƒ±</t>
  </si>
  <si>
    <t>Qu·∫ßn ƒë·∫£o Virgin thu·ªôc Anh</t>
  </si>
  <si>
    <t>Ëã±Â±¨Á∂≠Áàæ‰∫¨Áæ§Â≥∂</t>
  </si>
  <si>
    <t>Jam.</t>
  </si>
  <si>
    <t>Q766</t>
  </si>
  <si>
    <t>ÿ¨ÿßŸÖÿßŸäŸÉÿß</t>
  </si>
  <si>
    <t>‡¶ú‡ßç‡¶Ø‡¶æ‡¶Æ‡¶æ‡¶á‡¶ï‡¶æ</t>
  </si>
  <si>
    <t>Jamaika</t>
  </si>
  <si>
    <t>Jama√Øque</t>
  </si>
  <si>
    <t>Œ§Œ∂Œ±ŒºŒ¨ŒπŒ∫Œ±</t>
  </si>
  <si>
    <t>‡§ú‡§Æ‡•à‡§ï‡§æ</t>
  </si>
  <si>
    <t>Giamaica</t>
  </si>
  <si>
    <t>„Ç∏„É£„Éû„Ç§„Ç´</t>
  </si>
  <si>
    <t>ÏûêÎ©îÏù¥Ïπ¥</t>
  </si>
  <si>
    <t>Jamajka</t>
  </si>
  <si>
    <t>–Ø–º–∞–π–∫–∞</t>
  </si>
  <si>
    <t>Áâô‰π∞Âä†</t>
  </si>
  <si>
    <t>Cayman Is.</t>
  </si>
  <si>
    <t>Cym. Is.</t>
  </si>
  <si>
    <t>CJ</t>
  </si>
  <si>
    <t>Q5785</t>
  </si>
  <si>
    <t>ÿ¨ÿ≤ÿ± ŸÉÿßŸäŸÖÿßŸÜ</t>
  </si>
  <si>
    <t>‡¶ï‡ßá‡¶á‡¶Æ‡ßç‡¶Ø‡¶æ‡¶® ‡¶¶‡ßç‡¶¨‡ßÄ‡¶™‡¶™‡ßÅ‡¶û‡ßç‡¶ú</t>
  </si>
  <si>
    <t>Islas Caim√°n</t>
  </si>
  <si>
    <t>√Æles Ca√Ømans</t>
  </si>
  <si>
    <t>ŒùŒ∑œÉŒπŒ¨ ŒöŒ±œãŒºŒ¨ŒΩ</t>
  </si>
  <si>
    <t>‡§ï‡•á‡§Æ‡§® ‡§¶‡•ç‡§µ‡•Ä‡§™‡§∏‡§Æ‡•Ç‡§π</t>
  </si>
  <si>
    <t>Kajm√°n-szigetek</t>
  </si>
  <si>
    <t>Kepulauan Cayman</t>
  </si>
  <si>
    <t>Isole Cayman</t>
  </si>
  <si>
    <t>„Ç±„Ç§„Éû„É≥Ë´∏Â≥∂</t>
  </si>
  <si>
    <t>ÏºÄÏù¥Îß® Ï†úÎèÑ</t>
  </si>
  <si>
    <t>Kaaimaneilanden</t>
  </si>
  <si>
    <t>Kajmany</t>
  </si>
  <si>
    <t>Ilhas Cayman</t>
  </si>
  <si>
    <t>–æ—Å—Ç—Ä–æ–≤–∞ –ö–∞–π–º–∞–Ω</t>
  </si>
  <si>
    <t>Cayman√∂arna</t>
  </si>
  <si>
    <t>Cayman Adalarƒ±</t>
  </si>
  <si>
    <t>Qu·∫ßn ƒë·∫£o Cayman</t>
  </si>
  <si>
    <t>ÈñãÊõºÁæ§Â≥∂</t>
  </si>
  <si>
    <t>Berm.</t>
  </si>
  <si>
    <t>The Bermudas or Somers Isles</t>
  </si>
  <si>
    <t>Q23635</t>
  </si>
  <si>
    <t>ÿ®ÿ±ŸÖŸàÿØÿß</t>
  </si>
  <si>
    <t>‡¶¨‡¶æ‡¶∞‡¶Æ‡ßÅ‡¶°‡¶æ</t>
  </si>
  <si>
    <t>Bermudas</t>
  </si>
  <si>
    <t>Bermudes</t>
  </si>
  <si>
    <t>ŒíŒµœÅŒºŒøœçŒ¥ŒµœÇ</t>
  </si>
  <si>
    <t>‡§¨‡§∞‡§Æ‡•Ç‡§°‡§æ</t>
  </si>
  <si>
    <t>„Éê„Éü„É•„Éº„ÉÄË´∏Â≥∂</t>
  </si>
  <si>
    <t>Î≤ÑÎÆ§Îã§</t>
  </si>
  <si>
    <t>Bermudy</t>
  </si>
  <si>
    <t>–ë–µ—Ä–º—É–¥—Å–∫–∏–µ –û—Å—Ç—Ä–æ–≤–∞</t>
  </si>
  <si>
    <t>ÁôæÊÖïÂ§ß</t>
  </si>
  <si>
    <t>Heard I. and McDonald Is.</t>
  </si>
  <si>
    <t>Heard I. and McDonald Islands</t>
  </si>
  <si>
    <t>H.M.Is.</t>
  </si>
  <si>
    <t>HM</t>
  </si>
  <si>
    <t>Territory of Heard Island and McDonald Islands</t>
  </si>
  <si>
    <t>Q131198</t>
  </si>
  <si>
    <t>ÿ¨ÿ≤Ÿäÿ±ÿ© ŸáŸäÿ±ÿØ Ÿàÿ¨ÿ≤ÿ± ŸÖÿßŸÉÿØŸàŸÜÿßŸÑÿØ</t>
  </si>
  <si>
    <t>‡¶π‡¶æ‡¶∞‡ßç‡¶° ‡¶¶‡ßç‡¶¨‡ßÄ‡¶™ ‡¶è‡¶¨‡¶Ç ‡¶Æ‡ßç‡¶Ø‡¶æ‡¶ï‡¶°‡ßã‡¶®‡¶æ‡¶≤‡ßç‡¶° ‡¶¶‡ßç‡¶¨‡ßÄ‡¶™‡¶™‡ßÅ‡¶û‡ßç‡¶ú</t>
  </si>
  <si>
    <t>Heard und McDonaldinseln</t>
  </si>
  <si>
    <t>Islas Heard y McDonald</t>
  </si>
  <si>
    <t>√Æles Heard-et-MacDonald</t>
  </si>
  <si>
    <t>ŒùŒÆœÉŒøŒπ ŒßŒµœÅŒΩœÑ Œ∫Œ±Œπ ŒúŒ±Œ∫ŒΩœÑœåŒΩŒ±ŒªŒΩœÑ</t>
  </si>
  <si>
    <t>‡§π‡§∞‡•ç‡§° ‡§¶‡•ç‡§µ‡•Ä‡§™ ‡§î‡§∞ ‡§Æ‡•à‡§ï‡§°‡•ã‡§®‡§æ‡§≤‡•ç‡§° ‡§¶‡•ç‡§µ‡•Ä‡§™</t>
  </si>
  <si>
    <t>Heard-sziget √©s McDonald-szigetek</t>
  </si>
  <si>
    <t>Pulau Heard dan Kepulauan McDonald</t>
  </si>
  <si>
    <t>Isole Heard e McDonald</t>
  </si>
  <si>
    <t>„Éè„Éº„ÉâÂ≥∂„Å®„Éû„ÇØ„Éâ„Éä„É´„ÉâË´∏Â≥∂</t>
  </si>
  <si>
    <t>ÌóàÎìú Îß•ÎèÑÎÑêÎìú Ï†úÎèÑ</t>
  </si>
  <si>
    <t>Heard en McDonaldeilanden</t>
  </si>
  <si>
    <t>Wyspy Heard i McDonalda</t>
  </si>
  <si>
    <t>Ilha Heard e Ilhas McDonald</t>
  </si>
  <si>
    <t>–û—Å—Ç—Ä–æ–≤ –•–µ—Ä–¥ –∏ –æ—Å—Ç—Ä–æ–≤–∞ –ú–∞–∫–¥–æ–Ω–∞–ª—å–¥</t>
  </si>
  <si>
    <t>Heard- och McDonald√∂arna</t>
  </si>
  <si>
    <t>Heard Adasƒ± ve McDonald Adalarƒ±</t>
  </si>
  <si>
    <t>ƒê·∫£o Heard v√† qu·∫ßn ƒë·∫£o McDonald</t>
  </si>
  <si>
    <t>Ëµ´Âæ∑Â≥∂ÂíåÈ∫•ÂÖãÂîêÁ¥çÁæ§Â≥∂</t>
  </si>
  <si>
    <t>St.H.</t>
  </si>
  <si>
    <t>Saint Helena, Ascension, and Tristan da Cunha</t>
  </si>
  <si>
    <t>St. Helena</t>
  </si>
  <si>
    <t>Q34497</t>
  </si>
  <si>
    <t>ÿ≥ÿßŸÜÿ™ ŸáŸäŸÑŸäŸÜÿß</t>
  </si>
  <si>
    <t>‡¶∏‡ßá‡¶®‡ßç‡¶ü ‡¶π‡ßá‡¶≤‡ßá‡¶®‡¶æ</t>
  </si>
  <si>
    <t>Isla Santa Elena</t>
  </si>
  <si>
    <t>Sainte-H√©l√®ne</t>
  </si>
  <si>
    <t>ŒùŒÆœÉŒøœÇ ŒëŒ≥ŒØŒ±œÇ ŒïŒªŒ≠ŒΩŒ∑œÇ</t>
  </si>
  <si>
    <t>‡§∏‡§®‡•ç‡§§ ‡§π‡•á‡§≤‡•á‡§®‡§æ</t>
  </si>
  <si>
    <t>Szent Ilona</t>
  </si>
  <si>
    <t>Sant'Elena</t>
  </si>
  <si>
    <t>„Çª„É≥„Éà„Éò„É¨„Éä</t>
  </si>
  <si>
    <t>ÏÑ∏Ïù∏Ìä∏Ìó¨Î†àÎÇò</t>
  </si>
  <si>
    <t>Sint-Helena</t>
  </si>
  <si>
    <t>Wyspa ≈öwiƒôtej Heleny</t>
  </si>
  <si>
    <t>Santa Helena</t>
  </si>
  <si>
    <t>–û—Å—Ç—Ä–æ–≤ –°–≤—è—Ç–æ–π –ï–ª–µ–Ω—ã</t>
  </si>
  <si>
    <t>Sankta Helena</t>
  </si>
  <si>
    <t>Âú£Ëµ´ÂãíÊãøÂ≤õ</t>
  </si>
  <si>
    <t>Mus.</t>
  </si>
  <si>
    <t>Republic of Mauritius</t>
  </si>
  <si>
    <t>Q1027</t>
  </si>
  <si>
    <t>ŸÖŸàÿ±Ÿäÿ¥ŸäŸàÿ≥</t>
  </si>
  <si>
    <t>‡¶Æ‡¶∞‡¶ø‡¶∂‡¶æ‡¶∏</t>
  </si>
  <si>
    <t>Mauricio</t>
  </si>
  <si>
    <t>Maurice</t>
  </si>
  <si>
    <t>ŒúŒ±œÖœÅŒØŒ∫ŒπŒøœÇ</t>
  </si>
  <si>
    <t>‡§Æ‡•â‡§∞‡§ø‡§∂‡§∏</t>
  </si>
  <si>
    <t>„É¢„Éº„É™„Ç∑„É£„Çπ</t>
  </si>
  <si>
    <t>Î™®Î¶¨ÏÖîÏä§</t>
  </si>
  <si>
    <t>Maur√≠cia</t>
  </si>
  <si>
    <t>–ú–∞–≤—Ä–∏–∫–∏–π</t>
  </si>
  <si>
    <t>ÊØõÈáåÊ±ÇÊñØ</t>
  </si>
  <si>
    <t>Com.</t>
  </si>
  <si>
    <t>Union of the Comoros</t>
  </si>
  <si>
    <t>Q970</t>
  </si>
  <si>
    <t>ÿ¨ÿ≤ÿ± ÿßŸÑŸÇŸÖÿ±</t>
  </si>
  <si>
    <t>‡¶ï‡ßã‡¶Æ‡ßã‡¶∞‡ßã‡¶∏</t>
  </si>
  <si>
    <t>Komoren</t>
  </si>
  <si>
    <t>Comoras</t>
  </si>
  <si>
    <t>Comores</t>
  </si>
  <si>
    <t>ŒöŒøŒºœåœÅŒµœÇ</t>
  </si>
  <si>
    <t>‡§ï‡•ã‡§Æ‡•ã‡§∞‡•ã‡§∏</t>
  </si>
  <si>
    <t>Comore-szigetek</t>
  </si>
  <si>
    <t>Komoro</t>
  </si>
  <si>
    <t>Comore</t>
  </si>
  <si>
    <t>„Ç≥„É¢„É≠</t>
  </si>
  <si>
    <t>ÏΩîÎ™®Î°ú</t>
  </si>
  <si>
    <t>Comoren</t>
  </si>
  <si>
    <t>Komory</t>
  </si>
  <si>
    <t>–ö–æ–º–æ—Ä—ã</t>
  </si>
  <si>
    <t>Komorerna</t>
  </si>
  <si>
    <t>Komorlar</t>
  </si>
  <si>
    <t>ËëõÊë©</t>
  </si>
  <si>
    <t>S√£o Tom√© and Principe</t>
  </si>
  <si>
    <t>S.T.P.</t>
  </si>
  <si>
    <t>Democratic Republic of S√£o Tom√© and Principe</t>
  </si>
  <si>
    <t>Q1039</t>
  </si>
  <si>
    <t>ÿ≥ÿßŸà ÿ™ŸàŸÖŸä Ÿàÿ®ÿ±ŸäŸÜÿ≥Ÿäÿ®</t>
  </si>
  <si>
    <t>‡¶∏‡¶æ‡¶Å‡¶â ‡¶§‡ßÅ‡¶Æ‡¶ø ‡¶ì ‡¶™‡ßç‡¶∞‡¶ø‡¶®‡ßç‡¶∏‡¶ø‡¶™‡¶ø</t>
  </si>
  <si>
    <t>S√£o Tom√© und Pr√≠ncipe</t>
  </si>
  <si>
    <t>S√£o Tom√© and Pr√≠ncipe</t>
  </si>
  <si>
    <t>Santo Tom√© y Pr√≠ncipe</t>
  </si>
  <si>
    <t>Sao Tom√©-et-Principe</t>
  </si>
  <si>
    <t>Œ£Œ¨Œø Œ§ŒøŒºŒ≠ Œ∫Œ±Œπ Œ†œÅŒØŒΩœÉŒπœÄŒµ</t>
  </si>
  <si>
    <t>‡§∏‡§æ‡§ì ‡§§‡•ã‡§Æ‡•á ‡§î‡§∞ ‡§™‡•ç‡§∞‡§ø‡§®‡•ç‡§∏‡§ø‡§™‡•Ä</t>
  </si>
  <si>
    <t>S√£o Tom√© √©s Pr√≠ncipe</t>
  </si>
  <si>
    <t>Sao Tome dan Principe</t>
  </si>
  <si>
    <t>S√£o Tom√© e Pr√≠ncipe</t>
  </si>
  <si>
    <t>„Çµ„É≥„Éà„É°„Éª„Éó„É™„É≥„Ç∑„Éö</t>
  </si>
  <si>
    <t>ÏÉÅÌà¨Î©î ÌîÑÎ¶∞ÏãúÌéò</t>
  </si>
  <si>
    <t>Sao Tom√© en Principe</t>
  </si>
  <si>
    <t>Wyspy ≈öwiƒôtego Tomasza i KsiƒÖ≈ºƒôca</t>
  </si>
  <si>
    <t>–°–∞–Ω-–¢–æ–º–µ –∏ –ü—Ä–∏–Ω—Å–∏–ø–∏</t>
  </si>
  <si>
    <t>S√£o Tom√© och Pr√≠ncipe</t>
  </si>
  <si>
    <t>S√£o Tom√© ve Pr√≠ncipe</t>
  </si>
  <si>
    <t>S√£o Tom√© v√† Pr√≠ncipe</t>
  </si>
  <si>
    <t>Âú£Â§öÁæéÂíåÊôÆÊûóË•øÊØî</t>
  </si>
  <si>
    <t>Republic of Cabo Verde</t>
  </si>
  <si>
    <t>C.Vd.</t>
  </si>
  <si>
    <t>Q1011</t>
  </si>
  <si>
    <t>ÿßŸÑÿ±ÿ£ÿ≥ ÿßŸÑÿ£ÿÆÿ∂ÿ±</t>
  </si>
  <si>
    <t>‡¶ï‡ßá‡¶™ ‡¶≠‡¶æ‡¶∞‡ßç‡¶¶</t>
  </si>
  <si>
    <t>Kap Verde</t>
  </si>
  <si>
    <t>Cape Verde</t>
  </si>
  <si>
    <t>Cap-Vert</t>
  </si>
  <si>
    <t>Œ†œÅŒ¨œÉŒπŒΩŒø ŒëŒ∫œÅœâœÑŒÆœÅŒπŒø</t>
  </si>
  <si>
    <t>‡§ï‡•á‡§™ ‡§µ‡§∞‡•ç‡§¶‡•á</t>
  </si>
  <si>
    <t>Z√∂ld-foki K√∂zt√°rsas√°g</t>
  </si>
  <si>
    <t>Tanjung Verde</t>
  </si>
  <si>
    <t>Capo Verde</t>
  </si>
  <si>
    <t>„Ç´„Éº„Éú„Éô„É´„Éá</t>
  </si>
  <si>
    <t>Ïπ¥Î≥¥Î≤†Î•¥Îç∞</t>
  </si>
  <si>
    <t>Kaapverdi√´</t>
  </si>
  <si>
    <t>Republika Zielonego PrzylƒÖdka</t>
  </si>
  <si>
    <t>–ö–∞–±–æ-–í–µ—Ä–¥–µ</t>
  </si>
  <si>
    <t>Ye≈üil Burun Adalarƒ±</t>
  </si>
  <si>
    <t>‰ΩõÂæóËßí</t>
  </si>
  <si>
    <t>M</t>
  </si>
  <si>
    <t>Republic of Malta</t>
  </si>
  <si>
    <t>Q233</t>
  </si>
  <si>
    <t>ŸÖÿßŸÑÿ∑ÿß</t>
  </si>
  <si>
    <t>‡¶Æ‡¶æ‡¶≤‡ßç‡¶ü‡¶æ</t>
  </si>
  <si>
    <t>Malte</t>
  </si>
  <si>
    <t>ŒúŒ¨ŒªœÑŒ±</t>
  </si>
  <si>
    <t>‡§Æ‡§æ‡§≤‡•ç‡§ü‡§æ</t>
  </si>
  <si>
    <t>M√°lta</t>
  </si>
  <si>
    <t>„Éû„É´„Çø</t>
  </si>
  <si>
    <t>Î™∞ÌÉÄ</t>
  </si>
  <si>
    <t>–ú–∞–ª—å—Ç–∞</t>
  </si>
  <si>
    <t>È©¨ËÄ≥‰ªñ</t>
  </si>
  <si>
    <t>Jey.</t>
  </si>
  <si>
    <t>Bailiwick of Jersey</t>
  </si>
  <si>
    <t>U.K. crown dependency</t>
  </si>
  <si>
    <t>JG</t>
  </si>
  <si>
    <t>Q785</t>
  </si>
  <si>
    <t>ÿ¨Ÿäÿ±ÿ≤Ÿä</t>
  </si>
  <si>
    <t>‡¶ú‡¶æ‡¶∞‡ßç‡¶∏‡¶ø</t>
  </si>
  <si>
    <t>Œ§Œ∂Œ≠œÅœÉŒµœä</t>
  </si>
  <si>
    <t>‡§ú‡§∞‡•ç‡§∏‡•Ä</t>
  </si>
  <si>
    <t>Baliato di Jersey</t>
  </si>
  <si>
    <t>„Ç∏„É£„Éº„Ç∏„Éº</t>
  </si>
  <si>
    <t>Ï†ÄÏßÄ ÏÑ¨</t>
  </si>
  <si>
    <t>–î–∂–µ—Ä—Å–∏</t>
  </si>
  <si>
    <t>Êæ§Ë•øÂ≥∂</t>
  </si>
  <si>
    <t>Guern.</t>
  </si>
  <si>
    <t>Bailiwick of Guernsey</t>
  </si>
  <si>
    <t>GK</t>
  </si>
  <si>
    <t>Q25230</t>
  </si>
  <si>
    <t>ÿ∫Ÿäÿ±ŸÜÿ≤Ÿä</t>
  </si>
  <si>
    <t>Guernesey</t>
  </si>
  <si>
    <t>ŒìŒ∫Œ≠œÅŒΩœÉŒµœä</t>
  </si>
  <si>
    <t>‡§ó‡•ç‡§µ‡•á‡§∞‡•ç‡§®‡§∏‡•á</t>
  </si>
  <si>
    <t>Guernsey Bailiffs√©g</t>
  </si>
  <si>
    <t>„Ç¨„Éº„É≥„Ç∏„Éº</t>
  </si>
  <si>
    <t>Í±¥ÏßÄ ÏÑ¨</t>
  </si>
  <si>
    <t>–ì–µ—Ä–Ω—Å–∏</t>
  </si>
  <si>
    <t>Ê†πË•øÂ≤õ</t>
  </si>
  <si>
    <t>IoMan</t>
  </si>
  <si>
    <t>IMY</t>
  </si>
  <si>
    <t>Q9676</t>
  </si>
  <si>
    <t>ÿ¨ÿ≤Ÿäÿ±ÿ© ŸÖÿßŸÜ</t>
  </si>
  <si>
    <t>‡¶Ü‡¶á‡¶≤ ‡¶Ö‡¶¨ ‡¶Æ‡ßç‡¶Ø‡¶æ‡¶®</t>
  </si>
  <si>
    <t>Isla de Man</t>
  </si>
  <si>
    <t>√Æle de Man</t>
  </si>
  <si>
    <t>ŒùŒÆœÉŒøœÇ œÑŒøœÖ ŒúŒ±ŒΩ</t>
  </si>
  <si>
    <t>‡§Æ‡§®‡•Å‡§∑‡•ç‡§Ø ‡§ï‡§æ ‡§ü‡§æ‡§™‡•Ç</t>
  </si>
  <si>
    <t>Man</t>
  </si>
  <si>
    <t>Pulau Man</t>
  </si>
  <si>
    <t>Isola di Man</t>
  </si>
  <si>
    <t>„Éû„É≥Â≥∂</t>
  </si>
  <si>
    <t>Îß® ÏÑ¨</t>
  </si>
  <si>
    <t>Wyspa Man</t>
  </si>
  <si>
    <t>Ilha de Man</t>
  </si>
  <si>
    <t>–æ—Å—Ç—Ä–æ–≤ –ú—ç–Ω</t>
  </si>
  <si>
    <t>Man Adasƒ±</t>
  </si>
  <si>
    <t>ƒê·∫£o Man</t>
  </si>
  <si>
    <t>È©¨ÊÅ©Â≤õ</t>
  </si>
  <si>
    <t>√Öland</t>
  </si>
  <si>
    <t>√Öland Islands</t>
  </si>
  <si>
    <t>AX</t>
  </si>
  <si>
    <t>ALA</t>
  </si>
  <si>
    <t>Q5689</t>
  </si>
  <si>
    <t>ÿ¨ÿ≤ÿ± ÿ£ŸàŸÑÿßŸÜÿØ</t>
  </si>
  <si>
    <t>‡¶Ö‡¶≤‡¶æ‡¶®‡ßç‡¶¶ ‡¶¶‡ßç‡¶¨‡ßÄ‡¶™‡¶™‡ßÅ‡¶û‡ßç‡¶ú</t>
  </si>
  <si>
    <t>ŒèŒªŒ±ŒΩœÑ</t>
  </si>
  <si>
    <t>‡§ë‡§≤‡•à‡§£‡•ç‡§° ‡§¶‡•ç‡§µ‡•Ä‡§™‡§∏‡§Æ‡•Ç‡§π</t>
  </si>
  <si>
    <t>Isole √Öland</t>
  </si>
  <si>
    <t>„Ç™„Éº„É©„É≥„ÉâË´∏Â≥∂</t>
  </si>
  <si>
    <t>Ïò¨ÎûÄÎìú Ï†úÎèÑ</t>
  </si>
  <si>
    <t>Wyspy Alandzkie</t>
  </si>
  <si>
    <t>–ê–ª–∞–Ω–¥—Å–∫–∏–µ –æ—Å—Ç—Ä–æ–≤–∞</t>
  </si>
  <si>
    <t>Â••ÂÖ∞Áæ§Â≤õ</t>
  </si>
  <si>
    <t>Faeroe Is.</t>
  </si>
  <si>
    <t>Faeroe Islands</t>
  </si>
  <si>
    <t>F√∏royar Is. (Faeroe Is.)</t>
  </si>
  <si>
    <t>Q4628</t>
  </si>
  <si>
    <t>ÿ¨ÿ≤ÿ± ŸÅÿßÿ±Ÿà</t>
  </si>
  <si>
    <t>‡¶´‡ßç‡¶Ø‡¶æ‡¶∞‡¶ì ‡¶¶‡ßç‡¶¨‡ßÄ‡¶™‡¶™‡ßÅ‡¶û‡ßç‡¶ú</t>
  </si>
  <si>
    <t>F√§r√∂er</t>
  </si>
  <si>
    <t>Islas Feroe</t>
  </si>
  <si>
    <t>√Æles F√©ro√©</t>
  </si>
  <si>
    <t>ŒùŒÆœÉŒøŒπ Œ¶ŒµœÅœåŒµœÇ</t>
  </si>
  <si>
    <t>‡§´‡§º‡§∞‡•ã ‡§¶‡•ç‡§µ‡•Ä‡§™‡§∏‡§Æ‡•Ç‡§π</t>
  </si>
  <si>
    <t>Fer√∂er</t>
  </si>
  <si>
    <t>Kepulauan Faroe</t>
  </si>
  <si>
    <t>F√¶r √òer</t>
  </si>
  <si>
    <t>„Éï„Çß„É≠„ÉºË´∏Â≥∂</t>
  </si>
  <si>
    <t>ÌéòÎ°ú Ï†úÎèÑ</t>
  </si>
  <si>
    <t>Faer√∂er</t>
  </si>
  <si>
    <t>Wyspy Owcze</t>
  </si>
  <si>
    <t>Ilhas Feroe</t>
  </si>
  <si>
    <t>–§–∞—Ä–µ—Ä—Å–∫–∏–µ –æ—Å—Ç—Ä–æ–≤–∞</t>
  </si>
  <si>
    <t>F√§r√∂arna</t>
  </si>
  <si>
    <t>Faroe Adalarƒ±</t>
  </si>
  <si>
    <t>Qu·∫ßn ƒë·∫£o Faroe</t>
  </si>
  <si>
    <t>Ê≥ïÁΩóÁæ§Â≤õ</t>
  </si>
  <si>
    <t>Indian Ocean Ter.</t>
  </si>
  <si>
    <t>Ind. Oc. Ter.</t>
  </si>
  <si>
    <t>Grouping of Christmas Island (23424869) and Cocos or Keeling Islands (23424784)</t>
  </si>
  <si>
    <t>Q4824275</t>
  </si>
  <si>
    <t>ÿ£ŸÇÿßŸÑŸäŸÖ ÿßŸÑŸÖÿ≠Ÿäÿ∑ ÿßŸÑŸáŸÜÿØŸä ÿßŸÑÿ£ÿ≥ÿ™ÿ±ÿßŸÑŸäÿ©</t>
  </si>
  <si>
    <t>‡¶Ö‡¶∏‡ßç‡¶ü‡ßç‡¶∞‡ßá‡¶≤‡¶ø‡¶Ø‡¶º‡¶æ‡¶® ‡¶≠‡¶æ‡¶∞‡¶§ ‡¶Æ‡¶π‡¶æ‡¶∏‡¶æ‡¶ó‡¶∞ ‡¶Ö‡¶û‡ßç‡¶ö‡¶≤</t>
  </si>
  <si>
    <t>Australische Territorien im Indischen Ozean</t>
  </si>
  <si>
    <t>Australian Indian Ocean Territories</t>
  </si>
  <si>
    <t>Territorios Australianos del Oc√©ano √çndico</t>
  </si>
  <si>
    <t>Territoires ext√©rieurs australiens de l'Oc√©an Indien</t>
  </si>
  <si>
    <t>ŒëœÖœÉœÑœÅŒ±ŒªŒ≠Œ∂ŒπŒ∫Œø ŒàŒ¥Œ±œÜŒøœÇ ŒôŒΩŒ¥ŒπŒ∫Œøœç Œ©Œ∫ŒµŒ±ŒΩŒøœç</t>
  </si>
  <si>
    <t>‡§π‡§ø‡§Ç‡§¶ ‡§Æ‡§π‡§æ‡§∏‡§æ‡§ó‡§∞ ‡§ï‡•á ‡§ë‡§∏‡•ç‡§ü‡•ç‡§∞‡•á‡§≤‡§ø‡§Ø‡§æ‡§à ‡§ï‡•ç‡§∑‡•á‡§§‡•ç‡§∞</t>
  </si>
  <si>
    <t>Ausztr√°l Indiai-√≥ce√°ni Ter√ºlet</t>
  </si>
  <si>
    <t>Wilayah Samudra Hindia Australia</t>
  </si>
  <si>
    <t>„Ç™„Éº„Çπ„Éà„É©„É™„Ç¢È†ò„Ç§„É≥„ÉâÊ¥ãÂú∞Âüü</t>
  </si>
  <si>
    <t>Ìò∏Ï£ºÎ†π Ïù∏ÎèÑÏñë ÏßÄÏó≠</t>
  </si>
  <si>
    <t>Cocoseilanden</t>
  </si>
  <si>
    <t>Australijskie Terytorium Oceanu Indyjskiego</t>
  </si>
  <si>
    <t>Territ√≥rios australianos do Oceano √çndico</t>
  </si>
  <si>
    <t>–ê–≤—Å—Ç—Ä–∞–ª–∏–π—Å–∫–∏–µ —Ç–µ—Ä—Ä–∏—Ç–æ—Ä–∏–∏ –≤ –ò–Ω–¥–∏–π—Å–∫–æ–º –æ–∫–µ–∞–Ω–µ</t>
  </si>
  <si>
    <t>Australienska indiska oceanens havsomr√•de</t>
  </si>
  <si>
    <t>V√πng l√£nh th·ªï ·∫§n ƒê·ªô D∆∞∆°ng thu·ªôc √öc</t>
  </si>
  <si>
    <t>Êæ≥Â±¨Âç∞Â∫¶Ê¥ãÈ†òÂú∞</t>
  </si>
  <si>
    <t>Br. Indian Ocean Ter.</t>
  </si>
  <si>
    <t>B69</t>
  </si>
  <si>
    <t>I.O.T.</t>
  </si>
  <si>
    <t>IO</t>
  </si>
  <si>
    <t>Admin. by U.K.; Claimed by Mauritius and Seychelles</t>
  </si>
  <si>
    <t>Q43448</t>
  </si>
  <si>
    <t>ÿ•ŸÇŸÑŸäŸÖ ÿßŸÑŸÖÿ≠Ÿäÿ∑ ÿßŸÑŸáŸÜÿØŸä ÿßŸÑÿ®ÿ±Ÿäÿ∑ÿßŸÜŸä</t>
  </si>
  <si>
    <t>‡¶¨‡ßç‡¶∞‡¶ø‡¶ü‡¶ø‡¶∂ ‡¶≠‡¶æ‡¶∞‡¶§ ‡¶Æ‡¶π‡¶æ‡¶∏‡¶æ‡¶ó‡¶∞‡ßÄ‡¶Ø‡¶º ‡¶è‡¶≤‡¶æ‡¶ï‡¶æ</t>
  </si>
  <si>
    <t>Britisches Territorium im Indischen Ozean</t>
  </si>
  <si>
    <t>Territorio Brit√°nico del Oc√©ano √çndico</t>
  </si>
  <si>
    <t>Territoire britannique de l'oc√©an Indien</t>
  </si>
  <si>
    <t>ŒíœÅŒµœÑŒ±ŒΩŒπŒ∫œå ŒàŒ¥Œ±œÜŒøœÇ ŒôŒΩŒ¥ŒπŒ∫Œøœç Œ©Œ∫ŒµŒ±ŒΩŒøœç</t>
  </si>
  <si>
    <t>‡§¨‡•ç‡§∞‡§ø‡§ü‡§ø‡§∂ ‡§π‡§ø‡§Ç‡§¶ ‡§Æ‡§π‡§æ‡§∏‡§æ‡§ó‡§∞ ‡§ï‡•ç‡§∑‡•á‡§§‡•ç‡§∞</t>
  </si>
  <si>
    <t>Brit Indiai-√≥ce√°ni Ter√ºlet</t>
  </si>
  <si>
    <t>Wilayah Samudra Hindia Britania</t>
  </si>
  <si>
    <t>Territorio britannico dell'oceano Indiano</t>
  </si>
  <si>
    <t>„Ç§„ÇÆ„É™„ÇπÈ†ò„Ç§„É≥„ÉâÊ¥ãÂú∞Âüü</t>
  </si>
  <si>
    <t>ÏòÅÍµ≠Î†π Ïù∏ÎèÑÏñë ÏßÄÏó≠</t>
  </si>
  <si>
    <t>Brits Indische Oceaanterritorium</t>
  </si>
  <si>
    <t>Brytyjskie Terytorium Oceanu Indyjskiego</t>
  </si>
  <si>
    <t>Territ√≥rio Brit√¢nico do Oceano √çndico</t>
  </si>
  <si>
    <t>–ë—Ä–∏—Ç–∞–Ω—Å–∫–∞—è —Ç–µ—Ä—Ä–∏—Ç–æ—Ä–∏—è –≤ –ò–Ω–¥–∏–π—Å–∫–æ–º –æ–∫–µ–∞–Ω–µ</t>
  </si>
  <si>
    <t>Brittiska territoriet i Indiska oceanen</t>
  </si>
  <si>
    <t>Britanya Hint Okyanusu Topraklarƒ±</t>
  </si>
  <si>
    <t>L√£nh th·ªï ·∫§n ƒê·ªô D∆∞∆°ng thu·ªôc Anh</t>
  </si>
  <si>
    <t>Ëã±Â±¨Âç∞Â∫¶Ê¥ãÈ†òÂú∞</t>
  </si>
  <si>
    <t>Sing.</t>
  </si>
  <si>
    <t>Republic of Singapore</t>
  </si>
  <si>
    <t>Q334</t>
  </si>
  <si>
    <t>ÿ≥ŸÜÿ∫ÿßŸÅŸàÿ±ÿ©</t>
  </si>
  <si>
    <t>‡¶∏‡¶ø‡¶ô‡ßç‡¶ó‡¶æ‡¶™‡ßÅ‡¶∞</t>
  </si>
  <si>
    <t>Singapur</t>
  </si>
  <si>
    <t>Singapour</t>
  </si>
  <si>
    <t>Œ£ŒπŒ≥Œ∫Œ±œÄŒøœçœÅŒ∑</t>
  </si>
  <si>
    <t>‡§∏‡§ø‡§Ç‡§ó‡§æ‡§™‡•Å‡§∞</t>
  </si>
  <si>
    <t>Szingap√∫r</t>
  </si>
  <si>
    <t>Singapura</t>
  </si>
  <si>
    <t>„Ç∑„É≥„Ç¨„Éù„Éº„É´</t>
  </si>
  <si>
    <t>Ïã±Í∞ÄÌè¨Î•¥</t>
  </si>
  <si>
    <t>–°–∏–Ω–≥–∞–ø—É—Ä</t>
  </si>
  <si>
    <t>Êñ∞Âä†Âù°</t>
  </si>
  <si>
    <t>Nfk. I.</t>
  </si>
  <si>
    <t>NF</t>
  </si>
  <si>
    <t>Territory of Norfolk Island</t>
  </si>
  <si>
    <t>Q31057</t>
  </si>
  <si>
    <t>ÿ¨ÿ≤Ÿäÿ±ÿ© ŸÜŸàÿ±ŸÅŸàŸÑŸÉ</t>
  </si>
  <si>
    <t>‡¶®‡¶∞‡¶´‡ßã‡¶ï ‡¶¶‡ßç‡¶¨‡ßÄ‡¶™</t>
  </si>
  <si>
    <t>Isla Norfolk</t>
  </si>
  <si>
    <t>√Æle Norfolk</t>
  </si>
  <si>
    <t>ŒùœåœÅœÜŒøŒªŒ∫</t>
  </si>
  <si>
    <t>‡§®‡•â‡§∞‡•ç‡§´‡§º‡•ã‡§ï ‡§¶‡•ç‡§µ‡•Ä‡§™</t>
  </si>
  <si>
    <t>Norfolk-sziget</t>
  </si>
  <si>
    <t>Pulau Norfolk</t>
  </si>
  <si>
    <t>Isola Norfolk</t>
  </si>
  <si>
    <t>„Éé„Éº„Éï„Ç©„Éº„ÇØÂ≥∂</t>
  </si>
  <si>
    <t>ÎÖ∏ÌçΩ ÏÑ¨</t>
  </si>
  <si>
    <t>Norfolk</t>
  </si>
  <si>
    <t>Ilha Norfolk</t>
  </si>
  <si>
    <t>–ù–æ—Ä—Ñ–æ–ª–∫</t>
  </si>
  <si>
    <t>Norfolk√∂n</t>
  </si>
  <si>
    <t>Norfolk Adasƒ±</t>
  </si>
  <si>
    <t>ƒê·∫£o Norfolk</t>
  </si>
  <si>
    <t>ËØ∫Á¶èÂÖãÂ≤õ</t>
  </si>
  <si>
    <t>Cook Is.</t>
  </si>
  <si>
    <t>Assoc. with N.Z.</t>
  </si>
  <si>
    <t>Q26988</t>
  </si>
  <si>
    <t>ÿ¨ÿ≤ÿ± ŸÉŸàŸÉ</t>
  </si>
  <si>
    <t>‡¶ï‡ßÅ‡¶ï ‡¶¶‡ßç‡¶¨‡ßÄ‡¶™‡¶™‡ßÅ‡¶û‡ßç‡¶ú</t>
  </si>
  <si>
    <t>Cookinseln</t>
  </si>
  <si>
    <t>Islas Cook</t>
  </si>
  <si>
    <t>√éles Cook</t>
  </si>
  <si>
    <t>ŒùŒÆœÉŒøŒπ ŒöŒøœÖŒ∫</t>
  </si>
  <si>
    <t>‡§ï‡•Å‡§ï ‡§¶‡•ç‡§µ‡•Ä‡§™‡§∏‡§Æ‡•Ç‡§π</t>
  </si>
  <si>
    <t>Cook-szigetek</t>
  </si>
  <si>
    <t>Kepulauan Cook</t>
  </si>
  <si>
    <t>Isole Cook</t>
  </si>
  <si>
    <t>„ÇØ„ÉÉ„ÇØË´∏Â≥∂</t>
  </si>
  <si>
    <t>Ïø° Ï†úÎèÑ</t>
  </si>
  <si>
    <t>Cookeilanden</t>
  </si>
  <si>
    <t>Wyspy Cooka</t>
  </si>
  <si>
    <t>Ilhas Cook</t>
  </si>
  <si>
    <t>–û—Å—Ç—Ä–æ–≤–∞ –ö—É–∫–∞</t>
  </si>
  <si>
    <t>Cook√∂arna</t>
  </si>
  <si>
    <t>Cook Adalarƒ±</t>
  </si>
  <si>
    <t>Qu·∫ßn ƒë·∫£o Cook</t>
  </si>
  <si>
    <t>Â∫ìÂÖãÁæ§Â≤õ</t>
  </si>
  <si>
    <t>Tongo</t>
  </si>
  <si>
    <t>Kingdom of Tonga</t>
  </si>
  <si>
    <t>Q678</t>
  </si>
  <si>
    <t>ÿ™ŸàŸÜÿ∫ÿß</t>
  </si>
  <si>
    <t>‡¶ü‡ßã‡¶ô‡ßç‡¶ó‡¶æ</t>
  </si>
  <si>
    <t>Œ§œåŒΩŒ≥Œ∫Œ±</t>
  </si>
  <si>
    <t>‡§ü‡•ã‡§Ç‡§ó‡§æ</t>
  </si>
  <si>
    <t>„Éà„É≥„Ç¨</t>
  </si>
  <si>
    <t>ÌÜµÍ∞Ä</t>
  </si>
  <si>
    <t>–¢–æ–Ω–≥–∞</t>
  </si>
  <si>
    <t>Êù±Âä†</t>
  </si>
  <si>
    <t>Wallis and Futuna Is.</t>
  </si>
  <si>
    <t>Wlf.</t>
  </si>
  <si>
    <t>Q35555</t>
  </si>
  <si>
    <t>ŸàÿßŸÑŸäÿ≥ ŸàŸÅŸàÿ™ŸàŸÜÿß</t>
  </si>
  <si>
    <t>‡¶ì‡¶Ø‡¶º‡¶æ‡¶≤‡¶ø‡¶∏ ‡¶ì ‡¶´‡ßÅ‡¶ü‡ßÅ‡¶®‡¶æ</t>
  </si>
  <si>
    <t>Wallis und Futuna</t>
  </si>
  <si>
    <t>Wallis y Futuna</t>
  </si>
  <si>
    <t>Wallis-et-Futuna</t>
  </si>
  <si>
    <t>ŒüœÖŒ±ŒªŒØœÇ Œ∫Œ±Œπ Œ¶ŒøœÖœÑŒøœÖŒΩŒ¨</t>
  </si>
  <si>
    <t>‡§µ‡§æ‡§≤‡§ø‡§∏ ‡§î‡§∞ ‡§´‡•ç‡§Ø‡•Ç‡§ü‡•Å‡§®‡§æ</t>
  </si>
  <si>
    <t>Wallis √©s Futuna</t>
  </si>
  <si>
    <t>Wallis dan Futuna</t>
  </si>
  <si>
    <t>Wallis e Futuna</t>
  </si>
  <si>
    <t>„Ç¶„Ç©„É™„Çπ„Éª„Éï„ÉÑ„Éä</t>
  </si>
  <si>
    <t>ÏôàÎ¶¨Ïä§ ÌìåÌäÄÎÇò</t>
  </si>
  <si>
    <t>Wallis en Futuna</t>
  </si>
  <si>
    <t>Wallis i Futuna</t>
  </si>
  <si>
    <t>–£–æ–ª–ª–∏—Å –∏ –§—É—Ç—É–Ω–∞</t>
  </si>
  <si>
    <t>Wallis- och Futuna√∂arna</t>
  </si>
  <si>
    <t>Wallis ve Futuna Adalarƒ±</t>
  </si>
  <si>
    <t>Wallis v√† Futuna</t>
  </si>
  <si>
    <t>Áì¶Âà©ÊñØÂíåÂØåÂúñÁ¥ç</t>
  </si>
  <si>
    <t>Independent State of Samoa</t>
  </si>
  <si>
    <t>Q683</t>
  </si>
  <si>
    <t>ÿ≥ÿßŸÖŸàÿß</t>
  </si>
  <si>
    <t>‡¶∏‡¶æ‡¶Æ‡ßã‡¶Ø‡¶º‡¶æ</t>
  </si>
  <si>
    <t>Œ£Œ±ŒºœåŒ±</t>
  </si>
  <si>
    <t>‡§∏‡§Æ‡•ã‡§Ü</t>
  </si>
  <si>
    <t>Szamoa</t>
  </si>
  <si>
    <t>„Çµ„É¢„Ç¢</t>
  </si>
  <si>
    <t>ÏÇ¨Î™®ÏïÑ</t>
  </si>
  <si>
    <t>–°–∞–º–æ–∞</t>
  </si>
  <si>
    <t>Ëê®Êë©‰∫ö</t>
  </si>
  <si>
    <t>Solomon Is.</t>
  </si>
  <si>
    <t>S. Is.</t>
  </si>
  <si>
    <t>BP</t>
  </si>
  <si>
    <t>Q685</t>
  </si>
  <si>
    <t>ÿ¨ÿ≤ÿ± ÿ≥ŸÑŸäŸÖÿßŸÜ</t>
  </si>
  <si>
    <t>‡¶∏‡¶≤‡ßã‡¶Æ‡¶® ‡¶¶‡ßç‡¶¨‡ßÄ‡¶™‡¶™‡ßÅ‡¶û‡ßç‡¶ú</t>
  </si>
  <si>
    <t>Salomonen</t>
  </si>
  <si>
    <t>Islas Salom√≥n</t>
  </si>
  <si>
    <t>√éles Salomon</t>
  </si>
  <si>
    <t>ŒùŒÆœÉŒøŒπ Œ£ŒøŒªŒøŒºœéŒΩœÑŒ±</t>
  </si>
  <si>
    <t>‡§∏‡•ã‡§≤‡•ã‡§Æ‡§® ‡§¶‡•ç‡§µ‡•Ä‡§™‡§∏‡§Æ‡•Ç‡§π</t>
  </si>
  <si>
    <t>Salamon-szigetek</t>
  </si>
  <si>
    <t>Kepulauan Solomon</t>
  </si>
  <si>
    <t>Isole Salomone</t>
  </si>
  <si>
    <t>„ÇΩ„É≠„É¢„É≥Ë´∏Â≥∂</t>
  </si>
  <si>
    <t>ÏÜîÎ°úÎ™¨ Ï†úÎèÑ</t>
  </si>
  <si>
    <t>Salomonseilanden</t>
  </si>
  <si>
    <t>Wyspy Salomona</t>
  </si>
  <si>
    <t>Ilhas Salom√£o</t>
  </si>
  <si>
    <t>–°–æ–ª–æ–º–æ–Ω–æ–≤—ã –û—Å—Ç—Ä–æ–≤–∞</t>
  </si>
  <si>
    <t>Salomon√∂arna</t>
  </si>
  <si>
    <t>Solomon Adalarƒ±</t>
  </si>
  <si>
    <t>Qu·∫ßn ƒë·∫£o Solomon</t>
  </si>
  <si>
    <t>Á¥¢ÁæÖÈñÄÁæ§Â≥∂</t>
  </si>
  <si>
    <t>Tuv.</t>
  </si>
  <si>
    <t>Q672</t>
  </si>
  <si>
    <t>ÿ™ŸàŸÅÿßŸÑŸà</t>
  </si>
  <si>
    <t>‡¶ü‡ßÅ‡¶≠‡¶æ‡¶≤‡ßÅ</t>
  </si>
  <si>
    <t>Œ§ŒøœÖŒ≤Œ±ŒªŒøœç</t>
  </si>
  <si>
    <t>‡§§‡•Å‡§µ‡§æ‡§≤‡•Ç</t>
  </si>
  <si>
    <t>„ÉÑ„Éê„É´</t>
  </si>
  <si>
    <t>Ìà¨Î∞úÎ£®</t>
  </si>
  <si>
    <t>–¢—É–≤–∞–ª—É</t>
  </si>
  <si>
    <t>ÂêêÁì¶È≠Ø</t>
  </si>
  <si>
    <t>Mald.</t>
  </si>
  <si>
    <t>Republic of Maldives</t>
  </si>
  <si>
    <t>B13</t>
  </si>
  <si>
    <t>Q826</t>
  </si>
  <si>
    <t>ÿ¨ÿ≤ÿ± ÿßŸÑŸÖÿßŸÑÿØŸäŸÅ</t>
  </si>
  <si>
    <t>‡¶Æ‡¶æ‡¶≤‡¶¶‡ßç‡¶¨‡ßÄ‡¶™</t>
  </si>
  <si>
    <t>Malediven</t>
  </si>
  <si>
    <t>Maldivas</t>
  </si>
  <si>
    <t>ŒúŒ±ŒªŒ¥ŒØŒ≤ŒµœÇ</t>
  </si>
  <si>
    <t>‡§Æ‡§æ‡§≤‡§¶‡•Ä‡§µ</t>
  </si>
  <si>
    <t>Mald√≠v-szigetek</t>
  </si>
  <si>
    <t>Maladewa</t>
  </si>
  <si>
    <t>Maldive</t>
  </si>
  <si>
    <t>„É¢„É´„Éá„Ç£„Éñ</t>
  </si>
  <si>
    <t>Î™∞ÎîîÎ∏å</t>
  </si>
  <si>
    <t>Maldiven</t>
  </si>
  <si>
    <t>Malediwy</t>
  </si>
  <si>
    <t>–ú–∞–ª—å–¥–∏–≤—ã</t>
  </si>
  <si>
    <t>Maldiverna</t>
  </si>
  <si>
    <t>Maldivler</t>
  </si>
  <si>
    <t>È©¨Â∞î‰ª£Â§´</t>
  </si>
  <si>
    <t>Republic of Nauru</t>
  </si>
  <si>
    <t>Q697</t>
  </si>
  <si>
    <t>ŸÜÿßŸàÿ±Ÿà</t>
  </si>
  <si>
    <t>‡¶®‡¶æ‡¶â‡¶∞‡ßÅ</t>
  </si>
  <si>
    <t>ŒùŒ±ŒøœÖœÅŒøœç</t>
  </si>
  <si>
    <t>‡§®‡•å‡§∞‡•Å</t>
  </si>
  <si>
    <t>„Éä„Ç¶„É´</t>
  </si>
  <si>
    <t>ÎÇòÏö∞Î£®</t>
  </si>
  <si>
    <t>–ù–∞—É—Ä—É</t>
  </si>
  <si>
    <t>Ë´æÈ≠Ø</t>
  </si>
  <si>
    <t>F.S.M.</t>
  </si>
  <si>
    <t>Micronesia, Federated States of</t>
  </si>
  <si>
    <t>Q702</t>
  </si>
  <si>
    <t>ŸàŸÑÿßŸäÿßÿ™ ŸÖŸäŸÉÿ±ŸàŸÜŸäÿ≥Ÿäÿß ÿßŸÑŸÖÿ™ÿ≠ÿØÿ©</t>
  </si>
  <si>
    <t>‡¶Æ‡¶æ‡¶á‡¶ï‡ßç‡¶∞‡ßã‡¶®‡ßá‡¶∂‡¶ø‡¶Ø‡¶º‡¶æ ‡¶Ø‡ßÅ‡¶ï‡ßç‡¶§‡¶∞‡¶æ‡¶ú‡ßç‡¶Ø</t>
  </si>
  <si>
    <t>Mikronesien</t>
  </si>
  <si>
    <t>Micron√©sie</t>
  </si>
  <si>
    <t>ŒúŒπŒ∫œÅŒøŒΩŒ∑œÉŒØŒ±</t>
  </si>
  <si>
    <t>‡§Æ‡§æ‡§á‡§ï‡•ç‡§∞‡•ã‡§®‡•á‡§∂‡§ø‡§Ø‡§æ ‡§ï‡•á ‡§∏‡§Ç‡§ò‡•Ä‡§ï‡•É‡§§ ‡§∞‡§æ‡§ú‡•ç‡§Ø</t>
  </si>
  <si>
    <t>Mikron√©ziai Sz√∂vets√©gi √Ållamok</t>
  </si>
  <si>
    <t>Mikronesia</t>
  </si>
  <si>
    <t>Stati Federati di Micronesia</t>
  </si>
  <si>
    <t>„Éü„ÇØ„É≠„Éç„Ç∑„Ç¢ÈÄ£ÈÇ¶</t>
  </si>
  <si>
    <t>ÎØ∏ÌÅ¨Î°úÎÑ§ÏãúÏïÑ Ïó∞Î∞©</t>
  </si>
  <si>
    <t>Mikronezja</t>
  </si>
  <si>
    <t>Micron√©sia</t>
  </si>
  <si>
    <t>–ú–∏–∫—Ä–æ–Ω–µ–∑–∏—è</t>
  </si>
  <si>
    <t>Mikronesiens federerade stater</t>
  </si>
  <si>
    <t>Mikronezya</t>
  </si>
  <si>
    <t>ÂØÜÂÖãÁΩóÂ∞ºË•ø‰∫öËÅîÈÇ¶</t>
  </si>
  <si>
    <t>S. Geo. and the Is.</t>
  </si>
  <si>
    <t>S.G. &amp; Is.</t>
  </si>
  <si>
    <t>GS</t>
  </si>
  <si>
    <t>Q35086</t>
  </si>
  <si>
    <t>ÿ¨Ÿàÿ±ÿ¨Ÿäÿß ÿßŸÑÿ¨ŸÜŸàÿ®Ÿäÿ© Ÿàÿ¨ÿ≤ÿ± ÿ≥ÿßŸÜÿØŸàŸäÿ™ÿ¥ ÿßŸÑÿ¨ŸÜŸàÿ®Ÿäÿ©</t>
  </si>
  <si>
    <t>‡¶¶‡¶ï‡ßç‡¶∑‡¶ø‡¶£ ‡¶ú‡¶∞‡ßç‡¶ú‡¶ø‡¶Ø‡¶º‡¶æ ‡¶ì ‡¶¶‡¶ï‡ßç‡¶∑‡¶ø‡¶£ ‡¶∏‡ßç‡¶Ø‡¶®‡ßç‡¶°‡¶â‡¶á‡¶ö ‡¶¶‡ßç‡¶¨‡ßÄ‡¶™‡¶™‡ßÅ‡¶û‡ßç‡¶ú</t>
  </si>
  <si>
    <t>S√ºdgeorgien und die S√ºdlichen Sandwichinseln</t>
  </si>
  <si>
    <t>South Georgia and the South Sandwich Islands</t>
  </si>
  <si>
    <t>Islas Georgias del Sur y S√°ndwich del Sur</t>
  </si>
  <si>
    <t>G√©orgie du Sud-et-les √éles Sandwich du Sud</t>
  </si>
  <si>
    <t>ŒùŒÆœÉŒøŒπ ŒùœåœÑŒπŒ± ŒìŒµœâœÅŒ≥ŒØŒ± Œ∫Œ±Œπ ŒùœåœÑŒπŒµœÇ Œ£Œ¨ŒΩœÑŒøœÖŒπœÑœÇ</t>
  </si>
  <si>
    <t>‡§¶‡§ï‡•ç‡§∑‡§ø‡§£ ‡§ú‡•â‡§∞‡•ç‡§ú‡§ø‡§Ø‡§æ ‡§è‡§µ‡§Ç ‡§¶‡§ï‡•ç‡§∑‡§ø‡§£ ‡§∏‡•à‡§Ç‡§°‡§µ‡§ø‡§ö ‡§¶‡•ç‡§µ‡•Ä‡§™ ‡§∏‡§Æ‡•Ç‡§π</t>
  </si>
  <si>
    <t>D√©li-Georgia √©s D√©li-Sandwich-szigetek</t>
  </si>
  <si>
    <t>Georgia Selatan dan Kepulauan Sandwich Selatan</t>
  </si>
  <si>
    <t>Georgia del Sud e isole Sandwich meridionali</t>
  </si>
  <si>
    <t>„Çµ„Ç¶„Çπ„Ç∏„Éß„Éº„Ç∏„Ç¢„Éª„Çµ„Ç¶„Çπ„Çµ„É≥„Éâ„Ç¶„Ç£„ÉÉ„ÉÅË´∏Â≥∂</t>
  </si>
  <si>
    <t>ÏÇ¨Ïö∞Ïä§Ï°∞ÏßÄÏïÑ ÏÇ¨Ïö∞Ïä§ÏÉåÎìúÏúÑÏπò Ï†úÎèÑ</t>
  </si>
  <si>
    <t>Zuid-Georgia en de Zuidelijke Sandwicheilanden</t>
  </si>
  <si>
    <t>Georgia Po≈Çudniowa i Sandwich Po≈Çudniowy</t>
  </si>
  <si>
    <t>Ilhas Ge√≥rgia do Sul e Sandwich do Sul</t>
  </si>
  <si>
    <t>–Æ–∂–Ω–∞—è –ì–µ–æ—Ä–≥–∏—è –∏ –Æ–∂–Ω—ã–µ –°–∞–Ω–¥–≤–∏—á–µ–≤—ã –æ—Å—Ç—Ä–æ–≤–∞</t>
  </si>
  <si>
    <t>Sydgeorgien och Sydsandwich√∂arna</t>
  </si>
  <si>
    <t>G√ºney Georgia ve G√ºney Sandwich Adalarƒ±</t>
  </si>
  <si>
    <t>Nam Georgia v√† Qu·∫ßn ƒë·∫£o Nam Sandwich</t>
  </si>
  <si>
    <t>ÂçóÂñ¨Ê≤ª‰∫ûÂ≥∂ËàáÂçóÊ°ëÂ®ÅÂ•áÁæ§Â≥∂</t>
  </si>
  <si>
    <t>Falkland Is.</t>
  </si>
  <si>
    <t>B12</t>
  </si>
  <si>
    <t>Flk. Is.</t>
  </si>
  <si>
    <t>Falkland Islands (Islas Malvinas)</t>
  </si>
  <si>
    <t>Admin. by U.K.; Claimed by Argentina</t>
  </si>
  <si>
    <t>Islas Malvinas</t>
  </si>
  <si>
    <t>Q9648</t>
  </si>
  <si>
    <t>ÿ¨ÿ≤ÿ± ŸÅŸàŸÉŸÑÿßŸÜÿØ</t>
  </si>
  <si>
    <t>‡¶´‡¶ï‡ßç‚Äå‡¶≤‡ßç‡¶Ø‡¶æ‡¶®‡ßç‡¶° ‡¶¶‡ßç‡¶¨‡ßÄ‡¶™‡¶™‡ßÅ‡¶û‡ßç‡¶ú</t>
  </si>
  <si>
    <t>Falklandinseln</t>
  </si>
  <si>
    <t>√Æles Malouines</t>
  </si>
  <si>
    <t>ŒùŒÆœÉŒøŒπ Œ¶œéŒ∫ŒªŒ±ŒΩœÑ</t>
  </si>
  <si>
    <t>‡§´‡§º‡•â‡§ï‡§≤‡•à‡§Ç‡§° ‡§¶‡•ç‡§µ‡•Ä‡§™‡§∏‡§Æ‡•Ç‡§π</t>
  </si>
  <si>
    <t>Falkland-szigetek</t>
  </si>
  <si>
    <t>Kepulauan Falkland</t>
  </si>
  <si>
    <t>Isole Falkland</t>
  </si>
  <si>
    <t>„Éï„Ç©„Éº„ÇØ„É©„É≥„ÉâË´∏Â≥∂</t>
  </si>
  <si>
    <t>Ìè¨ÌÅ¥ÎûúÎìú Ï†úÎèÑ</t>
  </si>
  <si>
    <t>Falklandeilanden</t>
  </si>
  <si>
    <t>Falklandy</t>
  </si>
  <si>
    <t>Ilhas Malvinas</t>
  </si>
  <si>
    <t>–§–æ–ª–∫–ª–µ–Ω–¥—Å–∫–∏–µ –æ—Å—Ç—Ä–æ–≤–∞</t>
  </si>
  <si>
    <t>Falklands√∂arna</t>
  </si>
  <si>
    <t>Falkland Adalarƒ±</t>
  </si>
  <si>
    <t>Qu·∫ßn ƒë·∫£o Falkland</t>
  </si>
  <si>
    <t>Á¶èÂÖãÂÖ∞Áæ§Â≤õ</t>
  </si>
  <si>
    <t>Van.</t>
  </si>
  <si>
    <t>Republic of Vanuatu</t>
  </si>
  <si>
    <t>NH</t>
  </si>
  <si>
    <t>Q686</t>
  </si>
  <si>
    <t>ŸÅÿßŸÜŸàÿßÿ™Ÿà</t>
  </si>
  <si>
    <t>‡¶≠‡¶æ‡¶®‡ßÅ‡¶Ø‡¶º‡¶æ‡¶ü‡ßÅ</t>
  </si>
  <si>
    <t>ŒíŒ±ŒΩŒøœÖŒ¨œÑŒøœÖ</t>
  </si>
  <si>
    <t>‡§µ‡§æ‡§®‡•Ç‡§Ü‡§ü‡•Ç</t>
  </si>
  <si>
    <t>„Éê„Éå„Ç¢„ÉÑ</t>
  </si>
  <si>
    <t>Î∞îÎàÑÏïÑÌà¨</t>
  </si>
  <si>
    <t>–í–∞–Ω—É–∞—Ç—É</t>
  </si>
  <si>
    <t>Ëê¨ÈÇ£Êùú</t>
  </si>
  <si>
    <t>Q34020</t>
  </si>
  <si>
    <t>ŸÜŸäŸäŸàŸä</t>
  </si>
  <si>
    <t>‡¶®‡¶ø‡¶â‡¶Ø‡¶º‡ßá</t>
  </si>
  <si>
    <t>ŒùŒπŒøœçŒµ</t>
  </si>
  <si>
    <t>‡§®‡§ø‡§â‡§è</t>
  </si>
  <si>
    <t>„Éã„Ç¶„Ç®</t>
  </si>
  <si>
    <t>ÎãàÏö∞Ïóê</t>
  </si>
  <si>
    <t>–ù–∏—É—ç</t>
  </si>
  <si>
    <t>Á¥êÂüÉ</t>
  </si>
  <si>
    <t>Am. Samoa</t>
  </si>
  <si>
    <t>Q16641</t>
  </si>
  <si>
    <t>ÿ≥ÿßŸÖŸàÿß ÿßŸÑÿ£ŸÖÿ±ŸäŸÉŸäÿ©</t>
  </si>
  <si>
    <t>‡¶Ü‡¶Æ‡ßá‡¶∞‡¶ø‡¶ï‡¶æ‡¶® ‡¶∏‡¶æ‡¶Æ‡ßã‡¶Ø‡¶º‡¶æ</t>
  </si>
  <si>
    <t>Amerikanisch-Samoa</t>
  </si>
  <si>
    <t>Samoa Estadounidense</t>
  </si>
  <si>
    <t>Samoa am√©ricaines</t>
  </si>
  <si>
    <t>ŒëŒºŒµœÅŒπŒ∫Œ±ŒΩŒπŒ∫ŒÆ Œ£Œ±ŒºœåŒ±</t>
  </si>
  <si>
    <t>‡§Ö‡§Æ‡•á‡§∞‡§ø‡§ï‡•Ä ‡§∏‡§Æ‡•ã‡§Ü</t>
  </si>
  <si>
    <t>Amerikai Szamoa</t>
  </si>
  <si>
    <t>Samoa Amerika</t>
  </si>
  <si>
    <t>Samoa Americane</t>
  </si>
  <si>
    <t>„Ç¢„É°„É™„Ç´È†ò„Çµ„É¢„Ç¢</t>
  </si>
  <si>
    <t>ÏïÑÎ©îÎ¶¨Ïπ∏ÏÇ¨Î™®ÏïÑ</t>
  </si>
  <si>
    <t>Amerikaans-Samoa</t>
  </si>
  <si>
    <t>Samoa Ameryka≈Ñskie</t>
  </si>
  <si>
    <t>Samoa Americana</t>
  </si>
  <si>
    <t>–ê–º–µ—Ä–∏–∫–∞–Ω—Å–∫–æ–µ –°–∞–º–æ–∞</t>
  </si>
  <si>
    <t>Amerikanska Samoa</t>
  </si>
  <si>
    <t>Amerikan Samoasƒ±</t>
  </si>
  <si>
    <t>Samoa thu·ªôc M·ªπ</t>
  </si>
  <si>
    <t>ÁæéÂ±¨Ëñ©Êë©‰∫û</t>
  </si>
  <si>
    <t>Republic of Palau</t>
  </si>
  <si>
    <t>Q695</t>
  </si>
  <si>
    <t>ÿ®ÿßŸÑÿßŸà</t>
  </si>
  <si>
    <t>‡¶™‡¶æ‡¶≤‡¶æ‡¶â</t>
  </si>
  <si>
    <t>Palaos</t>
  </si>
  <si>
    <t>Œ†Œ±ŒªŒ¨ŒøœÖ</t>
  </si>
  <si>
    <t>‡§™‡§≤‡§æ‡§â</t>
  </si>
  <si>
    <t>„Éë„É©„Ç™</t>
  </si>
  <si>
    <t>ÌåîÎùºÏö∞</t>
  </si>
  <si>
    <t>–ü–∞–ª–∞—É</t>
  </si>
  <si>
    <t>Â∏õÁêâ</t>
  </si>
  <si>
    <t>Territory of Guam</t>
  </si>
  <si>
    <t>Q16635</t>
  </si>
  <si>
    <t>ÿ∫ŸàÿßŸÖ</t>
  </si>
  <si>
    <t>‡¶ó‡ßÅ‡¶Ø‡¶º‡¶æ‡¶Æ</t>
  </si>
  <si>
    <t>ŒìŒ∫ŒøœÖŒ¨Œº</t>
  </si>
  <si>
    <t>‡§ó‡•Å‡§Ü‡§Æ</t>
  </si>
  <si>
    <t>„Ç∞„Ç¢„É†</t>
  </si>
  <si>
    <t>Í¥å</t>
  </si>
  <si>
    <t>–ì—É–∞–º</t>
  </si>
  <si>
    <t>ÈóúÂ≥∂</t>
  </si>
  <si>
    <t>N. Mariana Is.</t>
  </si>
  <si>
    <t>N.M.I.</t>
  </si>
  <si>
    <t>Commonwealth of the Northern Mariana Islands</t>
  </si>
  <si>
    <t>CQ</t>
  </si>
  <si>
    <t>Q16644</t>
  </si>
  <si>
    <t>ÿ¨ÿ≤ÿ± ŸÖÿßÿ±ŸäÿßŸÜÿß ÿßŸÑÿ¥ŸÖÿßŸÑŸäÿ©</t>
  </si>
  <si>
    <t>‡¶â‡¶§‡ßç‡¶§‡¶∞ ‡¶Æ‡¶æ‡¶∞‡¶ø‡¶Ø‡¶º‡¶æ‡¶®‡¶æ ‡¶¶‡ßç‡¶¨‡ßÄ‡¶™‡¶™‡ßÅ‡¶û‡ßç‡¶ú</t>
  </si>
  <si>
    <t>N√∂rdliche Marianen</t>
  </si>
  <si>
    <t>Islas Marianas del Norte</t>
  </si>
  <si>
    <t>√Æles Mariannes du Nord</t>
  </si>
  <si>
    <t>ŒíœåœÅŒµŒπŒµœÇ ŒúŒ±œÅŒπŒ¨ŒΩŒµœÇ ŒùŒÆœÉŒøŒπ</t>
  </si>
  <si>
    <t>‡§â‡§§‡•ç‡§§‡§∞‡•Ä ‡§Æ‡§æ‡§∞‡§ø‡§Ø‡§æ‡§®‡§æ ‡§¶‡•ç‡§µ‡•Ä‡§™</t>
  </si>
  <si>
    <t>√âszaki-Mariana-szigetek</t>
  </si>
  <si>
    <t>Kepulauan Mariana Utara</t>
  </si>
  <si>
    <t>Isole Marianne Settentrionali</t>
  </si>
  <si>
    <t>Âåó„Éû„É™„Ç¢„ÉäË´∏Â≥∂</t>
  </si>
  <si>
    <t>Î∂ÅÎßàÎ¶¨ÏïÑÎÇò Ï†úÎèÑ</t>
  </si>
  <si>
    <t>Noordelijke Marianen</t>
  </si>
  <si>
    <t>Mariany P√≥≈Çnocne</t>
  </si>
  <si>
    <t>Marianas Setentrionais</t>
  </si>
  <si>
    <t>–°–µ–≤–µ—Ä–Ω—ã–µ –ú–∞—Ä–∏–∞–Ω—Å–∫–∏–µ –æ—Å—Ç—Ä–æ–≤–∞</t>
  </si>
  <si>
    <t>Nordmarianerna</t>
  </si>
  <si>
    <t>Kuzey Mariana Adalarƒ±</t>
  </si>
  <si>
    <t>Qu·∫ßn ƒë·∫£o B·∫Øc Mariana</t>
  </si>
  <si>
    <t>ÂåóÈ©¨Èáå‰∫öÁ∫≥Áæ§Â≤õ</t>
  </si>
  <si>
    <t>Bahr.</t>
  </si>
  <si>
    <t>Kingdom of Bahrain</t>
  </si>
  <si>
    <t>Q398</t>
  </si>
  <si>
    <t>ÿßŸÑÿ®ÿ≠ÿ±ŸäŸÜ</t>
  </si>
  <si>
    <t>‡¶¨‡¶æ‡¶π‡¶∞‡¶æ‡¶á‡¶®</t>
  </si>
  <si>
    <t>Bar√©in</t>
  </si>
  <si>
    <t>Bahre√Øn</t>
  </si>
  <si>
    <t>ŒúœÄŒ±œáœÅŒ≠ŒπŒΩ</t>
  </si>
  <si>
    <t>‡§¨‡§π‡§∞‡•Ä‡§®</t>
  </si>
  <si>
    <t>Bahrein</t>
  </si>
  <si>
    <t>„Éê„Éº„É¨„Éº„É≥</t>
  </si>
  <si>
    <t>Î∞îÎ†àÏù∏</t>
  </si>
  <si>
    <t>Bahrajn</t>
  </si>
  <si>
    <t>–ë–∞—Ö—Ä–µ–π–Ω</t>
  </si>
  <si>
    <t>Bahreyn</t>
  </si>
  <si>
    <t>Â∑¥Êûó</t>
  </si>
  <si>
    <t>Coral Sea Is.</t>
  </si>
  <si>
    <t>C.S.I.</t>
  </si>
  <si>
    <t>Coral Sea Islands Territory</t>
  </si>
  <si>
    <t>Q172216</t>
  </si>
  <si>
    <t>ÿ¨ÿ≤ÿ± ÿ®ÿ≠ÿ± ŸÉŸàÿ±ÿßŸÑ</t>
  </si>
  <si>
    <t>‡¶ï‡ßã‡¶∞‡¶æ‡¶≤ ‡¶∏‡¶æ‡¶ó‡¶∞ ‡¶¶‡ßç‡¶¨‡ßÄ‡¶™‡¶™‡ßÅ‡¶û‡ßç‡¶ú</t>
  </si>
  <si>
    <t>Korallenmeerinseln</t>
  </si>
  <si>
    <t>Islas del Mar del Coral</t>
  </si>
  <si>
    <t>√éles de la mer de Corail</t>
  </si>
  <si>
    <t>ŒùŒ∑œÉŒπŒ¨ ŒòŒ¨ŒªŒ±œÉœÉŒ±œÇ œÑœâŒΩ ŒöŒøœÅŒ±ŒªŒØœâŒΩ</t>
  </si>
  <si>
    <t>‡§ï‡•ã‡§∞‡§≤ ‡§∏‡§æ‡§ó‡§∞ ‡§¶‡•ç‡§µ‡•Ä‡§™ ‡§∏‡§Æ‡•Ç‡§π</t>
  </si>
  <si>
    <t>Korall-tengeri-szigetek</t>
  </si>
  <si>
    <t>Kepulauan Laut Karang</t>
  </si>
  <si>
    <t>Isole del Mar dei Coralli</t>
  </si>
  <si>
    <t>„Ç≥„Éº„É©„É´„Éª„Ç∑„ÉºË´∏Â≥∂</t>
  </si>
  <si>
    <t>ÏÇ∞Ìò∏Ìï¥ Ï†úÎèÑ</t>
  </si>
  <si>
    <t>Koraalzee-eilanden</t>
  </si>
  <si>
    <t>Wyspy Morza Koralowego</t>
  </si>
  <si>
    <t>Ilhas do Mar de Coral</t>
  </si>
  <si>
    <t>–¢–µ—Ä—Ä–∏—Ç–æ—Ä–∏—è –æ—Å—Ç—Ä–æ–≤–æ–≤ –ö–æ—Ä–∞–ª–ª–æ–≤–æ–≥–æ –º–æ—Ä—è</t>
  </si>
  <si>
    <t>Korallhav√∂arna</t>
  </si>
  <si>
    <t>Mercan Denizi Adalarƒ±</t>
  </si>
  <si>
    <t>Qu·∫ßn ƒë·∫£o Bi·ªÉn San h√¥</t>
  </si>
  <si>
    <t>ÁèäÁëöÊµ∑Áæ§Â≤õ</t>
  </si>
  <si>
    <t>Spratly Is.</t>
  </si>
  <si>
    <t>B46</t>
  </si>
  <si>
    <t>Claimed by China, Taiwan, Malaysia, the Philippines, and Brunei</t>
  </si>
  <si>
    <t>Q215664</t>
  </si>
  <si>
    <t>ÿ¨ÿ≤ÿ± ÿ≥ÿ®ÿ±ÿßÿ™ŸÑŸä</t>
  </si>
  <si>
    <t>‡¶∏‡ßç‡¶™‡ßç‡¶∞‡ßç‡¶Ø‡¶æ‡¶ü‡¶≤‡¶ø ‡¶¶‡ßç‡¶¨‡ßÄ‡¶™‡¶™‡ßÅ‡¶û‡ßç‡¶ú</t>
  </si>
  <si>
    <t>Spratly-Inseln</t>
  </si>
  <si>
    <t>Islas Spratly</t>
  </si>
  <si>
    <t>√éles Spratleys</t>
  </si>
  <si>
    <t>ŒùŒ∑œÉŒπŒ¨ Œ£œÄœÅŒ¨œÑŒªŒπ</t>
  </si>
  <si>
    <t>‡§∏‡•ç‡§™‡•ç‡§∞‡•à‡§ü‡§≤‡•Ä ‡§¶‡•ç‡§µ‡•Ä‡§™ ‡§∏‡§Æ‡•Ç‡§π</t>
  </si>
  <si>
    <t>Spratly-szigetek</t>
  </si>
  <si>
    <t>Kepulauan Spratly</t>
  </si>
  <si>
    <t>Isole Spratly</t>
  </si>
  <si>
    <t>ÂçóÊ≤ôË´∏Â≥∂</t>
  </si>
  <si>
    <t>Ïä§ÌîÑÎûòÌãÄÎ¶¨ Íµ∞ÎèÑ</t>
  </si>
  <si>
    <t>Spratly-eilanden</t>
  </si>
  <si>
    <t>Wyspy Spratly</t>
  </si>
  <si>
    <t>Ilhas Spratly</t>
  </si>
  <si>
    <t>–û—Å—Ç—Ä–æ–≤–∞ –°–ø—Ä–∞—Ç–ª–∏</t>
  </si>
  <si>
    <t>Spratly√∂arna</t>
  </si>
  <si>
    <t>Spratly Adalarƒ±</t>
  </si>
  <si>
    <t>Qu·∫ßn ƒë·∫£o Tr∆∞·ªùng Sa</t>
  </si>
  <si>
    <t>ÂçóÊ≤ôÁæ§Â≤õ</t>
  </si>
  <si>
    <t>Clipperton I.</t>
  </si>
  <si>
    <t>Clp. I.</t>
  </si>
  <si>
    <t>IP</t>
  </si>
  <si>
    <t>WOE admin-1 (territory) match.</t>
  </si>
  <si>
    <t>Q161258</t>
  </si>
  <si>
    <t>ÿ¨ÿ≤Ÿäÿ±ÿ© ŸÉŸÑŸäÿ®ÿ±ÿ™ŸàŸÜ</t>
  </si>
  <si>
    <t>‡¶ï‡ßç‡¶≤‡¶ø‡¶™‡¶æ‡¶∞‡¶ü‡¶® ‡¶¶‡ßç‡¶¨‡ßÄ‡¶™‡¶™‡ßÅ‡¶û‡ßç‡¶ú</t>
  </si>
  <si>
    <t>Clipperton-Insel</t>
  </si>
  <si>
    <t>Isla Clipperton</t>
  </si>
  <si>
    <t>√Æle Clipperton</t>
  </si>
  <si>
    <t>ŒùŒÆœÉŒøœÇ ŒöŒªŒØœÄŒµœÅœÑŒøŒΩ</t>
  </si>
  <si>
    <t>‡§ï‡•ç‡§≤‡§ø‡§™‡§∞‡§ü‡§® ‡§¶‡•ç‡§µ‡•Ä‡§™</t>
  </si>
  <si>
    <t>Clipperton-sziget</t>
  </si>
  <si>
    <t>Pulau Clipperton</t>
  </si>
  <si>
    <t>Clipperton</t>
  </si>
  <si>
    <t>„ÇØ„É™„ÉÉ„Éë„Éº„Éà„É≥Â≥∂</t>
  </si>
  <si>
    <t>ÌÅ¥Î¶¨ÌçºÌÑ¥ ÏÑ¨</t>
  </si>
  <si>
    <t>Wyspa Clippertona</t>
  </si>
  <si>
    <t>Ilha de Clipperton</t>
  </si>
  <si>
    <t>–ö–ª–∏–ø–ø–µ—Ä—Ç–æ–Ω</t>
  </si>
  <si>
    <t>Clipperton√∂n</t>
  </si>
  <si>
    <t>Clipperton Adasƒ±</t>
  </si>
  <si>
    <t>ÂÖãÂà©ÁèÄÈ†ìÂ≥∂</t>
  </si>
  <si>
    <t>Macao</t>
  </si>
  <si>
    <t>Mac.</t>
  </si>
  <si>
    <t>Macao Special Administrative Region, PRC</t>
  </si>
  <si>
    <t>Macau</t>
  </si>
  <si>
    <t>Q14773</t>
  </si>
  <si>
    <t>ŸÖÿßŸÉÿßŸà</t>
  </si>
  <si>
    <t>‡¶Æ‡¶æ‡¶ï‡¶æ‡¶ì</t>
  </si>
  <si>
    <t>ŒúŒ±Œ∫Œ¨ŒøœÖ</t>
  </si>
  <si>
    <t>‡§Æ‡§ï‡§æ‡§â</t>
  </si>
  <si>
    <t>Maka√≥</t>
  </si>
  <si>
    <t>Makau</t>
  </si>
  <si>
    <t>„Éû„Ç´„Ç™</t>
  </si>
  <si>
    <t>ÎßàÏπ¥Ïò§</t>
  </si>
  <si>
    <t>–ú–∞–∫–∞–æ</t>
  </si>
  <si>
    <t>Makao</t>
  </si>
  <si>
    <t>Ma Cao</t>
  </si>
  <si>
    <t>Êæ≥ÈñÄ</t>
  </si>
  <si>
    <t>Ashmore and Cartier Is.</t>
  </si>
  <si>
    <t>A.C.Is.</t>
  </si>
  <si>
    <t>Territory of Ashmore and Cartier Islands</t>
  </si>
  <si>
    <t>WOE admin-1 match.</t>
  </si>
  <si>
    <t>Q133888</t>
  </si>
  <si>
    <t>ÿ¨ÿ≤ÿ± ÿ£ÿ¥ŸÖŸàÿ± ŸàŸÉÿßÿ±ÿ™ŸäŸäÿ±</t>
  </si>
  <si>
    <t>‡¶Ü‡¶∏‡¶Æ‡¶∞ ‡¶è‡¶¨‡¶Ç ‡¶ï‡¶æ‡¶∞‡ßç‡¶ü‡¶ø‡¶Ø‡¶º‡ßá ‡¶¶‡ßç‡¶¨‡ßÄ‡¶™‡¶™‡ßÅ‡¶û‡ßç‡¶ú</t>
  </si>
  <si>
    <t>Ashmore- und Cartierinseln</t>
  </si>
  <si>
    <t>Islas Ashmore y Cartier</t>
  </si>
  <si>
    <t>√éles Ashmore-et-Cartier</t>
  </si>
  <si>
    <t>ŒÜœÉŒºŒøœÅ Œ∫Œ±Œπ ŒöŒ±œÅœÑŒπŒ≠ ŒùŒ∑œÉŒπŒ¨</t>
  </si>
  <si>
    <t>‡§è‡§∂‡§Æ‡•ã‡§∞ ‡§î‡§∞ ‡§ï‡§æ‡§∞‡•ç‡§ü‡§ø‡§Ø‡§∞ ‡§¶‡•ç‡§µ‡•Ä‡§™ ‡§∏‡§Æ‡•Ç‡§π</t>
  </si>
  <si>
    <t>Ashmore- √©s Cartier-szigetek</t>
  </si>
  <si>
    <t>Kepulauan Ashmore dan Cartier</t>
  </si>
  <si>
    <t>Isole Ashmore e Cartier</t>
  </si>
  <si>
    <t>„Ç¢„Ç∑„É•„É¢„Ç¢„Éª„Ç´„É´„ÉÜ„Ç£„Ç®Ë´∏Â≥∂</t>
  </si>
  <si>
    <t>Ïï†ÏãúÎ™®Ïñ¥ Ïπ¥Î•¥Ìã∞Ïóê Ï†úÎèÑ</t>
  </si>
  <si>
    <t>Ashmore- en Cartiereilanden</t>
  </si>
  <si>
    <t>Wyspy Ashmore i Cartiera</t>
  </si>
  <si>
    <t>Ilhas Ashmore e Cartier</t>
  </si>
  <si>
    <t>–û—Å—Ç—Ä–æ–≤–∞ –ê—à–º–æ—Ä –∏ –ö–∞—Ä—Ç—å–µ</t>
  </si>
  <si>
    <t>Ashmore- och Cartier√∂arna</t>
  </si>
  <si>
    <t>Ashmore ve Cartier Adalarƒ±</t>
  </si>
  <si>
    <t>Qu·∫ßn ƒë·∫£o Ashmore v√† Cartier</t>
  </si>
  <si>
    <t>Èòø‰ªÄËé´Â∞îÂíåÂç°Êç∑Â≤õ</t>
  </si>
  <si>
    <t>Bajo Nuevo Bank</t>
  </si>
  <si>
    <t>Bajo Nuevo Bank (Petrel Islands)</t>
  </si>
  <si>
    <t>B41</t>
  </si>
  <si>
    <t>Claimed by Columbia, Jamaica, Nicaragua and the United States</t>
  </si>
  <si>
    <t>Q1257783</t>
  </si>
  <si>
    <t>ÿ∂ŸÅÿ© ÿ®ÿßÿ¨Ÿà ŸÜŸäŸàŸÅŸà</t>
  </si>
  <si>
    <t>‡¶¨‡¶æ‡¶ú‡ßã ‡¶®‡ßÅ‡¶Ø‡¶º‡ßá‡¶≠‡ßã ‡¶§‡ßÄ‡¶∞</t>
  </si>
  <si>
    <t>Bajo-Nuevo-Bank</t>
  </si>
  <si>
    <t>Bajo Nuevo</t>
  </si>
  <si>
    <t>Banc de Bajo Nuevo</t>
  </si>
  <si>
    <t>ŒúœÄŒ¨œÑŒ∂Œø ŒùŒøœÖŒ≠Œ≤Œø ŒúœÄŒ±ŒΩŒ∫</t>
  </si>
  <si>
    <t>‡§¨‡§æ‡§ñ‡•ã ‡§®‡•ç‡§Ø‡•Å‡§è‡§µ‡•ã ‡§§‡§ü</t>
  </si>
  <si>
    <t>Petrel-szigetek</t>
  </si>
  <si>
    <t>Tepi Bajo Nuevo</t>
  </si>
  <si>
    <t>„Éê„Éõ„Éå„Ç®„Éú</t>
  </si>
  <si>
    <t>Î∞îÌò∏ ÎàÑÏóêÎ≥¥ Î±ÖÌÅ¨</t>
  </si>
  <si>
    <t>Ilha Baixo Novo</t>
  </si>
  <si>
    <t>–ë–∞—Ö–æ-–ù—É—ç–≤–æ</t>
  </si>
  <si>
    <t>Â∑¥ÈúçÂä™ÂüÉÊ≤ÉÁ§Å</t>
  </si>
  <si>
    <t>B42</t>
  </si>
  <si>
    <t>S.B.</t>
  </si>
  <si>
    <t>Claimed by Columbia, Honduras, Nicaragua, and the United States</t>
  </si>
  <si>
    <t>Q1169008</t>
  </si>
  <si>
    <t>ÿ∂ŸÅÿ© ÿ≥Ÿäÿ±ÿßŸÜŸäŸÑÿß</t>
  </si>
  <si>
    <t>‡¶∏‡ßá‡¶∞‡¶æ‡¶®‡¶ø‡¶≤‡¶æ ‡¶§‡ßÄ‡¶∞</t>
  </si>
  <si>
    <t>Isla Serranilla</t>
  </si>
  <si>
    <t>Banc de Serranilla</t>
  </si>
  <si>
    <t>ŒùŒ∑œÉŒØ Œ£ŒµœÅœÅŒ±ŒΩŒØŒªŒªŒ± ŒúœÄŒ±ŒΩŒ∫</t>
  </si>
  <si>
    <t>‡§∏‡•á‡§∞‡§æ‡§®‡§ø‡§≤‡§æ ‡§§‡§ü</t>
  </si>
  <si>
    <t>Serranilla-sziget</t>
  </si>
  <si>
    <t>Tepi Serranilla</t>
  </si>
  <si>
    <t>Isola Serranilla</t>
  </si>
  <si>
    <t>„Çª„É©„Éã„É£„Éª„Éê„É≥„ÇØ</t>
  </si>
  <si>
    <t>ÏÑ∏ÎùºÎÉê Î±ÖÌÅ¨</t>
  </si>
  <si>
    <t>Serranilla</t>
  </si>
  <si>
    <t>Ilha Serranilla</t>
  </si>
  <si>
    <t>–°–µ—Ä—Ä–∞–Ω–∏–ª—å—è-–ë–∞–Ω–∫</t>
  </si>
  <si>
    <t>Â°ûÊãâÁ∫≥ÊµÖÊª©</t>
  </si>
  <si>
    <t>B70</t>
  </si>
  <si>
    <t>S.R.</t>
  </si>
  <si>
    <t>Q628716</t>
  </si>
  <si>
    <t>ÿ≥ŸÉÿßÿ±ÿ®Ÿàÿ±Ÿà ÿ¥ŸàŸÑ</t>
  </si>
  <si>
    <t>‡¶∏‡ßç‡¶ï‡¶æ‡¶∞‡¶¨‡ßã‡¶∞‡ßã ‡¶∏‡ßã‡¶Ø‡¶º‡¶æ‡¶≤</t>
  </si>
  <si>
    <t>Scarborough-Riff</t>
  </si>
  <si>
    <t>Scarborough Shoal</t>
  </si>
  <si>
    <t>Bajo de Masinloc</t>
  </si>
  <si>
    <t>R√©cif de Scarborough</t>
  </si>
  <si>
    <t>ŒéœÜŒ±ŒªŒøœÇ Œ£Œ∫Œ¨œÅŒºœÄŒøœÅŒø</t>
  </si>
  <si>
    <t>‡§∏‡•ç‡§ï‡§æ‡§∞‡§¨‡§∞‡•ã ‡§∂‡•ã‡§≤</t>
  </si>
  <si>
    <t>Scarborough-z√°tony</t>
  </si>
  <si>
    <t>Gosong Scarborough</t>
  </si>
  <si>
    <t>„Çπ„Ç´„Éú„É≠„ÉºÁ§Å</t>
  </si>
  <si>
    <t>Ïä§Ïπ¥Î≤ÑÎü¨ ÏïîÏ¥à</t>
  </si>
  <si>
    <t>Scarborough-rif</t>
  </si>
  <si>
    <t>Huangyan Dao</t>
  </si>
  <si>
    <t>Recife de Scarborough</t>
  </si>
  <si>
    <t>–°–∫–∞—Ä–±–æ—Ä–æ-–®–æ–ª</t>
  </si>
  <si>
    <t>Scarboroughrevet</t>
  </si>
  <si>
    <t>B√£i c·∫°n Scarborough</t>
  </si>
  <si>
    <t>ÈªÑÂ≤©Â≤õ</t>
  </si>
  <si>
    <t>Continent</t>
  </si>
  <si>
    <t>Custom</t>
  </si>
  <si>
    <t>Small Islands - Oceania</t>
  </si>
  <si>
    <t>SIS-Oceania</t>
  </si>
  <si>
    <t>Small Islands - North America</t>
  </si>
  <si>
    <t>SIS-NAmer</t>
  </si>
  <si>
    <t>Small Islands - Europe</t>
  </si>
  <si>
    <t>SIS-Europe</t>
  </si>
  <si>
    <t>Small Islands - South America, Africa, Around</t>
  </si>
  <si>
    <t>European Microstates</t>
  </si>
  <si>
    <t>Microstate</t>
  </si>
  <si>
    <t>EUR-Micro</t>
  </si>
  <si>
    <t>SIS-Gondwana</t>
  </si>
  <si>
    <t>West Gondwana</t>
  </si>
  <si>
    <t>ISO3</t>
  </si>
  <si>
    <t>Pop2015</t>
  </si>
  <si>
    <t>GDP2015</t>
  </si>
  <si>
    <t>LandArea</t>
  </si>
  <si>
    <t>MarineArea</t>
  </si>
  <si>
    <t>Temp1980</t>
  </si>
  <si>
    <t>Temp2010</t>
  </si>
  <si>
    <t>Baseline Land Temp (C)</t>
  </si>
  <si>
    <t>Region</t>
  </si>
  <si>
    <t>Region Code</t>
  </si>
  <si>
    <t>GDP for 2015 (in million 2015 US $)</t>
  </si>
  <si>
    <t>GDP, PPP (current international $)</t>
  </si>
  <si>
    <t>NY.GDP.MKTP.PP.CD</t>
  </si>
  <si>
    <t>GDP from CIA, adjusted to 2015</t>
  </si>
  <si>
    <t>GDP from 2013</t>
  </si>
  <si>
    <t>Marine area from 12 km Territorial sea</t>
  </si>
  <si>
    <t>GDP from CIA, from 2014</t>
  </si>
  <si>
    <t>GDP from Microtrends, from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</si>
</sst>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#\ ##0;\-#\ ###\ ###\ ##0;0"/>
    <numFmt numFmtId="165" formatCode="0.0"/>
  </numFmts>
  <fonts count="14" x14ac:knownFonts="1">
    <font>
      <sz val="11"/>
      <color theme="1"/>
      <name val="Calibri"/>
      <scheme val="minor"/>
    </font>
    <font>
      <b/>
      <sz val="11"/>
      <color theme="0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64" fontId="4" fillId="0" borderId="0" xfId="0" applyNumberFormat="1" applyFont="1"/>
    <xf numFmtId="0" fontId="4" fillId="0" borderId="0" xfId="0" applyFont="1"/>
    <xf numFmtId="0" fontId="1" fillId="2" borderId="1" xfId="0" applyFont="1" applyFill="1" applyBorder="1" applyAlignment="1">
      <alignment vertical="center" wrapText="1"/>
    </xf>
    <xf numFmtId="0" fontId="6" fillId="0" borderId="0" xfId="0" applyFont="1"/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8" fillId="0" borderId="0" xfId="0" applyFont="1"/>
    <xf numFmtId="0" fontId="9" fillId="2" borderId="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5" xfId="0" quotePrefix="1" applyFont="1" applyFill="1" applyBorder="1" applyAlignment="1">
      <alignment vertical="center" wrapText="1"/>
    </xf>
    <xf numFmtId="0" fontId="10" fillId="3" borderId="6" xfId="0" quotePrefix="1" applyFont="1" applyFill="1" applyBorder="1" applyAlignment="1">
      <alignment vertical="center" wrapText="1"/>
    </xf>
    <xf numFmtId="0" fontId="10" fillId="3" borderId="6" xfId="0" applyFont="1" applyFill="1" applyBorder="1" applyAlignment="1">
      <alignment horizontal="center" vertical="center"/>
    </xf>
    <xf numFmtId="49" fontId="10" fillId="3" borderId="6" xfId="0" applyNumberFormat="1" applyFont="1" applyFill="1" applyBorder="1"/>
    <xf numFmtId="49" fontId="10" fillId="3" borderId="7" xfId="0" applyNumberFormat="1" applyFont="1" applyFill="1" applyBorder="1"/>
    <xf numFmtId="49" fontId="10" fillId="3" borderId="8" xfId="0" applyNumberFormat="1" applyFont="1" applyFill="1" applyBorder="1"/>
    <xf numFmtId="0" fontId="10" fillId="3" borderId="9" xfId="0" applyFont="1" applyFill="1" applyBorder="1" applyAlignment="1">
      <alignment horizontal="center" vertical="center"/>
    </xf>
    <xf numFmtId="0" fontId="10" fillId="3" borderId="9" xfId="0" quotePrefix="1" applyFont="1" applyFill="1" applyBorder="1" applyAlignment="1">
      <alignment horizontal="center" vertical="center"/>
    </xf>
    <xf numFmtId="0" fontId="10" fillId="3" borderId="9" xfId="0" quotePrefix="1" applyFont="1" applyFill="1" applyBorder="1" applyAlignment="1">
      <alignment horizontal="center" vertical="center" wrapText="1"/>
    </xf>
    <xf numFmtId="0" fontId="10" fillId="3" borderId="10" xfId="0" quotePrefix="1" applyFont="1" applyFill="1" applyBorder="1" applyAlignment="1">
      <alignment horizontal="center" vertical="center" wrapText="1"/>
    </xf>
    <xf numFmtId="0" fontId="10" fillId="3" borderId="10" xfId="0" quotePrefix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horizontal="left" indent="5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64" fontId="11" fillId="0" borderId="0" xfId="0" applyNumberFormat="1" applyFont="1" applyAlignment="1">
      <alignment horizontal="right"/>
    </xf>
    <xf numFmtId="164" fontId="0" fillId="0" borderId="0" xfId="0" applyNumberFormat="1"/>
    <xf numFmtId="0" fontId="12" fillId="0" borderId="0" xfId="0" applyFont="1" applyAlignment="1">
      <alignment horizontal="left" indent="4"/>
    </xf>
    <xf numFmtId="11" fontId="0" fillId="0" borderId="0" xfId="0" applyNumberFormat="1"/>
    <xf numFmtId="0" fontId="13" fillId="2" borderId="13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165" fontId="0" fillId="0" borderId="0" xfId="0" applyNumberFormat="1"/>
    <xf numFmtId="1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2" fontId="6" fillId="0" borderId="0" xfId="0" applyNumberFormat="1" applyFont="1"/>
    <xf numFmtId="2" fontId="4" fillId="0" borderId="0" xfId="0" applyNumberFormat="1" applyFont="1"/>
    <xf numFmtId="2" fontId="0" fillId="0" borderId="0" xfId="0" applyNumberFormat="1"/>
    <xf numFmtId="2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7F09-1081-3040-8643-725BA0EA530E}">
  <dimension ref="A1:H184"/>
  <sheetViews>
    <sheetView tabSelected="1" workbookViewId="0">
      <selection activeCell="H10" sqref="H10"/>
    </sheetView>
  </sheetViews>
  <sheetFormatPr baseColWidth="10" defaultRowHeight="15" x14ac:dyDescent="0.2"/>
  <cols>
    <col min="5" max="5" width="11" style="50" bestFit="1" customWidth="1"/>
    <col min="6" max="6" width="11.6640625" style="50" bestFit="1" customWidth="1"/>
    <col min="7" max="8" width="11" style="50" bestFit="1" customWidth="1"/>
  </cols>
  <sheetData>
    <row r="1" spans="1:8" x14ac:dyDescent="0.2">
      <c r="A1" s="9" t="s">
        <v>1346</v>
      </c>
      <c r="B1" s="9" t="s">
        <v>5807</v>
      </c>
      <c r="C1" t="s">
        <v>5808</v>
      </c>
      <c r="D1" t="s">
        <v>5809</v>
      </c>
      <c r="E1" s="48" t="s">
        <v>5810</v>
      </c>
      <c r="F1" s="48" t="s">
        <v>5811</v>
      </c>
      <c r="G1" s="51" t="s">
        <v>5812</v>
      </c>
      <c r="H1" s="51" t="s">
        <v>5813</v>
      </c>
    </row>
    <row r="2" spans="1:8" ht="14.25" customHeight="1" x14ac:dyDescent="0.2">
      <c r="A2" s="4" t="s">
        <v>93</v>
      </c>
      <c r="B2" s="5" t="s">
        <v>94</v>
      </c>
      <c r="C2">
        <v>1393.7154484999999</v>
      </c>
      <c r="D2">
        <v>18216461.648412041</v>
      </c>
      <c r="E2" s="49">
        <v>9375239.341</v>
      </c>
      <c r="F2" s="49">
        <v>1302395</v>
      </c>
      <c r="G2" s="50">
        <v>6.1338651000000368</v>
      </c>
      <c r="H2" s="50">
        <v>6.859918020000066</v>
      </c>
    </row>
    <row r="3" spans="1:8" ht="14.25" customHeight="1" x14ac:dyDescent="0.2">
      <c r="A3" s="4" t="s">
        <v>205</v>
      </c>
      <c r="B3" s="5" t="s">
        <v>206</v>
      </c>
      <c r="C3">
        <v>1322.8665045000002</v>
      </c>
      <c r="D3">
        <v>7204580.6984589146</v>
      </c>
      <c r="E3" s="49">
        <v>3150747.253</v>
      </c>
      <c r="F3" s="49">
        <v>2323935</v>
      </c>
      <c r="G3" s="50">
        <v>23.316519600000049</v>
      </c>
      <c r="H3" s="50">
        <v>23.799167240000088</v>
      </c>
    </row>
    <row r="4" spans="1:8" ht="14.25" customHeight="1" x14ac:dyDescent="0.2">
      <c r="A4" s="4" t="s">
        <v>457</v>
      </c>
      <c r="B4" s="5" t="s">
        <v>458</v>
      </c>
      <c r="C4">
        <v>324.60777650000011</v>
      </c>
      <c r="D4">
        <v>18295019</v>
      </c>
      <c r="E4" s="49">
        <v>9464228.3120000008</v>
      </c>
      <c r="F4" s="49">
        <v>6142456</v>
      </c>
      <c r="G4" s="50">
        <v>7.0891326000000277</v>
      </c>
      <c r="H4" s="50">
        <v>8.068516939999995</v>
      </c>
    </row>
    <row r="5" spans="1:8" ht="14.25" customHeight="1" x14ac:dyDescent="0.2">
      <c r="A5" s="4" t="s">
        <v>207</v>
      </c>
      <c r="B5" s="5" t="s">
        <v>208</v>
      </c>
      <c r="C5">
        <v>259.0919695</v>
      </c>
      <c r="D5">
        <v>2625201.7343554357</v>
      </c>
      <c r="E5" s="49">
        <v>1879827.375</v>
      </c>
      <c r="F5" s="49">
        <v>6020917</v>
      </c>
      <c r="G5" s="50">
        <v>24.770813500000031</v>
      </c>
      <c r="H5" s="50">
        <v>25.441288080000049</v>
      </c>
    </row>
    <row r="6" spans="1:8" ht="14.25" customHeight="1" x14ac:dyDescent="0.2">
      <c r="A6" s="4" t="s">
        <v>327</v>
      </c>
      <c r="B6" s="5" t="s">
        <v>328</v>
      </c>
      <c r="C6">
        <v>210.96929800000001</v>
      </c>
      <c r="D6">
        <v>973520.33259172179</v>
      </c>
      <c r="E6" s="49">
        <v>872939.28799999994</v>
      </c>
      <c r="F6" s="49">
        <v>224374</v>
      </c>
      <c r="G6" s="50">
        <v>19.357846600000016</v>
      </c>
      <c r="H6" s="50">
        <v>20.075806209999996</v>
      </c>
    </row>
    <row r="7" spans="1:8" ht="14.25" customHeight="1" x14ac:dyDescent="0.2">
      <c r="A7" s="4" t="s">
        <v>65</v>
      </c>
      <c r="B7" s="5" t="s">
        <v>66</v>
      </c>
      <c r="C7">
        <v>205.18820500000001</v>
      </c>
      <c r="D7">
        <v>2989121.4578271592</v>
      </c>
      <c r="E7" s="49">
        <v>8472669.6909999996</v>
      </c>
      <c r="F7" s="49">
        <v>3677664</v>
      </c>
      <c r="G7" s="50">
        <v>24.527334200000041</v>
      </c>
      <c r="H7" s="50">
        <v>25.233477510000057</v>
      </c>
    </row>
    <row r="8" spans="1:8" ht="14.25" customHeight="1" x14ac:dyDescent="0.2">
      <c r="A8" s="4" t="s">
        <v>315</v>
      </c>
      <c r="B8" s="5" t="s">
        <v>316</v>
      </c>
      <c r="C8">
        <v>183.99578449999998</v>
      </c>
      <c r="D8">
        <v>989482.93462714425</v>
      </c>
      <c r="E8" s="49">
        <v>907501.08400000003</v>
      </c>
      <c r="F8" s="49">
        <v>179048</v>
      </c>
      <c r="G8" s="50">
        <v>26.816886400000044</v>
      </c>
      <c r="H8" s="50">
        <v>27.364476980000063</v>
      </c>
    </row>
    <row r="9" spans="1:8" ht="14.25" customHeight="1" x14ac:dyDescent="0.2">
      <c r="A9" s="4" t="s">
        <v>41</v>
      </c>
      <c r="B9" s="5" t="s">
        <v>42</v>
      </c>
      <c r="C9">
        <v>157.82999950000004</v>
      </c>
      <c r="D9">
        <v>671359.52945647715</v>
      </c>
      <c r="E9" s="49">
        <v>136903.70000000001</v>
      </c>
      <c r="F9" s="49">
        <v>112166</v>
      </c>
      <c r="G9" s="50">
        <v>25.028742100000045</v>
      </c>
      <c r="H9" s="50">
        <v>25.439072540000097</v>
      </c>
    </row>
    <row r="10" spans="1:8" ht="14.25" customHeight="1" x14ac:dyDescent="0.2">
      <c r="A10" s="4" t="s">
        <v>357</v>
      </c>
      <c r="B10" s="5" t="s">
        <v>358</v>
      </c>
      <c r="C10">
        <v>144.66838950000002</v>
      </c>
      <c r="D10">
        <v>3526235.9485137314</v>
      </c>
      <c r="E10" s="49">
        <v>16980199.662</v>
      </c>
      <c r="F10" s="49">
        <v>7734809</v>
      </c>
      <c r="G10" s="50">
        <v>-5.5454191999999694</v>
      </c>
      <c r="H10" s="50">
        <v>-4.1738210099999833</v>
      </c>
    </row>
    <row r="11" spans="1:8" ht="14.25" customHeight="1" x14ac:dyDescent="0.2">
      <c r="A11" s="4" t="s">
        <v>223</v>
      </c>
      <c r="B11" s="5" t="s">
        <v>224</v>
      </c>
      <c r="C11">
        <v>127.25093299999999</v>
      </c>
      <c r="D11">
        <v>5199915.2174762487</v>
      </c>
      <c r="E11" s="49">
        <v>373508.03399999999</v>
      </c>
      <c r="F11" s="49">
        <v>4068137</v>
      </c>
      <c r="G11" s="50">
        <v>11.22311620000005</v>
      </c>
      <c r="H11" s="50">
        <v>11.975731139999994</v>
      </c>
    </row>
    <row r="12" spans="1:8" ht="14.25" customHeight="1" x14ac:dyDescent="0.2">
      <c r="A12" s="4" t="s">
        <v>281</v>
      </c>
      <c r="B12" s="5" t="s">
        <v>282</v>
      </c>
      <c r="C12">
        <v>120.14989699999997</v>
      </c>
      <c r="D12">
        <v>2309023.7546374435</v>
      </c>
      <c r="E12" s="49">
        <v>1957847.058</v>
      </c>
      <c r="F12" s="49">
        <v>3187013</v>
      </c>
      <c r="G12" s="50">
        <v>20.26281240000003</v>
      </c>
      <c r="H12" s="50">
        <v>20.998705690000008</v>
      </c>
    </row>
    <row r="13" spans="1:8" ht="14.25" customHeight="1" x14ac:dyDescent="0.2">
      <c r="A13" s="4" t="s">
        <v>339</v>
      </c>
      <c r="B13" s="5" t="s">
        <v>340</v>
      </c>
      <c r="C13">
        <v>103.03136500000001</v>
      </c>
      <c r="D13">
        <v>726055.88776305108</v>
      </c>
      <c r="E13" s="49">
        <v>293290.62900000002</v>
      </c>
      <c r="F13" s="49">
        <v>1971033</v>
      </c>
      <c r="G13" s="50">
        <v>25.591154600000038</v>
      </c>
      <c r="H13" s="50">
        <v>26.143994010000029</v>
      </c>
    </row>
    <row r="14" spans="1:8" ht="14.25" customHeight="1" x14ac:dyDescent="0.2">
      <c r="A14" s="4" t="s">
        <v>149</v>
      </c>
      <c r="B14" s="5" t="s">
        <v>150</v>
      </c>
      <c r="C14">
        <v>102.47189550000002</v>
      </c>
      <c r="D14">
        <v>169575.37291261542</v>
      </c>
      <c r="E14" s="49">
        <v>1127375.98</v>
      </c>
      <c r="F14" s="49">
        <v>0</v>
      </c>
      <c r="G14" s="50">
        <v>22.943387200000018</v>
      </c>
      <c r="H14" s="50">
        <v>23.666814240000008</v>
      </c>
    </row>
    <row r="15" spans="1:8" ht="14.25" customHeight="1" x14ac:dyDescent="0.2">
      <c r="A15" s="4" t="s">
        <v>137</v>
      </c>
      <c r="B15" s="5" t="s">
        <v>138</v>
      </c>
      <c r="C15">
        <v>97.723798500000029</v>
      </c>
      <c r="D15">
        <v>1085943.3665133251</v>
      </c>
      <c r="E15" s="49">
        <v>1001058.475</v>
      </c>
      <c r="F15" s="49">
        <v>243342</v>
      </c>
      <c r="G15" s="50">
        <v>22.162953400000049</v>
      </c>
      <c r="H15" s="50">
        <v>23.349465260000045</v>
      </c>
    </row>
    <row r="16" spans="1:8" ht="14.25" customHeight="1" x14ac:dyDescent="0.2">
      <c r="A16" s="4" t="s">
        <v>469</v>
      </c>
      <c r="B16" s="5" t="s">
        <v>470</v>
      </c>
      <c r="C16">
        <v>92.191397499999994</v>
      </c>
      <c r="D16">
        <v>712101.20250793104</v>
      </c>
      <c r="E16" s="49">
        <v>328892.10499999998</v>
      </c>
      <c r="F16" s="49">
        <v>750958</v>
      </c>
      <c r="G16" s="50">
        <v>23.348833800000023</v>
      </c>
      <c r="H16" s="50">
        <v>23.994251870000085</v>
      </c>
    </row>
    <row r="17" spans="1:8" ht="14.25" customHeight="1" x14ac:dyDescent="0.2">
      <c r="A17" s="4" t="s">
        <v>171</v>
      </c>
      <c r="B17" s="5" t="s">
        <v>172</v>
      </c>
      <c r="C17">
        <v>82.073225999999991</v>
      </c>
      <c r="D17">
        <v>3889081.6607164429</v>
      </c>
      <c r="E17" s="49">
        <v>357673.81</v>
      </c>
      <c r="F17" s="49">
        <v>56763</v>
      </c>
      <c r="G17" s="50">
        <v>8.6480483000000277</v>
      </c>
      <c r="H17" s="50">
        <v>9.7340600500000392</v>
      </c>
    </row>
    <row r="18" spans="1:8" ht="14.25" customHeight="1" x14ac:dyDescent="0.2">
      <c r="A18" s="4" t="s">
        <v>209</v>
      </c>
      <c r="B18" s="5" t="s">
        <v>210</v>
      </c>
      <c r="C18">
        <v>81.790840499999987</v>
      </c>
      <c r="D18">
        <v>1131039.6207191781</v>
      </c>
      <c r="E18" s="49">
        <v>1622510.179</v>
      </c>
      <c r="F18" s="49">
        <v>215332</v>
      </c>
      <c r="G18" s="50">
        <v>16.972017300000005</v>
      </c>
      <c r="H18" s="50">
        <v>18.582306490000008</v>
      </c>
    </row>
    <row r="19" spans="1:8" ht="14.25" customHeight="1" x14ac:dyDescent="0.2">
      <c r="A19" s="4" t="s">
        <v>439</v>
      </c>
      <c r="B19" s="5" t="s">
        <v>440</v>
      </c>
      <c r="C19">
        <v>79.646178500000005</v>
      </c>
      <c r="D19">
        <v>2022398.6395137175</v>
      </c>
      <c r="E19" s="49">
        <v>780079.65599999996</v>
      </c>
      <c r="F19" s="49">
        <v>262233</v>
      </c>
      <c r="G19" s="50">
        <v>10.786746200000039</v>
      </c>
      <c r="H19" s="50">
        <v>12.153650230000039</v>
      </c>
    </row>
    <row r="20" spans="1:8" ht="14.25" customHeight="1" x14ac:dyDescent="0.2">
      <c r="A20" s="4" t="s">
        <v>125</v>
      </c>
      <c r="B20" s="5" t="s">
        <v>126</v>
      </c>
      <c r="C20">
        <v>78.656903499999999</v>
      </c>
      <c r="D20">
        <v>69621.148328848212</v>
      </c>
      <c r="E20" s="49">
        <v>2325240.4240000001</v>
      </c>
      <c r="F20" s="49">
        <v>13373</v>
      </c>
      <c r="G20" s="50">
        <v>23.693414700000005</v>
      </c>
      <c r="H20" s="50">
        <v>24.515229739999995</v>
      </c>
    </row>
    <row r="21" spans="1:8" ht="14.25" customHeight="1" x14ac:dyDescent="0.2">
      <c r="A21" s="4" t="s">
        <v>425</v>
      </c>
      <c r="B21" s="5" t="s">
        <v>426</v>
      </c>
      <c r="C21">
        <v>70.294397000000004</v>
      </c>
      <c r="D21">
        <v>1113921.7899139323</v>
      </c>
      <c r="E21" s="49">
        <v>514453.66100000002</v>
      </c>
      <c r="F21" s="49">
        <v>298683</v>
      </c>
      <c r="G21" s="50">
        <v>25.998536300000012</v>
      </c>
      <c r="H21" s="50">
        <v>26.520892270000047</v>
      </c>
    </row>
    <row r="22" spans="1:8" ht="14.25" customHeight="1" x14ac:dyDescent="0.2">
      <c r="A22" s="4" t="s">
        <v>453</v>
      </c>
      <c r="B22" s="5" t="s">
        <v>454</v>
      </c>
      <c r="C22">
        <v>65.224364000000008</v>
      </c>
      <c r="D22">
        <v>2767234.4708187552</v>
      </c>
      <c r="E22" s="49">
        <v>243783.20800000001</v>
      </c>
      <c r="F22" s="49">
        <v>739320</v>
      </c>
      <c r="G22" s="50">
        <v>8.8636629000000084</v>
      </c>
      <c r="H22" s="50">
        <v>9.3747892700000079</v>
      </c>
    </row>
    <row r="23" spans="1:8" ht="14.25" customHeight="1" x14ac:dyDescent="0.2">
      <c r="A23" s="4" t="s">
        <v>159</v>
      </c>
      <c r="B23" s="5" t="s">
        <v>160</v>
      </c>
      <c r="C23">
        <v>66.021437999999989</v>
      </c>
      <c r="D23">
        <v>2718496.7367137633</v>
      </c>
      <c r="E23" s="49">
        <v>636758.52899999998</v>
      </c>
      <c r="F23" s="49">
        <v>1435758</v>
      </c>
      <c r="G23" s="50">
        <v>12.28240530000005</v>
      </c>
      <c r="H23" s="50">
        <v>13.141288589999988</v>
      </c>
    </row>
    <row r="24" spans="1:8" ht="14.25" customHeight="1" x14ac:dyDescent="0.2">
      <c r="A24" s="4" t="s">
        <v>219</v>
      </c>
      <c r="B24" s="5" t="s">
        <v>220</v>
      </c>
      <c r="C24">
        <v>60.232905999999986</v>
      </c>
      <c r="D24">
        <v>2240921.1391997226</v>
      </c>
      <c r="E24" s="49">
        <v>301185.06900000002</v>
      </c>
      <c r="F24" s="49">
        <v>536654</v>
      </c>
      <c r="G24" s="50">
        <v>11.819772400000033</v>
      </c>
      <c r="H24" s="50">
        <v>12.943800710000005</v>
      </c>
    </row>
    <row r="25" spans="1:8" ht="14.25" customHeight="1" x14ac:dyDescent="0.2">
      <c r="A25" s="4" t="s">
        <v>403</v>
      </c>
      <c r="B25" s="5" t="s">
        <v>404</v>
      </c>
      <c r="C25">
        <v>55.876503999999997</v>
      </c>
      <c r="D25">
        <v>759954.91890185373</v>
      </c>
      <c r="E25" s="49">
        <v>1219826.7279999999</v>
      </c>
      <c r="F25" s="49">
        <v>1547576</v>
      </c>
      <c r="G25" s="50">
        <v>17.587315000000046</v>
      </c>
      <c r="H25" s="50">
        <v>18.229699129999972</v>
      </c>
    </row>
    <row r="26" spans="1:8" ht="14.25" customHeight="1" x14ac:dyDescent="0.2">
      <c r="A26" s="4" t="s">
        <v>455</v>
      </c>
      <c r="B26" s="5" t="s">
        <v>456</v>
      </c>
      <c r="C26">
        <v>52.54282349999999</v>
      </c>
      <c r="D26">
        <v>116992.99951158844</v>
      </c>
      <c r="E26" s="49">
        <v>941505.98699999996</v>
      </c>
      <c r="F26" s="49">
        <v>241567</v>
      </c>
      <c r="G26" s="50">
        <v>22.308553400000051</v>
      </c>
      <c r="H26" s="50">
        <v>23.01308886999999</v>
      </c>
    </row>
    <row r="27" spans="1:8" ht="14.25" customHeight="1" x14ac:dyDescent="0.2">
      <c r="A27" s="4" t="s">
        <v>297</v>
      </c>
      <c r="B27" s="5" t="s">
        <v>298</v>
      </c>
      <c r="C27">
        <v>51.483949000000003</v>
      </c>
      <c r="D27">
        <v>227790.29091088031</v>
      </c>
      <c r="E27" s="49">
        <v>663159.33400000003</v>
      </c>
      <c r="F27" s="49">
        <v>497460</v>
      </c>
      <c r="G27" s="50">
        <v>23.084081900000001</v>
      </c>
      <c r="H27" s="50">
        <v>23.628189030000044</v>
      </c>
    </row>
    <row r="28" spans="1:8" ht="14.25" customHeight="1" x14ac:dyDescent="0.2">
      <c r="A28" s="4" t="s">
        <v>349</v>
      </c>
      <c r="B28" s="5" t="s">
        <v>350</v>
      </c>
      <c r="C28">
        <v>50.994401000000003</v>
      </c>
      <c r="D28">
        <v>1933588.9477704831</v>
      </c>
      <c r="E28" s="49">
        <v>98544.429000000004</v>
      </c>
      <c r="F28" s="49">
        <v>430281</v>
      </c>
      <c r="G28" s="50">
        <v>11.727985000000047</v>
      </c>
      <c r="H28" s="50">
        <v>12.422241080000049</v>
      </c>
    </row>
    <row r="29" spans="1:8" ht="14.25" customHeight="1" x14ac:dyDescent="0.2">
      <c r="A29" s="4" t="s">
        <v>101</v>
      </c>
      <c r="B29" s="5" t="s">
        <v>102</v>
      </c>
      <c r="C29">
        <v>47.119728000000002</v>
      </c>
      <c r="D29">
        <v>626205.847138118</v>
      </c>
      <c r="E29" s="49">
        <v>1135117.878</v>
      </c>
      <c r="F29" s="49">
        <v>720757</v>
      </c>
      <c r="G29" s="50">
        <v>23.511958100000015</v>
      </c>
      <c r="H29" s="50">
        <v>24.235325830000079</v>
      </c>
    </row>
    <row r="30" spans="1:8" ht="14.25" customHeight="1" x14ac:dyDescent="0.2">
      <c r="A30" s="4" t="s">
        <v>231</v>
      </c>
      <c r="B30" s="5" t="s">
        <v>232</v>
      </c>
      <c r="C30">
        <v>46.851488499999995</v>
      </c>
      <c r="D30">
        <v>173206.956148628</v>
      </c>
      <c r="E30" s="49">
        <v>585702.58400000003</v>
      </c>
      <c r="F30" s="49">
        <v>164062</v>
      </c>
      <c r="G30" s="50">
        <v>24.7193173</v>
      </c>
      <c r="H30" s="50">
        <v>25.471363100000019</v>
      </c>
    </row>
    <row r="31" spans="1:8" ht="14.25" customHeight="1" x14ac:dyDescent="0.2">
      <c r="A31" s="4" t="s">
        <v>407</v>
      </c>
      <c r="B31" s="5" t="s">
        <v>408</v>
      </c>
      <c r="C31">
        <v>46.431341999999987</v>
      </c>
      <c r="D31">
        <v>1621825.0744652043</v>
      </c>
      <c r="E31" s="49">
        <v>506884.11499999999</v>
      </c>
      <c r="F31" s="49">
        <v>561789</v>
      </c>
      <c r="G31" s="50">
        <v>13.491595800000027</v>
      </c>
      <c r="H31" s="50">
        <v>14.223139779999997</v>
      </c>
    </row>
    <row r="32" spans="1:8" ht="14.25" customHeight="1" x14ac:dyDescent="0.2">
      <c r="A32" s="4" t="s">
        <v>449</v>
      </c>
      <c r="B32" s="5" t="s">
        <v>450</v>
      </c>
      <c r="C32">
        <v>44.982564000000004</v>
      </c>
      <c r="D32">
        <v>431227.24723931606</v>
      </c>
      <c r="E32" s="49">
        <v>571998.576</v>
      </c>
      <c r="F32" s="49">
        <v>136198</v>
      </c>
      <c r="G32" s="50">
        <v>7.951698800000031</v>
      </c>
      <c r="H32" s="50">
        <v>9.5539639700000407</v>
      </c>
    </row>
    <row r="33" spans="1:8" ht="14.25" customHeight="1" x14ac:dyDescent="0.2">
      <c r="A33" s="4" t="s">
        <v>25</v>
      </c>
      <c r="B33" s="5" t="s">
        <v>26</v>
      </c>
      <c r="C33">
        <v>43.257065499999996</v>
      </c>
      <c r="D33">
        <v>865155.5801887837</v>
      </c>
      <c r="E33" s="49">
        <v>2782896.9240000001</v>
      </c>
      <c r="F33" s="49">
        <v>1072053</v>
      </c>
      <c r="G33" s="50">
        <v>13.983369200000027</v>
      </c>
      <c r="H33" s="50">
        <v>14.461698979999994</v>
      </c>
    </row>
    <row r="34" spans="1:8" ht="14.25" customHeight="1" x14ac:dyDescent="0.2">
      <c r="A34" s="4" t="s">
        <v>13</v>
      </c>
      <c r="B34" s="5" t="s">
        <v>14</v>
      </c>
      <c r="C34">
        <v>39.543154500000007</v>
      </c>
      <c r="D34">
        <v>552563.70713499747</v>
      </c>
      <c r="E34" s="49">
        <v>2308857.818</v>
      </c>
      <c r="F34" s="49">
        <v>131193</v>
      </c>
      <c r="G34" s="50">
        <v>22.858762900000045</v>
      </c>
      <c r="H34" s="50">
        <v>23.962077749999992</v>
      </c>
    </row>
    <row r="35" spans="1:8" ht="14.25" customHeight="1" x14ac:dyDescent="0.2">
      <c r="A35" s="4" t="s">
        <v>341</v>
      </c>
      <c r="B35" s="5" t="s">
        <v>342</v>
      </c>
      <c r="C35">
        <v>38.553145999999998</v>
      </c>
      <c r="D35">
        <v>1018896.7750561436</v>
      </c>
      <c r="E35" s="49">
        <v>313430.77299999999</v>
      </c>
      <c r="F35" s="49">
        <v>29982</v>
      </c>
      <c r="G35" s="50">
        <v>7.9577716000000009</v>
      </c>
      <c r="H35" s="50">
        <v>9.1409019400000489</v>
      </c>
    </row>
    <row r="36" spans="1:8" ht="14.25" customHeight="1" x14ac:dyDescent="0.2">
      <c r="A36" s="4" t="s">
        <v>413</v>
      </c>
      <c r="B36" s="5" t="s">
        <v>414</v>
      </c>
      <c r="C36">
        <v>38.171178000000005</v>
      </c>
      <c r="D36">
        <v>168783.43992087001</v>
      </c>
      <c r="E36" s="49">
        <v>1855613.9339999999</v>
      </c>
      <c r="F36" s="49">
        <v>82560</v>
      </c>
      <c r="G36" s="50">
        <v>26.469652499999995</v>
      </c>
      <c r="H36" s="50">
        <v>27.517529160000038</v>
      </c>
    </row>
    <row r="37" spans="1:8" ht="14.25" customHeight="1" x14ac:dyDescent="0.2">
      <c r="A37" s="4" t="s">
        <v>211</v>
      </c>
      <c r="B37" s="5" t="s">
        <v>212</v>
      </c>
      <c r="C37">
        <v>37.757812500000007</v>
      </c>
      <c r="D37">
        <v>350607.53872712405</v>
      </c>
      <c r="E37" s="49">
        <v>437366.984</v>
      </c>
      <c r="F37" s="49">
        <v>1187</v>
      </c>
      <c r="G37" s="50">
        <v>21.976540200000045</v>
      </c>
      <c r="H37" s="50">
        <v>23.273786020000045</v>
      </c>
    </row>
    <row r="38" spans="1:8" ht="14.25" customHeight="1" x14ac:dyDescent="0.2">
      <c r="A38" s="4" t="s">
        <v>447</v>
      </c>
      <c r="B38" s="5" t="s">
        <v>448</v>
      </c>
      <c r="C38">
        <v>37.477355999999993</v>
      </c>
      <c r="D38">
        <v>82192.547854588294</v>
      </c>
      <c r="E38" s="49">
        <v>241853.63</v>
      </c>
      <c r="F38" s="49">
        <v>0</v>
      </c>
      <c r="G38" s="50">
        <v>22.752726400000029</v>
      </c>
      <c r="H38" s="50">
        <v>23.46269994000005</v>
      </c>
    </row>
    <row r="39" spans="1:8" ht="14.25" customHeight="1" x14ac:dyDescent="0.2">
      <c r="A39" s="4" t="s">
        <v>83</v>
      </c>
      <c r="B39" s="5" t="s">
        <v>84</v>
      </c>
      <c r="C39">
        <v>35.732125999999987</v>
      </c>
      <c r="D39">
        <v>1594851.7758216469</v>
      </c>
      <c r="E39" s="49">
        <v>9945629.5350000001</v>
      </c>
      <c r="F39" s="49">
        <v>5765316</v>
      </c>
      <c r="G39" s="50">
        <v>-6.4404354999999782</v>
      </c>
      <c r="H39" s="50">
        <v>-5.3695250099999612</v>
      </c>
    </row>
    <row r="40" spans="1:8" ht="14.25" customHeight="1" x14ac:dyDescent="0.2">
      <c r="A40" s="4" t="s">
        <v>293</v>
      </c>
      <c r="B40" s="5" t="s">
        <v>294</v>
      </c>
      <c r="C40">
        <v>34.680458000000002</v>
      </c>
      <c r="D40">
        <v>273699.86554621829</v>
      </c>
      <c r="E40" s="49">
        <v>591745.24699999997</v>
      </c>
      <c r="F40" s="49">
        <v>280452</v>
      </c>
      <c r="G40" s="50">
        <v>18.814673400000004</v>
      </c>
      <c r="H40" s="50">
        <v>19.524291129999995</v>
      </c>
    </row>
    <row r="41" spans="1:8" ht="14.25" customHeight="1" x14ac:dyDescent="0.2">
      <c r="A41" s="4" t="s">
        <v>9</v>
      </c>
      <c r="B41" s="5" t="s">
        <v>10</v>
      </c>
      <c r="C41">
        <v>33.753499000000005</v>
      </c>
      <c r="D41">
        <v>77274.315044032584</v>
      </c>
      <c r="E41" s="49">
        <v>642181.61600000004</v>
      </c>
      <c r="F41" s="49">
        <v>0</v>
      </c>
      <c r="G41" s="50">
        <v>11.768107799999996</v>
      </c>
      <c r="H41" s="50">
        <v>12.952011400000004</v>
      </c>
    </row>
    <row r="42" spans="1:8" ht="14.25" customHeight="1" x14ac:dyDescent="0.2">
      <c r="A42" s="4" t="s">
        <v>381</v>
      </c>
      <c r="B42" s="5" t="s">
        <v>382</v>
      </c>
      <c r="C42">
        <v>32.749847999999993</v>
      </c>
      <c r="D42">
        <v>1552528.3733877521</v>
      </c>
      <c r="E42" s="49">
        <v>1921725.3829999999</v>
      </c>
      <c r="F42" s="49">
        <v>224219</v>
      </c>
      <c r="G42" s="50">
        <v>25.032294200000024</v>
      </c>
      <c r="H42" s="50">
        <v>26.408865450000064</v>
      </c>
    </row>
    <row r="43" spans="1:8" ht="14.25" customHeight="1" x14ac:dyDescent="0.2">
      <c r="A43" s="4" t="s">
        <v>263</v>
      </c>
      <c r="B43" s="5" t="s">
        <v>264</v>
      </c>
      <c r="C43">
        <v>31.068832499999999</v>
      </c>
      <c r="D43">
        <v>766027.91795327596</v>
      </c>
      <c r="E43" s="49">
        <v>327884.88900000002</v>
      </c>
      <c r="F43" s="49">
        <v>510804</v>
      </c>
      <c r="G43" s="50">
        <v>25.331270500000016</v>
      </c>
      <c r="H43" s="50">
        <v>25.960176620000027</v>
      </c>
    </row>
    <row r="44" spans="1:8" ht="14.25" customHeight="1" x14ac:dyDescent="0.2">
      <c r="A44" s="4" t="s">
        <v>463</v>
      </c>
      <c r="B44" s="5" t="s">
        <v>464</v>
      </c>
      <c r="C44">
        <v>30.949417499999999</v>
      </c>
      <c r="D44">
        <v>209082.43292801542</v>
      </c>
      <c r="E44" s="49">
        <v>447830.16</v>
      </c>
      <c r="F44" s="49">
        <v>0</v>
      </c>
      <c r="G44" s="50">
        <v>12.641889100000014</v>
      </c>
      <c r="H44" s="50">
        <v>13.605351429999985</v>
      </c>
    </row>
    <row r="45" spans="1:8" ht="14.25" customHeight="1" x14ac:dyDescent="0.2">
      <c r="A45" s="4" t="s">
        <v>337</v>
      </c>
      <c r="B45" s="5" t="s">
        <v>338</v>
      </c>
      <c r="C45">
        <v>30.711863000000005</v>
      </c>
      <c r="D45">
        <v>353319.95925251546</v>
      </c>
      <c r="E45" s="49">
        <v>1289866.4010000001</v>
      </c>
      <c r="F45" s="49">
        <v>870795</v>
      </c>
      <c r="G45" s="50">
        <v>18.441434700000002</v>
      </c>
      <c r="H45" s="50">
        <v>18.923883310000065</v>
      </c>
    </row>
    <row r="46" spans="1:8" ht="14.25" customHeight="1" x14ac:dyDescent="0.2">
      <c r="A46" s="4" t="s">
        <v>467</v>
      </c>
      <c r="B46" s="5" t="s">
        <v>468</v>
      </c>
      <c r="C46">
        <v>30.529716000000004</v>
      </c>
      <c r="D46">
        <v>344112</v>
      </c>
      <c r="E46" s="49">
        <v>912684.38500000001</v>
      </c>
      <c r="F46" s="49">
        <v>473659</v>
      </c>
      <c r="G46" s="50">
        <v>25.0560203</v>
      </c>
      <c r="H46" s="50">
        <v>25.848853329999997</v>
      </c>
    </row>
    <row r="47" spans="1:8" ht="14.25" customHeight="1" x14ac:dyDescent="0.2">
      <c r="A47" s="4" t="s">
        <v>173</v>
      </c>
      <c r="B47" s="5" t="s">
        <v>174</v>
      </c>
      <c r="C47">
        <v>28.870938999999996</v>
      </c>
      <c r="D47">
        <v>148971.9218538928</v>
      </c>
      <c r="E47" s="49">
        <v>238668.677</v>
      </c>
      <c r="F47" s="49">
        <v>227500</v>
      </c>
      <c r="G47" s="50">
        <v>27.025873100000013</v>
      </c>
      <c r="H47" s="50">
        <v>27.760089010000002</v>
      </c>
    </row>
    <row r="48" spans="1:8" ht="14.25" customHeight="1" x14ac:dyDescent="0.2">
      <c r="A48" s="4" t="s">
        <v>475</v>
      </c>
      <c r="B48" s="5" t="s">
        <v>476</v>
      </c>
      <c r="C48">
        <v>28.516545000000001</v>
      </c>
      <c r="D48">
        <v>92755.605480134327</v>
      </c>
      <c r="E48" s="49">
        <v>453075.755</v>
      </c>
      <c r="F48" s="49">
        <v>527384</v>
      </c>
      <c r="G48" s="50">
        <v>25.234082400000034</v>
      </c>
      <c r="H48" s="50">
        <v>26.050730900000019</v>
      </c>
    </row>
    <row r="49" spans="1:8" ht="14.25" customHeight="1" x14ac:dyDescent="0.2">
      <c r="A49" s="4" t="s">
        <v>19</v>
      </c>
      <c r="B49" s="5" t="s">
        <v>20</v>
      </c>
      <c r="C49">
        <v>28.127721000000001</v>
      </c>
      <c r="D49">
        <v>200475.81899004427</v>
      </c>
      <c r="E49" s="49">
        <v>1244654.314</v>
      </c>
      <c r="F49" s="49">
        <v>495866</v>
      </c>
      <c r="G49" s="50">
        <v>21.912519900000007</v>
      </c>
      <c r="H49" s="50">
        <v>22.560631880000017</v>
      </c>
    </row>
    <row r="50" spans="1:8" ht="14.25" customHeight="1" x14ac:dyDescent="0.2">
      <c r="A50" s="4" t="s">
        <v>303</v>
      </c>
      <c r="B50" s="5" t="s">
        <v>304</v>
      </c>
      <c r="C50">
        <v>27.610325500000005</v>
      </c>
      <c r="D50">
        <v>82282.973616270698</v>
      </c>
      <c r="E50" s="49">
        <v>147105.486</v>
      </c>
      <c r="F50" s="49">
        <v>0</v>
      </c>
      <c r="G50" s="50">
        <v>11.15059930000001</v>
      </c>
      <c r="H50" s="50">
        <v>11.653428250000047</v>
      </c>
    </row>
    <row r="51" spans="1:8" ht="14.25" customHeight="1" x14ac:dyDescent="0.2">
      <c r="A51" s="4" t="s">
        <v>295</v>
      </c>
      <c r="B51" s="5" t="s">
        <v>296</v>
      </c>
      <c r="C51">
        <v>26.843245499999995</v>
      </c>
      <c r="D51">
        <v>34986.722839813396</v>
      </c>
      <c r="E51" s="49">
        <v>788448.53599999996</v>
      </c>
      <c r="F51" s="49">
        <v>566292</v>
      </c>
      <c r="G51" s="50">
        <v>23.524470199999996</v>
      </c>
      <c r="H51" s="50">
        <v>24.038776079999991</v>
      </c>
    </row>
    <row r="52" spans="1:8" ht="14.25" customHeight="1" x14ac:dyDescent="0.2">
      <c r="A52" s="4" t="s">
        <v>123</v>
      </c>
      <c r="B52" s="5" t="s">
        <v>124</v>
      </c>
      <c r="C52">
        <v>25.258014999999993</v>
      </c>
      <c r="D52">
        <v>16283</v>
      </c>
      <c r="E52" s="49">
        <v>122379.4</v>
      </c>
      <c r="F52" s="49">
        <v>114379</v>
      </c>
      <c r="G52" s="50">
        <v>6.3711043000000132</v>
      </c>
      <c r="H52" s="50">
        <v>6.9684720700000184</v>
      </c>
    </row>
    <row r="53" spans="1:8" ht="14.25" customHeight="1" x14ac:dyDescent="0.2">
      <c r="A53" s="4" t="s">
        <v>259</v>
      </c>
      <c r="B53" s="5" t="s">
        <v>260</v>
      </c>
      <c r="C53">
        <v>24.850912500000003</v>
      </c>
      <c r="D53">
        <v>38053.900319119319</v>
      </c>
      <c r="E53" s="49">
        <v>592983.88399999996</v>
      </c>
      <c r="F53" s="49">
        <v>1239791</v>
      </c>
      <c r="G53" s="50">
        <v>22.341946300000018</v>
      </c>
      <c r="H53" s="50">
        <v>22.983456919999981</v>
      </c>
    </row>
    <row r="54" spans="1:8" ht="14.25" customHeight="1" x14ac:dyDescent="0.2">
      <c r="A54" s="4" t="s">
        <v>31</v>
      </c>
      <c r="B54" s="5" t="s">
        <v>32</v>
      </c>
      <c r="C54">
        <v>23.8202365</v>
      </c>
      <c r="D54">
        <v>1102492.3135175554</v>
      </c>
      <c r="E54" s="49">
        <v>7691175.0899999999</v>
      </c>
      <c r="F54" s="49">
        <v>7347269</v>
      </c>
      <c r="G54" s="50">
        <v>21.8886349</v>
      </c>
      <c r="H54" s="50">
        <v>22.233858860000055</v>
      </c>
    </row>
    <row r="55" spans="1:8" ht="14.25" customHeight="1" x14ac:dyDescent="0.2">
      <c r="A55" s="4" t="s">
        <v>111</v>
      </c>
      <c r="B55" s="5" t="s">
        <v>112</v>
      </c>
      <c r="C55">
        <v>23.596741000000005</v>
      </c>
      <c r="D55">
        <v>111175.87637032678</v>
      </c>
      <c r="E55" s="49">
        <v>320677.15700000001</v>
      </c>
      <c r="F55" s="49">
        <v>171760</v>
      </c>
      <c r="G55" s="50">
        <v>26.034382200000039</v>
      </c>
      <c r="H55" s="50">
        <v>26.601369220000038</v>
      </c>
    </row>
    <row r="56" spans="1:8" ht="14.25" customHeight="1" x14ac:dyDescent="0.2">
      <c r="A56" s="4" t="s">
        <v>99</v>
      </c>
      <c r="B56" s="5" t="s">
        <v>100</v>
      </c>
      <c r="C56">
        <v>23.512135500000007</v>
      </c>
      <c r="D56">
        <v>534520</v>
      </c>
      <c r="E56" s="49">
        <v>36197.773999999998</v>
      </c>
      <c r="F56" s="49">
        <v>429227</v>
      </c>
      <c r="G56" s="50">
        <v>20.108869400000003</v>
      </c>
      <c r="H56" s="50">
        <v>20.761306580000053</v>
      </c>
    </row>
    <row r="57" spans="1:8" ht="14.25" customHeight="1" x14ac:dyDescent="0.2">
      <c r="A57" s="4" t="s">
        <v>81</v>
      </c>
      <c r="B57" s="5" t="s">
        <v>82</v>
      </c>
      <c r="C57">
        <v>23.012646499999995</v>
      </c>
      <c r="D57">
        <v>79618.697991103603</v>
      </c>
      <c r="E57" s="49">
        <v>464319.27799999999</v>
      </c>
      <c r="F57" s="49">
        <v>15143</v>
      </c>
      <c r="G57" s="50">
        <v>24.144365200000038</v>
      </c>
      <c r="H57" s="50">
        <v>24.857020300000045</v>
      </c>
    </row>
    <row r="58" spans="1:8" ht="14.25" customHeight="1" x14ac:dyDescent="0.2">
      <c r="A58" s="4" t="s">
        <v>409</v>
      </c>
      <c r="B58" s="5" t="s">
        <v>410</v>
      </c>
      <c r="C58">
        <v>21.336697499999996</v>
      </c>
      <c r="D58">
        <v>256403.7860374997</v>
      </c>
      <c r="E58" s="49">
        <v>66291.216</v>
      </c>
      <c r="F58" s="49">
        <v>533559</v>
      </c>
      <c r="G58" s="50">
        <v>26.456989600000043</v>
      </c>
      <c r="H58" s="50">
        <v>26.695141680000063</v>
      </c>
    </row>
    <row r="59" spans="1:8" ht="14.25" customHeight="1" x14ac:dyDescent="0.2">
      <c r="A59" s="4" t="s">
        <v>313</v>
      </c>
      <c r="B59" s="5" t="s">
        <v>314</v>
      </c>
      <c r="C59">
        <v>20.128123999999996</v>
      </c>
      <c r="D59">
        <v>23372.915804258257</v>
      </c>
      <c r="E59" s="49">
        <v>1181300.892</v>
      </c>
      <c r="F59" s="49">
        <v>0</v>
      </c>
      <c r="G59" s="50">
        <v>26.803363900000022</v>
      </c>
      <c r="H59" s="50">
        <v>27.926031500000022</v>
      </c>
    </row>
    <row r="60" spans="1:8" ht="14.25" customHeight="1" x14ac:dyDescent="0.2">
      <c r="A60" s="4" t="s">
        <v>355</v>
      </c>
      <c r="B60" s="5" t="s">
        <v>356</v>
      </c>
      <c r="C60">
        <v>19.906079000000002</v>
      </c>
      <c r="D60">
        <v>428470.53422843263</v>
      </c>
      <c r="E60" s="49">
        <v>236376.65599999999</v>
      </c>
      <c r="F60" s="49">
        <v>29606</v>
      </c>
      <c r="G60" s="50">
        <v>9.017448800000011</v>
      </c>
      <c r="H60" s="50">
        <v>10.387078429999974</v>
      </c>
    </row>
    <row r="61" spans="1:8" ht="14.25" customHeight="1" x14ac:dyDescent="0.2">
      <c r="A61" s="4" t="s">
        <v>421</v>
      </c>
      <c r="B61" s="5" t="s">
        <v>422</v>
      </c>
      <c r="C61">
        <v>19.205177500000008</v>
      </c>
      <c r="D61">
        <v>50280</v>
      </c>
      <c r="E61" s="49">
        <v>185938.93599999999</v>
      </c>
      <c r="F61" s="49">
        <v>10269</v>
      </c>
      <c r="G61" s="50">
        <v>17.922711500000048</v>
      </c>
      <c r="H61" s="50">
        <v>19.549051449999979</v>
      </c>
    </row>
    <row r="62" spans="1:8" ht="14.25" customHeight="1" x14ac:dyDescent="0.2">
      <c r="A62" s="4" t="s">
        <v>73</v>
      </c>
      <c r="B62" s="5" t="s">
        <v>74</v>
      </c>
      <c r="C62">
        <v>18.718019499999997</v>
      </c>
      <c r="D62">
        <v>31763.609326838952</v>
      </c>
      <c r="E62" s="49">
        <v>272769.397</v>
      </c>
      <c r="F62" s="49">
        <v>0</v>
      </c>
      <c r="G62" s="50">
        <v>28.303141500000038</v>
      </c>
      <c r="H62" s="50">
        <v>28.961866770000086</v>
      </c>
    </row>
    <row r="63" spans="1:8" ht="14.25" customHeight="1" x14ac:dyDescent="0.2">
      <c r="A63" s="4" t="s">
        <v>267</v>
      </c>
      <c r="B63" s="5" t="s">
        <v>268</v>
      </c>
      <c r="C63">
        <v>18.112906500000001</v>
      </c>
      <c r="D63">
        <v>36435.462015626123</v>
      </c>
      <c r="E63" s="49">
        <v>1252723.648</v>
      </c>
      <c r="F63" s="49">
        <v>0</v>
      </c>
      <c r="G63" s="50">
        <v>28.183005300000048</v>
      </c>
      <c r="H63" s="50">
        <v>28.948269510000046</v>
      </c>
    </row>
    <row r="64" spans="1:8" ht="14.25" customHeight="1" x14ac:dyDescent="0.2">
      <c r="A64" s="4" t="s">
        <v>91</v>
      </c>
      <c r="B64" s="5" t="s">
        <v>92</v>
      </c>
      <c r="C64">
        <v>17.870124000000001</v>
      </c>
      <c r="D64">
        <v>405499.67972323537</v>
      </c>
      <c r="E64" s="49">
        <v>736592.82499999995</v>
      </c>
      <c r="F64" s="49">
        <v>3668775</v>
      </c>
      <c r="G64" s="50">
        <v>9.1472440000000006</v>
      </c>
      <c r="H64" s="50">
        <v>9.4721724700000323</v>
      </c>
    </row>
    <row r="65" spans="1:8" ht="14.25" customHeight="1" x14ac:dyDescent="0.2">
      <c r="A65" s="4" t="s">
        <v>229</v>
      </c>
      <c r="B65" s="5" t="s">
        <v>230</v>
      </c>
      <c r="C65">
        <v>17.835908500000002</v>
      </c>
      <c r="D65">
        <v>406611.05901801429</v>
      </c>
      <c r="E65" s="49">
        <v>2714263.3139999998</v>
      </c>
      <c r="F65" s="49">
        <v>114383</v>
      </c>
      <c r="G65" s="50">
        <v>6.1361201000000278</v>
      </c>
      <c r="H65" s="50">
        <v>6.918953130000034</v>
      </c>
    </row>
    <row r="66" spans="1:8" ht="14.25" customHeight="1" x14ac:dyDescent="0.2">
      <c r="A66" s="4" t="s">
        <v>305</v>
      </c>
      <c r="B66" s="5" t="s">
        <v>306</v>
      </c>
      <c r="C66">
        <v>17.041107500000003</v>
      </c>
      <c r="D66">
        <v>851884.86600870639</v>
      </c>
      <c r="E66" s="49">
        <v>37397.731</v>
      </c>
      <c r="F66" s="49">
        <v>64328</v>
      </c>
      <c r="G66" s="50">
        <v>9.8298935000000256</v>
      </c>
      <c r="H66" s="50">
        <v>10.682214170000066</v>
      </c>
    </row>
    <row r="67" spans="1:8" ht="14.25" customHeight="1" x14ac:dyDescent="0.2">
      <c r="A67" s="4" t="s">
        <v>261</v>
      </c>
      <c r="B67" s="5" t="s">
        <v>262</v>
      </c>
      <c r="C67">
        <v>16.938941499999999</v>
      </c>
      <c r="D67">
        <v>23972.522499706323</v>
      </c>
      <c r="E67" s="49">
        <v>119397.76700000001</v>
      </c>
      <c r="F67" s="49">
        <v>0</v>
      </c>
      <c r="G67" s="50">
        <v>21.712650499999995</v>
      </c>
      <c r="H67" s="50">
        <v>22.203209050000055</v>
      </c>
    </row>
    <row r="68" spans="1:8" ht="14.25" customHeight="1" x14ac:dyDescent="0.2">
      <c r="A68" s="4" t="s">
        <v>477</v>
      </c>
      <c r="B68" s="5" t="s">
        <v>478</v>
      </c>
      <c r="C68">
        <v>16.248230000000003</v>
      </c>
      <c r="D68">
        <v>54731.517891616444</v>
      </c>
      <c r="E68" s="49">
        <v>751914.94299999997</v>
      </c>
      <c r="F68" s="49">
        <v>0</v>
      </c>
      <c r="G68" s="50">
        <v>21.73203890000002</v>
      </c>
      <c r="H68" s="50">
        <v>22.157873809999955</v>
      </c>
    </row>
    <row r="69" spans="1:8" ht="14.25" customHeight="1" x14ac:dyDescent="0.2">
      <c r="A69" s="4" t="s">
        <v>135</v>
      </c>
      <c r="B69" s="5" t="s">
        <v>136</v>
      </c>
      <c r="C69">
        <v>16.195902</v>
      </c>
      <c r="D69">
        <v>176939.94113061181</v>
      </c>
      <c r="E69" s="49">
        <v>255014.215</v>
      </c>
      <c r="F69" s="49">
        <v>1096394</v>
      </c>
      <c r="G69" s="50">
        <v>20.480621600000006</v>
      </c>
      <c r="H69" s="50">
        <v>21.162061480000034</v>
      </c>
    </row>
    <row r="70" spans="1:8" ht="14.25" customHeight="1" x14ac:dyDescent="0.2">
      <c r="A70" s="4" t="s">
        <v>187</v>
      </c>
      <c r="B70" s="5" t="s">
        <v>188</v>
      </c>
      <c r="C70">
        <v>16.001107000000005</v>
      </c>
      <c r="D70">
        <v>142691.58948013256</v>
      </c>
      <c r="E70" s="49">
        <v>108811.283</v>
      </c>
      <c r="F70" s="49">
        <v>110695</v>
      </c>
      <c r="G70" s="50">
        <v>22.265362000000039</v>
      </c>
      <c r="H70" s="50">
        <v>23.289559500000053</v>
      </c>
    </row>
    <row r="71" spans="1:8" ht="14.25" customHeight="1" x14ac:dyDescent="0.2">
      <c r="A71" s="4" t="s">
        <v>79</v>
      </c>
      <c r="B71" s="5" t="s">
        <v>80</v>
      </c>
      <c r="C71">
        <v>15.417523000000001</v>
      </c>
      <c r="D71">
        <v>51719.789675587715</v>
      </c>
      <c r="E71" s="49">
        <v>181059.61300000001</v>
      </c>
      <c r="F71" s="49">
        <v>48697</v>
      </c>
      <c r="G71" s="50">
        <v>27.005653400000028</v>
      </c>
      <c r="H71" s="50">
        <v>27.774871719999965</v>
      </c>
    </row>
    <row r="72" spans="1:8" ht="14.25" customHeight="1" x14ac:dyDescent="0.2">
      <c r="A72" s="4" t="s">
        <v>383</v>
      </c>
      <c r="B72" s="5" t="s">
        <v>384</v>
      </c>
      <c r="C72">
        <v>14.356180499999995</v>
      </c>
      <c r="D72">
        <v>43696.523920869942</v>
      </c>
      <c r="E72" s="49">
        <v>196224.29699999999</v>
      </c>
      <c r="F72" s="49">
        <v>221818</v>
      </c>
      <c r="G72" s="50">
        <v>28.419900000000041</v>
      </c>
      <c r="H72" s="50">
        <v>28.826089910000064</v>
      </c>
    </row>
    <row r="73" spans="1:8" ht="14.25" customHeight="1" x14ac:dyDescent="0.2">
      <c r="A73" s="4" t="s">
        <v>479</v>
      </c>
      <c r="B73" s="5" t="s">
        <v>480</v>
      </c>
      <c r="C73">
        <v>14.154937</v>
      </c>
      <c r="D73">
        <v>38109.20524926798</v>
      </c>
      <c r="E73" s="49">
        <v>389337.48100000003</v>
      </c>
      <c r="F73" s="49">
        <v>0</v>
      </c>
      <c r="G73" s="50">
        <v>21.337329000000011</v>
      </c>
      <c r="H73" s="50">
        <v>21.900928700000009</v>
      </c>
    </row>
    <row r="74" spans="1:8" ht="14.25" customHeight="1" x14ac:dyDescent="0.2">
      <c r="A74" s="4" t="s">
        <v>89</v>
      </c>
      <c r="B74" s="5" t="s">
        <v>90</v>
      </c>
      <c r="C74">
        <v>14.140274</v>
      </c>
      <c r="D74">
        <v>26192.077365962283</v>
      </c>
      <c r="E74" s="49">
        <v>1266282.3359999999</v>
      </c>
      <c r="F74" s="49">
        <v>0</v>
      </c>
      <c r="G74" s="50">
        <v>26.398497300000031</v>
      </c>
      <c r="H74" s="50">
        <v>27.621495560000028</v>
      </c>
    </row>
    <row r="75" spans="1:8" ht="14.25" customHeight="1" x14ac:dyDescent="0.2">
      <c r="A75" s="4" t="s">
        <v>401</v>
      </c>
      <c r="B75" s="5" t="s">
        <v>402</v>
      </c>
      <c r="C75">
        <v>13.763906499999996</v>
      </c>
      <c r="D75">
        <v>21027.589797563785</v>
      </c>
      <c r="E75" s="49">
        <v>471815.00300000003</v>
      </c>
      <c r="F75" s="49">
        <v>781843</v>
      </c>
      <c r="G75" s="50">
        <v>27.005551300000036</v>
      </c>
      <c r="H75" s="50">
        <v>27.417479369999967</v>
      </c>
    </row>
    <row r="76" spans="1:8" ht="14.25" customHeight="1" x14ac:dyDescent="0.2">
      <c r="A76" s="4" t="s">
        <v>359</v>
      </c>
      <c r="B76" s="5" t="s">
        <v>360</v>
      </c>
      <c r="C76">
        <v>11.642958999999999</v>
      </c>
      <c r="D76">
        <v>20727.87132587648</v>
      </c>
      <c r="E76" s="49">
        <v>25305.055</v>
      </c>
      <c r="F76" s="49">
        <v>0</v>
      </c>
      <c r="G76" s="50">
        <v>18.72600250000005</v>
      </c>
      <c r="H76" s="50">
        <v>19.422555860000045</v>
      </c>
    </row>
    <row r="77" spans="1:8" ht="14.25" customHeight="1" x14ac:dyDescent="0.2">
      <c r="A77" s="4" t="s">
        <v>191</v>
      </c>
      <c r="B77" s="5" t="s">
        <v>192</v>
      </c>
      <c r="C77">
        <v>11.6259985</v>
      </c>
      <c r="D77">
        <v>22706.692066757041</v>
      </c>
      <c r="E77" s="49">
        <v>244301.98</v>
      </c>
      <c r="F77" s="49">
        <v>102163</v>
      </c>
      <c r="G77" s="50">
        <v>25.813707800000032</v>
      </c>
      <c r="H77" s="50">
        <v>26.19873688000007</v>
      </c>
    </row>
    <row r="78" spans="1:8" ht="14.25" customHeight="1" x14ac:dyDescent="0.2">
      <c r="A78" s="4" t="s">
        <v>437</v>
      </c>
      <c r="B78" s="5" t="s">
        <v>438</v>
      </c>
      <c r="C78">
        <v>11.557778499999998</v>
      </c>
      <c r="D78">
        <v>122945.41143523283</v>
      </c>
      <c r="E78" s="49">
        <v>156611.69399999999</v>
      </c>
      <c r="F78" s="49">
        <v>99701</v>
      </c>
      <c r="G78" s="50">
        <v>19.469066499999997</v>
      </c>
      <c r="H78" s="50">
        <v>20.380458980000071</v>
      </c>
    </row>
    <row r="79" spans="1:8" ht="14.25" customHeight="1" x14ac:dyDescent="0.2">
      <c r="A79" s="4" t="s">
        <v>115</v>
      </c>
      <c r="B79" s="5" t="s">
        <v>116</v>
      </c>
      <c r="C79">
        <v>11.339894000000005</v>
      </c>
      <c r="D79">
        <v>132939.11724587224</v>
      </c>
      <c r="E79" s="49">
        <v>109929.182</v>
      </c>
      <c r="F79" s="49">
        <v>352259</v>
      </c>
      <c r="G79" s="50">
        <v>25.259952999999996</v>
      </c>
      <c r="H79" s="50">
        <v>25.617173739999998</v>
      </c>
    </row>
    <row r="80" spans="1:8" ht="14.25" customHeight="1" x14ac:dyDescent="0.2">
      <c r="A80" s="4" t="s">
        <v>47</v>
      </c>
      <c r="B80" s="5" t="s">
        <v>48</v>
      </c>
      <c r="C80">
        <v>11.248303499999999</v>
      </c>
      <c r="D80">
        <v>520878.0521951305</v>
      </c>
      <c r="E80" s="49">
        <v>30669.830999999998</v>
      </c>
      <c r="F80" s="49">
        <v>3495</v>
      </c>
      <c r="G80" s="50">
        <v>9.7055511000000365</v>
      </c>
      <c r="H80" s="50">
        <v>10.586429539999983</v>
      </c>
    </row>
    <row r="81" spans="1:8" ht="14.25" customHeight="1" x14ac:dyDescent="0.2">
      <c r="A81" s="4" t="s">
        <v>405</v>
      </c>
      <c r="B81" s="5" t="s">
        <v>406</v>
      </c>
      <c r="C81">
        <v>11.194299499999998</v>
      </c>
      <c r="D81">
        <v>12827.976279327291</v>
      </c>
      <c r="E81" s="49">
        <v>626861.83200000005</v>
      </c>
      <c r="F81" s="49">
        <v>0</v>
      </c>
      <c r="G81" s="50">
        <v>27.035914100000014</v>
      </c>
      <c r="H81" s="50">
        <v>28.247353669999995</v>
      </c>
    </row>
    <row r="82" spans="1:8" ht="14.25" customHeight="1" x14ac:dyDescent="0.2">
      <c r="A82" s="4" t="s">
        <v>57</v>
      </c>
      <c r="B82" s="5" t="s">
        <v>58</v>
      </c>
      <c r="C82">
        <v>11.090085499999999</v>
      </c>
      <c r="D82">
        <v>78777.66196940816</v>
      </c>
      <c r="E82" s="49">
        <v>1086810.6459999999</v>
      </c>
      <c r="F82" s="49">
        <v>0</v>
      </c>
      <c r="G82" s="50">
        <v>19.617495500000018</v>
      </c>
      <c r="H82" s="50">
        <v>20.436307199999987</v>
      </c>
    </row>
    <row r="83" spans="1:8" ht="14.25" customHeight="1" x14ac:dyDescent="0.2">
      <c r="A83" s="4" t="s">
        <v>51</v>
      </c>
      <c r="B83" s="5" t="s">
        <v>52</v>
      </c>
      <c r="C83">
        <v>10.932783499999996</v>
      </c>
      <c r="D83">
        <v>30961.687093893564</v>
      </c>
      <c r="E83" s="49">
        <v>116113.30899999999</v>
      </c>
      <c r="F83" s="49">
        <v>35493</v>
      </c>
      <c r="G83" s="50">
        <v>27.344030700000019</v>
      </c>
      <c r="H83" s="50">
        <v>27.933620729999973</v>
      </c>
    </row>
    <row r="84" spans="1:8" ht="14.25" customHeight="1" x14ac:dyDescent="0.2">
      <c r="A84" s="4" t="s">
        <v>177</v>
      </c>
      <c r="B84" s="5" t="s">
        <v>178</v>
      </c>
      <c r="C84">
        <v>10.806640999999999</v>
      </c>
      <c r="D84">
        <v>289570.76033953408</v>
      </c>
      <c r="E84" s="49">
        <v>131353.43599999999</v>
      </c>
      <c r="F84" s="49">
        <v>482910</v>
      </c>
      <c r="G84" s="50">
        <v>14.07690290000005</v>
      </c>
      <c r="H84" s="50">
        <v>15.136234979999983</v>
      </c>
    </row>
    <row r="85" spans="1:8" ht="14.25" customHeight="1" x14ac:dyDescent="0.2">
      <c r="A85" s="4" t="s">
        <v>75</v>
      </c>
      <c r="B85" s="5" t="s">
        <v>76</v>
      </c>
      <c r="C85">
        <v>10.727148499999997</v>
      </c>
      <c r="D85">
        <v>8809.6301187087956</v>
      </c>
      <c r="E85" s="49">
        <v>27041.266</v>
      </c>
      <c r="F85" s="49">
        <v>0</v>
      </c>
      <c r="G85" s="50">
        <v>19.909252800000047</v>
      </c>
      <c r="H85" s="50">
        <v>20.577319180000018</v>
      </c>
    </row>
    <row r="86" spans="1:8" ht="14.25" customHeight="1" x14ac:dyDescent="0.2">
      <c r="A86" s="4" t="s">
        <v>197</v>
      </c>
      <c r="B86" s="5" t="s">
        <v>198</v>
      </c>
      <c r="C86">
        <v>10.563756999999997</v>
      </c>
      <c r="D86">
        <v>31841.589929642014</v>
      </c>
      <c r="E86" s="49">
        <v>26891.569</v>
      </c>
      <c r="F86" s="49">
        <v>117375</v>
      </c>
      <c r="G86" s="50">
        <v>25.069196300000044</v>
      </c>
      <c r="H86" s="50">
        <v>25.635868179999989</v>
      </c>
    </row>
    <row r="87" spans="1:8" ht="14.25" customHeight="1" x14ac:dyDescent="0.2">
      <c r="A87" s="4" t="s">
        <v>121</v>
      </c>
      <c r="B87" s="5" t="s">
        <v>122</v>
      </c>
      <c r="C87">
        <v>10.523797500000001</v>
      </c>
      <c r="D87">
        <v>357503.87618469039</v>
      </c>
      <c r="E87" s="49">
        <v>78758.865999999995</v>
      </c>
      <c r="F87" s="49">
        <v>0</v>
      </c>
      <c r="G87" s="50">
        <v>7.6808316999999988</v>
      </c>
      <c r="H87" s="50">
        <v>8.8757254699999635</v>
      </c>
    </row>
    <row r="88" spans="1:8" ht="14.25" customHeight="1" x14ac:dyDescent="0.2">
      <c r="A88" s="4" t="s">
        <v>133</v>
      </c>
      <c r="B88" s="5" t="s">
        <v>134</v>
      </c>
      <c r="C88">
        <v>10.405832000000002</v>
      </c>
      <c r="D88">
        <v>154909.32136766196</v>
      </c>
      <c r="E88" s="49">
        <v>48439.79</v>
      </c>
      <c r="F88" s="49">
        <v>363805</v>
      </c>
      <c r="G88" s="50">
        <v>23.806470500000046</v>
      </c>
      <c r="H88" s="50">
        <v>24.370461960000057</v>
      </c>
    </row>
    <row r="89" spans="1:8" ht="14.25" customHeight="1" x14ac:dyDescent="0.2">
      <c r="A89" s="4" t="s">
        <v>343</v>
      </c>
      <c r="B89" s="5" t="s">
        <v>344</v>
      </c>
      <c r="C89">
        <v>10.365435500000002</v>
      </c>
      <c r="D89">
        <v>307229.81569270382</v>
      </c>
      <c r="E89" s="49">
        <v>91391.042000000001</v>
      </c>
      <c r="F89" s="49">
        <v>768297</v>
      </c>
      <c r="G89" s="50">
        <v>14.893596800000012</v>
      </c>
      <c r="H89" s="50">
        <v>15.26240365000001</v>
      </c>
    </row>
    <row r="90" spans="1:8" ht="14.25" customHeight="1" x14ac:dyDescent="0.2">
      <c r="A90" s="4" t="s">
        <v>35</v>
      </c>
      <c r="B90" s="5" t="s">
        <v>36</v>
      </c>
      <c r="C90">
        <v>9.8634800000000027</v>
      </c>
      <c r="D90">
        <v>145466.44632106781</v>
      </c>
      <c r="E90" s="49">
        <v>86249.804999999993</v>
      </c>
      <c r="F90" s="49">
        <v>80614</v>
      </c>
      <c r="G90" s="50">
        <v>11.252837700000043</v>
      </c>
      <c r="H90" s="50">
        <v>12.391844370000058</v>
      </c>
    </row>
    <row r="91" spans="1:8" ht="14.25" customHeight="1" x14ac:dyDescent="0.2">
      <c r="A91" s="4" t="s">
        <v>417</v>
      </c>
      <c r="B91" s="5" t="s">
        <v>418</v>
      </c>
      <c r="C91">
        <v>9.8493484999999961</v>
      </c>
      <c r="D91">
        <v>481170.73770131695</v>
      </c>
      <c r="E91" s="49">
        <v>446178.44199999998</v>
      </c>
      <c r="F91" s="49">
        <v>155347</v>
      </c>
      <c r="G91" s="50">
        <v>2.5539397000000008</v>
      </c>
      <c r="H91" s="50">
        <v>3.4207176900000036</v>
      </c>
    </row>
    <row r="92" spans="1:8" ht="14.25" customHeight="1" x14ac:dyDescent="0.2">
      <c r="A92" s="4" t="s">
        <v>201</v>
      </c>
      <c r="B92" s="5" t="s">
        <v>202</v>
      </c>
      <c r="C92">
        <v>9.8442460000000036</v>
      </c>
      <c r="D92">
        <v>263781.87193986791</v>
      </c>
      <c r="E92" s="49">
        <v>93200.952000000005</v>
      </c>
      <c r="F92" s="49">
        <v>0</v>
      </c>
      <c r="G92" s="50">
        <v>10.409720900000025</v>
      </c>
      <c r="H92" s="50">
        <v>11.692755800000043</v>
      </c>
    </row>
    <row r="93" spans="1:8" ht="14.25" customHeight="1" x14ac:dyDescent="0.2">
      <c r="A93" s="4" t="s">
        <v>45</v>
      </c>
      <c r="B93" s="5" t="s">
        <v>46</v>
      </c>
      <c r="C93">
        <v>9.7006089999999983</v>
      </c>
      <c r="D93">
        <v>171563.08041020972</v>
      </c>
      <c r="E93" s="49">
        <v>207499.144</v>
      </c>
      <c r="F93" s="49">
        <v>0</v>
      </c>
      <c r="G93" s="50">
        <v>6.3398720000000139</v>
      </c>
      <c r="H93" s="50">
        <v>7.6970574399999805</v>
      </c>
    </row>
    <row r="94" spans="1:8" ht="14.25" customHeight="1" x14ac:dyDescent="0.2">
      <c r="A94" s="4" t="s">
        <v>227</v>
      </c>
      <c r="B94" s="5" t="s">
        <v>228</v>
      </c>
      <c r="C94">
        <v>9.4942465000000009</v>
      </c>
      <c r="D94">
        <v>85588.348124050084</v>
      </c>
      <c r="E94" s="49">
        <v>88863.154999999999</v>
      </c>
      <c r="F94" s="49">
        <v>97</v>
      </c>
      <c r="G94" s="50">
        <v>18.651598800000045</v>
      </c>
      <c r="H94" s="50">
        <v>19.981286060000059</v>
      </c>
    </row>
    <row r="95" spans="1:8" ht="14.25" customHeight="1" x14ac:dyDescent="0.2">
      <c r="A95" s="4" t="s">
        <v>199</v>
      </c>
      <c r="B95" s="5" t="s">
        <v>200</v>
      </c>
      <c r="C95">
        <v>9.2945054999999979</v>
      </c>
      <c r="D95">
        <v>44760.245066234245</v>
      </c>
      <c r="E95" s="49">
        <v>112236.69500000001</v>
      </c>
      <c r="F95" s="49">
        <v>210711</v>
      </c>
      <c r="G95" s="50">
        <v>23.330719299999998</v>
      </c>
      <c r="H95" s="50">
        <v>23.864138120000007</v>
      </c>
    </row>
    <row r="96" spans="1:8" ht="14.25" customHeight="1" x14ac:dyDescent="0.2">
      <c r="A96" s="4" t="s">
        <v>451</v>
      </c>
      <c r="B96" s="5" t="s">
        <v>452</v>
      </c>
      <c r="C96">
        <v>8.916898999999999</v>
      </c>
      <c r="D96">
        <v>609998.22109102097</v>
      </c>
      <c r="E96" s="49">
        <v>71084.638000000006</v>
      </c>
      <c r="F96" s="49">
        <v>57847</v>
      </c>
      <c r="G96" s="50">
        <v>27.115682100000015</v>
      </c>
      <c r="H96" s="50">
        <v>28.380501330000016</v>
      </c>
    </row>
    <row r="97" spans="1:8" ht="14.25" customHeight="1" x14ac:dyDescent="0.2">
      <c r="A97" s="4" t="s">
        <v>333</v>
      </c>
      <c r="B97" s="5" t="s">
        <v>334</v>
      </c>
      <c r="C97">
        <v>8.6821740000000034</v>
      </c>
      <c r="D97">
        <v>32085.428348461104</v>
      </c>
      <c r="E97" s="49">
        <v>465147.37599999999</v>
      </c>
      <c r="F97" s="49">
        <v>2403355</v>
      </c>
      <c r="G97" s="50">
        <v>23.227095500000019</v>
      </c>
      <c r="H97" s="50">
        <v>23.696952740000086</v>
      </c>
    </row>
    <row r="98" spans="1:8" ht="14.25" customHeight="1" x14ac:dyDescent="0.2">
      <c r="A98" s="4" t="s">
        <v>33</v>
      </c>
      <c r="B98" s="5" t="s">
        <v>34</v>
      </c>
      <c r="C98">
        <v>8.6424210000000024</v>
      </c>
      <c r="D98">
        <v>430975.99813723617</v>
      </c>
      <c r="E98" s="49">
        <v>83993.198000000004</v>
      </c>
      <c r="F98" s="49">
        <v>0</v>
      </c>
      <c r="G98" s="50">
        <v>5.9710103000000458</v>
      </c>
      <c r="H98" s="50">
        <v>7.4981639400000404</v>
      </c>
    </row>
    <row r="99" spans="1:8" ht="14.25" customHeight="1" x14ac:dyDescent="0.2">
      <c r="A99" s="4" t="s">
        <v>423</v>
      </c>
      <c r="B99" s="5" t="s">
        <v>424</v>
      </c>
      <c r="C99">
        <v>8.524062500000003</v>
      </c>
      <c r="D99">
        <v>25719.495030477457</v>
      </c>
      <c r="E99" s="49">
        <v>142238.264</v>
      </c>
      <c r="F99" s="49">
        <v>0</v>
      </c>
      <c r="G99" s="50">
        <v>-0.1193014999999491</v>
      </c>
      <c r="H99" s="50">
        <v>0.73333255000005693</v>
      </c>
    </row>
    <row r="100" spans="1:8" ht="14.25" customHeight="1" x14ac:dyDescent="0.2">
      <c r="A100" s="4" t="s">
        <v>419</v>
      </c>
      <c r="B100" s="5" t="s">
        <v>420</v>
      </c>
      <c r="C100">
        <v>8.2817320000000016</v>
      </c>
      <c r="D100">
        <v>540550.95372345415</v>
      </c>
      <c r="E100" s="49">
        <v>41435.798999999999</v>
      </c>
      <c r="F100" s="49">
        <v>0</v>
      </c>
      <c r="G100" s="50">
        <v>5.5093787000000134</v>
      </c>
      <c r="H100" s="50">
        <v>6.6791235100000677</v>
      </c>
    </row>
    <row r="101" spans="1:8" ht="14.25" customHeight="1" x14ac:dyDescent="0.2">
      <c r="A101" s="4" t="s">
        <v>217</v>
      </c>
      <c r="B101" s="5" t="s">
        <v>218</v>
      </c>
      <c r="C101">
        <v>8.0077780000000001</v>
      </c>
      <c r="D101">
        <v>300546.19418057171</v>
      </c>
      <c r="E101" s="49">
        <v>22101.434000000001</v>
      </c>
      <c r="F101" s="49">
        <v>24628</v>
      </c>
      <c r="G101" s="50">
        <v>19.143593100000032</v>
      </c>
      <c r="H101" s="50">
        <v>20.475742670000045</v>
      </c>
    </row>
    <row r="102" spans="1:8" ht="14.25" customHeight="1" x14ac:dyDescent="0.2">
      <c r="A102" s="4" t="s">
        <v>385</v>
      </c>
      <c r="B102" s="5" t="s">
        <v>386</v>
      </c>
      <c r="C102">
        <v>7.5194960000000002</v>
      </c>
      <c r="D102">
        <v>105915.29994791142</v>
      </c>
      <c r="E102" s="49">
        <v>77628.706000000006</v>
      </c>
      <c r="F102" s="49">
        <v>0</v>
      </c>
      <c r="G102" s="50">
        <v>10.555489600000044</v>
      </c>
      <c r="H102" s="50">
        <v>11.770181450000052</v>
      </c>
    </row>
    <row r="103" spans="1:8" ht="14.25" customHeight="1" x14ac:dyDescent="0.2">
      <c r="A103" s="4" t="s">
        <v>429</v>
      </c>
      <c r="B103" s="5" t="s">
        <v>430</v>
      </c>
      <c r="C103">
        <v>7.4732285000000012</v>
      </c>
      <c r="D103">
        <v>14404.273148260605</v>
      </c>
      <c r="E103" s="49">
        <v>56863.476999999999</v>
      </c>
      <c r="F103" s="49">
        <v>15447</v>
      </c>
      <c r="G103" s="50">
        <v>26.656711200000018</v>
      </c>
      <c r="H103" s="50">
        <v>27.269374670000047</v>
      </c>
    </row>
    <row r="104" spans="1:8" ht="14.25" customHeight="1" x14ac:dyDescent="0.2">
      <c r="A104" s="4" t="s">
        <v>95</v>
      </c>
      <c r="B104" s="5" t="s">
        <v>96</v>
      </c>
      <c r="C104">
        <v>7.3998384999999987</v>
      </c>
      <c r="D104">
        <v>408626.63720713579</v>
      </c>
      <c r="E104" s="49">
        <v>1036.2049999999999</v>
      </c>
      <c r="F104" s="49">
        <v>0</v>
      </c>
      <c r="G104" s="50">
        <v>22.638651700000025</v>
      </c>
      <c r="H104" s="50">
        <v>23.175947280000003</v>
      </c>
    </row>
    <row r="105" spans="1:8" ht="14.25" customHeight="1" x14ac:dyDescent="0.2">
      <c r="A105" s="4" t="s">
        <v>389</v>
      </c>
      <c r="B105" s="5" t="s">
        <v>390</v>
      </c>
      <c r="C105">
        <v>7.314772999999998</v>
      </c>
      <c r="D105">
        <v>11285.173339848312</v>
      </c>
      <c r="E105" s="49">
        <v>71611.714999999997</v>
      </c>
      <c r="F105" s="49">
        <v>160584</v>
      </c>
      <c r="G105" s="50">
        <v>25.664453200000025</v>
      </c>
      <c r="H105" s="50">
        <v>25.959827080000025</v>
      </c>
    </row>
    <row r="106" spans="1:8" ht="14.25" customHeight="1" x14ac:dyDescent="0.2">
      <c r="A106" s="4" t="s">
        <v>71</v>
      </c>
      <c r="B106" s="5" t="s">
        <v>72</v>
      </c>
      <c r="C106">
        <v>7.3092534999999996</v>
      </c>
      <c r="D106">
        <v>131965.59568032148</v>
      </c>
      <c r="E106" s="49">
        <v>112760.694</v>
      </c>
      <c r="F106" s="49">
        <v>34745</v>
      </c>
      <c r="G106" s="50">
        <v>10.592518000000041</v>
      </c>
      <c r="H106" s="50">
        <v>11.808515440000065</v>
      </c>
    </row>
    <row r="107" spans="1:8" ht="14.25" customHeight="1" x14ac:dyDescent="0.2">
      <c r="A107" s="4" t="s">
        <v>241</v>
      </c>
      <c r="B107" s="5" t="s">
        <v>242</v>
      </c>
      <c r="C107">
        <v>6.787418999999999</v>
      </c>
      <c r="D107">
        <v>41395.26925105878</v>
      </c>
      <c r="E107" s="49">
        <v>228113.98699999999</v>
      </c>
      <c r="F107" s="49">
        <v>0</v>
      </c>
      <c r="G107" s="50">
        <v>22.670571900000027</v>
      </c>
      <c r="H107" s="50">
        <v>23.354666480000049</v>
      </c>
    </row>
    <row r="108" spans="1:8" ht="14.25" customHeight="1" x14ac:dyDescent="0.2">
      <c r="A108" s="4" t="s">
        <v>245</v>
      </c>
      <c r="B108" s="5" t="s">
        <v>246</v>
      </c>
      <c r="C108">
        <v>6.3989395</v>
      </c>
      <c r="D108">
        <v>110329.04822876412</v>
      </c>
      <c r="E108" s="49">
        <v>10004.097</v>
      </c>
      <c r="F108" s="49">
        <v>20184</v>
      </c>
      <c r="G108" s="50">
        <v>16.493585200000041</v>
      </c>
      <c r="H108" s="50">
        <v>17.792836679999994</v>
      </c>
    </row>
    <row r="109" spans="1:8" ht="14.25" customHeight="1" x14ac:dyDescent="0.2">
      <c r="A109" s="4" t="s">
        <v>311</v>
      </c>
      <c r="B109" s="5" t="s">
        <v>312</v>
      </c>
      <c r="C109">
        <v>6.298598000000001</v>
      </c>
      <c r="D109">
        <v>33507.482488824266</v>
      </c>
      <c r="E109" s="49">
        <v>128684.567</v>
      </c>
      <c r="F109" s="49">
        <v>213813</v>
      </c>
      <c r="G109" s="50">
        <v>25.052359000000024</v>
      </c>
      <c r="H109" s="50">
        <v>25.547624970000015</v>
      </c>
    </row>
    <row r="110" spans="1:8" ht="14.25" customHeight="1" x14ac:dyDescent="0.2">
      <c r="A110" s="4" t="s">
        <v>139</v>
      </c>
      <c r="B110" s="5" t="s">
        <v>140</v>
      </c>
      <c r="C110">
        <v>6.2310660000000002</v>
      </c>
      <c r="D110">
        <v>49059.658944819443</v>
      </c>
      <c r="E110" s="49">
        <v>20539.228999999999</v>
      </c>
      <c r="F110" s="49">
        <v>95099</v>
      </c>
      <c r="G110" s="50">
        <v>24.959290400000043</v>
      </c>
      <c r="H110" s="50">
        <v>25.655330520000007</v>
      </c>
    </row>
    <row r="111" spans="1:8" ht="14.25" customHeight="1" x14ac:dyDescent="0.2">
      <c r="A111" s="4" t="s">
        <v>251</v>
      </c>
      <c r="B111" s="5" t="s">
        <v>252</v>
      </c>
      <c r="C111">
        <v>6.1922350000000002</v>
      </c>
      <c r="D111">
        <v>116940.8312271047</v>
      </c>
      <c r="E111" s="49">
        <v>1623760.9</v>
      </c>
      <c r="F111" s="49">
        <v>364524</v>
      </c>
      <c r="G111" s="50">
        <v>21.714486399999998</v>
      </c>
      <c r="H111" s="50">
        <v>22.710780569999997</v>
      </c>
    </row>
    <row r="112" spans="1:8" ht="14.25" customHeight="1" x14ac:dyDescent="0.2">
      <c r="A112" s="4" t="s">
        <v>335</v>
      </c>
      <c r="B112" s="5" t="s">
        <v>336</v>
      </c>
      <c r="C112">
        <v>6.1779500000000009</v>
      </c>
      <c r="D112">
        <v>78091.6209334249</v>
      </c>
      <c r="E112" s="49">
        <v>399901.05499999999</v>
      </c>
      <c r="F112" s="49">
        <v>0</v>
      </c>
      <c r="G112" s="50">
        <v>23.417949300000032</v>
      </c>
      <c r="H112" s="50">
        <v>24.129669150000041</v>
      </c>
    </row>
    <row r="113" spans="1:8" ht="14.25" customHeight="1" x14ac:dyDescent="0.2">
      <c r="A113" s="4" t="s">
        <v>239</v>
      </c>
      <c r="B113" s="5" t="s">
        <v>240</v>
      </c>
      <c r="C113">
        <v>5.9149804999999986</v>
      </c>
      <c r="D113">
        <v>25086.544783745874</v>
      </c>
      <c r="E113" s="49">
        <v>198990.45300000001</v>
      </c>
      <c r="F113" s="49">
        <v>0</v>
      </c>
      <c r="G113" s="50">
        <v>1.0603983000000312</v>
      </c>
      <c r="H113" s="50">
        <v>1.6359386100000393</v>
      </c>
    </row>
    <row r="114" spans="1:8" ht="14.25" customHeight="1" x14ac:dyDescent="0.2">
      <c r="A114" s="4" t="s">
        <v>441</v>
      </c>
      <c r="B114" s="5" t="s">
        <v>442</v>
      </c>
      <c r="C114">
        <v>5.7664314999999995</v>
      </c>
      <c r="D114">
        <v>79032.357701452886</v>
      </c>
      <c r="E114" s="49">
        <v>470850.39899999998</v>
      </c>
      <c r="F114" s="49">
        <v>61226</v>
      </c>
      <c r="G114" s="50">
        <v>15.89002830000004</v>
      </c>
      <c r="H114" s="50">
        <v>16.865645350000023</v>
      </c>
    </row>
    <row r="115" spans="1:8" ht="14.25" customHeight="1" x14ac:dyDescent="0.2">
      <c r="A115" s="4" t="s">
        <v>127</v>
      </c>
      <c r="B115" s="5" t="s">
        <v>128</v>
      </c>
      <c r="C115">
        <v>5.6777959999999998</v>
      </c>
      <c r="D115">
        <v>278748.351517934</v>
      </c>
      <c r="E115" s="49">
        <v>42696.434000000001</v>
      </c>
      <c r="F115" s="49">
        <v>105021</v>
      </c>
      <c r="G115" s="50">
        <v>8.1830230000000483</v>
      </c>
      <c r="H115" s="50">
        <v>9.0231163800000331</v>
      </c>
    </row>
    <row r="116" spans="1:8" ht="14.25" customHeight="1" x14ac:dyDescent="0.2">
      <c r="A116" s="4" t="s">
        <v>391</v>
      </c>
      <c r="B116" s="5" t="s">
        <v>392</v>
      </c>
      <c r="C116">
        <v>5.6500180000000002</v>
      </c>
      <c r="D116">
        <v>482409.67147902335</v>
      </c>
      <c r="E116" s="49">
        <v>510.50299999999999</v>
      </c>
      <c r="F116" s="49">
        <v>714</v>
      </c>
      <c r="G116" s="50">
        <v>26.467317400000013</v>
      </c>
      <c r="H116" s="50">
        <v>27.192953650000049</v>
      </c>
    </row>
    <row r="117" spans="1:8" ht="14.25" customHeight="1" x14ac:dyDescent="0.2">
      <c r="A117" s="4" t="s">
        <v>157</v>
      </c>
      <c r="B117" s="5" t="s">
        <v>158</v>
      </c>
      <c r="C117">
        <v>5.4794610000000015</v>
      </c>
      <c r="D117">
        <v>232867.4918589741</v>
      </c>
      <c r="E117" s="49">
        <v>333059.05699999997</v>
      </c>
      <c r="F117" s="49">
        <v>81553</v>
      </c>
      <c r="G117" s="50">
        <v>1.7735546000000113</v>
      </c>
      <c r="H117" s="50">
        <v>2.9177084499999637</v>
      </c>
    </row>
    <row r="118" spans="1:8" ht="14.25" customHeight="1" x14ac:dyDescent="0.2">
      <c r="A118" s="4" t="s">
        <v>395</v>
      </c>
      <c r="B118" s="5" t="s">
        <v>396</v>
      </c>
      <c r="C118">
        <v>5.4244444999999999</v>
      </c>
      <c r="D118">
        <v>163007.57606581657</v>
      </c>
      <c r="E118" s="49">
        <v>48457.788999999997</v>
      </c>
      <c r="F118" s="49">
        <v>0</v>
      </c>
      <c r="G118" s="50">
        <v>7.6675218000000314</v>
      </c>
      <c r="H118" s="50">
        <v>9.0734130000000732</v>
      </c>
    </row>
    <row r="119" spans="1:8" ht="14.25" customHeight="1" x14ac:dyDescent="0.2">
      <c r="A119" s="4" t="s">
        <v>323</v>
      </c>
      <c r="B119" s="5" t="s">
        <v>324</v>
      </c>
      <c r="C119">
        <v>5.1903564999999992</v>
      </c>
      <c r="D119">
        <v>315145.02468458144</v>
      </c>
      <c r="E119" s="49">
        <v>382066.56</v>
      </c>
      <c r="F119" s="49">
        <v>933167</v>
      </c>
      <c r="G119" s="50">
        <v>-1.7667081999999823</v>
      </c>
      <c r="H119" s="50">
        <v>-4.4060869999952956E-2</v>
      </c>
    </row>
    <row r="120" spans="1:8" ht="14.25" customHeight="1" x14ac:dyDescent="0.2">
      <c r="A120" s="4" t="s">
        <v>105</v>
      </c>
      <c r="B120" s="5" t="s">
        <v>106</v>
      </c>
      <c r="C120">
        <v>5.0643860000000007</v>
      </c>
      <c r="D120">
        <v>24035.779100752879</v>
      </c>
      <c r="E120" s="49">
        <v>344888.67700000003</v>
      </c>
      <c r="F120" s="49">
        <v>33807</v>
      </c>
      <c r="G120" s="50">
        <v>24.206562600000041</v>
      </c>
      <c r="H120" s="50">
        <v>24.989914010000064</v>
      </c>
    </row>
    <row r="121" spans="1:8" ht="14.25" customHeight="1" x14ac:dyDescent="0.2">
      <c r="A121" s="4" t="s">
        <v>109</v>
      </c>
      <c r="B121" s="5" t="s">
        <v>110</v>
      </c>
      <c r="C121">
        <v>4.8952420000000014</v>
      </c>
      <c r="D121">
        <v>84436.792704571984</v>
      </c>
      <c r="E121" s="49">
        <v>51151.201000000001</v>
      </c>
      <c r="F121" s="49">
        <v>599063</v>
      </c>
      <c r="G121" s="50">
        <v>23.094362200000035</v>
      </c>
      <c r="H121" s="50">
        <v>23.515565780000031</v>
      </c>
    </row>
    <row r="122" spans="1:8" ht="14.25" customHeight="1" x14ac:dyDescent="0.2">
      <c r="A122" s="4" t="s">
        <v>87</v>
      </c>
      <c r="B122" s="5" t="s">
        <v>88</v>
      </c>
      <c r="C122">
        <v>4.8193330000000012</v>
      </c>
      <c r="D122">
        <v>3559.3493792323343</v>
      </c>
      <c r="E122" s="49">
        <v>617984.24</v>
      </c>
      <c r="F122" s="49">
        <v>0</v>
      </c>
      <c r="G122" s="50">
        <v>25.422487500000045</v>
      </c>
      <c r="H122" s="50">
        <v>26.172024780000015</v>
      </c>
    </row>
    <row r="123" spans="1:8" ht="14.25" customHeight="1" x14ac:dyDescent="0.2">
      <c r="A123" s="4" t="s">
        <v>213</v>
      </c>
      <c r="B123" s="5" t="s">
        <v>214</v>
      </c>
      <c r="C123">
        <v>4.6657600000000006</v>
      </c>
      <c r="D123">
        <v>325443.23601988918</v>
      </c>
      <c r="E123" s="49">
        <v>69445.025999999998</v>
      </c>
      <c r="F123" s="49">
        <v>427039</v>
      </c>
      <c r="G123" s="50">
        <v>9.6216004999999996</v>
      </c>
      <c r="H123" s="50">
        <v>9.7684325100000251</v>
      </c>
    </row>
    <row r="124" spans="1:8" ht="14.25" customHeight="1" x14ac:dyDescent="0.2">
      <c r="A124" s="4" t="s">
        <v>249</v>
      </c>
      <c r="B124" s="5" t="s">
        <v>250</v>
      </c>
      <c r="C124">
        <v>4.6123290000000008</v>
      </c>
      <c r="D124">
        <v>6245.6541296780333</v>
      </c>
      <c r="E124" s="49">
        <v>95298.153999999995</v>
      </c>
      <c r="F124" s="49">
        <v>251781</v>
      </c>
      <c r="G124" s="50">
        <v>24.921082699999999</v>
      </c>
      <c r="H124" s="50">
        <v>25.246020659999942</v>
      </c>
    </row>
    <row r="125" spans="1:8" ht="14.25" customHeight="1" x14ac:dyDescent="0.2">
      <c r="A125" s="4" t="s">
        <v>309</v>
      </c>
      <c r="B125" s="5" t="s">
        <v>310</v>
      </c>
      <c r="C125">
        <v>4.5905900000000006</v>
      </c>
      <c r="D125">
        <v>172797.41599200008</v>
      </c>
      <c r="E125" s="49">
        <v>268500.74200000003</v>
      </c>
      <c r="F125" s="49">
        <v>4104551</v>
      </c>
      <c r="G125" s="50">
        <v>10.072856700000045</v>
      </c>
      <c r="H125" s="50">
        <v>10.598713930000031</v>
      </c>
    </row>
    <row r="126" spans="1:8" ht="14.25" customHeight="1" x14ac:dyDescent="0.2">
      <c r="A126" s="4" t="s">
        <v>411</v>
      </c>
      <c r="B126" s="5" t="s">
        <v>412</v>
      </c>
      <c r="C126">
        <v>4.4846135</v>
      </c>
      <c r="D126">
        <v>24638.355542615434</v>
      </c>
      <c r="E126" s="49">
        <v>6074.3289999999997</v>
      </c>
      <c r="F126" s="49">
        <v>1120</v>
      </c>
      <c r="G126" s="50">
        <v>19.015775500000018</v>
      </c>
      <c r="H126" s="50">
        <v>20.423298880000061</v>
      </c>
    </row>
    <row r="127" spans="1:8" ht="14.25" customHeight="1" x14ac:dyDescent="0.2">
      <c r="A127" s="4" t="s">
        <v>113</v>
      </c>
      <c r="B127" s="5" t="s">
        <v>114</v>
      </c>
      <c r="C127">
        <v>4.2548149999999998</v>
      </c>
      <c r="D127">
        <v>98618.931310942484</v>
      </c>
      <c r="E127" s="49">
        <v>55022.593999999997</v>
      </c>
      <c r="F127" s="49">
        <v>55502</v>
      </c>
      <c r="G127" s="50">
        <v>11.256612600000039</v>
      </c>
      <c r="H127" s="50">
        <v>12.467188920000069</v>
      </c>
    </row>
    <row r="128" spans="1:8" ht="14.25" customHeight="1" x14ac:dyDescent="0.2">
      <c r="A128" s="4" t="s">
        <v>325</v>
      </c>
      <c r="B128" s="5" t="s">
        <v>326</v>
      </c>
      <c r="C128">
        <v>4.1917764999999996</v>
      </c>
      <c r="D128">
        <v>150899.64114898987</v>
      </c>
      <c r="E128" s="49">
        <v>311213.45500000002</v>
      </c>
      <c r="F128" s="49">
        <v>556490</v>
      </c>
      <c r="G128" s="50">
        <v>27.735543700000051</v>
      </c>
      <c r="H128" s="50">
        <v>28.263199519999944</v>
      </c>
    </row>
    <row r="129" spans="1:8" ht="14.25" customHeight="1" x14ac:dyDescent="0.2">
      <c r="A129" s="4" t="s">
        <v>331</v>
      </c>
      <c r="B129" s="5" t="s">
        <v>332</v>
      </c>
      <c r="C129">
        <v>3.9570984999999999</v>
      </c>
      <c r="D129">
        <v>108461.0885275922</v>
      </c>
      <c r="E129" s="49">
        <v>74530.308000000005</v>
      </c>
      <c r="F129" s="49">
        <v>331318</v>
      </c>
      <c r="G129" s="50">
        <v>24.484112300000049</v>
      </c>
      <c r="H129" s="50">
        <v>25.190827829999989</v>
      </c>
    </row>
    <row r="130" spans="1:8" ht="14.25" customHeight="1" x14ac:dyDescent="0.2">
      <c r="A130" s="4" t="s">
        <v>275</v>
      </c>
      <c r="B130" s="5" t="s">
        <v>276</v>
      </c>
      <c r="C130">
        <v>3.9462195000000002</v>
      </c>
      <c r="D130">
        <v>15775.044970720512</v>
      </c>
      <c r="E130" s="49">
        <v>1036391.863</v>
      </c>
      <c r="F130" s="49">
        <v>173180</v>
      </c>
      <c r="G130" s="50">
        <v>26.986561900000027</v>
      </c>
      <c r="H130" s="50">
        <v>27.646504260000029</v>
      </c>
    </row>
    <row r="131" spans="1:8" ht="14.25" customHeight="1" x14ac:dyDescent="0.2">
      <c r="A131" s="4" t="s">
        <v>237</v>
      </c>
      <c r="B131" s="5" t="s">
        <v>238</v>
      </c>
      <c r="C131">
        <v>3.9087430000000003</v>
      </c>
      <c r="D131">
        <v>173580.84457303514</v>
      </c>
      <c r="E131" s="49">
        <v>17474.023000000001</v>
      </c>
      <c r="F131" s="49">
        <v>11179</v>
      </c>
      <c r="G131" s="50">
        <v>25.478570400000024</v>
      </c>
      <c r="H131" s="50">
        <v>26.608131630000003</v>
      </c>
    </row>
    <row r="132" spans="1:8" ht="14.25" customHeight="1" x14ac:dyDescent="0.2">
      <c r="A132" s="4" t="s">
        <v>169</v>
      </c>
      <c r="B132" s="5" t="s">
        <v>170</v>
      </c>
      <c r="C132">
        <v>3.7711319999999997</v>
      </c>
      <c r="D132">
        <v>45707.843451654575</v>
      </c>
      <c r="E132" s="49">
        <v>69570.725999999995</v>
      </c>
      <c r="F132" s="49">
        <v>22944</v>
      </c>
      <c r="G132" s="50">
        <v>6.9578953000000183</v>
      </c>
      <c r="H132" s="50">
        <v>8.341862620000029</v>
      </c>
    </row>
    <row r="133" spans="1:8" ht="14.25" customHeight="1" x14ac:dyDescent="0.2">
      <c r="A133" s="4" t="s">
        <v>61</v>
      </c>
      <c r="B133" s="5" t="s">
        <v>62</v>
      </c>
      <c r="C133">
        <v>3.5243240000000005</v>
      </c>
      <c r="D133">
        <v>41675.869365709776</v>
      </c>
      <c r="E133" s="49">
        <v>51826.538</v>
      </c>
      <c r="F133" s="49">
        <v>13</v>
      </c>
      <c r="G133" s="50">
        <v>9.4913005000000226</v>
      </c>
      <c r="H133" s="50">
        <v>10.924408080000035</v>
      </c>
    </row>
    <row r="134" spans="1:8" ht="14.25" customHeight="1" x14ac:dyDescent="0.2">
      <c r="A134" s="4" t="s">
        <v>345</v>
      </c>
      <c r="B134" s="5" t="s">
        <v>346</v>
      </c>
      <c r="C134">
        <v>3.4973349999999996</v>
      </c>
      <c r="D134">
        <v>114269.13189072763</v>
      </c>
      <c r="E134" s="49">
        <v>9005.9760000000006</v>
      </c>
      <c r="F134" s="49">
        <v>172958</v>
      </c>
      <c r="G134" s="50">
        <v>25.277923600000008</v>
      </c>
      <c r="H134" s="50">
        <v>25.724285930000008</v>
      </c>
    </row>
    <row r="135" spans="1:8" ht="14.25" customHeight="1" x14ac:dyDescent="0.2">
      <c r="A135" s="4" t="s">
        <v>461</v>
      </c>
      <c r="B135" s="5" t="s">
        <v>462</v>
      </c>
      <c r="C135">
        <v>3.4028175000000003</v>
      </c>
      <c r="D135">
        <v>74664.260125477027</v>
      </c>
      <c r="E135" s="49">
        <v>177342.30600000001</v>
      </c>
      <c r="F135" s="49">
        <v>184506</v>
      </c>
      <c r="G135" s="50">
        <v>17.391263800000047</v>
      </c>
      <c r="H135" s="50">
        <v>17.78051567</v>
      </c>
    </row>
    <row r="136" spans="1:8" ht="14.25" customHeight="1" x14ac:dyDescent="0.2">
      <c r="A136" s="4" t="s">
        <v>143</v>
      </c>
      <c r="B136" s="5" t="s">
        <v>144</v>
      </c>
      <c r="C136">
        <v>3.3400060000000003</v>
      </c>
      <c r="D136">
        <v>264.41446666799999</v>
      </c>
      <c r="E136" s="49">
        <v>122537.734</v>
      </c>
      <c r="F136" s="49">
        <v>78355</v>
      </c>
      <c r="G136" s="50">
        <v>26.671005900000011</v>
      </c>
      <c r="H136" s="50">
        <v>27.413224099999979</v>
      </c>
    </row>
    <row r="137" spans="1:8" ht="14.25" customHeight="1" x14ac:dyDescent="0.2">
      <c r="A137" s="4" t="s">
        <v>351</v>
      </c>
      <c r="B137" s="5" t="s">
        <v>352</v>
      </c>
      <c r="C137">
        <v>3.2773879999999993</v>
      </c>
      <c r="D137">
        <v>26084.243383868758</v>
      </c>
      <c r="E137" s="49">
        <v>33206.478000000003</v>
      </c>
      <c r="F137" s="49">
        <v>0</v>
      </c>
      <c r="G137" s="50">
        <v>9.350086000000033</v>
      </c>
      <c r="H137" s="50">
        <v>10.918442040000059</v>
      </c>
    </row>
    <row r="138" spans="1:8" ht="14.25" customHeight="1" x14ac:dyDescent="0.2">
      <c r="A138" s="4" t="s">
        <v>287</v>
      </c>
      <c r="B138" s="5" t="s">
        <v>288</v>
      </c>
      <c r="C138">
        <v>2.9647485000000007</v>
      </c>
      <c r="D138">
        <v>31655.860016536211</v>
      </c>
      <c r="E138" s="49">
        <v>1564648.9909999999</v>
      </c>
      <c r="F138" s="49">
        <v>0</v>
      </c>
      <c r="G138" s="50">
        <v>0.57716580000004569</v>
      </c>
      <c r="H138" s="50">
        <v>1.1586548800000287</v>
      </c>
    </row>
    <row r="139" spans="1:8" ht="14.25" customHeight="1" x14ac:dyDescent="0.2">
      <c r="A139" s="4" t="s">
        <v>255</v>
      </c>
      <c r="B139" s="5" t="s">
        <v>256</v>
      </c>
      <c r="C139">
        <v>2.9637644999999999</v>
      </c>
      <c r="D139">
        <v>83761.793045288156</v>
      </c>
      <c r="E139" s="49">
        <v>64939.298000000003</v>
      </c>
      <c r="F139" s="49">
        <v>6832</v>
      </c>
      <c r="G139" s="50">
        <v>6.5478238000000033</v>
      </c>
      <c r="H139" s="50">
        <v>7.605389480000099</v>
      </c>
    </row>
    <row r="140" spans="1:8" ht="14.25" customHeight="1" x14ac:dyDescent="0.2">
      <c r="A140" s="4" t="s">
        <v>11</v>
      </c>
      <c r="B140" s="5" t="s">
        <v>12</v>
      </c>
      <c r="C140">
        <v>2.8824804999999998</v>
      </c>
      <c r="D140">
        <v>33583.367364461104</v>
      </c>
      <c r="E140" s="49">
        <v>28335.848000000002</v>
      </c>
      <c r="F140" s="49">
        <v>12165</v>
      </c>
      <c r="G140" s="50">
        <v>12.368959700000005</v>
      </c>
      <c r="H140" s="50">
        <v>13.369220380000058</v>
      </c>
    </row>
    <row r="141" spans="1:8" ht="14.25" customHeight="1" x14ac:dyDescent="0.2">
      <c r="A141" s="4" t="s">
        <v>27</v>
      </c>
      <c r="B141" s="5" t="s">
        <v>28</v>
      </c>
      <c r="C141">
        <v>2.8785944999999997</v>
      </c>
      <c r="D141">
        <v>29315.404012983236</v>
      </c>
      <c r="E141" s="49">
        <v>29588.31</v>
      </c>
      <c r="F141" s="49">
        <v>0</v>
      </c>
      <c r="G141" s="50">
        <v>5.6007276000000275</v>
      </c>
      <c r="H141" s="50">
        <v>6.8221324900000013</v>
      </c>
    </row>
    <row r="142" spans="1:8" ht="14.25" customHeight="1" x14ac:dyDescent="0.2">
      <c r="A142" s="4" t="s">
        <v>221</v>
      </c>
      <c r="B142" s="5" t="s">
        <v>222</v>
      </c>
      <c r="C142">
        <v>2.7944445</v>
      </c>
      <c r="D142">
        <v>25182.384150205122</v>
      </c>
      <c r="E142" s="49">
        <v>11032.896000000001</v>
      </c>
      <c r="F142" s="49">
        <v>272156</v>
      </c>
      <c r="G142" s="50">
        <v>25.32749750000005</v>
      </c>
      <c r="H142" s="50">
        <v>25.940106159999971</v>
      </c>
    </row>
    <row r="143" spans="1:8" ht="14.25" customHeight="1" x14ac:dyDescent="0.2">
      <c r="A143" s="4" t="s">
        <v>347</v>
      </c>
      <c r="B143" s="5" t="s">
        <v>348</v>
      </c>
      <c r="C143">
        <v>2.4145725000000002</v>
      </c>
      <c r="D143">
        <v>240424.80059195717</v>
      </c>
      <c r="E143" s="49">
        <v>11150.107</v>
      </c>
      <c r="F143" s="49">
        <v>31489</v>
      </c>
      <c r="G143" s="50">
        <v>26.49882290000005</v>
      </c>
      <c r="H143" s="50">
        <v>27.552391499999999</v>
      </c>
    </row>
    <row r="144" spans="1:8" ht="14.25" customHeight="1" x14ac:dyDescent="0.2">
      <c r="A144" s="4" t="s">
        <v>63</v>
      </c>
      <c r="B144" s="5" t="s">
        <v>64</v>
      </c>
      <c r="C144">
        <v>2.3051714999999997</v>
      </c>
      <c r="D144">
        <v>31162.419272122232</v>
      </c>
      <c r="E144" s="49">
        <v>579029.201</v>
      </c>
      <c r="F144" s="49">
        <v>0</v>
      </c>
      <c r="G144" s="50">
        <v>21.965803600000015</v>
      </c>
      <c r="H144" s="50">
        <v>22.370751280000036</v>
      </c>
    </row>
    <row r="145" spans="1:8" ht="14.25" customHeight="1" x14ac:dyDescent="0.2">
      <c r="A145" s="4" t="s">
        <v>299</v>
      </c>
      <c r="B145" s="5" t="s">
        <v>300</v>
      </c>
      <c r="C145">
        <v>2.2827040000000007</v>
      </c>
      <c r="D145">
        <v>24849.167508208538</v>
      </c>
      <c r="E145" s="49">
        <v>822713.05</v>
      </c>
      <c r="F145" s="49">
        <v>562212</v>
      </c>
      <c r="G145" s="50">
        <v>21.10997640000005</v>
      </c>
      <c r="H145" s="50">
        <v>21.780250100000103</v>
      </c>
    </row>
    <row r="146" spans="1:8" ht="14.25" customHeight="1" x14ac:dyDescent="0.2">
      <c r="A146" s="4" t="s">
        <v>167</v>
      </c>
      <c r="B146" s="5" t="s">
        <v>168</v>
      </c>
      <c r="C146">
        <v>2.2531335000000001</v>
      </c>
      <c r="D146">
        <v>4427.5162340018514</v>
      </c>
      <c r="E146" s="49">
        <v>10500.897000000001</v>
      </c>
      <c r="F146" s="49">
        <v>23097</v>
      </c>
      <c r="G146" s="50">
        <v>27.46715370000004</v>
      </c>
      <c r="H146" s="50">
        <v>27.91695500000003</v>
      </c>
    </row>
    <row r="147" spans="1:8" ht="14.25" customHeight="1" x14ac:dyDescent="0.2">
      <c r="A147" s="4" t="s">
        <v>247</v>
      </c>
      <c r="B147" s="5" t="s">
        <v>248</v>
      </c>
      <c r="C147">
        <v>2.1185205000000011</v>
      </c>
      <c r="D147">
        <v>6386.7513084125776</v>
      </c>
      <c r="E147" s="49">
        <v>30106.518</v>
      </c>
      <c r="F147" s="49">
        <v>0</v>
      </c>
      <c r="G147" s="50">
        <v>11.350233700000047</v>
      </c>
      <c r="H147" s="50">
        <v>12.325983550000046</v>
      </c>
    </row>
    <row r="148" spans="1:8" ht="14.25" customHeight="1" x14ac:dyDescent="0.2">
      <c r="A148" s="4" t="s">
        <v>319</v>
      </c>
      <c r="B148" s="5" t="s">
        <v>320</v>
      </c>
      <c r="C148">
        <v>2.1079619999999997</v>
      </c>
      <c r="D148">
        <v>28749.801842101329</v>
      </c>
      <c r="E148" s="49">
        <v>25385.269</v>
      </c>
      <c r="F148" s="49">
        <v>0</v>
      </c>
      <c r="G148" s="50">
        <v>10.232964700000025</v>
      </c>
      <c r="H148" s="50">
        <v>11.547370109999974</v>
      </c>
    </row>
    <row r="149" spans="1:8" ht="14.25" customHeight="1" x14ac:dyDescent="0.2">
      <c r="A149" s="4" t="s">
        <v>397</v>
      </c>
      <c r="B149" s="5" t="s">
        <v>398</v>
      </c>
      <c r="C149">
        <v>2.0808619999999998</v>
      </c>
      <c r="D149">
        <v>65265.868522991841</v>
      </c>
      <c r="E149" s="49">
        <v>20327.026000000002</v>
      </c>
      <c r="F149" s="49">
        <v>214</v>
      </c>
      <c r="G149" s="50">
        <v>8.8131405000000314</v>
      </c>
      <c r="H149" s="50">
        <v>10.281507079999983</v>
      </c>
    </row>
    <row r="150" spans="1:8" ht="14.25" customHeight="1" x14ac:dyDescent="0.2">
      <c r="A150" s="4" t="s">
        <v>165</v>
      </c>
      <c r="B150" s="5" t="s">
        <v>166</v>
      </c>
      <c r="C150">
        <v>2.0285169999999995</v>
      </c>
      <c r="D150">
        <v>29199.27458002534</v>
      </c>
      <c r="E150" s="49">
        <v>259968.48499999999</v>
      </c>
      <c r="F150" s="49">
        <v>201759</v>
      </c>
      <c r="G150" s="50">
        <v>24.099007400000005</v>
      </c>
      <c r="H150" s="50">
        <v>24.981420430000014</v>
      </c>
    </row>
    <row r="151" spans="1:8" ht="14.25" customHeight="1" x14ac:dyDescent="0.2">
      <c r="A151" s="4" t="s">
        <v>243</v>
      </c>
      <c r="B151" s="5" t="s">
        <v>244</v>
      </c>
      <c r="C151">
        <v>1.9919545000000001</v>
      </c>
      <c r="D151">
        <v>49384.458003730142</v>
      </c>
      <c r="E151" s="49">
        <v>64576.404000000002</v>
      </c>
      <c r="F151" s="49">
        <v>28353</v>
      </c>
      <c r="G151" s="50">
        <v>6.0672886000000403</v>
      </c>
      <c r="H151" s="50">
        <v>7.0180952400000365</v>
      </c>
    </row>
    <row r="152" spans="1:8" ht="14.25" customHeight="1" x14ac:dyDescent="0.2">
      <c r="A152" s="4" t="s">
        <v>193</v>
      </c>
      <c r="B152" s="5" t="s">
        <v>194</v>
      </c>
      <c r="C152">
        <v>1.7889189999999999</v>
      </c>
      <c r="D152">
        <v>3090.4680729084184</v>
      </c>
      <c r="E152" s="49">
        <v>32829.627999999997</v>
      </c>
      <c r="F152" s="49">
        <v>106870</v>
      </c>
      <c r="G152" s="50">
        <v>27.425374000000033</v>
      </c>
      <c r="H152" s="50">
        <v>27.66495843000007</v>
      </c>
    </row>
    <row r="153" spans="1:8" ht="14.25" customHeight="1" x14ac:dyDescent="0.2">
      <c r="A153" s="4" t="s">
        <v>235</v>
      </c>
      <c r="B153" s="5" t="s">
        <v>236</v>
      </c>
      <c r="C153">
        <v>1.7591219999999996</v>
      </c>
      <c r="D153">
        <v>15584.664246435455</v>
      </c>
      <c r="E153" s="49">
        <v>10913.078</v>
      </c>
      <c r="F153" s="49">
        <v>0</v>
      </c>
      <c r="G153" s="50">
        <v>9.5338997000000063</v>
      </c>
      <c r="H153" s="50">
        <v>10.914877390000015</v>
      </c>
    </row>
    <row r="154" spans="1:8" ht="14.25" customHeight="1" x14ac:dyDescent="0.2">
      <c r="A154" s="4" t="s">
        <v>435</v>
      </c>
      <c r="B154" s="5" t="s">
        <v>436</v>
      </c>
      <c r="C154">
        <v>1.4601765000000002</v>
      </c>
      <c r="D154">
        <v>40532.80587164445</v>
      </c>
      <c r="E154" s="49">
        <v>5122.9260000000004</v>
      </c>
      <c r="F154" s="49">
        <v>76562</v>
      </c>
      <c r="G154" s="50">
        <v>25.92434970000005</v>
      </c>
      <c r="H154" s="50">
        <v>26.524915380000039</v>
      </c>
    </row>
    <row r="155" spans="1:8" ht="14.25" customHeight="1" x14ac:dyDescent="0.2">
      <c r="A155" s="4" t="s">
        <v>39</v>
      </c>
      <c r="B155" s="5" t="s">
        <v>40</v>
      </c>
      <c r="C155">
        <v>1.3621419999999993</v>
      </c>
      <c r="D155">
        <v>62994.157863050867</v>
      </c>
      <c r="E155" s="49">
        <v>688.11099999999999</v>
      </c>
      <c r="F155" s="49">
        <v>7516</v>
      </c>
      <c r="G155" s="50">
        <v>25.750792500000045</v>
      </c>
      <c r="H155" s="50">
        <v>26.485113070000011</v>
      </c>
    </row>
    <row r="156" spans="1:8" ht="14.25" customHeight="1" x14ac:dyDescent="0.2">
      <c r="A156" s="4" t="s">
        <v>141</v>
      </c>
      <c r="B156" s="5" t="s">
        <v>142</v>
      </c>
      <c r="C156">
        <v>1.3469730000000004</v>
      </c>
      <c r="D156">
        <v>28320.53141195534</v>
      </c>
      <c r="E156" s="49">
        <v>26671.690999999999</v>
      </c>
      <c r="F156" s="49">
        <v>304133</v>
      </c>
      <c r="G156" s="50">
        <v>23.579193599999996</v>
      </c>
      <c r="H156" s="50">
        <v>24.41285055000003</v>
      </c>
    </row>
    <row r="157" spans="1:8" ht="14.25" customHeight="1" x14ac:dyDescent="0.2">
      <c r="A157" s="4" t="s">
        <v>145</v>
      </c>
      <c r="B157" s="5" t="s">
        <v>146</v>
      </c>
      <c r="C157">
        <v>1.3146564999999999</v>
      </c>
      <c r="D157">
        <v>38378.217195580197</v>
      </c>
      <c r="E157" s="49">
        <v>45819.038999999997</v>
      </c>
      <c r="F157" s="49">
        <v>36451</v>
      </c>
      <c r="G157" s="50">
        <v>5.5393759000000387</v>
      </c>
      <c r="H157" s="50">
        <v>6.535377340000025</v>
      </c>
    </row>
    <row r="158" spans="1:8" ht="14.25" customHeight="1" x14ac:dyDescent="0.2">
      <c r="A158" s="4" t="s">
        <v>277</v>
      </c>
      <c r="B158" s="5" t="s">
        <v>278</v>
      </c>
      <c r="C158">
        <v>1.2931530000000002</v>
      </c>
      <c r="D158">
        <v>25271.892595158966</v>
      </c>
      <c r="E158" s="49">
        <v>2014.44</v>
      </c>
      <c r="F158" s="49">
        <v>1928986</v>
      </c>
      <c r="G158" s="50">
        <v>23.773070300000029</v>
      </c>
      <c r="H158" s="50">
        <v>24.40270782999994</v>
      </c>
    </row>
    <row r="159" spans="1:8" ht="14.25" customHeight="1" x14ac:dyDescent="0.2">
      <c r="A159" s="4" t="s">
        <v>427</v>
      </c>
      <c r="B159" s="5" t="s">
        <v>428</v>
      </c>
      <c r="C159">
        <v>1.2058129999999998</v>
      </c>
      <c r="D159">
        <v>3756.6239324370217</v>
      </c>
      <c r="E159" s="49">
        <v>15082.235000000001</v>
      </c>
      <c r="F159" s="49">
        <v>77473</v>
      </c>
      <c r="G159" s="50">
        <v>24.650024400000007</v>
      </c>
      <c r="H159" s="50">
        <v>24.985080849999974</v>
      </c>
    </row>
    <row r="160" spans="1:8" ht="14.25" customHeight="1" x14ac:dyDescent="0.2">
      <c r="A160" s="4" t="s">
        <v>119</v>
      </c>
      <c r="B160" s="5" t="s">
        <v>120</v>
      </c>
      <c r="C160">
        <v>1.1872799999999997</v>
      </c>
      <c r="D160">
        <v>27057.442402182936</v>
      </c>
      <c r="E160" s="49">
        <v>5395.0209999999997</v>
      </c>
      <c r="F160" s="49">
        <v>98450</v>
      </c>
      <c r="G160" s="50">
        <v>18.303678700000034</v>
      </c>
      <c r="H160" s="50">
        <v>19.517890280000017</v>
      </c>
    </row>
    <row r="161" spans="1:8" ht="14.25" customHeight="1" x14ac:dyDescent="0.2">
      <c r="A161" s="4" t="s">
        <v>147</v>
      </c>
      <c r="B161" s="5" t="s">
        <v>148</v>
      </c>
      <c r="C161">
        <v>1.1339359999999996</v>
      </c>
      <c r="D161">
        <v>9969.8087998173523</v>
      </c>
      <c r="E161" s="49">
        <v>17111.845000000001</v>
      </c>
      <c r="F161" s="49">
        <v>0</v>
      </c>
      <c r="G161" s="50">
        <v>18.71054810000004</v>
      </c>
      <c r="H161" s="50">
        <v>19.318463629999997</v>
      </c>
    </row>
    <row r="162" spans="1:8" ht="14.25" customHeight="1" x14ac:dyDescent="0.2">
      <c r="A162" s="4" t="s">
        <v>129</v>
      </c>
      <c r="B162" s="5" t="s">
        <v>130</v>
      </c>
      <c r="C162">
        <v>1.006259</v>
      </c>
      <c r="D162">
        <v>4350.5767670668729</v>
      </c>
      <c r="E162" s="49">
        <v>21847.614000000001</v>
      </c>
      <c r="F162" s="49">
        <v>7223</v>
      </c>
      <c r="G162" s="50">
        <v>28.380704700000024</v>
      </c>
      <c r="H162" s="50">
        <v>28.708328990000041</v>
      </c>
    </row>
    <row r="163" spans="1:8" ht="14.25" customHeight="1" x14ac:dyDescent="0.2">
      <c r="A163" s="4" t="s">
        <v>155</v>
      </c>
      <c r="B163" s="5" t="s">
        <v>156</v>
      </c>
      <c r="C163">
        <v>0.9171999999999999</v>
      </c>
      <c r="D163">
        <v>10778.358104431567</v>
      </c>
      <c r="E163" s="49">
        <v>18930.081999999999</v>
      </c>
      <c r="F163" s="49">
        <v>1289978</v>
      </c>
      <c r="G163" s="50">
        <v>24.407932700000003</v>
      </c>
      <c r="H163" s="50">
        <v>24.89621459</v>
      </c>
    </row>
    <row r="164" spans="1:8" ht="14.25" customHeight="1" x14ac:dyDescent="0.2">
      <c r="A164" s="4" t="s">
        <v>195</v>
      </c>
      <c r="B164" s="5" t="s">
        <v>196</v>
      </c>
      <c r="C164">
        <v>0.75503099999999979</v>
      </c>
      <c r="D164">
        <v>8656.5332353394933</v>
      </c>
      <c r="E164" s="49">
        <v>211213.698</v>
      </c>
      <c r="F164" s="49">
        <v>138672</v>
      </c>
      <c r="G164" s="50">
        <v>25.008195700000044</v>
      </c>
      <c r="H164" s="50">
        <v>25.456706940000004</v>
      </c>
    </row>
    <row r="165" spans="1:8" ht="14.25" customHeight="1" x14ac:dyDescent="0.2">
      <c r="A165" s="4" t="s">
        <v>55</v>
      </c>
      <c r="B165" s="5" t="s">
        <v>56</v>
      </c>
      <c r="C165">
        <v>0.74327400000000021</v>
      </c>
      <c r="D165">
        <v>7450.7982966456711</v>
      </c>
      <c r="E165" s="49">
        <v>40421.273000000001</v>
      </c>
      <c r="F165" s="49">
        <v>0</v>
      </c>
      <c r="G165" s="50">
        <v>6.3156807999999955</v>
      </c>
      <c r="H165" s="50">
        <v>7.0805817400000706</v>
      </c>
    </row>
    <row r="166" spans="1:8" ht="14.25" customHeight="1" x14ac:dyDescent="0.2">
      <c r="A166" s="4" t="s">
        <v>103</v>
      </c>
      <c r="B166" s="5" t="s">
        <v>104</v>
      </c>
      <c r="C166">
        <v>0.73021550000000002</v>
      </c>
      <c r="D166">
        <v>2143.3292455437008</v>
      </c>
      <c r="E166" s="49">
        <v>1672.2270000000001</v>
      </c>
      <c r="F166" s="49">
        <v>164476</v>
      </c>
      <c r="G166" s="50">
        <v>25.179808800000046</v>
      </c>
      <c r="H166" s="50">
        <v>25.588779270000032</v>
      </c>
    </row>
    <row r="167" spans="1:8" ht="14.25" customHeight="1" x14ac:dyDescent="0.2">
      <c r="A167" s="4" t="s">
        <v>289</v>
      </c>
      <c r="B167" s="5" t="s">
        <v>290</v>
      </c>
      <c r="C167">
        <v>0.6339665000000001</v>
      </c>
      <c r="D167">
        <v>10160.881373363756</v>
      </c>
      <c r="E167" s="49">
        <v>13727.494000000001</v>
      </c>
      <c r="F167" s="49">
        <v>6383</v>
      </c>
      <c r="G167" s="50">
        <v>8.5351564000000053</v>
      </c>
      <c r="H167" s="50">
        <v>9.9664387500000089</v>
      </c>
    </row>
    <row r="168" spans="1:8" ht="14.25" customHeight="1" x14ac:dyDescent="0.2">
      <c r="A168" s="4" t="s">
        <v>97</v>
      </c>
      <c r="B168" s="5" t="s">
        <v>98</v>
      </c>
      <c r="C168">
        <v>0.61523899999999998</v>
      </c>
      <c r="D168">
        <v>70022.650971923955</v>
      </c>
      <c r="E168" s="49">
        <v>30.076000000000001</v>
      </c>
      <c r="F168" s="49">
        <v>0</v>
      </c>
      <c r="G168" s="50">
        <v>22.939089500000023</v>
      </c>
      <c r="H168" s="50">
        <v>23.428671269999995</v>
      </c>
    </row>
    <row r="169" spans="1:8" ht="14.25" customHeight="1" x14ac:dyDescent="0.2">
      <c r="A169" s="4" t="s">
        <v>399</v>
      </c>
      <c r="B169" s="5" t="s">
        <v>400</v>
      </c>
      <c r="C169">
        <v>0.61265999999999998</v>
      </c>
      <c r="D169">
        <v>1505.0468952077381</v>
      </c>
      <c r="E169" s="49">
        <v>27198.794999999998</v>
      </c>
      <c r="F169" s="49">
        <v>1605325</v>
      </c>
      <c r="G169" s="50">
        <v>25.975891000000047</v>
      </c>
      <c r="H169" s="50">
        <v>26.505712630000062</v>
      </c>
    </row>
    <row r="170" spans="1:8" ht="14.25" customHeight="1" x14ac:dyDescent="0.2">
      <c r="A170" s="4" t="s">
        <v>415</v>
      </c>
      <c r="B170" s="5" t="s">
        <v>416</v>
      </c>
      <c r="C170">
        <v>0.57547500000000029</v>
      </c>
      <c r="D170">
        <v>9622.1894923740183</v>
      </c>
      <c r="E170" s="49">
        <v>145123.53</v>
      </c>
      <c r="F170" s="49">
        <v>133303</v>
      </c>
      <c r="G170" s="50">
        <v>25.729425900000024</v>
      </c>
      <c r="H170" s="50">
        <v>26.097392160000027</v>
      </c>
    </row>
    <row r="171" spans="1:8" ht="14.25" customHeight="1" x14ac:dyDescent="0.2">
      <c r="A171" s="4" t="s">
        <v>257</v>
      </c>
      <c r="B171" s="5" t="s">
        <v>258</v>
      </c>
      <c r="C171">
        <v>0.56940750000000018</v>
      </c>
      <c r="D171">
        <v>61437.308583949591</v>
      </c>
      <c r="E171" s="49">
        <v>2608.4690000000001</v>
      </c>
      <c r="F171" s="49">
        <v>0</v>
      </c>
      <c r="G171" s="50">
        <v>8.2714997000000494</v>
      </c>
      <c r="H171" s="50">
        <v>9.2437627099999986</v>
      </c>
    </row>
    <row r="172" spans="1:8" ht="14.25" customHeight="1" x14ac:dyDescent="0.2">
      <c r="A172" s="4" t="s">
        <v>77</v>
      </c>
      <c r="B172" s="5" t="s">
        <v>78</v>
      </c>
      <c r="C172">
        <v>0.55216599999999993</v>
      </c>
      <c r="D172">
        <v>3470.6939952423349</v>
      </c>
      <c r="E172" s="49">
        <v>3926.71</v>
      </c>
      <c r="F172" s="49">
        <v>801936</v>
      </c>
      <c r="G172" s="50">
        <v>22.91012760000001</v>
      </c>
      <c r="H172" s="50">
        <v>23.085848919999989</v>
      </c>
    </row>
    <row r="173" spans="1:8" ht="14.25" customHeight="1" x14ac:dyDescent="0.2">
      <c r="A173" s="4" t="s">
        <v>473</v>
      </c>
      <c r="B173" s="5" t="s">
        <v>474</v>
      </c>
      <c r="C173">
        <v>0.49182350000000002</v>
      </c>
      <c r="D173">
        <v>906.5</v>
      </c>
      <c r="E173" s="49">
        <v>90494.857999999993</v>
      </c>
      <c r="F173" s="49">
        <v>284054</v>
      </c>
      <c r="G173" s="50">
        <v>23.858094200000039</v>
      </c>
      <c r="H173" s="50">
        <v>24.435539360000007</v>
      </c>
    </row>
    <row r="174" spans="1:8" ht="14.25" customHeight="1" x14ac:dyDescent="0.2">
      <c r="A174" s="4" t="s">
        <v>269</v>
      </c>
      <c r="B174" s="5" t="s">
        <v>270</v>
      </c>
      <c r="C174">
        <v>0.45657850000000005</v>
      </c>
      <c r="D174">
        <v>16668.332582249328</v>
      </c>
      <c r="E174" s="49">
        <v>325.68799999999999</v>
      </c>
      <c r="F174" s="49">
        <v>52923</v>
      </c>
      <c r="G174" s="50">
        <v>18.853930300000002</v>
      </c>
      <c r="H174" s="50">
        <v>19.47313261000005</v>
      </c>
    </row>
    <row r="175" spans="1:8" ht="14.25" customHeight="1" x14ac:dyDescent="0.2">
      <c r="A175" s="4" t="s">
        <v>265</v>
      </c>
      <c r="B175" s="5" t="s">
        <v>266</v>
      </c>
      <c r="C175">
        <v>0.43558200000000002</v>
      </c>
      <c r="D175">
        <v>7653.2951123814801</v>
      </c>
      <c r="E175" s="49">
        <v>108.74299999999999</v>
      </c>
      <c r="F175" s="49">
        <v>920739</v>
      </c>
      <c r="G175" s="50">
        <v>26.991927700000019</v>
      </c>
      <c r="H175" s="50">
        <v>27.448060629999986</v>
      </c>
    </row>
    <row r="176" spans="1:8" ht="14.25" customHeight="1" x14ac:dyDescent="0.2">
      <c r="A176" s="4" t="s">
        <v>69</v>
      </c>
      <c r="B176" s="5" t="s">
        <v>70</v>
      </c>
      <c r="C176">
        <v>0.4214365000000001</v>
      </c>
      <c r="D176">
        <v>26475.985797987418</v>
      </c>
      <c r="E176" s="49">
        <v>5716.6930000000002</v>
      </c>
      <c r="F176" s="49">
        <v>43144</v>
      </c>
      <c r="G176" s="50">
        <v>26.477129500000046</v>
      </c>
      <c r="H176" s="50">
        <v>26.984244450000006</v>
      </c>
    </row>
    <row r="177" spans="1:8" ht="14.25" customHeight="1" x14ac:dyDescent="0.2">
      <c r="A177" s="4" t="s">
        <v>37</v>
      </c>
      <c r="B177" s="5" t="s">
        <v>38</v>
      </c>
      <c r="C177">
        <v>0.39269749999999992</v>
      </c>
      <c r="D177">
        <v>12210.737710619513</v>
      </c>
      <c r="E177" s="49">
        <v>12603.941000000001</v>
      </c>
      <c r="F177" s="49">
        <v>619785</v>
      </c>
      <c r="G177" s="50">
        <v>25.074880600000029</v>
      </c>
      <c r="H177" s="50">
        <v>25.47311465000007</v>
      </c>
    </row>
    <row r="178" spans="1:8" ht="14.25" customHeight="1" x14ac:dyDescent="0.2">
      <c r="A178" s="4" t="s">
        <v>49</v>
      </c>
      <c r="B178" s="5" t="s">
        <v>50</v>
      </c>
      <c r="C178">
        <v>0.359871</v>
      </c>
      <c r="D178">
        <v>3401.343634919971</v>
      </c>
      <c r="E178" s="49">
        <v>22299.421999999999</v>
      </c>
      <c r="F178" s="49">
        <v>34312</v>
      </c>
      <c r="G178" s="50">
        <v>24.903546800000015</v>
      </c>
      <c r="H178" s="50">
        <v>25.800271189999989</v>
      </c>
    </row>
    <row r="179" spans="1:8" ht="14.25" customHeight="1" x14ac:dyDescent="0.2">
      <c r="A179" s="4" t="s">
        <v>203</v>
      </c>
      <c r="B179" s="5" t="s">
        <v>204</v>
      </c>
      <c r="C179">
        <v>0.33105949999999995</v>
      </c>
      <c r="D179">
        <v>16276.45001906886</v>
      </c>
      <c r="E179" s="49">
        <v>102390.071</v>
      </c>
      <c r="F179" s="49">
        <v>808771</v>
      </c>
      <c r="G179" s="50">
        <v>0.75277940000000854</v>
      </c>
      <c r="H179" s="50">
        <v>2.1841052300000001</v>
      </c>
    </row>
    <row r="180" spans="1:8" ht="14.25" customHeight="1" x14ac:dyDescent="0.2">
      <c r="A180" s="4" t="s">
        <v>5795</v>
      </c>
      <c r="B180" s="5" t="s">
        <v>5796</v>
      </c>
      <c r="C180">
        <v>1.7804230000000001</v>
      </c>
      <c r="D180">
        <v>29074.376809771467</v>
      </c>
      <c r="E180" s="50">
        <v>42035.004372999989</v>
      </c>
      <c r="F180" s="50">
        <v>21740928</v>
      </c>
      <c r="G180" s="50">
        <v>25.947516805882344</v>
      </c>
      <c r="H180" s="50">
        <v>26.32628251588244</v>
      </c>
    </row>
    <row r="181" spans="1:8" ht="14.25" customHeight="1" x14ac:dyDescent="0.2">
      <c r="A181" s="4" t="s">
        <v>5797</v>
      </c>
      <c r="B181" s="5" t="s">
        <v>5798</v>
      </c>
      <c r="C181">
        <v>1.6198195</v>
      </c>
      <c r="D181">
        <v>40564.751942151786</v>
      </c>
      <c r="E181" s="50">
        <v>2160086.6710000006</v>
      </c>
      <c r="F181" s="50">
        <v>3645009</v>
      </c>
      <c r="G181" s="50">
        <v>22.678321366666637</v>
      </c>
      <c r="H181" s="50">
        <v>23.124083447619114</v>
      </c>
    </row>
    <row r="182" spans="1:8" ht="14.25" customHeight="1" x14ac:dyDescent="0.2">
      <c r="A182" s="4" t="s">
        <v>5801</v>
      </c>
      <c r="B182" s="5" t="s">
        <v>5805</v>
      </c>
      <c r="C182">
        <v>0.30926800000000004</v>
      </c>
      <c r="D182">
        <v>3070.2533682897169</v>
      </c>
      <c r="E182" s="50">
        <v>13436.708000000001</v>
      </c>
      <c r="F182" s="50">
        <v>3710836</v>
      </c>
      <c r="G182" s="50">
        <v>19.17482587500001</v>
      </c>
      <c r="H182" s="50">
        <v>19.37534944500004</v>
      </c>
    </row>
    <row r="183" spans="1:8" ht="14.25" customHeight="1" x14ac:dyDescent="0.2">
      <c r="A183" s="4" t="s">
        <v>5799</v>
      </c>
      <c r="B183" s="5" t="s">
        <v>5800</v>
      </c>
      <c r="C183">
        <v>0.36387899999999995</v>
      </c>
      <c r="D183">
        <v>26207.894402260492</v>
      </c>
      <c r="E183" s="50">
        <v>2118.9030000000002</v>
      </c>
      <c r="F183" s="50">
        <v>280350</v>
      </c>
      <c r="G183" s="50">
        <v>11.535810816666697</v>
      </c>
      <c r="H183" s="50">
        <v>12.106905154999993</v>
      </c>
    </row>
    <row r="184" spans="1:8" ht="14.25" customHeight="1" x14ac:dyDescent="0.2">
      <c r="A184" s="4" t="s">
        <v>5802</v>
      </c>
      <c r="B184" s="5" t="s">
        <v>5804</v>
      </c>
      <c r="C184">
        <v>0.14267050000000001</v>
      </c>
      <c r="D184">
        <v>10358.397187599783</v>
      </c>
      <c r="E184" s="50">
        <v>649.81500000000005</v>
      </c>
      <c r="F184" s="50">
        <v>0</v>
      </c>
      <c r="G184" s="50">
        <v>8.4286632000000168</v>
      </c>
      <c r="H184" s="50">
        <v>9.4640114133333668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992"/>
  <sheetViews>
    <sheetView workbookViewId="0">
      <selection activeCell="C1" sqref="C1:D1"/>
    </sheetView>
  </sheetViews>
  <sheetFormatPr baseColWidth="10" defaultColWidth="14.5" defaultRowHeight="15" customHeight="1" x14ac:dyDescent="0.2"/>
  <cols>
    <col min="1" max="1" width="27.83203125" customWidth="1"/>
    <col min="2" max="2" width="11.6640625" customWidth="1"/>
    <col min="3" max="3" width="17.5" customWidth="1"/>
    <col min="4" max="4" width="14.33203125" customWidth="1"/>
    <col min="5" max="5" width="11.5" customWidth="1"/>
    <col min="6" max="6" width="12.6640625" customWidth="1"/>
    <col min="7" max="7" width="11" customWidth="1"/>
    <col min="8" max="8" width="14.83203125" customWidth="1"/>
    <col min="9" max="9" width="17.6640625" customWidth="1"/>
    <col min="10" max="11" width="13.33203125" customWidth="1"/>
    <col min="12" max="25" width="8.6640625" customWidth="1"/>
  </cols>
  <sheetData>
    <row r="1" spans="1:25" ht="14.25" customHeight="1" x14ac:dyDescent="0.2">
      <c r="A1" s="1" t="s">
        <v>0</v>
      </c>
      <c r="B1" s="1" t="s">
        <v>1</v>
      </c>
      <c r="C1" s="18" t="s">
        <v>1073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5793</v>
      </c>
      <c r="L1" s="18" t="s">
        <v>1069</v>
      </c>
      <c r="M1" s="1" t="s">
        <v>485</v>
      </c>
      <c r="N1" s="1" t="s">
        <v>1078</v>
      </c>
      <c r="O1" s="1" t="s">
        <v>5808</v>
      </c>
      <c r="P1" s="1" t="s">
        <v>5809</v>
      </c>
      <c r="Q1" s="1" t="s">
        <v>5812</v>
      </c>
      <c r="R1" s="1" t="s">
        <v>5813</v>
      </c>
      <c r="T1" s="3"/>
      <c r="U1" s="3"/>
      <c r="V1" s="3"/>
      <c r="W1" s="3"/>
      <c r="X1" s="3"/>
      <c r="Y1" s="3"/>
    </row>
    <row r="2" spans="1:25" ht="14.25" customHeight="1" x14ac:dyDescent="0.2">
      <c r="A2" s="4" t="s">
        <v>93</v>
      </c>
      <c r="B2" s="5" t="s">
        <v>94</v>
      </c>
      <c r="C2" s="6">
        <f>VLOOKUP(B2,'Population 2015'!F:AG,28,0)</f>
        <v>1393715.4484999999</v>
      </c>
      <c r="D2" s="7">
        <f>VLOOKUP(B2,'GDP data'!B:BH,59,0)</f>
        <v>18216461648412.043</v>
      </c>
      <c r="E2" s="7">
        <f>VLOOKUP(B2,'Land Area'!D:E,2,0)</f>
        <v>9375239.341</v>
      </c>
      <c r="F2" s="7">
        <f>IFERROR(VLOOKUP(B2,'Marine Area'!A:B,2,0),0)+IFERROR(VLOOKUP(B2,'Marine Area'!E:F,2,0),0)</f>
        <v>1302395</v>
      </c>
      <c r="G2" s="7">
        <f t="shared" ref="G2:G65" si="0">E2+F2</f>
        <v>10677634.341</v>
      </c>
      <c r="H2" s="7">
        <f>VLOOKUP(B2,'Temperature Data'!A:C,3,0)</f>
        <v>280.00991802000004</v>
      </c>
      <c r="I2" s="7">
        <f>VLOOKUP(B2,'Temperature Data'!A:C,2,0)</f>
        <v>279.28386510000001</v>
      </c>
      <c r="J2" s="7">
        <f t="shared" ref="J2:J65" si="1">H2-I2</f>
        <v>0.72605292000002919</v>
      </c>
      <c r="K2" s="7" t="str">
        <f>VLOOKUP(B2,'Country Info'!L:CT,51,0)</f>
        <v>Asia</v>
      </c>
      <c r="L2" t="b">
        <f>IF(AND(ISNUMBER(C2), ISNUMBER(D2), ISNUMBER(E2), ISNUMBER(H2)), IF(AND(C2&gt;0, D2&gt;0, E2&gt;0, N2=FALSE), TRUE, FALSE))</f>
        <v>1</v>
      </c>
      <c r="N2" t="b">
        <f>IF(AND(F2&gt;E2, C2&lt;300), K2, FALSE)</f>
        <v>0</v>
      </c>
      <c r="O2">
        <f>C2/1000</f>
        <v>1393.7154484999999</v>
      </c>
      <c r="P2">
        <f>D2/1000000</f>
        <v>18216461.648412041</v>
      </c>
      <c r="Q2">
        <f>I2-273.15</f>
        <v>6.1338651000000368</v>
      </c>
      <c r="R2">
        <f>H2-273.15</f>
        <v>6.859918020000066</v>
      </c>
    </row>
    <row r="3" spans="1:25" ht="14.25" customHeight="1" x14ac:dyDescent="0.2">
      <c r="A3" s="4" t="s">
        <v>205</v>
      </c>
      <c r="B3" s="5" t="s">
        <v>206</v>
      </c>
      <c r="C3" s="6">
        <f>VLOOKUP(B3,'Population 2015'!F:AG,28,0)</f>
        <v>1322866.5045000003</v>
      </c>
      <c r="D3" s="7">
        <f>VLOOKUP(B3,'GDP data'!B:BH,59,0)</f>
        <v>7204580698458.915</v>
      </c>
      <c r="E3" s="7">
        <f>VLOOKUP(B3,'Land Area'!D:E,2,0)</f>
        <v>3150747.253</v>
      </c>
      <c r="F3" s="7">
        <f>IFERROR(VLOOKUP(B3,'Marine Area'!A:B,2,0),0)+IFERROR(VLOOKUP(B3,'Marine Area'!E:F,2,0),0)</f>
        <v>2323935</v>
      </c>
      <c r="G3" s="7">
        <f t="shared" si="0"/>
        <v>5474682.2530000005</v>
      </c>
      <c r="H3" s="7">
        <f>VLOOKUP(B3,'Temperature Data'!A:C,3,0)</f>
        <v>296.94916724000007</v>
      </c>
      <c r="I3" s="7">
        <f>VLOOKUP(B3,'Temperature Data'!A:C,2,0)</f>
        <v>296.46651960000003</v>
      </c>
      <c r="J3" s="7">
        <f t="shared" si="1"/>
        <v>0.48264764000003879</v>
      </c>
      <c r="K3" s="7" t="str">
        <f>VLOOKUP(B3,'Country Info'!L:CT,51,0)</f>
        <v>Asia</v>
      </c>
      <c r="L3" t="b">
        <f t="shared" ref="L3:L66" si="2">IF(AND(ISNUMBER(C3), ISNUMBER(D3), ISNUMBER(E3), ISNUMBER(H3)), IF(AND(C3&gt;0, D3&gt;0, E3&gt;0, N3=FALSE), TRUE, FALSE))</f>
        <v>1</v>
      </c>
      <c r="N3" t="b">
        <f t="shared" ref="N3:N66" si="3">IF(AND(F3&gt;E3, C3&lt;300), K3, FALSE)</f>
        <v>0</v>
      </c>
      <c r="O3">
        <f t="shared" ref="O3:O66" si="4">C3/1000</f>
        <v>1322.8665045000002</v>
      </c>
      <c r="P3">
        <f t="shared" ref="P3:P66" si="5">D3/1000000</f>
        <v>7204580.6984589146</v>
      </c>
      <c r="Q3">
        <f t="shared" ref="Q3:Q66" si="6">I3-273.15</f>
        <v>23.316519600000049</v>
      </c>
      <c r="R3">
        <f t="shared" ref="R3:R66" si="7">H3-273.15</f>
        <v>23.799167240000088</v>
      </c>
    </row>
    <row r="4" spans="1:25" ht="14.25" customHeight="1" x14ac:dyDescent="0.2">
      <c r="A4" s="4" t="s">
        <v>457</v>
      </c>
      <c r="B4" s="5" t="s">
        <v>458</v>
      </c>
      <c r="C4" s="6">
        <f>VLOOKUP(B4,'Population 2015'!F:AG,28,0)</f>
        <v>324607.77650000009</v>
      </c>
      <c r="D4" s="7">
        <f>VLOOKUP(B4,'GDP data'!B:BH,59,0)</f>
        <v>18295019000000</v>
      </c>
      <c r="E4" s="7">
        <f>VLOOKUP(B4,'Land Area'!D:E,2,0)</f>
        <v>9464228.3120000008</v>
      </c>
      <c r="F4" s="7">
        <f>IFERROR(VLOOKUP(B4,'Marine Area'!A:B,2,0),0)+IFERROR(VLOOKUP(B4,'Marine Area'!E:F,2,0),0)</f>
        <v>6142456</v>
      </c>
      <c r="G4" s="7">
        <f t="shared" si="0"/>
        <v>15606684.312000001</v>
      </c>
      <c r="H4" s="7">
        <f>VLOOKUP(B4,'Temperature Data'!A:C,3,0)</f>
        <v>281.21851693999997</v>
      </c>
      <c r="I4" s="7">
        <f>VLOOKUP(B4,'Temperature Data'!A:C,2,0)</f>
        <v>280.2391326</v>
      </c>
      <c r="J4" s="7">
        <f t="shared" si="1"/>
        <v>0.97938433999996732</v>
      </c>
      <c r="K4" s="7" t="str">
        <f>VLOOKUP(B4,'Country Info'!L:CT,51,0)</f>
        <v>North America</v>
      </c>
      <c r="L4" t="b">
        <f t="shared" si="2"/>
        <v>1</v>
      </c>
      <c r="N4" t="b">
        <f t="shared" si="3"/>
        <v>0</v>
      </c>
      <c r="O4">
        <f t="shared" si="4"/>
        <v>324.60777650000011</v>
      </c>
      <c r="P4">
        <f t="shared" si="5"/>
        <v>18295019</v>
      </c>
      <c r="Q4">
        <f t="shared" si="6"/>
        <v>7.0891326000000277</v>
      </c>
      <c r="R4">
        <f t="shared" si="7"/>
        <v>8.068516939999995</v>
      </c>
    </row>
    <row r="5" spans="1:25" ht="14.25" customHeight="1" x14ac:dyDescent="0.2">
      <c r="A5" s="4" t="s">
        <v>207</v>
      </c>
      <c r="B5" s="5" t="s">
        <v>208</v>
      </c>
      <c r="C5" s="6">
        <f>VLOOKUP(B5,'Population 2015'!F:AG,28,0)</f>
        <v>259091.96950000001</v>
      </c>
      <c r="D5" s="7">
        <f>VLOOKUP(B5,'GDP data'!B:BH,59,0)</f>
        <v>2625201734355.4355</v>
      </c>
      <c r="E5" s="7">
        <f>VLOOKUP(B5,'Land Area'!D:E,2,0)</f>
        <v>1879827.375</v>
      </c>
      <c r="F5" s="7">
        <f>IFERROR(VLOOKUP(B5,'Marine Area'!A:B,2,0),0)+IFERROR(VLOOKUP(B5,'Marine Area'!E:F,2,0),0)</f>
        <v>6020917</v>
      </c>
      <c r="G5" s="7">
        <f t="shared" si="0"/>
        <v>7900744.375</v>
      </c>
      <c r="H5" s="7">
        <f>VLOOKUP(B5,'Temperature Data'!A:C,3,0)</f>
        <v>298.59128808000003</v>
      </c>
      <c r="I5" s="7">
        <f>VLOOKUP(B5,'Temperature Data'!A:C,2,0)</f>
        <v>297.92081350000001</v>
      </c>
      <c r="J5" s="7">
        <f t="shared" si="1"/>
        <v>0.67047458000001825</v>
      </c>
      <c r="K5" s="7" t="str">
        <f>VLOOKUP(B5,'Country Info'!L:CT,51,0)</f>
        <v>Asia</v>
      </c>
      <c r="L5" t="b">
        <f t="shared" si="2"/>
        <v>1</v>
      </c>
      <c r="N5" t="b">
        <f t="shared" si="3"/>
        <v>0</v>
      </c>
      <c r="O5">
        <f t="shared" si="4"/>
        <v>259.0919695</v>
      </c>
      <c r="P5">
        <f t="shared" si="5"/>
        <v>2625201.7343554357</v>
      </c>
      <c r="Q5">
        <f t="shared" si="6"/>
        <v>24.770813500000031</v>
      </c>
      <c r="R5">
        <f t="shared" si="7"/>
        <v>25.441288080000049</v>
      </c>
    </row>
    <row r="6" spans="1:25" ht="14.25" customHeight="1" x14ac:dyDescent="0.2">
      <c r="A6" s="4" t="s">
        <v>327</v>
      </c>
      <c r="B6" s="5" t="s">
        <v>328</v>
      </c>
      <c r="C6" s="6">
        <f>VLOOKUP(B6,'Population 2015'!F:AG,28,0)</f>
        <v>210969.29800000001</v>
      </c>
      <c r="D6" s="7">
        <f>VLOOKUP(B6,'GDP data'!B:BH,59,0)</f>
        <v>973520332591.7218</v>
      </c>
      <c r="E6" s="7">
        <f>VLOOKUP(B6,'Land Area'!D:E,2,0)</f>
        <v>872939.28799999994</v>
      </c>
      <c r="F6" s="7">
        <f>IFERROR(VLOOKUP(B6,'Marine Area'!A:B,2,0),0)+IFERROR(VLOOKUP(B6,'Marine Area'!E:F,2,0),0)</f>
        <v>224374</v>
      </c>
      <c r="G6" s="7">
        <f t="shared" si="0"/>
        <v>1097313.2879999999</v>
      </c>
      <c r="H6" s="7">
        <f>VLOOKUP(B6,'Temperature Data'!A:C,3,0)</f>
        <v>293.22580620999997</v>
      </c>
      <c r="I6" s="7">
        <f>VLOOKUP(B6,'Temperature Data'!A:C,2,0)</f>
        <v>292.50784659999999</v>
      </c>
      <c r="J6" s="7">
        <f t="shared" si="1"/>
        <v>0.71795960999997988</v>
      </c>
      <c r="K6" s="7" t="str">
        <f>VLOOKUP(B6,'Country Info'!L:CT,51,0)</f>
        <v>Asia</v>
      </c>
      <c r="L6" t="b">
        <f t="shared" si="2"/>
        <v>1</v>
      </c>
      <c r="N6" t="b">
        <f t="shared" si="3"/>
        <v>0</v>
      </c>
      <c r="O6">
        <f t="shared" si="4"/>
        <v>210.96929800000001</v>
      </c>
      <c r="P6">
        <f t="shared" si="5"/>
        <v>973520.33259172179</v>
      </c>
      <c r="Q6">
        <f t="shared" si="6"/>
        <v>19.357846600000016</v>
      </c>
      <c r="R6">
        <f t="shared" si="7"/>
        <v>20.075806209999996</v>
      </c>
    </row>
    <row r="7" spans="1:25" ht="14.25" customHeight="1" x14ac:dyDescent="0.2">
      <c r="A7" s="4" t="s">
        <v>65</v>
      </c>
      <c r="B7" s="5" t="s">
        <v>66</v>
      </c>
      <c r="C7" s="6">
        <f>VLOOKUP(B7,'Population 2015'!F:AG,28,0)</f>
        <v>205188.20500000002</v>
      </c>
      <c r="D7" s="7">
        <f>VLOOKUP(B7,'GDP data'!B:BH,59,0)</f>
        <v>2989121457827.1592</v>
      </c>
      <c r="E7" s="7">
        <f>VLOOKUP(B7,'Land Area'!D:E,2,0)</f>
        <v>8472669.6909999996</v>
      </c>
      <c r="F7" s="7">
        <f>IFERROR(VLOOKUP(B7,'Marine Area'!A:B,2,0),0)+IFERROR(VLOOKUP(B7,'Marine Area'!E:F,2,0),0)</f>
        <v>3677664</v>
      </c>
      <c r="G7" s="7">
        <f t="shared" si="0"/>
        <v>12150333.691</v>
      </c>
      <c r="H7" s="7">
        <f>VLOOKUP(B7,'Temperature Data'!A:C,3,0)</f>
        <v>298.38347751000003</v>
      </c>
      <c r="I7" s="7">
        <f>VLOOKUP(B7,'Temperature Data'!A:C,2,0)</f>
        <v>297.67733420000002</v>
      </c>
      <c r="J7" s="7">
        <f t="shared" si="1"/>
        <v>0.70614331000001584</v>
      </c>
      <c r="K7" s="7" t="str">
        <f>VLOOKUP(B7,'Country Info'!L:CT,51,0)</f>
        <v>South America</v>
      </c>
      <c r="L7" t="b">
        <f t="shared" si="2"/>
        <v>1</v>
      </c>
      <c r="N7" t="b">
        <f t="shared" si="3"/>
        <v>0</v>
      </c>
      <c r="O7">
        <f t="shared" si="4"/>
        <v>205.18820500000001</v>
      </c>
      <c r="P7">
        <f t="shared" si="5"/>
        <v>2989121.4578271592</v>
      </c>
      <c r="Q7">
        <f t="shared" si="6"/>
        <v>24.527334200000041</v>
      </c>
      <c r="R7">
        <f t="shared" si="7"/>
        <v>25.233477510000057</v>
      </c>
    </row>
    <row r="8" spans="1:25" ht="14.25" customHeight="1" x14ac:dyDescent="0.2">
      <c r="A8" s="4" t="s">
        <v>315</v>
      </c>
      <c r="B8" s="5" t="s">
        <v>316</v>
      </c>
      <c r="C8" s="6">
        <f>VLOOKUP(B8,'Population 2015'!F:AG,28,0)</f>
        <v>183995.78449999998</v>
      </c>
      <c r="D8" s="7">
        <f>VLOOKUP(B8,'GDP data'!B:BH,59,0)</f>
        <v>989482934627.14429</v>
      </c>
      <c r="E8" s="7">
        <f>VLOOKUP(B8,'Land Area'!D:E,2,0)</f>
        <v>907501.08400000003</v>
      </c>
      <c r="F8" s="7">
        <f>IFERROR(VLOOKUP(B8,'Marine Area'!A:B,2,0),0)+IFERROR(VLOOKUP(B8,'Marine Area'!E:F,2,0),0)</f>
        <v>179048</v>
      </c>
      <c r="G8" s="7">
        <f t="shared" si="0"/>
        <v>1086549.084</v>
      </c>
      <c r="H8" s="7">
        <f>VLOOKUP(B8,'Temperature Data'!A:C,3,0)</f>
        <v>300.51447698000004</v>
      </c>
      <c r="I8" s="7">
        <f>VLOOKUP(B8,'Temperature Data'!A:C,2,0)</f>
        <v>299.96688640000002</v>
      </c>
      <c r="J8" s="7">
        <f t="shared" si="1"/>
        <v>0.54759058000001914</v>
      </c>
      <c r="K8" s="7" t="str">
        <f>VLOOKUP(B8,'Country Info'!L:CT,51,0)</f>
        <v>Africa</v>
      </c>
      <c r="L8" t="b">
        <f t="shared" si="2"/>
        <v>1</v>
      </c>
      <c r="N8" t="b">
        <f t="shared" si="3"/>
        <v>0</v>
      </c>
      <c r="O8">
        <f t="shared" si="4"/>
        <v>183.99578449999998</v>
      </c>
      <c r="P8">
        <f t="shared" si="5"/>
        <v>989482.93462714425</v>
      </c>
      <c r="Q8">
        <f t="shared" si="6"/>
        <v>26.816886400000044</v>
      </c>
      <c r="R8">
        <f t="shared" si="7"/>
        <v>27.364476980000063</v>
      </c>
    </row>
    <row r="9" spans="1:25" ht="14.25" customHeight="1" x14ac:dyDescent="0.2">
      <c r="A9" s="4" t="s">
        <v>41</v>
      </c>
      <c r="B9" s="5" t="s">
        <v>42</v>
      </c>
      <c r="C9" s="6">
        <f>VLOOKUP(B9,'Population 2015'!F:AG,28,0)</f>
        <v>157829.99950000003</v>
      </c>
      <c r="D9" s="7">
        <f>VLOOKUP(B9,'GDP data'!B:BH,59,0)</f>
        <v>671359529456.47717</v>
      </c>
      <c r="E9" s="7">
        <f>VLOOKUP(B9,'Land Area'!D:E,2,0)</f>
        <v>136903.70000000001</v>
      </c>
      <c r="F9" s="7">
        <f>IFERROR(VLOOKUP(B9,'Marine Area'!A:B,2,0),0)+IFERROR(VLOOKUP(B9,'Marine Area'!E:F,2,0),0)</f>
        <v>112166</v>
      </c>
      <c r="G9" s="7">
        <f t="shared" si="0"/>
        <v>249069.7</v>
      </c>
      <c r="H9" s="7">
        <f>VLOOKUP(B9,'Temperature Data'!A:C,3,0)</f>
        <v>298.58907254000007</v>
      </c>
      <c r="I9" s="7">
        <f>VLOOKUP(B9,'Temperature Data'!A:C,2,0)</f>
        <v>298.17874210000002</v>
      </c>
      <c r="J9" s="7">
        <f t="shared" si="1"/>
        <v>0.41033044000005248</v>
      </c>
      <c r="K9" s="7" t="str">
        <f>VLOOKUP(B9,'Country Info'!L:CT,51,0)</f>
        <v>Asia</v>
      </c>
      <c r="L9" t="b">
        <f t="shared" si="2"/>
        <v>1</v>
      </c>
      <c r="N9" t="b">
        <f t="shared" si="3"/>
        <v>0</v>
      </c>
      <c r="O9">
        <f t="shared" si="4"/>
        <v>157.82999950000004</v>
      </c>
      <c r="P9">
        <f t="shared" si="5"/>
        <v>671359.52945647715</v>
      </c>
      <c r="Q9">
        <f t="shared" si="6"/>
        <v>25.028742100000045</v>
      </c>
      <c r="R9">
        <f t="shared" si="7"/>
        <v>25.439072540000097</v>
      </c>
    </row>
    <row r="10" spans="1:25" ht="14.25" customHeight="1" x14ac:dyDescent="0.2">
      <c r="A10" s="4" t="s">
        <v>357</v>
      </c>
      <c r="B10" s="5" t="s">
        <v>358</v>
      </c>
      <c r="C10" s="6">
        <f>VLOOKUP(B10,'Population 2015'!F:AG,28,0)</f>
        <v>144668.38950000002</v>
      </c>
      <c r="D10" s="7">
        <f>VLOOKUP(B10,'GDP data'!B:BH,59,0)</f>
        <v>3526235948513.7314</v>
      </c>
      <c r="E10" s="7">
        <f>VLOOKUP(B10,'Land Area'!D:E,2,0)</f>
        <v>16980199.662</v>
      </c>
      <c r="F10" s="7">
        <f>IFERROR(VLOOKUP(B10,'Marine Area'!A:B,2,0),0)+IFERROR(VLOOKUP(B10,'Marine Area'!E:F,2,0),0)</f>
        <v>7734809</v>
      </c>
      <c r="G10" s="7">
        <f t="shared" si="0"/>
        <v>24715008.662</v>
      </c>
      <c r="H10" s="7">
        <f>VLOOKUP(B10,'Temperature Data'!A:C,3,0)</f>
        <v>268.97617898999999</v>
      </c>
      <c r="I10" s="7">
        <f>VLOOKUP(B10,'Temperature Data'!A:C,2,0)</f>
        <v>267.60458080000001</v>
      </c>
      <c r="J10" s="7">
        <f t="shared" si="1"/>
        <v>1.3715981899999861</v>
      </c>
      <c r="K10" s="7" t="str">
        <f>VLOOKUP(B10,'Country Info'!L:CT,51,0)</f>
        <v>Europe</v>
      </c>
      <c r="L10" t="b">
        <f t="shared" si="2"/>
        <v>1</v>
      </c>
      <c r="N10" t="b">
        <f t="shared" si="3"/>
        <v>0</v>
      </c>
      <c r="O10">
        <f t="shared" si="4"/>
        <v>144.66838950000002</v>
      </c>
      <c r="P10">
        <f t="shared" si="5"/>
        <v>3526235.9485137314</v>
      </c>
      <c r="Q10">
        <f t="shared" si="6"/>
        <v>-5.5454191999999694</v>
      </c>
      <c r="R10">
        <f t="shared" si="7"/>
        <v>-4.1738210099999833</v>
      </c>
    </row>
    <row r="11" spans="1:25" ht="14.25" customHeight="1" x14ac:dyDescent="0.2">
      <c r="A11" s="4" t="s">
        <v>223</v>
      </c>
      <c r="B11" s="5" t="s">
        <v>224</v>
      </c>
      <c r="C11" s="6">
        <f>VLOOKUP(B11,'Population 2015'!F:AG,28,0)</f>
        <v>127250.93299999999</v>
      </c>
      <c r="D11" s="7">
        <f>VLOOKUP(B11,'GDP data'!B:BH,59,0)</f>
        <v>5199915217476.249</v>
      </c>
      <c r="E11" s="7">
        <f>VLOOKUP(B11,'Land Area'!D:E,2,0)</f>
        <v>373508.03399999999</v>
      </c>
      <c r="F11" s="7">
        <f>IFERROR(VLOOKUP(B11,'Marine Area'!A:B,2,0),0)+IFERROR(VLOOKUP(B11,'Marine Area'!E:F,2,0),0)</f>
        <v>4068137</v>
      </c>
      <c r="G11" s="7">
        <f t="shared" si="0"/>
        <v>4441645.034</v>
      </c>
      <c r="H11" s="7">
        <f>VLOOKUP(B11,'Temperature Data'!A:C,3,0)</f>
        <v>285.12573113999997</v>
      </c>
      <c r="I11" s="7">
        <f>VLOOKUP(B11,'Temperature Data'!A:C,2,0)</f>
        <v>284.37311620000003</v>
      </c>
      <c r="J11" s="7">
        <f t="shared" si="1"/>
        <v>0.752614939999944</v>
      </c>
      <c r="K11" s="7" t="str">
        <f>VLOOKUP(B11,'Country Info'!L:CT,51,0)</f>
        <v>Asia</v>
      </c>
      <c r="L11" t="b">
        <f t="shared" si="2"/>
        <v>1</v>
      </c>
      <c r="N11" t="b">
        <f t="shared" si="3"/>
        <v>0</v>
      </c>
      <c r="O11">
        <f t="shared" si="4"/>
        <v>127.25093299999999</v>
      </c>
      <c r="P11">
        <f t="shared" si="5"/>
        <v>5199915.2174762487</v>
      </c>
      <c r="Q11">
        <f t="shared" si="6"/>
        <v>11.22311620000005</v>
      </c>
      <c r="R11">
        <f t="shared" si="7"/>
        <v>11.975731139999994</v>
      </c>
    </row>
    <row r="12" spans="1:25" ht="14.25" customHeight="1" x14ac:dyDescent="0.2">
      <c r="A12" s="4" t="s">
        <v>281</v>
      </c>
      <c r="B12" s="5" t="s">
        <v>282</v>
      </c>
      <c r="C12" s="6">
        <f>VLOOKUP(B12,'Population 2015'!F:AG,28,0)</f>
        <v>120149.89699999997</v>
      </c>
      <c r="D12" s="7">
        <f>VLOOKUP(B12,'GDP data'!B:BH,59,0)</f>
        <v>2309023754637.4434</v>
      </c>
      <c r="E12" s="7">
        <f>VLOOKUP(B12,'Land Area'!D:E,2,0)</f>
        <v>1957847.058</v>
      </c>
      <c r="F12" s="7">
        <f>IFERROR(VLOOKUP(B12,'Marine Area'!A:B,2,0),0)+IFERROR(VLOOKUP(B12,'Marine Area'!E:F,2,0),0)</f>
        <v>3187013</v>
      </c>
      <c r="G12" s="7">
        <f t="shared" si="0"/>
        <v>5144860.0580000002</v>
      </c>
      <c r="H12" s="7">
        <f>VLOOKUP(B12,'Temperature Data'!A:C,3,0)</f>
        <v>294.14870568999999</v>
      </c>
      <c r="I12" s="7">
        <f>VLOOKUP(B12,'Temperature Data'!A:C,2,0)</f>
        <v>293.41281240000001</v>
      </c>
      <c r="J12" s="7">
        <f t="shared" si="1"/>
        <v>0.73589328999997861</v>
      </c>
      <c r="K12" s="7" t="str">
        <f>VLOOKUP(B12,'Country Info'!L:CT,51,0)</f>
        <v>North America</v>
      </c>
      <c r="L12" t="b">
        <f t="shared" si="2"/>
        <v>1</v>
      </c>
      <c r="N12" t="b">
        <f t="shared" si="3"/>
        <v>0</v>
      </c>
      <c r="O12">
        <f t="shared" si="4"/>
        <v>120.14989699999997</v>
      </c>
      <c r="P12">
        <f t="shared" si="5"/>
        <v>2309023.7546374435</v>
      </c>
      <c r="Q12">
        <f t="shared" si="6"/>
        <v>20.26281240000003</v>
      </c>
      <c r="R12">
        <f t="shared" si="7"/>
        <v>20.998705690000008</v>
      </c>
    </row>
    <row r="13" spans="1:25" ht="14.25" customHeight="1" x14ac:dyDescent="0.2">
      <c r="A13" s="4" t="s">
        <v>339</v>
      </c>
      <c r="B13" s="5" t="s">
        <v>340</v>
      </c>
      <c r="C13" s="6">
        <f>VLOOKUP(B13,'Population 2015'!F:AG,28,0)</f>
        <v>103031.36500000001</v>
      </c>
      <c r="D13" s="7">
        <f>VLOOKUP(B13,'GDP data'!B:BH,59,0)</f>
        <v>726055887763.05103</v>
      </c>
      <c r="E13" s="7">
        <f>VLOOKUP(B13,'Land Area'!D:E,2,0)</f>
        <v>293290.62900000002</v>
      </c>
      <c r="F13" s="7">
        <f>IFERROR(VLOOKUP(B13,'Marine Area'!A:B,2,0),0)+IFERROR(VLOOKUP(B13,'Marine Area'!E:F,2,0),0)</f>
        <v>1971033</v>
      </c>
      <c r="G13" s="7">
        <f t="shared" si="0"/>
        <v>2264323.6290000002</v>
      </c>
      <c r="H13" s="7">
        <f>VLOOKUP(B13,'Temperature Data'!A:C,3,0)</f>
        <v>299.29399401000001</v>
      </c>
      <c r="I13" s="7">
        <f>VLOOKUP(B13,'Temperature Data'!A:C,2,0)</f>
        <v>298.74115460000002</v>
      </c>
      <c r="J13" s="7">
        <f t="shared" si="1"/>
        <v>0.55283940999999004</v>
      </c>
      <c r="K13" s="7" t="str">
        <f>VLOOKUP(B13,'Country Info'!L:CT,51,0)</f>
        <v>Asia</v>
      </c>
      <c r="L13" t="b">
        <f t="shared" si="2"/>
        <v>1</v>
      </c>
      <c r="N13" t="b">
        <f t="shared" si="3"/>
        <v>0</v>
      </c>
      <c r="O13">
        <f t="shared" si="4"/>
        <v>103.03136500000001</v>
      </c>
      <c r="P13">
        <f t="shared" si="5"/>
        <v>726055.88776305108</v>
      </c>
      <c r="Q13">
        <f t="shared" si="6"/>
        <v>25.591154600000038</v>
      </c>
      <c r="R13">
        <f t="shared" si="7"/>
        <v>26.143994010000029</v>
      </c>
    </row>
    <row r="14" spans="1:25" ht="14.25" customHeight="1" x14ac:dyDescent="0.2">
      <c r="A14" s="4" t="s">
        <v>149</v>
      </c>
      <c r="B14" s="5" t="s">
        <v>150</v>
      </c>
      <c r="C14" s="6">
        <f>VLOOKUP(B14,'Population 2015'!F:AG,28,0)</f>
        <v>102471.89550000001</v>
      </c>
      <c r="D14" s="7">
        <f>VLOOKUP(B14,'GDP data'!B:BH,59,0)</f>
        <v>169575372912.61542</v>
      </c>
      <c r="E14" s="7">
        <f>VLOOKUP(B14,'Land Area'!D:E,2,0)</f>
        <v>1127375.98</v>
      </c>
      <c r="F14" s="7">
        <f>IFERROR(VLOOKUP(B14,'Marine Area'!A:B,2,0),0)+IFERROR(VLOOKUP(B14,'Marine Area'!E:F,2,0),0)</f>
        <v>0</v>
      </c>
      <c r="G14" s="7">
        <f t="shared" si="0"/>
        <v>1127375.98</v>
      </c>
      <c r="H14" s="7">
        <f>VLOOKUP(B14,'Temperature Data'!A:C,3,0)</f>
        <v>296.81681423999999</v>
      </c>
      <c r="I14" s="7">
        <f>VLOOKUP(B14,'Temperature Data'!A:C,2,0)</f>
        <v>296.0933872</v>
      </c>
      <c r="J14" s="7">
        <f t="shared" si="1"/>
        <v>0.72342703999999003</v>
      </c>
      <c r="K14" s="7" t="str">
        <f>VLOOKUP(B14,'Country Info'!L:CT,51,0)</f>
        <v>Africa</v>
      </c>
      <c r="L14" t="b">
        <f t="shared" si="2"/>
        <v>1</v>
      </c>
      <c r="N14" t="b">
        <f t="shared" si="3"/>
        <v>0</v>
      </c>
      <c r="O14">
        <f t="shared" si="4"/>
        <v>102.47189550000002</v>
      </c>
      <c r="P14">
        <f t="shared" si="5"/>
        <v>169575.37291261542</v>
      </c>
      <c r="Q14">
        <f t="shared" si="6"/>
        <v>22.943387200000018</v>
      </c>
      <c r="R14">
        <f t="shared" si="7"/>
        <v>23.666814240000008</v>
      </c>
    </row>
    <row r="15" spans="1:25" ht="14.25" customHeight="1" x14ac:dyDescent="0.2">
      <c r="A15" s="4" t="s">
        <v>137</v>
      </c>
      <c r="B15" s="5" t="s">
        <v>138</v>
      </c>
      <c r="C15" s="6">
        <f>VLOOKUP(B15,'Population 2015'!F:AG,28,0)</f>
        <v>97723.798500000034</v>
      </c>
      <c r="D15" s="7">
        <f>VLOOKUP(B15,'GDP data'!B:BH,59,0)</f>
        <v>1085943366513.3252</v>
      </c>
      <c r="E15" s="7">
        <f>VLOOKUP(B15,'Land Area'!D:E,2,0)</f>
        <v>1001058.475</v>
      </c>
      <c r="F15" s="7">
        <f>IFERROR(VLOOKUP(B15,'Marine Area'!A:B,2,0),0)+IFERROR(VLOOKUP(B15,'Marine Area'!E:F,2,0),0)</f>
        <v>243342</v>
      </c>
      <c r="G15" s="7">
        <f t="shared" si="0"/>
        <v>1244400.4750000001</v>
      </c>
      <c r="H15" s="7">
        <f>VLOOKUP(B15,'Temperature Data'!A:C,3,0)</f>
        <v>296.49946526000002</v>
      </c>
      <c r="I15" s="7">
        <f>VLOOKUP(B15,'Temperature Data'!A:C,2,0)</f>
        <v>295.31295340000003</v>
      </c>
      <c r="J15" s="7">
        <f t="shared" si="1"/>
        <v>1.186511859999996</v>
      </c>
      <c r="K15" s="7" t="str">
        <f>VLOOKUP(B15,'Country Info'!L:CT,51,0)</f>
        <v>Africa</v>
      </c>
      <c r="L15" t="b">
        <f t="shared" si="2"/>
        <v>1</v>
      </c>
      <c r="N15" t="b">
        <f t="shared" si="3"/>
        <v>0</v>
      </c>
      <c r="O15">
        <f t="shared" si="4"/>
        <v>97.723798500000029</v>
      </c>
      <c r="P15">
        <f t="shared" si="5"/>
        <v>1085943.3665133251</v>
      </c>
      <c r="Q15">
        <f t="shared" si="6"/>
        <v>22.162953400000049</v>
      </c>
      <c r="R15">
        <f t="shared" si="7"/>
        <v>23.349465260000045</v>
      </c>
    </row>
    <row r="16" spans="1:25" ht="14.25" customHeight="1" x14ac:dyDescent="0.2">
      <c r="A16" s="4" t="s">
        <v>469</v>
      </c>
      <c r="B16" s="5" t="s">
        <v>470</v>
      </c>
      <c r="C16" s="6">
        <f>VLOOKUP(B16,'Population 2015'!F:AG,28,0)</f>
        <v>92191.397499999992</v>
      </c>
      <c r="D16" s="7">
        <f>VLOOKUP(B16,'GDP data'!B:BH,59,0)</f>
        <v>712101202507.93103</v>
      </c>
      <c r="E16" s="7">
        <f>VLOOKUP(B16,'Land Area'!D:E,2,0)</f>
        <v>328892.10499999998</v>
      </c>
      <c r="F16" s="7">
        <f>IFERROR(VLOOKUP(B16,'Marine Area'!A:B,2,0),0)+IFERROR(VLOOKUP(B16,'Marine Area'!E:F,2,0),0)</f>
        <v>750958</v>
      </c>
      <c r="G16" s="7">
        <f t="shared" si="0"/>
        <v>1079850.105</v>
      </c>
      <c r="H16" s="7">
        <f>VLOOKUP(B16,'Temperature Data'!A:C,3,0)</f>
        <v>297.14425187000006</v>
      </c>
      <c r="I16" s="7">
        <f>VLOOKUP(B16,'Temperature Data'!A:C,2,0)</f>
        <v>296.4988338</v>
      </c>
      <c r="J16" s="7">
        <f t="shared" si="1"/>
        <v>0.64541807000006202</v>
      </c>
      <c r="K16" s="7" t="str">
        <f>VLOOKUP(B16,'Country Info'!L:CT,51,0)</f>
        <v>Asia</v>
      </c>
      <c r="L16" t="b">
        <f t="shared" si="2"/>
        <v>1</v>
      </c>
      <c r="N16" t="b">
        <f t="shared" si="3"/>
        <v>0</v>
      </c>
      <c r="O16">
        <f t="shared" si="4"/>
        <v>92.191397499999994</v>
      </c>
      <c r="P16">
        <f t="shared" si="5"/>
        <v>712101.20250793104</v>
      </c>
      <c r="Q16">
        <f t="shared" si="6"/>
        <v>23.348833800000023</v>
      </c>
      <c r="R16">
        <f t="shared" si="7"/>
        <v>23.994251870000085</v>
      </c>
    </row>
    <row r="17" spans="1:18" ht="14.25" customHeight="1" x14ac:dyDescent="0.2">
      <c r="A17" s="4" t="s">
        <v>171</v>
      </c>
      <c r="B17" s="5" t="s">
        <v>172</v>
      </c>
      <c r="C17" s="6">
        <f>VLOOKUP(B17,'Population 2015'!F:AG,28,0)</f>
        <v>82073.225999999995</v>
      </c>
      <c r="D17" s="7">
        <f>VLOOKUP(B17,'GDP data'!B:BH,59,0)</f>
        <v>3889081660716.4429</v>
      </c>
      <c r="E17" s="7">
        <f>VLOOKUP(B17,'Land Area'!D:E,2,0)</f>
        <v>357673.81</v>
      </c>
      <c r="F17" s="7">
        <f>IFERROR(VLOOKUP(B17,'Marine Area'!A:B,2,0),0)+IFERROR(VLOOKUP(B17,'Marine Area'!E:F,2,0),0)</f>
        <v>56763</v>
      </c>
      <c r="G17" s="7">
        <f t="shared" si="0"/>
        <v>414436.81</v>
      </c>
      <c r="H17" s="7">
        <f>VLOOKUP(B17,'Temperature Data'!A:C,3,0)</f>
        <v>282.88406005000002</v>
      </c>
      <c r="I17" s="7">
        <f>VLOOKUP(B17,'Temperature Data'!A:C,2,0)</f>
        <v>281.7980483</v>
      </c>
      <c r="J17" s="7">
        <f t="shared" si="1"/>
        <v>1.0860117500000115</v>
      </c>
      <c r="K17" s="7" t="str">
        <f>VLOOKUP(B17,'Country Info'!L:CT,51,0)</f>
        <v>Europe</v>
      </c>
      <c r="L17" t="b">
        <f t="shared" si="2"/>
        <v>1</v>
      </c>
      <c r="N17" t="b">
        <f t="shared" si="3"/>
        <v>0</v>
      </c>
      <c r="O17">
        <f t="shared" si="4"/>
        <v>82.073225999999991</v>
      </c>
      <c r="P17">
        <f t="shared" si="5"/>
        <v>3889081.6607164429</v>
      </c>
      <c r="Q17">
        <f t="shared" si="6"/>
        <v>8.6480483000000277</v>
      </c>
      <c r="R17">
        <f t="shared" si="7"/>
        <v>9.7340600500000392</v>
      </c>
    </row>
    <row r="18" spans="1:18" ht="14.25" customHeight="1" x14ac:dyDescent="0.2">
      <c r="A18" s="4" t="s">
        <v>209</v>
      </c>
      <c r="B18" s="5" t="s">
        <v>210</v>
      </c>
      <c r="C18" s="6">
        <f>VLOOKUP(B18,'Population 2015'!F:AG,28,0)</f>
        <v>81790.840499999991</v>
      </c>
      <c r="D18" s="7">
        <f>VLOOKUP(B18,'GDP data'!B:BH,59,0)</f>
        <v>1131039620719.1782</v>
      </c>
      <c r="E18" s="7">
        <f>VLOOKUP(B18,'Land Area'!D:E,2,0)</f>
        <v>1622510.179</v>
      </c>
      <c r="F18" s="7">
        <f>IFERROR(VLOOKUP(B18,'Marine Area'!A:B,2,0),0)+IFERROR(VLOOKUP(B18,'Marine Area'!E:F,2,0),0)</f>
        <v>215332</v>
      </c>
      <c r="G18" s="7">
        <f t="shared" si="0"/>
        <v>1837842.179</v>
      </c>
      <c r="H18" s="7">
        <f>VLOOKUP(B18,'Temperature Data'!A:C,3,0)</f>
        <v>291.73230648999998</v>
      </c>
      <c r="I18" s="7">
        <f>VLOOKUP(B18,'Temperature Data'!A:C,2,0)</f>
        <v>290.12201729999998</v>
      </c>
      <c r="J18" s="7">
        <f t="shared" si="1"/>
        <v>1.6102891900000031</v>
      </c>
      <c r="K18" s="7" t="str">
        <f>VLOOKUP(B18,'Country Info'!L:CT,51,0)</f>
        <v>Asia</v>
      </c>
      <c r="L18" t="b">
        <f t="shared" si="2"/>
        <v>1</v>
      </c>
      <c r="N18" t="b">
        <f t="shared" si="3"/>
        <v>0</v>
      </c>
      <c r="O18">
        <f t="shared" si="4"/>
        <v>81.790840499999987</v>
      </c>
      <c r="P18">
        <f t="shared" si="5"/>
        <v>1131039.6207191781</v>
      </c>
      <c r="Q18">
        <f t="shared" si="6"/>
        <v>16.972017300000005</v>
      </c>
      <c r="R18">
        <f t="shared" si="7"/>
        <v>18.582306490000008</v>
      </c>
    </row>
    <row r="19" spans="1:18" ht="14.25" customHeight="1" x14ac:dyDescent="0.2">
      <c r="A19" s="4" t="s">
        <v>439</v>
      </c>
      <c r="B19" s="5" t="s">
        <v>440</v>
      </c>
      <c r="C19" s="6">
        <f>VLOOKUP(B19,'Population 2015'!F:AG,28,0)</f>
        <v>79646.178500000009</v>
      </c>
      <c r="D19" s="7">
        <f>VLOOKUP(B19,'GDP data'!B:BH,59,0)</f>
        <v>2022398639513.7175</v>
      </c>
      <c r="E19" s="7">
        <f>VLOOKUP(B19,'Land Area'!D:E,2,0)</f>
        <v>780079.65599999996</v>
      </c>
      <c r="F19" s="7">
        <f>IFERROR(VLOOKUP(B19,'Marine Area'!A:B,2,0),0)+IFERROR(VLOOKUP(B19,'Marine Area'!E:F,2,0),0)</f>
        <v>262233</v>
      </c>
      <c r="G19" s="7">
        <f t="shared" si="0"/>
        <v>1042312.656</v>
      </c>
      <c r="H19" s="7">
        <f>VLOOKUP(B19,'Temperature Data'!A:C,3,0)</f>
        <v>285.30365023000002</v>
      </c>
      <c r="I19" s="7">
        <f>VLOOKUP(B19,'Temperature Data'!A:C,2,0)</f>
        <v>283.93674620000002</v>
      </c>
      <c r="J19" s="7">
        <f t="shared" si="1"/>
        <v>1.3669040300000006</v>
      </c>
      <c r="K19" s="7" t="str">
        <f>VLOOKUP(B19,'Country Info'!L:CT,51,0)</f>
        <v>Asia</v>
      </c>
      <c r="L19" t="b">
        <f t="shared" si="2"/>
        <v>1</v>
      </c>
      <c r="N19" t="b">
        <f t="shared" si="3"/>
        <v>0</v>
      </c>
      <c r="O19">
        <f t="shared" si="4"/>
        <v>79.646178500000005</v>
      </c>
      <c r="P19">
        <f t="shared" si="5"/>
        <v>2022398.6395137175</v>
      </c>
      <c r="Q19">
        <f t="shared" si="6"/>
        <v>10.786746200000039</v>
      </c>
      <c r="R19">
        <f t="shared" si="7"/>
        <v>12.153650230000039</v>
      </c>
    </row>
    <row r="20" spans="1:18" ht="14.25" customHeight="1" x14ac:dyDescent="0.2">
      <c r="A20" s="4" t="s">
        <v>125</v>
      </c>
      <c r="B20" s="5" t="s">
        <v>126</v>
      </c>
      <c r="C20" s="6">
        <f>VLOOKUP(B20,'Population 2015'!F:AG,28,0)</f>
        <v>78656.9035</v>
      </c>
      <c r="D20" s="7">
        <f>VLOOKUP(B20,'GDP data'!B:BH,59,0)</f>
        <v>69621148328.848206</v>
      </c>
      <c r="E20" s="7">
        <f>VLOOKUP(B20,'Land Area'!D:E,2,0)</f>
        <v>2325240.4240000001</v>
      </c>
      <c r="F20" s="7">
        <f>IFERROR(VLOOKUP(B20,'Marine Area'!A:B,2,0),0)+IFERROR(VLOOKUP(B20,'Marine Area'!E:F,2,0),0)</f>
        <v>13373</v>
      </c>
      <c r="G20" s="7">
        <f t="shared" si="0"/>
        <v>2338613.4240000001</v>
      </c>
      <c r="H20" s="7">
        <f>VLOOKUP(B20,'Temperature Data'!A:C,3,0)</f>
        <v>297.66522973999997</v>
      </c>
      <c r="I20" s="7">
        <f>VLOOKUP(B20,'Temperature Data'!A:C,2,0)</f>
        <v>296.84341469999998</v>
      </c>
      <c r="J20" s="7">
        <f t="shared" si="1"/>
        <v>0.82181503999998995</v>
      </c>
      <c r="K20" s="7" t="str">
        <f>VLOOKUP(B20,'Country Info'!L:CT,51,0)</f>
        <v>Africa</v>
      </c>
      <c r="L20" t="b">
        <f t="shared" si="2"/>
        <v>1</v>
      </c>
      <c r="N20" t="b">
        <f t="shared" si="3"/>
        <v>0</v>
      </c>
      <c r="O20">
        <f t="shared" si="4"/>
        <v>78.656903499999999</v>
      </c>
      <c r="P20">
        <f t="shared" si="5"/>
        <v>69621.148328848212</v>
      </c>
      <c r="Q20">
        <f t="shared" si="6"/>
        <v>23.693414700000005</v>
      </c>
      <c r="R20">
        <f t="shared" si="7"/>
        <v>24.515229739999995</v>
      </c>
    </row>
    <row r="21" spans="1:18" ht="14.25" customHeight="1" x14ac:dyDescent="0.2">
      <c r="A21" s="4" t="s">
        <v>425</v>
      </c>
      <c r="B21" s="5" t="s">
        <v>426</v>
      </c>
      <c r="C21" s="6">
        <f>VLOOKUP(B21,'Population 2015'!F:AG,28,0)</f>
        <v>70294.396999999997</v>
      </c>
      <c r="D21" s="7">
        <f>VLOOKUP(B21,'GDP data'!B:BH,59,0)</f>
        <v>1113921789913.9324</v>
      </c>
      <c r="E21" s="7">
        <f>VLOOKUP(B21,'Land Area'!D:E,2,0)</f>
        <v>514453.66100000002</v>
      </c>
      <c r="F21" s="7">
        <f>IFERROR(VLOOKUP(B21,'Marine Area'!A:B,2,0),0)+IFERROR(VLOOKUP(B21,'Marine Area'!E:F,2,0),0)</f>
        <v>298683</v>
      </c>
      <c r="G21" s="7">
        <f t="shared" si="0"/>
        <v>813136.66100000008</v>
      </c>
      <c r="H21" s="7">
        <f>VLOOKUP(B21,'Temperature Data'!A:C,3,0)</f>
        <v>299.67089227000002</v>
      </c>
      <c r="I21" s="7">
        <f>VLOOKUP(B21,'Temperature Data'!A:C,2,0)</f>
        <v>299.14853629999999</v>
      </c>
      <c r="J21" s="7">
        <f t="shared" si="1"/>
        <v>0.52235597000003509</v>
      </c>
      <c r="K21" s="7" t="str">
        <f>VLOOKUP(B21,'Country Info'!L:CT,51,0)</f>
        <v>Asia</v>
      </c>
      <c r="L21" t="b">
        <f t="shared" si="2"/>
        <v>1</v>
      </c>
      <c r="N21" t="b">
        <f t="shared" si="3"/>
        <v>0</v>
      </c>
      <c r="O21">
        <f t="shared" si="4"/>
        <v>70.294397000000004</v>
      </c>
      <c r="P21">
        <f t="shared" si="5"/>
        <v>1113921.7899139323</v>
      </c>
      <c r="Q21">
        <f t="shared" si="6"/>
        <v>25.998536300000012</v>
      </c>
      <c r="R21">
        <f t="shared" si="7"/>
        <v>26.520892270000047</v>
      </c>
    </row>
    <row r="22" spans="1:18" ht="14.25" customHeight="1" x14ac:dyDescent="0.2">
      <c r="A22" s="4" t="s">
        <v>453</v>
      </c>
      <c r="B22" s="5" t="s">
        <v>454</v>
      </c>
      <c r="C22" s="6">
        <f>VLOOKUP(B22,'Population 2015'!F:AG,28,0)</f>
        <v>65224.364000000001</v>
      </c>
      <c r="D22" s="7">
        <f>VLOOKUP(B22,'GDP data'!B:BH,59,0)</f>
        <v>2767234470818.7554</v>
      </c>
      <c r="E22" s="7">
        <f>VLOOKUP(B22,'Land Area'!D:E,2,0)</f>
        <v>243783.20800000001</v>
      </c>
      <c r="F22" s="7">
        <f>IFERROR(VLOOKUP(B22,'Marine Area'!A:B,2,0),0)+IFERROR(VLOOKUP(B22,'Marine Area'!E:F,2,0),0)</f>
        <v>739320</v>
      </c>
      <c r="G22" s="7">
        <f t="shared" si="0"/>
        <v>983103.20799999998</v>
      </c>
      <c r="H22" s="7">
        <f>VLOOKUP(B22,'Temperature Data'!A:C,3,0)</f>
        <v>282.52478926999999</v>
      </c>
      <c r="I22" s="7">
        <f>VLOOKUP(B22,'Temperature Data'!A:C,2,0)</f>
        <v>282.01366289999999</v>
      </c>
      <c r="J22" s="7">
        <f t="shared" si="1"/>
        <v>0.5111263699999995</v>
      </c>
      <c r="K22" s="7" t="str">
        <f>VLOOKUP(B22,'Country Info'!L:CT,51,0)</f>
        <v>Europe</v>
      </c>
      <c r="L22" t="b">
        <f t="shared" si="2"/>
        <v>1</v>
      </c>
      <c r="N22" t="b">
        <f t="shared" si="3"/>
        <v>0</v>
      </c>
      <c r="O22">
        <f t="shared" si="4"/>
        <v>65.224364000000008</v>
      </c>
      <c r="P22">
        <f t="shared" si="5"/>
        <v>2767234.4708187552</v>
      </c>
      <c r="Q22">
        <f t="shared" si="6"/>
        <v>8.8636629000000084</v>
      </c>
      <c r="R22">
        <f t="shared" si="7"/>
        <v>9.3747892700000079</v>
      </c>
    </row>
    <row r="23" spans="1:18" ht="14.25" customHeight="1" x14ac:dyDescent="0.2">
      <c r="A23" s="4" t="s">
        <v>159</v>
      </c>
      <c r="B23" s="5" t="s">
        <v>160</v>
      </c>
      <c r="C23" s="6">
        <f>VLOOKUP(B23,'Population 2015'!F:AG,28,0) + VLOOKUP("GUF",'Population 2015'!F:AG,28,0) + VLOOKUP("GLP",'Population 2015'!F:AG,28,0) + VLOOKUP("MTQ",'Population 2015'!F:AG,28,0) + VLOOKUP("MYT",'Population 2015'!F:AG,28,0) + VLOOKUP("REU",'Population 2015'!F:AG,28,0)</f>
        <v>66021.437999999995</v>
      </c>
      <c r="D23" s="7">
        <f>VLOOKUP(B23,'GDP data'!B:BH,59,0)</f>
        <v>2718496736713.7632</v>
      </c>
      <c r="E23" s="7">
        <f>VLOOKUP(B23,'Land Area'!D:E,2,0)</f>
        <v>636758.52899999998</v>
      </c>
      <c r="F23" s="7">
        <f>IFERROR(VLOOKUP(B23,'Marine Area'!A:B,2,0),0)+IFERROR(VLOOKUP(B23,'Marine Area'!E:F,2,0),0)+IFERROR(VLOOKUP("GUF",'Marine Area'!A:B,2,0),0)+IFERROR(VLOOKUP("GUF",'Marine Area'!E:F,2,0),0)+IFERROR(VLOOKUP("GLP",'Marine Area'!A:B,2,0),0)+IFERROR(VLOOKUP("GLP",'Marine Area'!E:F,2,0),0)+IFERROR(VLOOKUP("MTQ",'Marine Area'!A:B,2,0),0)+IFERROR(VLOOKUP("MTQ",'Marine Area'!E:F,2,0),0)+IFERROR(VLOOKUP("MYT",'Marine Area'!A:B,2,0),0)+IFERROR(VLOOKUP("MYT",'Marine Area'!E:F,2,0),0)+IFERROR(VLOOKUP("REU",'Marine Area'!A:B,2,0),0)+IFERROR(VLOOKUP("REU",'Marine Area'!E:F,2,0),0)</f>
        <v>1435758</v>
      </c>
      <c r="G23" s="7">
        <f t="shared" si="0"/>
        <v>2072516.5290000001</v>
      </c>
      <c r="H23" s="7">
        <f>VLOOKUP(B23,'Temperature Data'!A:C,3,0)</f>
        <v>286.29128858999997</v>
      </c>
      <c r="I23" s="7">
        <f>VLOOKUP(B23,'Temperature Data'!A:C,2,0)</f>
        <v>285.43240530000003</v>
      </c>
      <c r="J23" s="7">
        <f t="shared" si="1"/>
        <v>0.85888328999993746</v>
      </c>
      <c r="K23" s="7" t="str">
        <f>VLOOKUP(B23,'Country Info'!L:CT,51,0)</f>
        <v>Europe</v>
      </c>
      <c r="L23" t="b">
        <f t="shared" si="2"/>
        <v>1</v>
      </c>
      <c r="M23" s="9" t="s">
        <v>1075</v>
      </c>
      <c r="N23" t="b">
        <f t="shared" si="3"/>
        <v>0</v>
      </c>
      <c r="O23">
        <f t="shared" si="4"/>
        <v>66.021437999999989</v>
      </c>
      <c r="P23">
        <f t="shared" si="5"/>
        <v>2718496.7367137633</v>
      </c>
      <c r="Q23">
        <f t="shared" si="6"/>
        <v>12.28240530000005</v>
      </c>
      <c r="R23">
        <f t="shared" si="7"/>
        <v>13.141288589999988</v>
      </c>
    </row>
    <row r="24" spans="1:18" ht="14.25" customHeight="1" x14ac:dyDescent="0.2">
      <c r="A24" s="4" t="s">
        <v>219</v>
      </c>
      <c r="B24" s="5" t="s">
        <v>220</v>
      </c>
      <c r="C24" s="6">
        <f>VLOOKUP(B24,'Population 2015'!F:AG,28,0)</f>
        <v>60232.905999999988</v>
      </c>
      <c r="D24" s="7">
        <f>VLOOKUP(B24,'GDP data'!B:BH,59,0)</f>
        <v>2240921139199.7227</v>
      </c>
      <c r="E24" s="7">
        <f>VLOOKUP(B24,'Land Area'!D:E,2,0)</f>
        <v>301185.06900000002</v>
      </c>
      <c r="F24" s="7">
        <f>IFERROR(VLOOKUP(B24,'Marine Area'!A:B,2,0),0)+IFERROR(VLOOKUP(B24,'Marine Area'!E:F,2,0),0)</f>
        <v>536654</v>
      </c>
      <c r="G24" s="7">
        <f t="shared" si="0"/>
        <v>837839.06900000002</v>
      </c>
      <c r="H24" s="7">
        <f>VLOOKUP(B24,'Temperature Data'!A:C,3,0)</f>
        <v>286.09380070999998</v>
      </c>
      <c r="I24" s="7">
        <f>VLOOKUP(B24,'Temperature Data'!A:C,2,0)</f>
        <v>284.96977240000001</v>
      </c>
      <c r="J24" s="7">
        <f t="shared" si="1"/>
        <v>1.1240283099999715</v>
      </c>
      <c r="K24" s="7" t="str">
        <f>VLOOKUP(B24,'Country Info'!L:CT,51,0)</f>
        <v>Europe</v>
      </c>
      <c r="L24" t="b">
        <f t="shared" si="2"/>
        <v>1</v>
      </c>
      <c r="N24" t="b">
        <f t="shared" si="3"/>
        <v>0</v>
      </c>
      <c r="O24">
        <f t="shared" si="4"/>
        <v>60.232905999999986</v>
      </c>
      <c r="P24">
        <f t="shared" si="5"/>
        <v>2240921.1391997226</v>
      </c>
      <c r="Q24">
        <f t="shared" si="6"/>
        <v>11.819772400000033</v>
      </c>
      <c r="R24">
        <f t="shared" si="7"/>
        <v>12.943800710000005</v>
      </c>
    </row>
    <row r="25" spans="1:18" ht="14.25" customHeight="1" x14ac:dyDescent="0.2">
      <c r="A25" s="4" t="s">
        <v>403</v>
      </c>
      <c r="B25" s="5" t="s">
        <v>404</v>
      </c>
      <c r="C25" s="6">
        <f>VLOOKUP(B25,'Population 2015'!F:AG,28,0)</f>
        <v>55876.503999999994</v>
      </c>
      <c r="D25" s="7">
        <f>VLOOKUP(B25,'GDP data'!B:BH,59,0)</f>
        <v>759954918901.85376</v>
      </c>
      <c r="E25" s="7">
        <f>VLOOKUP(B25,'Land Area'!D:E,2,0)</f>
        <v>1219826.7279999999</v>
      </c>
      <c r="F25" s="7">
        <f>IFERROR(VLOOKUP(B25,'Marine Area'!A:B,2,0),0)+IFERROR(VLOOKUP(B25,'Marine Area'!E:F,2,0),0)</f>
        <v>1547576</v>
      </c>
      <c r="G25" s="7">
        <f t="shared" si="0"/>
        <v>2767402.7280000001</v>
      </c>
      <c r="H25" s="7">
        <f>VLOOKUP(B25,'Temperature Data'!A:C,3,0)</f>
        <v>291.37969912999995</v>
      </c>
      <c r="I25" s="7">
        <f>VLOOKUP(B25,'Temperature Data'!A:C,2,0)</f>
        <v>290.73731500000002</v>
      </c>
      <c r="J25" s="7">
        <f t="shared" si="1"/>
        <v>0.64238412999992534</v>
      </c>
      <c r="K25" s="7" t="str">
        <f>VLOOKUP(B25,'Country Info'!L:CT,51,0)</f>
        <v>Africa</v>
      </c>
      <c r="L25" t="b">
        <f t="shared" si="2"/>
        <v>1</v>
      </c>
      <c r="N25" t="b">
        <f t="shared" si="3"/>
        <v>0</v>
      </c>
      <c r="O25">
        <f t="shared" si="4"/>
        <v>55.876503999999997</v>
      </c>
      <c r="P25">
        <f t="shared" si="5"/>
        <v>759954.91890185373</v>
      </c>
      <c r="Q25">
        <f t="shared" si="6"/>
        <v>17.587315000000046</v>
      </c>
      <c r="R25">
        <f t="shared" si="7"/>
        <v>18.229699129999972</v>
      </c>
    </row>
    <row r="26" spans="1:18" ht="14.25" customHeight="1" x14ac:dyDescent="0.2">
      <c r="A26" s="4" t="s">
        <v>455</v>
      </c>
      <c r="B26" s="5" t="s">
        <v>456</v>
      </c>
      <c r="C26" s="6">
        <f>VLOOKUP(B26,'Population 2015'!F:AG,28,0)</f>
        <v>52542.823499999991</v>
      </c>
      <c r="D26" s="7">
        <f>VLOOKUP(B26,'GDP data'!B:BH,59,0)</f>
        <v>116992999511.58844</v>
      </c>
      <c r="E26" s="7">
        <f>VLOOKUP(B26,'Land Area'!D:E,2,0)</f>
        <v>941505.98699999996</v>
      </c>
      <c r="F26" s="7">
        <f>IFERROR(VLOOKUP(B26,'Marine Area'!A:B,2,0),0)+IFERROR(VLOOKUP(B26,'Marine Area'!E:F,2,0),0)</f>
        <v>241567</v>
      </c>
      <c r="G26" s="7">
        <f t="shared" si="0"/>
        <v>1183072.987</v>
      </c>
      <c r="H26" s="7">
        <f>VLOOKUP(B26,'Temperature Data'!A:C,3,0)</f>
        <v>296.16308886999997</v>
      </c>
      <c r="I26" s="7">
        <f>VLOOKUP(B26,'Temperature Data'!A:C,2,0)</f>
        <v>295.45855340000003</v>
      </c>
      <c r="J26" s="7">
        <f t="shared" si="1"/>
        <v>0.70453546999993932</v>
      </c>
      <c r="K26" s="7" t="str">
        <f>VLOOKUP(B26,'Country Info'!L:CT,51,0)</f>
        <v>Africa</v>
      </c>
      <c r="L26" t="b">
        <f t="shared" si="2"/>
        <v>1</v>
      </c>
      <c r="N26" t="b">
        <f t="shared" si="3"/>
        <v>0</v>
      </c>
      <c r="O26">
        <f t="shared" si="4"/>
        <v>52.54282349999999</v>
      </c>
      <c r="P26">
        <f t="shared" si="5"/>
        <v>116992.99951158844</v>
      </c>
      <c r="Q26">
        <f t="shared" si="6"/>
        <v>22.308553400000051</v>
      </c>
      <c r="R26">
        <f t="shared" si="7"/>
        <v>23.01308886999999</v>
      </c>
    </row>
    <row r="27" spans="1:18" ht="14.25" customHeight="1" x14ac:dyDescent="0.2">
      <c r="A27" s="4" t="s">
        <v>297</v>
      </c>
      <c r="B27" s="5" t="s">
        <v>298</v>
      </c>
      <c r="C27" s="6">
        <f>VLOOKUP(B27,'Population 2015'!F:AG,28,0)</f>
        <v>51483.949000000001</v>
      </c>
      <c r="D27" s="7">
        <f>VLOOKUP(B27,'GDP data'!B:BH,59,0)</f>
        <v>227790290910.88031</v>
      </c>
      <c r="E27" s="7">
        <f>VLOOKUP(B27,'Land Area'!D:E,2,0)</f>
        <v>663159.33400000003</v>
      </c>
      <c r="F27" s="7">
        <f>IFERROR(VLOOKUP(B27,'Marine Area'!A:B,2,0),0)+IFERROR(VLOOKUP(B27,'Marine Area'!E:F,2,0),0)</f>
        <v>497460</v>
      </c>
      <c r="G27" s="7">
        <f t="shared" si="0"/>
        <v>1160619.334</v>
      </c>
      <c r="H27" s="7">
        <f>VLOOKUP(B27,'Temperature Data'!A:C,3,0)</f>
        <v>296.77818903000002</v>
      </c>
      <c r="I27" s="7">
        <f>VLOOKUP(B27,'Temperature Data'!A:C,2,0)</f>
        <v>296.23408189999998</v>
      </c>
      <c r="J27" s="7">
        <f t="shared" si="1"/>
        <v>0.54410713000004307</v>
      </c>
      <c r="K27" s="7" t="str">
        <f>VLOOKUP(B27,'Country Info'!L:CT,51,0)</f>
        <v>Asia</v>
      </c>
      <c r="L27" t="b">
        <f t="shared" si="2"/>
        <v>1</v>
      </c>
      <c r="N27" t="b">
        <f t="shared" si="3"/>
        <v>0</v>
      </c>
      <c r="O27">
        <f t="shared" si="4"/>
        <v>51.483949000000003</v>
      </c>
      <c r="P27">
        <f t="shared" si="5"/>
        <v>227790.29091088031</v>
      </c>
      <c r="Q27">
        <f t="shared" si="6"/>
        <v>23.084081900000001</v>
      </c>
      <c r="R27">
        <f t="shared" si="7"/>
        <v>23.628189030000044</v>
      </c>
    </row>
    <row r="28" spans="1:18" ht="14.25" customHeight="1" x14ac:dyDescent="0.2">
      <c r="A28" s="4" t="s">
        <v>349</v>
      </c>
      <c r="B28" s="5" t="s">
        <v>350</v>
      </c>
      <c r="C28" s="6">
        <f>VLOOKUP(B28,'Population 2015'!F:AG,28,0)</f>
        <v>50994.401000000005</v>
      </c>
      <c r="D28" s="7">
        <f>VLOOKUP(B28,'GDP data'!B:BH,59,0)</f>
        <v>1933588947770.4832</v>
      </c>
      <c r="E28" s="7">
        <f>VLOOKUP(B28,'Land Area'!D:E,2,0)</f>
        <v>98544.429000000004</v>
      </c>
      <c r="F28" s="7">
        <f>IFERROR(VLOOKUP(B28,'Marine Area'!A:B,2,0),0)+IFERROR(VLOOKUP(B28,'Marine Area'!E:F,2,0),0)</f>
        <v>430281</v>
      </c>
      <c r="G28" s="7">
        <f t="shared" si="0"/>
        <v>528825.429</v>
      </c>
      <c r="H28" s="7">
        <f>VLOOKUP(B28,'Temperature Data'!A:C,3,0)</f>
        <v>285.57224108000003</v>
      </c>
      <c r="I28" s="7">
        <f>VLOOKUP(B28,'Temperature Data'!A:C,2,0)</f>
        <v>284.87798500000002</v>
      </c>
      <c r="J28" s="7">
        <f t="shared" si="1"/>
        <v>0.69425608000000238</v>
      </c>
      <c r="K28" s="7" t="str">
        <f>VLOOKUP(B28,'Country Info'!L:CT,51,0)</f>
        <v>Asia</v>
      </c>
      <c r="L28" t="b">
        <f t="shared" si="2"/>
        <v>1</v>
      </c>
      <c r="N28" t="b">
        <f t="shared" si="3"/>
        <v>0</v>
      </c>
      <c r="O28">
        <f t="shared" si="4"/>
        <v>50.994401000000003</v>
      </c>
      <c r="P28">
        <f t="shared" si="5"/>
        <v>1933588.9477704831</v>
      </c>
      <c r="Q28">
        <f t="shared" si="6"/>
        <v>11.727985000000047</v>
      </c>
      <c r="R28">
        <f t="shared" si="7"/>
        <v>12.422241080000049</v>
      </c>
    </row>
    <row r="29" spans="1:18" ht="14.25" customHeight="1" x14ac:dyDescent="0.2">
      <c r="A29" s="4" t="s">
        <v>101</v>
      </c>
      <c r="B29" s="5" t="s">
        <v>102</v>
      </c>
      <c r="C29" s="6">
        <f>VLOOKUP(B29,'Population 2015'!F:AG,28,0)</f>
        <v>47119.728000000003</v>
      </c>
      <c r="D29" s="7">
        <f>VLOOKUP(B29,'GDP data'!B:BH,59,0)</f>
        <v>626205847138.11804</v>
      </c>
      <c r="E29" s="7">
        <f>VLOOKUP(B29,'Land Area'!D:E,2,0)</f>
        <v>1135117.878</v>
      </c>
      <c r="F29" s="7">
        <f>IFERROR(VLOOKUP(B29,'Marine Area'!A:B,2,0),0)+IFERROR(VLOOKUP(B29,'Marine Area'!E:F,2,0),0)</f>
        <v>720757</v>
      </c>
      <c r="G29" s="7">
        <f t="shared" si="0"/>
        <v>1855874.878</v>
      </c>
      <c r="H29" s="7">
        <f>VLOOKUP(B29,'Temperature Data'!A:C,3,0)</f>
        <v>297.38532583000006</v>
      </c>
      <c r="I29" s="7">
        <f>VLOOKUP(B29,'Temperature Data'!A:C,2,0)</f>
        <v>296.66195809999999</v>
      </c>
      <c r="J29" s="7">
        <f t="shared" si="1"/>
        <v>0.7233677300000636</v>
      </c>
      <c r="K29" s="7" t="str">
        <f>VLOOKUP(B29,'Country Info'!L:CT,51,0)</f>
        <v>South America</v>
      </c>
      <c r="L29" t="b">
        <f t="shared" si="2"/>
        <v>1</v>
      </c>
      <c r="N29" t="b">
        <f t="shared" si="3"/>
        <v>0</v>
      </c>
      <c r="O29">
        <f t="shared" si="4"/>
        <v>47.119728000000002</v>
      </c>
      <c r="P29">
        <f t="shared" si="5"/>
        <v>626205.847138118</v>
      </c>
      <c r="Q29">
        <f t="shared" si="6"/>
        <v>23.511958100000015</v>
      </c>
      <c r="R29">
        <f t="shared" si="7"/>
        <v>24.235325830000079</v>
      </c>
    </row>
    <row r="30" spans="1:18" ht="14.25" customHeight="1" x14ac:dyDescent="0.2">
      <c r="A30" s="4" t="s">
        <v>231</v>
      </c>
      <c r="B30" s="5" t="s">
        <v>232</v>
      </c>
      <c r="C30" s="6">
        <f>VLOOKUP(B30,'Population 2015'!F:AG,28,0)</f>
        <v>46851.488499999992</v>
      </c>
      <c r="D30" s="7">
        <f>VLOOKUP(B30,'GDP data'!B:BH,59,0)</f>
        <v>173206956148.62799</v>
      </c>
      <c r="E30" s="7">
        <f>VLOOKUP(B30,'Land Area'!D:E,2,0)</f>
        <v>585702.58400000003</v>
      </c>
      <c r="F30" s="7">
        <f>IFERROR(VLOOKUP(B30,'Marine Area'!A:B,2,0),0)+IFERROR(VLOOKUP(B30,'Marine Area'!E:F,2,0),0)</f>
        <v>164062</v>
      </c>
      <c r="G30" s="7">
        <f t="shared" si="0"/>
        <v>749764.58400000003</v>
      </c>
      <c r="H30" s="7">
        <f>VLOOKUP(B30,'Temperature Data'!A:C,3,0)</f>
        <v>298.6213631</v>
      </c>
      <c r="I30" s="7">
        <f>VLOOKUP(B30,'Temperature Data'!A:C,2,0)</f>
        <v>297.86931729999998</v>
      </c>
      <c r="J30" s="7">
        <f t="shared" si="1"/>
        <v>0.75204580000001897</v>
      </c>
      <c r="K30" s="7" t="str">
        <f>VLOOKUP(B30,'Country Info'!L:CT,51,0)</f>
        <v>Africa</v>
      </c>
      <c r="L30" t="b">
        <f t="shared" si="2"/>
        <v>1</v>
      </c>
      <c r="N30" t="b">
        <f t="shared" si="3"/>
        <v>0</v>
      </c>
      <c r="O30">
        <f t="shared" si="4"/>
        <v>46.851488499999995</v>
      </c>
      <c r="P30">
        <f t="shared" si="5"/>
        <v>173206.956148628</v>
      </c>
      <c r="Q30">
        <f t="shared" si="6"/>
        <v>24.7193173</v>
      </c>
      <c r="R30">
        <f t="shared" si="7"/>
        <v>25.471363100000019</v>
      </c>
    </row>
    <row r="31" spans="1:18" ht="14.25" customHeight="1" x14ac:dyDescent="0.2">
      <c r="A31" s="4" t="s">
        <v>407</v>
      </c>
      <c r="B31" s="5" t="s">
        <v>408</v>
      </c>
      <c r="C31" s="6">
        <f>VLOOKUP(B31,'Population 2015'!F:AG,28,0)</f>
        <v>46431.34199999999</v>
      </c>
      <c r="D31" s="7">
        <f>VLOOKUP(B31,'GDP data'!B:BH,59,0)</f>
        <v>1621825074465.2043</v>
      </c>
      <c r="E31" s="7">
        <f>VLOOKUP(B31,'Land Area'!D:E,2,0)</f>
        <v>506884.11499999999</v>
      </c>
      <c r="F31" s="7">
        <f>IFERROR(VLOOKUP(B31,'Marine Area'!A:B,2,0),0)+IFERROR(VLOOKUP(B31,'Marine Area'!E:F,2,0),0)</f>
        <v>561789</v>
      </c>
      <c r="G31" s="7">
        <f t="shared" si="0"/>
        <v>1068673.115</v>
      </c>
      <c r="H31" s="7">
        <f>VLOOKUP(B31,'Temperature Data'!A:C,3,0)</f>
        <v>287.37313977999997</v>
      </c>
      <c r="I31" s="7">
        <f>VLOOKUP(B31,'Temperature Data'!A:C,2,0)</f>
        <v>286.6415958</v>
      </c>
      <c r="J31" s="7">
        <f t="shared" si="1"/>
        <v>0.73154397999996945</v>
      </c>
      <c r="K31" s="7" t="str">
        <f>VLOOKUP(B31,'Country Info'!L:CT,51,0)</f>
        <v>Europe</v>
      </c>
      <c r="L31" t="b">
        <f t="shared" si="2"/>
        <v>1</v>
      </c>
      <c r="N31" t="b">
        <f t="shared" si="3"/>
        <v>0</v>
      </c>
      <c r="O31">
        <f t="shared" si="4"/>
        <v>46.431341999999987</v>
      </c>
      <c r="P31">
        <f t="shared" si="5"/>
        <v>1621825.0744652043</v>
      </c>
      <c r="Q31">
        <f t="shared" si="6"/>
        <v>13.491595800000027</v>
      </c>
      <c r="R31">
        <f t="shared" si="7"/>
        <v>14.223139779999997</v>
      </c>
    </row>
    <row r="32" spans="1:18" ht="14.25" customHeight="1" x14ac:dyDescent="0.2">
      <c r="A32" s="4" t="s">
        <v>449</v>
      </c>
      <c r="B32" s="5" t="s">
        <v>450</v>
      </c>
      <c r="C32" s="6">
        <f>VLOOKUP(B32,'Population 2015'!F:AG,28,0)</f>
        <v>44982.564000000006</v>
      </c>
      <c r="D32" s="7">
        <f>VLOOKUP(B32,'GDP data'!B:BH,59,0)</f>
        <v>431227247239.31604</v>
      </c>
      <c r="E32" s="7">
        <f>VLOOKUP(B32,'Land Area'!D:E,2,0)</f>
        <v>571998.576</v>
      </c>
      <c r="F32" s="7">
        <f>IFERROR(VLOOKUP(B32,'Marine Area'!A:B,2,0),0)+IFERROR(VLOOKUP(B32,'Marine Area'!E:F,2,0),0)</f>
        <v>136198</v>
      </c>
      <c r="G32" s="7">
        <f t="shared" si="0"/>
        <v>708196.576</v>
      </c>
      <c r="H32" s="7">
        <f>VLOOKUP(B32,'Temperature Data'!A:C,3,0)</f>
        <v>282.70396397000002</v>
      </c>
      <c r="I32" s="7">
        <f>VLOOKUP(B32,'Temperature Data'!A:C,2,0)</f>
        <v>281.10169880000001</v>
      </c>
      <c r="J32" s="7">
        <f t="shared" si="1"/>
        <v>1.6022651700000097</v>
      </c>
      <c r="K32" s="7" t="str">
        <f>VLOOKUP(B32,'Country Info'!L:CT,51,0)</f>
        <v>Europe</v>
      </c>
      <c r="L32" t="b">
        <f t="shared" si="2"/>
        <v>1</v>
      </c>
      <c r="N32" t="b">
        <f t="shared" si="3"/>
        <v>0</v>
      </c>
      <c r="O32">
        <f t="shared" si="4"/>
        <v>44.982564000000004</v>
      </c>
      <c r="P32">
        <f t="shared" si="5"/>
        <v>431227.24723931606</v>
      </c>
      <c r="Q32">
        <f t="shared" si="6"/>
        <v>7.951698800000031</v>
      </c>
      <c r="R32">
        <f t="shared" si="7"/>
        <v>9.5539639700000407</v>
      </c>
    </row>
    <row r="33" spans="1:18" ht="14.25" customHeight="1" x14ac:dyDescent="0.2">
      <c r="A33" s="4" t="s">
        <v>25</v>
      </c>
      <c r="B33" s="5" t="s">
        <v>26</v>
      </c>
      <c r="C33" s="6">
        <f>VLOOKUP(B33,'Population 2015'!F:AG,28,0)</f>
        <v>43257.065499999997</v>
      </c>
      <c r="D33" s="7">
        <f>VLOOKUP(B33,'GDP data'!B:BH,59,0)</f>
        <v>865155580188.78369</v>
      </c>
      <c r="E33" s="7">
        <f>VLOOKUP(B33,'Land Area'!D:E,2,0)</f>
        <v>2782896.9240000001</v>
      </c>
      <c r="F33" s="7">
        <f>IFERROR(VLOOKUP(B33,'Marine Area'!A:B,2,0),0)+IFERROR(VLOOKUP(B33,'Marine Area'!E:F,2,0),0)</f>
        <v>1072053</v>
      </c>
      <c r="G33" s="7">
        <f t="shared" si="0"/>
        <v>3854949.9240000001</v>
      </c>
      <c r="H33" s="7">
        <f>VLOOKUP(B33,'Temperature Data'!A:C,3,0)</f>
        <v>287.61169897999997</v>
      </c>
      <c r="I33" s="7">
        <f>VLOOKUP(B33,'Temperature Data'!A:C,2,0)</f>
        <v>287.1333692</v>
      </c>
      <c r="J33" s="7">
        <f t="shared" si="1"/>
        <v>0.47832977999996729</v>
      </c>
      <c r="K33" s="7" t="str">
        <f>VLOOKUP(B33,'Country Info'!L:CT,51,0)</f>
        <v>South America</v>
      </c>
      <c r="L33" t="b">
        <f t="shared" si="2"/>
        <v>1</v>
      </c>
      <c r="N33" t="b">
        <f t="shared" si="3"/>
        <v>0</v>
      </c>
      <c r="O33">
        <f t="shared" si="4"/>
        <v>43.257065499999996</v>
      </c>
      <c r="P33">
        <f t="shared" si="5"/>
        <v>865155.5801887837</v>
      </c>
      <c r="Q33">
        <f t="shared" si="6"/>
        <v>13.983369200000027</v>
      </c>
      <c r="R33">
        <f t="shared" si="7"/>
        <v>14.461698979999994</v>
      </c>
    </row>
    <row r="34" spans="1:18" ht="14.25" customHeight="1" x14ac:dyDescent="0.2">
      <c r="A34" s="4" t="s">
        <v>13</v>
      </c>
      <c r="B34" s="5" t="s">
        <v>14</v>
      </c>
      <c r="C34" s="6">
        <f>VLOOKUP(B34,'Population 2015'!F:AG,28,0)</f>
        <v>39543.154500000004</v>
      </c>
      <c r="D34" s="7">
        <f>VLOOKUP(B34,'GDP data'!B:BH,59,0)</f>
        <v>552563707134.99744</v>
      </c>
      <c r="E34" s="7">
        <f>VLOOKUP(B34,'Land Area'!D:E,2,0)</f>
        <v>2308857.818</v>
      </c>
      <c r="F34" s="7">
        <f>IFERROR(VLOOKUP(B34,'Marine Area'!A:B,2,0),0)+IFERROR(VLOOKUP(B34,'Marine Area'!E:F,2,0),0)</f>
        <v>131193</v>
      </c>
      <c r="G34" s="7">
        <f t="shared" si="0"/>
        <v>2440050.818</v>
      </c>
      <c r="H34" s="7">
        <f>VLOOKUP(B34,'Temperature Data'!A:C,3,0)</f>
        <v>297.11207774999997</v>
      </c>
      <c r="I34" s="7">
        <f>VLOOKUP(B34,'Temperature Data'!A:C,2,0)</f>
        <v>296.00876290000002</v>
      </c>
      <c r="J34" s="7">
        <f t="shared" si="1"/>
        <v>1.103314849999947</v>
      </c>
      <c r="K34" s="7" t="str">
        <f>VLOOKUP(B34,'Country Info'!L:CT,51,0)</f>
        <v>Africa</v>
      </c>
      <c r="L34" t="b">
        <f t="shared" si="2"/>
        <v>1</v>
      </c>
      <c r="N34" t="b">
        <f t="shared" si="3"/>
        <v>0</v>
      </c>
      <c r="O34">
        <f t="shared" si="4"/>
        <v>39.543154500000007</v>
      </c>
      <c r="P34">
        <f t="shared" si="5"/>
        <v>552563.70713499747</v>
      </c>
      <c r="Q34">
        <f t="shared" si="6"/>
        <v>22.858762900000045</v>
      </c>
      <c r="R34">
        <f t="shared" si="7"/>
        <v>23.962077749999992</v>
      </c>
    </row>
    <row r="35" spans="1:18" ht="14.25" customHeight="1" x14ac:dyDescent="0.2">
      <c r="A35" s="4" t="s">
        <v>341</v>
      </c>
      <c r="B35" s="5" t="s">
        <v>342</v>
      </c>
      <c r="C35" s="6">
        <f>VLOOKUP(B35,'Population 2015'!F:AG,28,0)</f>
        <v>38553.146000000001</v>
      </c>
      <c r="D35" s="7">
        <f>VLOOKUP(B35,'GDP data'!B:BH,59,0)</f>
        <v>1018896775056.1437</v>
      </c>
      <c r="E35" s="7">
        <f>VLOOKUP(B35,'Land Area'!D:E,2,0)</f>
        <v>313430.77299999999</v>
      </c>
      <c r="F35" s="7">
        <f>IFERROR(VLOOKUP(B35,'Marine Area'!A:B,2,0),0)+IFERROR(VLOOKUP(B35,'Marine Area'!E:F,2,0),0)</f>
        <v>29982</v>
      </c>
      <c r="G35" s="7">
        <f t="shared" si="0"/>
        <v>343412.77299999999</v>
      </c>
      <c r="H35" s="7">
        <f>VLOOKUP(B35,'Temperature Data'!A:C,3,0)</f>
        <v>282.29090194000003</v>
      </c>
      <c r="I35" s="7">
        <f>VLOOKUP(B35,'Temperature Data'!A:C,2,0)</f>
        <v>281.10777159999998</v>
      </c>
      <c r="J35" s="7">
        <f t="shared" si="1"/>
        <v>1.1831303400000479</v>
      </c>
      <c r="K35" s="7" t="str">
        <f>VLOOKUP(B35,'Country Info'!L:CT,51,0)</f>
        <v>Europe</v>
      </c>
      <c r="L35" t="b">
        <f t="shared" si="2"/>
        <v>1</v>
      </c>
      <c r="N35" t="b">
        <f t="shared" si="3"/>
        <v>0</v>
      </c>
      <c r="O35">
        <f t="shared" si="4"/>
        <v>38.553145999999998</v>
      </c>
      <c r="P35">
        <f t="shared" si="5"/>
        <v>1018896.7750561436</v>
      </c>
      <c r="Q35">
        <f t="shared" si="6"/>
        <v>7.9577716000000009</v>
      </c>
      <c r="R35">
        <f t="shared" si="7"/>
        <v>9.1409019400000489</v>
      </c>
    </row>
    <row r="36" spans="1:18" ht="14.25" customHeight="1" x14ac:dyDescent="0.2">
      <c r="A36" s="4" t="s">
        <v>413</v>
      </c>
      <c r="B36" s="5" t="s">
        <v>414</v>
      </c>
      <c r="C36" s="6">
        <f>VLOOKUP(B36,'Population 2015'!F:AG,28,0)</f>
        <v>38171.178000000007</v>
      </c>
      <c r="D36" s="7">
        <f>VLOOKUP(B36,'GDP data'!B:BH,59,0)</f>
        <v>168783439920.87</v>
      </c>
      <c r="E36" s="7">
        <f>VLOOKUP(B36,'Land Area'!D:E,2,0)</f>
        <v>1855613.9339999999</v>
      </c>
      <c r="F36" s="7">
        <f>IFERROR(VLOOKUP(B36,'Marine Area'!A:B,2,0),0)+IFERROR(VLOOKUP(B36,'Marine Area'!E:F,2,0),0)</f>
        <v>82560</v>
      </c>
      <c r="G36" s="7">
        <f t="shared" si="0"/>
        <v>1938173.9339999999</v>
      </c>
      <c r="H36" s="7">
        <f>VLOOKUP(B36,'Temperature Data'!A:C,3,0)</f>
        <v>300.66752916000002</v>
      </c>
      <c r="I36" s="7">
        <f>VLOOKUP(B36,'Temperature Data'!A:C,2,0)</f>
        <v>299.61965249999997</v>
      </c>
      <c r="J36" s="7">
        <f t="shared" si="1"/>
        <v>1.0478766600000426</v>
      </c>
      <c r="K36" s="7" t="str">
        <f>VLOOKUP(B36,'Country Info'!L:CT,51,0)</f>
        <v>Africa</v>
      </c>
      <c r="L36" t="b">
        <f t="shared" si="2"/>
        <v>1</v>
      </c>
      <c r="N36" t="b">
        <f t="shared" si="3"/>
        <v>0</v>
      </c>
      <c r="O36">
        <f t="shared" si="4"/>
        <v>38.171178000000005</v>
      </c>
      <c r="P36">
        <f t="shared" si="5"/>
        <v>168783.43992087001</v>
      </c>
      <c r="Q36">
        <f t="shared" si="6"/>
        <v>26.469652499999995</v>
      </c>
      <c r="R36">
        <f t="shared" si="7"/>
        <v>27.517529160000038</v>
      </c>
    </row>
    <row r="37" spans="1:18" ht="14.25" customHeight="1" x14ac:dyDescent="0.2">
      <c r="A37" s="4" t="s">
        <v>211</v>
      </c>
      <c r="B37" s="5" t="s">
        <v>212</v>
      </c>
      <c r="C37" s="6">
        <f>VLOOKUP(B37,'Population 2015'!F:AG,28,0)</f>
        <v>37757.812500000007</v>
      </c>
      <c r="D37" s="7">
        <f>VLOOKUP(B37,'GDP data'!B:BH,59,0)</f>
        <v>350607538727.12402</v>
      </c>
      <c r="E37" s="7">
        <f>VLOOKUP(B37,'Land Area'!D:E,2,0)</f>
        <v>437366.984</v>
      </c>
      <c r="F37" s="7">
        <f>IFERROR(VLOOKUP(B37,'Marine Area'!A:B,2,0),0)+IFERROR(VLOOKUP(B37,'Marine Area'!E:F,2,0),0)</f>
        <v>1187</v>
      </c>
      <c r="G37" s="7">
        <f t="shared" si="0"/>
        <v>438553.984</v>
      </c>
      <c r="H37" s="7">
        <f>VLOOKUP(B37,'Temperature Data'!A:C,3,0)</f>
        <v>296.42378602000002</v>
      </c>
      <c r="I37" s="7">
        <f>VLOOKUP(B37,'Temperature Data'!A:C,2,0)</f>
        <v>295.12654020000002</v>
      </c>
      <c r="J37" s="7">
        <f t="shared" si="1"/>
        <v>1.2972458200000005</v>
      </c>
      <c r="K37" s="7" t="str">
        <f>VLOOKUP(B37,'Country Info'!L:CT,51,0)</f>
        <v>Asia</v>
      </c>
      <c r="L37" t="b">
        <f t="shared" si="2"/>
        <v>1</v>
      </c>
      <c r="N37" t="b">
        <f t="shared" si="3"/>
        <v>0</v>
      </c>
      <c r="O37">
        <f t="shared" si="4"/>
        <v>37.757812500000007</v>
      </c>
      <c r="P37">
        <f t="shared" si="5"/>
        <v>350607.53872712405</v>
      </c>
      <c r="Q37">
        <f t="shared" si="6"/>
        <v>21.976540200000045</v>
      </c>
      <c r="R37">
        <f t="shared" si="7"/>
        <v>23.273786020000045</v>
      </c>
    </row>
    <row r="38" spans="1:18" ht="14.25" customHeight="1" x14ac:dyDescent="0.2">
      <c r="A38" s="4" t="s">
        <v>447</v>
      </c>
      <c r="B38" s="5" t="s">
        <v>448</v>
      </c>
      <c r="C38" s="6">
        <f>VLOOKUP(B38,'Population 2015'!F:AG,28,0)</f>
        <v>37477.355999999992</v>
      </c>
      <c r="D38" s="7">
        <f>VLOOKUP(B38,'GDP data'!B:BH,59,0)</f>
        <v>82192547854.588287</v>
      </c>
      <c r="E38" s="7">
        <f>VLOOKUP(B38,'Land Area'!D:E,2,0)</f>
        <v>241853.63</v>
      </c>
      <c r="F38" s="7">
        <f>IFERROR(VLOOKUP(B38,'Marine Area'!A:B,2,0),0)+IFERROR(VLOOKUP(B38,'Marine Area'!E:F,2,0),0)</f>
        <v>0</v>
      </c>
      <c r="G38" s="7">
        <f t="shared" si="0"/>
        <v>241853.63</v>
      </c>
      <c r="H38" s="7">
        <f>VLOOKUP(B38,'Temperature Data'!A:C,3,0)</f>
        <v>296.61269994000003</v>
      </c>
      <c r="I38" s="7">
        <f>VLOOKUP(B38,'Temperature Data'!A:C,2,0)</f>
        <v>295.90272640000001</v>
      </c>
      <c r="J38" s="7">
        <f t="shared" si="1"/>
        <v>0.70997354000002133</v>
      </c>
      <c r="K38" s="7" t="str">
        <f>VLOOKUP(B38,'Country Info'!L:CT,51,0)</f>
        <v>Africa</v>
      </c>
      <c r="L38" t="b">
        <f t="shared" si="2"/>
        <v>1</v>
      </c>
      <c r="N38" t="b">
        <f t="shared" si="3"/>
        <v>0</v>
      </c>
      <c r="O38">
        <f t="shared" si="4"/>
        <v>37.477355999999993</v>
      </c>
      <c r="P38">
        <f t="shared" si="5"/>
        <v>82192.547854588294</v>
      </c>
      <c r="Q38">
        <f t="shared" si="6"/>
        <v>22.752726400000029</v>
      </c>
      <c r="R38">
        <f t="shared" si="7"/>
        <v>23.46269994000005</v>
      </c>
    </row>
    <row r="39" spans="1:18" ht="14.25" customHeight="1" x14ac:dyDescent="0.2">
      <c r="A39" s="4" t="s">
        <v>83</v>
      </c>
      <c r="B39" s="5" t="s">
        <v>84</v>
      </c>
      <c r="C39" s="6">
        <f>VLOOKUP(B39,'Population 2015'!F:AG,28,0)</f>
        <v>35732.125999999989</v>
      </c>
      <c r="D39" s="7">
        <f>VLOOKUP(B39,'GDP data'!B:BH,59,0)</f>
        <v>1594851775821.647</v>
      </c>
      <c r="E39" s="7">
        <f>VLOOKUP(B39,'Land Area'!D:E,2,0)</f>
        <v>9945629.5350000001</v>
      </c>
      <c r="F39" s="7">
        <f>IFERROR(VLOOKUP(B39,'Marine Area'!A:B,2,0),0)+IFERROR(VLOOKUP(B39,'Marine Area'!E:F,2,0),0)</f>
        <v>5765316</v>
      </c>
      <c r="G39" s="7">
        <f t="shared" si="0"/>
        <v>15710945.535</v>
      </c>
      <c r="H39" s="7">
        <f>VLOOKUP(B39,'Temperature Data'!A:C,3,0)</f>
        <v>267.78047499000002</v>
      </c>
      <c r="I39" s="7">
        <f>VLOOKUP(B39,'Temperature Data'!A:C,2,0)</f>
        <v>266.7095645</v>
      </c>
      <c r="J39" s="7">
        <f t="shared" si="1"/>
        <v>1.070910490000017</v>
      </c>
      <c r="K39" s="7" t="str">
        <f>VLOOKUP(B39,'Country Info'!L:CT,51,0)</f>
        <v>North America</v>
      </c>
      <c r="L39" t="b">
        <f t="shared" si="2"/>
        <v>1</v>
      </c>
      <c r="N39" t="b">
        <f t="shared" si="3"/>
        <v>0</v>
      </c>
      <c r="O39">
        <f t="shared" si="4"/>
        <v>35.732125999999987</v>
      </c>
      <c r="P39">
        <f t="shared" si="5"/>
        <v>1594851.7758216469</v>
      </c>
      <c r="Q39">
        <f t="shared" si="6"/>
        <v>-6.4404354999999782</v>
      </c>
      <c r="R39">
        <f t="shared" si="7"/>
        <v>-5.3695250099999612</v>
      </c>
    </row>
    <row r="40" spans="1:18" ht="14.25" customHeight="1" x14ac:dyDescent="0.2">
      <c r="A40" s="4" t="s">
        <v>293</v>
      </c>
      <c r="B40" s="5" t="s">
        <v>294</v>
      </c>
      <c r="C40" s="6">
        <f>VLOOKUP(B40,'Population 2015'!F:AG,28,0)</f>
        <v>34680.457999999999</v>
      </c>
      <c r="D40" s="7">
        <f>VLOOKUP(B40,'GDP data'!B:BH,59,0)</f>
        <v>273699865546.21829</v>
      </c>
      <c r="E40" s="7">
        <f>VLOOKUP(B40,'Land Area'!D:E,2,0)</f>
        <v>591745.24699999997</v>
      </c>
      <c r="F40" s="7">
        <f>IFERROR(VLOOKUP(B40,'Marine Area'!A:B,2,0),0)+IFERROR(VLOOKUP(B40,'Marine Area'!E:F,2,0),0)</f>
        <v>280452</v>
      </c>
      <c r="G40" s="7">
        <f t="shared" si="0"/>
        <v>872197.24699999997</v>
      </c>
      <c r="H40" s="7">
        <f>VLOOKUP(B40,'Temperature Data'!A:C,3,0)</f>
        <v>292.67429112999997</v>
      </c>
      <c r="I40" s="7">
        <f>VLOOKUP(B40,'Temperature Data'!A:C,2,0)</f>
        <v>291.96467339999998</v>
      </c>
      <c r="J40" s="7">
        <f t="shared" si="1"/>
        <v>0.70961772999999084</v>
      </c>
      <c r="K40" s="7" t="str">
        <f>VLOOKUP(B40,'Country Info'!L:CT,51,0)</f>
        <v>Africa</v>
      </c>
      <c r="L40" t="b">
        <f t="shared" si="2"/>
        <v>1</v>
      </c>
      <c r="N40" t="b">
        <f t="shared" si="3"/>
        <v>0</v>
      </c>
      <c r="O40">
        <f t="shared" si="4"/>
        <v>34.680458000000002</v>
      </c>
      <c r="P40">
        <f t="shared" si="5"/>
        <v>273699.86554621829</v>
      </c>
      <c r="Q40">
        <f t="shared" si="6"/>
        <v>18.814673400000004</v>
      </c>
      <c r="R40">
        <f t="shared" si="7"/>
        <v>19.524291129999995</v>
      </c>
    </row>
    <row r="41" spans="1:18" ht="14.25" customHeight="1" x14ac:dyDescent="0.2">
      <c r="A41" s="4" t="s">
        <v>9</v>
      </c>
      <c r="B41" s="5" t="s">
        <v>10</v>
      </c>
      <c r="C41" s="6">
        <f>VLOOKUP(B41,'Population 2015'!F:AG,28,0)</f>
        <v>33753.499000000003</v>
      </c>
      <c r="D41" s="7">
        <f>VLOOKUP(B41,'GDP data'!B:BH,59,0)</f>
        <v>77274315044.032578</v>
      </c>
      <c r="E41" s="7">
        <f>VLOOKUP(B41,'Land Area'!D:E,2,0)</f>
        <v>642181.61600000004</v>
      </c>
      <c r="F41" s="7">
        <f>IFERROR(VLOOKUP(B41,'Marine Area'!A:B,2,0),0)+IFERROR(VLOOKUP(B41,'Marine Area'!E:F,2,0),0)</f>
        <v>0</v>
      </c>
      <c r="G41" s="7">
        <f t="shared" si="0"/>
        <v>642181.61600000004</v>
      </c>
      <c r="H41" s="7">
        <f>VLOOKUP(B41,'Temperature Data'!A:C,3,0)</f>
        <v>286.10201139999998</v>
      </c>
      <c r="I41" s="7">
        <f>VLOOKUP(B41,'Temperature Data'!A:C,2,0)</f>
        <v>284.91810779999997</v>
      </c>
      <c r="J41" s="7">
        <f t="shared" si="1"/>
        <v>1.1839036000000078</v>
      </c>
      <c r="K41" s="7" t="str">
        <f>VLOOKUP(B41,'Country Info'!L:CT,51,0)</f>
        <v>Asia</v>
      </c>
      <c r="L41" t="b">
        <f t="shared" si="2"/>
        <v>1</v>
      </c>
      <c r="N41" t="b">
        <f t="shared" si="3"/>
        <v>0</v>
      </c>
      <c r="O41">
        <f t="shared" si="4"/>
        <v>33.753499000000005</v>
      </c>
      <c r="P41">
        <f t="shared" si="5"/>
        <v>77274.315044032584</v>
      </c>
      <c r="Q41">
        <f t="shared" si="6"/>
        <v>11.768107799999996</v>
      </c>
      <c r="R41">
        <f t="shared" si="7"/>
        <v>12.952011400000004</v>
      </c>
    </row>
    <row r="42" spans="1:18" ht="14.25" customHeight="1" x14ac:dyDescent="0.2">
      <c r="A42" s="4" t="s">
        <v>381</v>
      </c>
      <c r="B42" s="5" t="s">
        <v>382</v>
      </c>
      <c r="C42" s="6">
        <f>VLOOKUP(B42,'Population 2015'!F:AG,28,0)</f>
        <v>32749.847999999991</v>
      </c>
      <c r="D42" s="7">
        <f>VLOOKUP(B42,'GDP data'!B:BH,59,0)</f>
        <v>1552528373387.7522</v>
      </c>
      <c r="E42" s="7">
        <f>VLOOKUP(B42,'Land Area'!D:E,2,0)</f>
        <v>1921725.3829999999</v>
      </c>
      <c r="F42" s="7">
        <f>IFERROR(VLOOKUP(B42,'Marine Area'!A:B,2,0),0)+IFERROR(VLOOKUP(B42,'Marine Area'!E:F,2,0),0)</f>
        <v>224219</v>
      </c>
      <c r="G42" s="7">
        <f t="shared" si="0"/>
        <v>2145944.3829999999</v>
      </c>
      <c r="H42" s="7">
        <f>VLOOKUP(B42,'Temperature Data'!A:C,3,0)</f>
        <v>299.55886545000004</v>
      </c>
      <c r="I42" s="7">
        <f>VLOOKUP(B42,'Temperature Data'!A:C,2,0)</f>
        <v>298.1822942</v>
      </c>
      <c r="J42" s="7">
        <f t="shared" si="1"/>
        <v>1.3765712500000404</v>
      </c>
      <c r="K42" s="7" t="str">
        <f>VLOOKUP(B42,'Country Info'!L:CT,51,0)</f>
        <v>Asia</v>
      </c>
      <c r="L42" t="b">
        <f t="shared" si="2"/>
        <v>1</v>
      </c>
      <c r="N42" t="b">
        <f t="shared" si="3"/>
        <v>0</v>
      </c>
      <c r="O42">
        <f t="shared" si="4"/>
        <v>32.749847999999993</v>
      </c>
      <c r="P42">
        <f t="shared" si="5"/>
        <v>1552528.3733877521</v>
      </c>
      <c r="Q42">
        <f t="shared" si="6"/>
        <v>25.032294200000024</v>
      </c>
      <c r="R42">
        <f t="shared" si="7"/>
        <v>26.408865450000064</v>
      </c>
    </row>
    <row r="43" spans="1:18" ht="14.25" customHeight="1" x14ac:dyDescent="0.2">
      <c r="A43" s="4" t="s">
        <v>263</v>
      </c>
      <c r="B43" s="5" t="s">
        <v>264</v>
      </c>
      <c r="C43" s="6">
        <f>VLOOKUP(B43,'Population 2015'!F:AG,28,0)</f>
        <v>31068.8325</v>
      </c>
      <c r="D43" s="7">
        <f>VLOOKUP(B43,'GDP data'!B:BH,59,0)</f>
        <v>766027917953.276</v>
      </c>
      <c r="E43" s="7">
        <f>VLOOKUP(B43,'Land Area'!D:E,2,0)</f>
        <v>327884.88900000002</v>
      </c>
      <c r="F43" s="7">
        <f>IFERROR(VLOOKUP(B43,'Marine Area'!A:B,2,0),0)+IFERROR(VLOOKUP(B43,'Marine Area'!E:F,2,0),0)</f>
        <v>510804</v>
      </c>
      <c r="G43" s="7">
        <f t="shared" si="0"/>
        <v>838688.88899999997</v>
      </c>
      <c r="H43" s="7">
        <f>VLOOKUP(B43,'Temperature Data'!A:C,3,0)</f>
        <v>299.11017662</v>
      </c>
      <c r="I43" s="7">
        <f>VLOOKUP(B43,'Temperature Data'!A:C,2,0)</f>
        <v>298.48127049999999</v>
      </c>
      <c r="J43" s="7">
        <f t="shared" si="1"/>
        <v>0.62890612000001056</v>
      </c>
      <c r="K43" s="7" t="str">
        <f>VLOOKUP(B43,'Country Info'!L:CT,51,0)</f>
        <v>Asia</v>
      </c>
      <c r="L43" t="b">
        <f t="shared" si="2"/>
        <v>1</v>
      </c>
      <c r="N43" t="b">
        <f t="shared" si="3"/>
        <v>0</v>
      </c>
      <c r="O43">
        <f t="shared" si="4"/>
        <v>31.068832499999999</v>
      </c>
      <c r="P43">
        <f t="shared" si="5"/>
        <v>766027.91795327596</v>
      </c>
      <c r="Q43">
        <f t="shared" si="6"/>
        <v>25.331270500000016</v>
      </c>
      <c r="R43">
        <f t="shared" si="7"/>
        <v>25.960176620000027</v>
      </c>
    </row>
    <row r="44" spans="1:18" ht="14.25" customHeight="1" x14ac:dyDescent="0.2">
      <c r="A44" s="4" t="s">
        <v>463</v>
      </c>
      <c r="B44" s="5" t="s">
        <v>464</v>
      </c>
      <c r="C44" s="6">
        <f>VLOOKUP(B44,'Population 2015'!F:AG,28,0)</f>
        <v>30949.4175</v>
      </c>
      <c r="D44" s="7">
        <f>VLOOKUP(B44,'GDP data'!B:BH,59,0)</f>
        <v>209082432928.01541</v>
      </c>
      <c r="E44" s="7">
        <f>VLOOKUP(B44,'Land Area'!D:E,2,0)</f>
        <v>447830.16</v>
      </c>
      <c r="F44" s="7">
        <f>IFERROR(VLOOKUP(B44,'Marine Area'!A:B,2,0),0)+IFERROR(VLOOKUP(B44,'Marine Area'!E:F,2,0),0)</f>
        <v>0</v>
      </c>
      <c r="G44" s="7">
        <f t="shared" si="0"/>
        <v>447830.16</v>
      </c>
      <c r="H44" s="7">
        <f>VLOOKUP(B44,'Temperature Data'!A:C,3,0)</f>
        <v>286.75535142999996</v>
      </c>
      <c r="I44" s="7">
        <f>VLOOKUP(B44,'Temperature Data'!A:C,2,0)</f>
        <v>285.79188909999999</v>
      </c>
      <c r="J44" s="7">
        <f t="shared" si="1"/>
        <v>0.96346232999997028</v>
      </c>
      <c r="K44" s="7" t="str">
        <f>VLOOKUP(B44,'Country Info'!L:CT,51,0)</f>
        <v>Asia</v>
      </c>
      <c r="L44" t="b">
        <f t="shared" si="2"/>
        <v>1</v>
      </c>
      <c r="N44" t="b">
        <f t="shared" si="3"/>
        <v>0</v>
      </c>
      <c r="O44">
        <f t="shared" si="4"/>
        <v>30.949417499999999</v>
      </c>
      <c r="P44">
        <f t="shared" si="5"/>
        <v>209082.43292801542</v>
      </c>
      <c r="Q44">
        <f t="shared" si="6"/>
        <v>12.641889100000014</v>
      </c>
      <c r="R44">
        <f t="shared" si="7"/>
        <v>13.605351429999985</v>
      </c>
    </row>
    <row r="45" spans="1:18" ht="14.25" customHeight="1" x14ac:dyDescent="0.2">
      <c r="A45" s="4" t="s">
        <v>337</v>
      </c>
      <c r="B45" s="5" t="s">
        <v>338</v>
      </c>
      <c r="C45" s="6">
        <f>VLOOKUP(B45,'Population 2015'!F:AG,28,0)</f>
        <v>30711.863000000005</v>
      </c>
      <c r="D45" s="7">
        <f>VLOOKUP(B45,'GDP data'!B:BH,59,0)</f>
        <v>353319959252.51544</v>
      </c>
      <c r="E45" s="7">
        <f>VLOOKUP(B45,'Land Area'!D:E,2,0)</f>
        <v>1289866.4010000001</v>
      </c>
      <c r="F45" s="7">
        <f>IFERROR(VLOOKUP(B45,'Marine Area'!A:B,2,0),0)+IFERROR(VLOOKUP(B45,'Marine Area'!E:F,2,0),0)</f>
        <v>870795</v>
      </c>
      <c r="G45" s="7">
        <f t="shared" si="0"/>
        <v>2160661.4010000001</v>
      </c>
      <c r="H45" s="7">
        <f>VLOOKUP(B45,'Temperature Data'!A:C,3,0)</f>
        <v>292.07388331000004</v>
      </c>
      <c r="I45" s="7">
        <f>VLOOKUP(B45,'Temperature Data'!A:C,2,0)</f>
        <v>291.59143469999998</v>
      </c>
      <c r="J45" s="7">
        <f t="shared" si="1"/>
        <v>0.48244861000006267</v>
      </c>
      <c r="K45" s="7" t="str">
        <f>VLOOKUP(B45,'Country Info'!L:CT,51,0)</f>
        <v>South America</v>
      </c>
      <c r="L45" t="b">
        <f t="shared" si="2"/>
        <v>1</v>
      </c>
      <c r="N45" t="b">
        <f t="shared" si="3"/>
        <v>0</v>
      </c>
      <c r="O45">
        <f t="shared" si="4"/>
        <v>30.711863000000005</v>
      </c>
      <c r="P45">
        <f t="shared" si="5"/>
        <v>353319.95925251546</v>
      </c>
      <c r="Q45">
        <f t="shared" si="6"/>
        <v>18.441434700000002</v>
      </c>
      <c r="R45">
        <f t="shared" si="7"/>
        <v>18.923883310000065</v>
      </c>
    </row>
    <row r="46" spans="1:18" ht="14.25" customHeight="1" x14ac:dyDescent="0.2">
      <c r="A46" s="4" t="s">
        <v>467</v>
      </c>
      <c r="B46" s="5" t="s">
        <v>468</v>
      </c>
      <c r="C46" s="6">
        <f>VLOOKUP(B46,'Population 2015'!F:AG,28,0)</f>
        <v>30529.716000000004</v>
      </c>
      <c r="D46" s="7">
        <f>344112*1000000</f>
        <v>344112000000</v>
      </c>
      <c r="E46" s="7">
        <f>VLOOKUP(B46,'Land Area'!D:E,2,0)</f>
        <v>912684.38500000001</v>
      </c>
      <c r="F46" s="7">
        <f>IFERROR(VLOOKUP(B46,'Marine Area'!A:B,2,0),0)+IFERROR(VLOOKUP(B46,'Marine Area'!E:F,2,0),0)</f>
        <v>473659</v>
      </c>
      <c r="G46" s="7">
        <f t="shared" si="0"/>
        <v>1386343.385</v>
      </c>
      <c r="H46" s="7">
        <f>VLOOKUP(B46,'Temperature Data'!A:C,3,0)</f>
        <v>298.99885332999997</v>
      </c>
      <c r="I46" s="7">
        <f>VLOOKUP(B46,'Temperature Data'!A:C,2,0)</f>
        <v>298.20602029999998</v>
      </c>
      <c r="J46" s="7">
        <f t="shared" si="1"/>
        <v>0.79283302999999705</v>
      </c>
      <c r="K46" s="7" t="str">
        <f>VLOOKUP(B46,'Country Info'!L:CT,51,0)</f>
        <v>South America</v>
      </c>
      <c r="L46" t="b">
        <f t="shared" si="2"/>
        <v>1</v>
      </c>
      <c r="M46" s="17" t="s">
        <v>1071</v>
      </c>
      <c r="N46" t="b">
        <f t="shared" si="3"/>
        <v>0</v>
      </c>
      <c r="O46">
        <f t="shared" si="4"/>
        <v>30.529716000000004</v>
      </c>
      <c r="P46">
        <f t="shared" si="5"/>
        <v>344112</v>
      </c>
      <c r="Q46">
        <f t="shared" si="6"/>
        <v>25.0560203</v>
      </c>
      <c r="R46">
        <f t="shared" si="7"/>
        <v>25.848853329999997</v>
      </c>
    </row>
    <row r="47" spans="1:18" ht="14.25" customHeight="1" x14ac:dyDescent="0.2">
      <c r="A47" s="4" t="s">
        <v>173</v>
      </c>
      <c r="B47" s="5" t="s">
        <v>174</v>
      </c>
      <c r="C47" s="6">
        <f>VLOOKUP(B47,'Population 2015'!F:AG,28,0)</f>
        <v>28870.938999999995</v>
      </c>
      <c r="D47" s="7">
        <f>VLOOKUP(B47,'GDP data'!B:BH,59,0)</f>
        <v>148971921853.89279</v>
      </c>
      <c r="E47" s="7">
        <f>VLOOKUP(B47,'Land Area'!D:E,2,0)</f>
        <v>238668.677</v>
      </c>
      <c r="F47" s="7">
        <f>IFERROR(VLOOKUP(B47,'Marine Area'!A:B,2,0),0)+IFERROR(VLOOKUP(B47,'Marine Area'!E:F,2,0),0)</f>
        <v>227500</v>
      </c>
      <c r="G47" s="7">
        <f t="shared" si="0"/>
        <v>466168.67700000003</v>
      </c>
      <c r="H47" s="7">
        <f>VLOOKUP(B47,'Temperature Data'!A:C,3,0)</f>
        <v>300.91008900999998</v>
      </c>
      <c r="I47" s="7">
        <f>VLOOKUP(B47,'Temperature Data'!A:C,2,0)</f>
        <v>300.17587309999999</v>
      </c>
      <c r="J47" s="7">
        <f t="shared" si="1"/>
        <v>0.73421590999998898</v>
      </c>
      <c r="K47" s="7" t="str">
        <f>VLOOKUP(B47,'Country Info'!L:CT,51,0)</f>
        <v>Africa</v>
      </c>
      <c r="L47" t="b">
        <f t="shared" si="2"/>
        <v>1</v>
      </c>
      <c r="N47" t="b">
        <f t="shared" si="3"/>
        <v>0</v>
      </c>
      <c r="O47">
        <f t="shared" si="4"/>
        <v>28.870938999999996</v>
      </c>
      <c r="P47">
        <f t="shared" si="5"/>
        <v>148971.9218538928</v>
      </c>
      <c r="Q47">
        <f t="shared" si="6"/>
        <v>27.025873100000013</v>
      </c>
      <c r="R47">
        <f t="shared" si="7"/>
        <v>27.760089010000002</v>
      </c>
    </row>
    <row r="48" spans="1:18" ht="14.25" customHeight="1" x14ac:dyDescent="0.2">
      <c r="A48" s="4" t="s">
        <v>475</v>
      </c>
      <c r="B48" s="5" t="s">
        <v>476</v>
      </c>
      <c r="C48" s="6">
        <f>VLOOKUP(B48,'Population 2015'!F:AG,28,0)</f>
        <v>28516.545000000002</v>
      </c>
      <c r="D48" s="7">
        <f>VLOOKUP(B48,'GDP data'!B:BH,57,0)</f>
        <v>92755605480.134323</v>
      </c>
      <c r="E48" s="7">
        <f>VLOOKUP(B48,'Land Area'!D:E,2,0)</f>
        <v>453075.755</v>
      </c>
      <c r="F48" s="7">
        <f>IFERROR(VLOOKUP(B48,'Marine Area'!A:B,2,0),0)+IFERROR(VLOOKUP(B48,'Marine Area'!E:F,2,0),0)</f>
        <v>527384</v>
      </c>
      <c r="G48" s="7">
        <f t="shared" si="0"/>
        <v>980459.755</v>
      </c>
      <c r="H48" s="7">
        <f>VLOOKUP(B48,'Temperature Data'!A:C,3,0)</f>
        <v>299.2007309</v>
      </c>
      <c r="I48" s="7">
        <f>VLOOKUP(B48,'Temperature Data'!A:C,2,0)</f>
        <v>298.38408240000001</v>
      </c>
      <c r="J48" s="7">
        <f t="shared" si="1"/>
        <v>0.81664849999998523</v>
      </c>
      <c r="K48" s="7" t="str">
        <f>VLOOKUP(B48,'Country Info'!L:CT,51,0)</f>
        <v>Asia</v>
      </c>
      <c r="L48" t="b">
        <f t="shared" si="2"/>
        <v>1</v>
      </c>
      <c r="M48" s="9" t="s">
        <v>5821</v>
      </c>
      <c r="N48" t="b">
        <f t="shared" si="3"/>
        <v>0</v>
      </c>
      <c r="O48">
        <f t="shared" si="4"/>
        <v>28.516545000000001</v>
      </c>
      <c r="P48">
        <f t="shared" si="5"/>
        <v>92755.605480134327</v>
      </c>
      <c r="Q48">
        <f t="shared" si="6"/>
        <v>25.234082400000034</v>
      </c>
      <c r="R48">
        <f t="shared" si="7"/>
        <v>26.050730900000019</v>
      </c>
    </row>
    <row r="49" spans="1:18" ht="14.25" customHeight="1" x14ac:dyDescent="0.2">
      <c r="A49" s="4" t="s">
        <v>19</v>
      </c>
      <c r="B49" s="5" t="s">
        <v>20</v>
      </c>
      <c r="C49" s="6">
        <f>VLOOKUP(B49,'Population 2015'!F:AG,28,0)</f>
        <v>28127.721000000001</v>
      </c>
      <c r="D49" s="7">
        <f>VLOOKUP(B49,'GDP data'!B:BH,59,0)</f>
        <v>200475818990.04428</v>
      </c>
      <c r="E49" s="7">
        <f>VLOOKUP(B49,'Land Area'!D:E,2,0)</f>
        <v>1244654.314</v>
      </c>
      <c r="F49" s="7">
        <f>IFERROR(VLOOKUP(B49,'Marine Area'!A:B,2,0),0)+IFERROR(VLOOKUP(B49,'Marine Area'!E:F,2,0),0)</f>
        <v>495866</v>
      </c>
      <c r="G49" s="7">
        <f t="shared" si="0"/>
        <v>1740520.314</v>
      </c>
      <c r="H49" s="7">
        <f>VLOOKUP(B49,'Temperature Data'!A:C,3,0)</f>
        <v>295.71063187999999</v>
      </c>
      <c r="I49" s="7">
        <f>VLOOKUP(B49,'Temperature Data'!A:C,2,0)</f>
        <v>295.06251989999998</v>
      </c>
      <c r="J49" s="7">
        <f t="shared" si="1"/>
        <v>0.64811198000001013</v>
      </c>
      <c r="K49" s="7" t="str">
        <f>VLOOKUP(B49,'Country Info'!L:CT,51,0)</f>
        <v>Africa</v>
      </c>
      <c r="L49" t="b">
        <f t="shared" si="2"/>
        <v>1</v>
      </c>
      <c r="N49" t="b">
        <f t="shared" si="3"/>
        <v>0</v>
      </c>
      <c r="O49">
        <f t="shared" si="4"/>
        <v>28.127721000000001</v>
      </c>
      <c r="P49">
        <f t="shared" si="5"/>
        <v>200475.81899004427</v>
      </c>
      <c r="Q49">
        <f t="shared" si="6"/>
        <v>21.912519900000007</v>
      </c>
      <c r="R49">
        <f t="shared" si="7"/>
        <v>22.560631880000017</v>
      </c>
    </row>
    <row r="50" spans="1:18" ht="14.25" customHeight="1" x14ac:dyDescent="0.2">
      <c r="A50" s="4" t="s">
        <v>303</v>
      </c>
      <c r="B50" s="5" t="s">
        <v>304</v>
      </c>
      <c r="C50" s="6">
        <f>VLOOKUP(B50,'Population 2015'!F:AG,28,0)</f>
        <v>27610.325500000006</v>
      </c>
      <c r="D50" s="7">
        <f>VLOOKUP(B50,'GDP data'!B:BH,59,0)</f>
        <v>82282973616.270691</v>
      </c>
      <c r="E50" s="7">
        <f>VLOOKUP(B50,'Land Area'!D:E,2,0)</f>
        <v>147105.486</v>
      </c>
      <c r="F50" s="7">
        <f>IFERROR(VLOOKUP(B50,'Marine Area'!A:B,2,0),0)+IFERROR(VLOOKUP(B50,'Marine Area'!E:F,2,0),0)</f>
        <v>0</v>
      </c>
      <c r="G50" s="7">
        <f t="shared" si="0"/>
        <v>147105.486</v>
      </c>
      <c r="H50" s="7">
        <f>VLOOKUP(B50,'Temperature Data'!A:C,3,0)</f>
        <v>284.80342825000002</v>
      </c>
      <c r="I50" s="7">
        <f>VLOOKUP(B50,'Temperature Data'!A:C,2,0)</f>
        <v>284.30059929999999</v>
      </c>
      <c r="J50" s="7">
        <f t="shared" si="1"/>
        <v>0.50282895000003691</v>
      </c>
      <c r="K50" s="7" t="str">
        <f>VLOOKUP(B50,'Country Info'!L:CT,51,0)</f>
        <v>Asia</v>
      </c>
      <c r="L50" t="b">
        <f t="shared" si="2"/>
        <v>1</v>
      </c>
      <c r="N50" t="b">
        <f t="shared" si="3"/>
        <v>0</v>
      </c>
      <c r="O50">
        <f t="shared" si="4"/>
        <v>27.610325500000005</v>
      </c>
      <c r="P50">
        <f t="shared" si="5"/>
        <v>82282.973616270698</v>
      </c>
      <c r="Q50">
        <f t="shared" si="6"/>
        <v>11.15059930000001</v>
      </c>
      <c r="R50">
        <f t="shared" si="7"/>
        <v>11.653428250000047</v>
      </c>
    </row>
    <row r="51" spans="1:18" ht="14.25" customHeight="1" x14ac:dyDescent="0.2">
      <c r="A51" s="4" t="s">
        <v>295</v>
      </c>
      <c r="B51" s="5" t="s">
        <v>296</v>
      </c>
      <c r="C51" s="6">
        <f>VLOOKUP(B51,'Population 2015'!F:AG,28,0)</f>
        <v>26843.245499999994</v>
      </c>
      <c r="D51" s="7">
        <f>VLOOKUP(B51,'GDP data'!B:BH,59,0)</f>
        <v>34986722839.813393</v>
      </c>
      <c r="E51" s="7">
        <f>VLOOKUP(B51,'Land Area'!D:E,2,0)</f>
        <v>788448.53599999996</v>
      </c>
      <c r="F51" s="7">
        <f>IFERROR(VLOOKUP(B51,'Marine Area'!A:B,2,0),0)+IFERROR(VLOOKUP(B51,'Marine Area'!E:F,2,0),0)</f>
        <v>566292</v>
      </c>
      <c r="G51" s="7">
        <f t="shared" si="0"/>
        <v>1354740.5359999998</v>
      </c>
      <c r="H51" s="7">
        <f>VLOOKUP(B51,'Temperature Data'!A:C,3,0)</f>
        <v>297.18877607999997</v>
      </c>
      <c r="I51" s="7">
        <f>VLOOKUP(B51,'Temperature Data'!A:C,2,0)</f>
        <v>296.67447019999997</v>
      </c>
      <c r="J51" s="7">
        <f t="shared" si="1"/>
        <v>0.51430587999999489</v>
      </c>
      <c r="K51" s="7" t="str">
        <f>VLOOKUP(B51,'Country Info'!L:CT,51,0)</f>
        <v>Africa</v>
      </c>
      <c r="L51" t="b">
        <f t="shared" si="2"/>
        <v>1</v>
      </c>
      <c r="N51" t="b">
        <f t="shared" si="3"/>
        <v>0</v>
      </c>
      <c r="O51">
        <f t="shared" si="4"/>
        <v>26.843245499999995</v>
      </c>
      <c r="P51">
        <f t="shared" si="5"/>
        <v>34986.722839813396</v>
      </c>
      <c r="Q51">
        <f t="shared" si="6"/>
        <v>23.524470199999996</v>
      </c>
      <c r="R51">
        <f t="shared" si="7"/>
        <v>24.038776079999991</v>
      </c>
    </row>
    <row r="52" spans="1:18" ht="14.25" customHeight="1" x14ac:dyDescent="0.2">
      <c r="A52" s="4" t="s">
        <v>123</v>
      </c>
      <c r="B52" s="5" t="s">
        <v>124</v>
      </c>
      <c r="C52" s="6">
        <f>VLOOKUP(B52,'Population 2015'!F:AG,28,0)</f>
        <v>25258.014999999992</v>
      </c>
      <c r="D52" s="7">
        <f>16283*1000000</f>
        <v>16283000000</v>
      </c>
      <c r="E52" s="7">
        <f>VLOOKUP(B52,'Land Area'!D:E,2,0)</f>
        <v>122379.4</v>
      </c>
      <c r="F52" s="7">
        <f>IFERROR(VLOOKUP(B52,'Marine Area'!A:B,2,0),0)+IFERROR(VLOOKUP(B52,'Marine Area'!E:F,2,0),0)</f>
        <v>114379</v>
      </c>
      <c r="G52" s="7">
        <f t="shared" si="0"/>
        <v>236758.39999999999</v>
      </c>
      <c r="H52" s="7">
        <f>VLOOKUP(B52,'Temperature Data'!A:C,3,0)</f>
        <v>280.11847207</v>
      </c>
      <c r="I52" s="7">
        <f>VLOOKUP(B52,'Temperature Data'!A:C,2,0)</f>
        <v>279.52110429999999</v>
      </c>
      <c r="J52" s="7">
        <f t="shared" si="1"/>
        <v>0.59736777000000529</v>
      </c>
      <c r="K52" s="7" t="str">
        <f>VLOOKUP(B52,'Country Info'!L:CT,51,0)</f>
        <v>Asia</v>
      </c>
      <c r="L52" t="b">
        <f t="shared" si="2"/>
        <v>1</v>
      </c>
      <c r="M52" s="17" t="s">
        <v>1071</v>
      </c>
      <c r="N52" t="b">
        <f t="shared" si="3"/>
        <v>0</v>
      </c>
      <c r="O52">
        <f t="shared" si="4"/>
        <v>25.258014999999993</v>
      </c>
      <c r="P52">
        <f t="shared" si="5"/>
        <v>16283</v>
      </c>
      <c r="Q52">
        <f t="shared" si="6"/>
        <v>6.3711043000000132</v>
      </c>
      <c r="R52">
        <f t="shared" si="7"/>
        <v>6.9684720700000184</v>
      </c>
    </row>
    <row r="53" spans="1:18" ht="14.25" customHeight="1" x14ac:dyDescent="0.2">
      <c r="A53" s="4" t="s">
        <v>259</v>
      </c>
      <c r="B53" s="5" t="s">
        <v>260</v>
      </c>
      <c r="C53" s="6">
        <f>VLOOKUP(B53,'Population 2015'!F:AG,28,0)</f>
        <v>24850.912500000002</v>
      </c>
      <c r="D53" s="7">
        <f>VLOOKUP(B53,'GDP data'!B:BH,59,0)</f>
        <v>38053900319.119316</v>
      </c>
      <c r="E53" s="7">
        <f>VLOOKUP(B53,'Land Area'!D:E,2,0)</f>
        <v>592983.88399999996</v>
      </c>
      <c r="F53" s="7">
        <f>IFERROR(VLOOKUP(B53,'Marine Area'!A:B,2,0),0)+IFERROR(VLOOKUP(B53,'Marine Area'!E:F,2,0),0)</f>
        <v>1239791</v>
      </c>
      <c r="G53" s="7">
        <f t="shared" si="0"/>
        <v>1832774.8840000001</v>
      </c>
      <c r="H53" s="7">
        <f>VLOOKUP(B53,'Temperature Data'!A:C,3,0)</f>
        <v>296.13345691999996</v>
      </c>
      <c r="I53" s="7">
        <f>VLOOKUP(B53,'Temperature Data'!A:C,2,0)</f>
        <v>295.4919463</v>
      </c>
      <c r="J53" s="7">
        <f t="shared" si="1"/>
        <v>0.64151061999996273</v>
      </c>
      <c r="K53" s="7" t="str">
        <f>VLOOKUP(B53,'Country Info'!L:CT,51,0)</f>
        <v>Africa</v>
      </c>
      <c r="L53" t="b">
        <f t="shared" si="2"/>
        <v>1</v>
      </c>
      <c r="N53" t="b">
        <f t="shared" si="3"/>
        <v>0</v>
      </c>
      <c r="O53">
        <f t="shared" si="4"/>
        <v>24.850912500000003</v>
      </c>
      <c r="P53">
        <f t="shared" si="5"/>
        <v>38053.900319119319</v>
      </c>
      <c r="Q53">
        <f t="shared" si="6"/>
        <v>22.341946300000018</v>
      </c>
      <c r="R53">
        <f t="shared" si="7"/>
        <v>22.983456919999981</v>
      </c>
    </row>
    <row r="54" spans="1:18" ht="14.25" customHeight="1" x14ac:dyDescent="0.2">
      <c r="A54" s="4" t="s">
        <v>31</v>
      </c>
      <c r="B54" s="5" t="s">
        <v>32</v>
      </c>
      <c r="C54" s="6">
        <f>VLOOKUP(B54,'Population 2015'!F:AG,28,0)</f>
        <v>23820.236499999999</v>
      </c>
      <c r="D54" s="7">
        <f>VLOOKUP(B54,'GDP data'!B:BH,59,0)</f>
        <v>1102492313517.5554</v>
      </c>
      <c r="E54" s="7">
        <f>VLOOKUP(B54,'Land Area'!D:E,2,0)</f>
        <v>7691175.0899999999</v>
      </c>
      <c r="F54" s="7">
        <f>IFERROR(VLOOKUP(B54,'Marine Area'!A:B,2,0),0)+IFERROR(VLOOKUP(B54,'Marine Area'!E:F,2,0),0)</f>
        <v>7347269</v>
      </c>
      <c r="G54" s="7">
        <f t="shared" si="0"/>
        <v>15038444.09</v>
      </c>
      <c r="H54" s="7">
        <f>VLOOKUP(B54,'Temperature Data'!A:C,3,0)</f>
        <v>295.38385886000003</v>
      </c>
      <c r="I54" s="7">
        <f>VLOOKUP(B54,'Temperature Data'!A:C,2,0)</f>
        <v>295.03863489999998</v>
      </c>
      <c r="J54" s="7">
        <f t="shared" si="1"/>
        <v>0.34522396000005529</v>
      </c>
      <c r="K54" s="7" t="str">
        <f>VLOOKUP(B54,'Country Info'!L:CT,51,0)</f>
        <v>Oceania</v>
      </c>
      <c r="L54" t="b">
        <f t="shared" si="2"/>
        <v>1</v>
      </c>
      <c r="N54" t="b">
        <f t="shared" si="3"/>
        <v>0</v>
      </c>
      <c r="O54">
        <f t="shared" si="4"/>
        <v>23.8202365</v>
      </c>
      <c r="P54">
        <f t="shared" si="5"/>
        <v>1102492.3135175554</v>
      </c>
      <c r="Q54">
        <f t="shared" si="6"/>
        <v>21.8886349</v>
      </c>
      <c r="R54">
        <f t="shared" si="7"/>
        <v>22.233858860000055</v>
      </c>
    </row>
    <row r="55" spans="1:18" ht="14.25" customHeight="1" x14ac:dyDescent="0.2">
      <c r="A55" s="4" t="s">
        <v>111</v>
      </c>
      <c r="B55" s="5" t="s">
        <v>112</v>
      </c>
      <c r="C55" s="6">
        <f>VLOOKUP(B55,'Population 2015'!F:AG,28,0)</f>
        <v>23596.741000000005</v>
      </c>
      <c r="D55" s="7">
        <f>VLOOKUP(B55,'GDP data'!B:BH,59,0)</f>
        <v>111175876370.32678</v>
      </c>
      <c r="E55" s="7">
        <f>VLOOKUP(B55,'Land Area'!D:E,2,0)</f>
        <v>320677.15700000001</v>
      </c>
      <c r="F55" s="7">
        <f>IFERROR(VLOOKUP(B55,'Marine Area'!A:B,2,0),0)+IFERROR(VLOOKUP(B55,'Marine Area'!E:F,2,0),0)</f>
        <v>171760</v>
      </c>
      <c r="G55" s="7">
        <f t="shared" si="0"/>
        <v>492437.15700000001</v>
      </c>
      <c r="H55" s="7">
        <f>VLOOKUP(B55,'Temperature Data'!A:C,3,0)</f>
        <v>299.75136922000002</v>
      </c>
      <c r="I55" s="7">
        <f>VLOOKUP(B55,'Temperature Data'!A:C,2,0)</f>
        <v>299.18438220000002</v>
      </c>
      <c r="J55" s="7">
        <f t="shared" si="1"/>
        <v>0.56698701999999912</v>
      </c>
      <c r="K55" s="7" t="str">
        <f>VLOOKUP(B55,'Country Info'!L:CT,51,0)</f>
        <v>Africa</v>
      </c>
      <c r="L55" t="b">
        <f t="shared" si="2"/>
        <v>1</v>
      </c>
      <c r="N55" t="b">
        <f t="shared" si="3"/>
        <v>0</v>
      </c>
      <c r="O55">
        <f t="shared" si="4"/>
        <v>23.596741000000005</v>
      </c>
      <c r="P55">
        <f t="shared" si="5"/>
        <v>111175.87637032678</v>
      </c>
      <c r="Q55">
        <f t="shared" si="6"/>
        <v>26.034382200000039</v>
      </c>
      <c r="R55">
        <f t="shared" si="7"/>
        <v>26.601369220000038</v>
      </c>
    </row>
    <row r="56" spans="1:18" ht="14.25" customHeight="1" x14ac:dyDescent="0.2">
      <c r="A56" s="4" t="s">
        <v>99</v>
      </c>
      <c r="B56" s="5" t="s">
        <v>100</v>
      </c>
      <c r="C56" s="6">
        <f>VLOOKUP(B56,'Population 2015'!F:AG,28,0)</f>
        <v>23512.135500000008</v>
      </c>
      <c r="D56" s="7">
        <f>534.52*1000000000</f>
        <v>534520000000</v>
      </c>
      <c r="E56" s="7">
        <f>VLOOKUP(B56,'Land Area'!D:E,2,0)</f>
        <v>36197.773999999998</v>
      </c>
      <c r="F56" s="7">
        <f>IFERROR(VLOOKUP(B56,'Marine Area'!A:B,2,0),0)+IFERROR(VLOOKUP(B56,'Marine Area'!E:F,2,0),0)</f>
        <v>429227</v>
      </c>
      <c r="G56" s="7">
        <f t="shared" si="0"/>
        <v>465424.77399999998</v>
      </c>
      <c r="H56" s="7">
        <f>VLOOKUP(B56,'Temperature Data'!A:C,3,0)</f>
        <v>293.91130658000003</v>
      </c>
      <c r="I56" s="7">
        <f>VLOOKUP(B56,'Temperature Data'!A:C,2,0)</f>
        <v>293.25886939999998</v>
      </c>
      <c r="J56" s="7">
        <f t="shared" si="1"/>
        <v>0.65243718000004947</v>
      </c>
      <c r="K56" s="7" t="str">
        <f>VLOOKUP(B56,'Country Info'!L:CT,51,0)</f>
        <v>Asia</v>
      </c>
      <c r="L56" t="b">
        <f t="shared" si="2"/>
        <v>1</v>
      </c>
      <c r="M56" s="9" t="s">
        <v>1079</v>
      </c>
      <c r="N56" t="b">
        <f t="shared" si="3"/>
        <v>0</v>
      </c>
      <c r="O56">
        <f t="shared" si="4"/>
        <v>23.512135500000007</v>
      </c>
      <c r="P56">
        <f t="shared" si="5"/>
        <v>534520</v>
      </c>
      <c r="Q56">
        <f t="shared" si="6"/>
        <v>20.108869400000003</v>
      </c>
      <c r="R56">
        <f t="shared" si="7"/>
        <v>20.761306580000053</v>
      </c>
    </row>
    <row r="57" spans="1:18" ht="14.25" customHeight="1" x14ac:dyDescent="0.2">
      <c r="A57" s="4" t="s">
        <v>81</v>
      </c>
      <c r="B57" s="5" t="s">
        <v>82</v>
      </c>
      <c r="C57" s="6">
        <f>VLOOKUP(B57,'Population 2015'!F:AG,28,0)</f>
        <v>23012.646499999995</v>
      </c>
      <c r="D57" s="7">
        <f>VLOOKUP(B57,'GDP data'!B:BH,59,0)</f>
        <v>79618697991.103607</v>
      </c>
      <c r="E57" s="7">
        <f>VLOOKUP(B57,'Land Area'!D:E,2,0)</f>
        <v>464319.27799999999</v>
      </c>
      <c r="F57" s="7">
        <f>IFERROR(VLOOKUP(B57,'Marine Area'!A:B,2,0),0)+IFERROR(VLOOKUP(B57,'Marine Area'!E:F,2,0),0)</f>
        <v>15143</v>
      </c>
      <c r="G57" s="7">
        <f t="shared" si="0"/>
        <v>479462.27799999999</v>
      </c>
      <c r="H57" s="7">
        <f>VLOOKUP(B57,'Temperature Data'!A:C,3,0)</f>
        <v>298.00702030000002</v>
      </c>
      <c r="I57" s="7">
        <f>VLOOKUP(B57,'Temperature Data'!A:C,2,0)</f>
        <v>297.29436520000002</v>
      </c>
      <c r="J57" s="7">
        <f t="shared" si="1"/>
        <v>0.71265510000000631</v>
      </c>
      <c r="K57" s="7" t="str">
        <f>VLOOKUP(B57,'Country Info'!L:CT,51,0)</f>
        <v>Africa</v>
      </c>
      <c r="L57" t="b">
        <f t="shared" si="2"/>
        <v>1</v>
      </c>
      <c r="N57" t="b">
        <f t="shared" si="3"/>
        <v>0</v>
      </c>
      <c r="O57">
        <f t="shared" si="4"/>
        <v>23.012646499999995</v>
      </c>
      <c r="P57">
        <f t="shared" si="5"/>
        <v>79618.697991103603</v>
      </c>
      <c r="Q57">
        <f t="shared" si="6"/>
        <v>24.144365200000038</v>
      </c>
      <c r="R57">
        <f t="shared" si="7"/>
        <v>24.857020300000045</v>
      </c>
    </row>
    <row r="58" spans="1:18" ht="14.25" customHeight="1" x14ac:dyDescent="0.2">
      <c r="A58" s="4" t="s">
        <v>409</v>
      </c>
      <c r="B58" s="5" t="s">
        <v>410</v>
      </c>
      <c r="C58" s="6">
        <f>VLOOKUP(B58,'Population 2015'!F:AG,28,0)</f>
        <v>21336.697499999995</v>
      </c>
      <c r="D58" s="7">
        <f>VLOOKUP(B58,'GDP data'!B:BH,59,0)</f>
        <v>256403786037.49969</v>
      </c>
      <c r="E58" s="7">
        <f>VLOOKUP(B58,'Land Area'!D:E,2,0)</f>
        <v>66291.216</v>
      </c>
      <c r="F58" s="7">
        <f>IFERROR(VLOOKUP(B58,'Marine Area'!A:B,2,0),0)+IFERROR(VLOOKUP(B58,'Marine Area'!E:F,2,0),0)</f>
        <v>533559</v>
      </c>
      <c r="G58" s="7">
        <f t="shared" si="0"/>
        <v>599850.21600000001</v>
      </c>
      <c r="H58" s="7">
        <f>VLOOKUP(B58,'Temperature Data'!A:C,3,0)</f>
        <v>299.84514168000004</v>
      </c>
      <c r="I58" s="7">
        <f>VLOOKUP(B58,'Temperature Data'!A:C,2,0)</f>
        <v>299.60698960000002</v>
      </c>
      <c r="J58" s="7">
        <f t="shared" si="1"/>
        <v>0.23815208000002031</v>
      </c>
      <c r="K58" s="7" t="str">
        <f>VLOOKUP(B58,'Country Info'!L:CT,51,0)</f>
        <v>Asia</v>
      </c>
      <c r="L58" t="b">
        <f t="shared" si="2"/>
        <v>1</v>
      </c>
      <c r="N58" t="b">
        <f t="shared" si="3"/>
        <v>0</v>
      </c>
      <c r="O58">
        <f t="shared" si="4"/>
        <v>21.336697499999996</v>
      </c>
      <c r="P58">
        <f t="shared" si="5"/>
        <v>256403.7860374997</v>
      </c>
      <c r="Q58">
        <f t="shared" si="6"/>
        <v>26.456989600000043</v>
      </c>
      <c r="R58">
        <f t="shared" si="7"/>
        <v>26.695141680000063</v>
      </c>
    </row>
    <row r="59" spans="1:18" ht="14.25" customHeight="1" x14ac:dyDescent="0.2">
      <c r="A59" s="4" t="s">
        <v>313</v>
      </c>
      <c r="B59" s="5" t="s">
        <v>314</v>
      </c>
      <c r="C59" s="6">
        <f>VLOOKUP(B59,'Population 2015'!F:AG,28,0)</f>
        <v>20128.123999999996</v>
      </c>
      <c r="D59" s="7">
        <f>VLOOKUP(B59,'GDP data'!B:BH,59,0)</f>
        <v>23372915804.258255</v>
      </c>
      <c r="E59" s="7">
        <f>VLOOKUP(B59,'Land Area'!D:E,2,0)</f>
        <v>1181300.892</v>
      </c>
      <c r="F59" s="7">
        <f>IFERROR(VLOOKUP(B59,'Marine Area'!A:B,2,0),0)+IFERROR(VLOOKUP(B59,'Marine Area'!E:F,2,0),0)</f>
        <v>0</v>
      </c>
      <c r="G59" s="7">
        <f t="shared" si="0"/>
        <v>1181300.892</v>
      </c>
      <c r="H59" s="7">
        <f>VLOOKUP(B59,'Temperature Data'!A:C,3,0)</f>
        <v>301.0760315</v>
      </c>
      <c r="I59" s="7">
        <f>VLOOKUP(B59,'Temperature Data'!A:C,2,0)</f>
        <v>299.9533639</v>
      </c>
      <c r="J59" s="7">
        <f t="shared" si="1"/>
        <v>1.1226675999999998</v>
      </c>
      <c r="K59" s="7" t="str">
        <f>VLOOKUP(B59,'Country Info'!L:CT,51,0)</f>
        <v>Africa</v>
      </c>
      <c r="L59" t="b">
        <f t="shared" si="2"/>
        <v>1</v>
      </c>
      <c r="N59" t="b">
        <f t="shared" si="3"/>
        <v>0</v>
      </c>
      <c r="O59">
        <f t="shared" si="4"/>
        <v>20.128123999999996</v>
      </c>
      <c r="P59">
        <f t="shared" si="5"/>
        <v>23372.915804258257</v>
      </c>
      <c r="Q59">
        <f t="shared" si="6"/>
        <v>26.803363900000022</v>
      </c>
      <c r="R59">
        <f t="shared" si="7"/>
        <v>27.926031500000022</v>
      </c>
    </row>
    <row r="60" spans="1:18" ht="14.25" customHeight="1" x14ac:dyDescent="0.2">
      <c r="A60" s="4" t="s">
        <v>355</v>
      </c>
      <c r="B60" s="5" t="s">
        <v>356</v>
      </c>
      <c r="C60" s="6">
        <f>VLOOKUP(B60,'Population 2015'!F:AG,28,0)</f>
        <v>19906.079000000002</v>
      </c>
      <c r="D60" s="7">
        <f>VLOOKUP(B60,'GDP data'!B:BH,59,0)</f>
        <v>428470534228.43262</v>
      </c>
      <c r="E60" s="7">
        <f>VLOOKUP(B60,'Land Area'!D:E,2,0)</f>
        <v>236376.65599999999</v>
      </c>
      <c r="F60" s="7">
        <f>IFERROR(VLOOKUP(B60,'Marine Area'!A:B,2,0),0)+IFERROR(VLOOKUP(B60,'Marine Area'!E:F,2,0),0)</f>
        <v>29606</v>
      </c>
      <c r="G60" s="7">
        <f t="shared" si="0"/>
        <v>265982.65599999996</v>
      </c>
      <c r="H60" s="7">
        <f>VLOOKUP(B60,'Temperature Data'!A:C,3,0)</f>
        <v>283.53707842999995</v>
      </c>
      <c r="I60" s="7">
        <f>VLOOKUP(B60,'Temperature Data'!A:C,2,0)</f>
        <v>282.16744879999999</v>
      </c>
      <c r="J60" s="7">
        <f t="shared" si="1"/>
        <v>1.3696296299999631</v>
      </c>
      <c r="K60" s="7" t="str">
        <f>VLOOKUP(B60,'Country Info'!L:CT,51,0)</f>
        <v>Europe</v>
      </c>
      <c r="L60" t="b">
        <f t="shared" si="2"/>
        <v>1</v>
      </c>
      <c r="N60" t="b">
        <f t="shared" si="3"/>
        <v>0</v>
      </c>
      <c r="O60">
        <f t="shared" si="4"/>
        <v>19.906079000000002</v>
      </c>
      <c r="P60">
        <f t="shared" si="5"/>
        <v>428470.53422843263</v>
      </c>
      <c r="Q60">
        <f t="shared" si="6"/>
        <v>9.017448800000011</v>
      </c>
      <c r="R60">
        <f t="shared" si="7"/>
        <v>10.387078429999974</v>
      </c>
    </row>
    <row r="61" spans="1:18" ht="14.25" customHeight="1" x14ac:dyDescent="0.2">
      <c r="A61" s="4" t="s">
        <v>421</v>
      </c>
      <c r="B61" s="5" t="s">
        <v>422</v>
      </c>
      <c r="C61" s="6">
        <f>VLOOKUP(B61,'Population 2015'!F:AG,28,0)</f>
        <v>19205.177500000009</v>
      </c>
      <c r="D61" s="7">
        <f>50.28*1000000000</f>
        <v>50280000000</v>
      </c>
      <c r="E61" s="7">
        <f>VLOOKUP(B61,'Land Area'!D:E,2,0)</f>
        <v>185938.93599999999</v>
      </c>
      <c r="F61" s="7">
        <f>IFERROR(VLOOKUP(B61,'Marine Area'!A:B,2,0),0)+IFERROR(VLOOKUP(B61,'Marine Area'!E:F,2,0),0)</f>
        <v>10269</v>
      </c>
      <c r="G61" s="7">
        <f t="shared" si="0"/>
        <v>196207.93599999999</v>
      </c>
      <c r="H61" s="7">
        <f>VLOOKUP(B61,'Temperature Data'!A:C,3,0)</f>
        <v>292.69905144999996</v>
      </c>
      <c r="I61" s="7">
        <f>VLOOKUP(B61,'Temperature Data'!A:C,2,0)</f>
        <v>291.07271150000003</v>
      </c>
      <c r="J61" s="7">
        <f t="shared" si="1"/>
        <v>1.6263399499999309</v>
      </c>
      <c r="K61" s="7" t="str">
        <f>VLOOKUP(B61,'Country Info'!L:CT,51,0)</f>
        <v>Asia</v>
      </c>
      <c r="L61" t="b">
        <f t="shared" si="2"/>
        <v>1</v>
      </c>
      <c r="M61" s="9" t="s">
        <v>1076</v>
      </c>
      <c r="N61" t="b">
        <f t="shared" si="3"/>
        <v>0</v>
      </c>
      <c r="O61">
        <f t="shared" si="4"/>
        <v>19.205177500000008</v>
      </c>
      <c r="P61">
        <f t="shared" si="5"/>
        <v>50280</v>
      </c>
      <c r="Q61">
        <f t="shared" si="6"/>
        <v>17.922711500000048</v>
      </c>
      <c r="R61">
        <f t="shared" si="7"/>
        <v>19.549051449999979</v>
      </c>
    </row>
    <row r="62" spans="1:18" ht="14.25" customHeight="1" x14ac:dyDescent="0.2">
      <c r="A62" s="4" t="s">
        <v>73</v>
      </c>
      <c r="B62" s="5" t="s">
        <v>74</v>
      </c>
      <c r="C62" s="6">
        <f>VLOOKUP(B62,'Population 2015'!F:AG,28,0)</f>
        <v>18718.019499999999</v>
      </c>
      <c r="D62" s="7">
        <f>VLOOKUP(B62,'GDP data'!B:BH,59,0)</f>
        <v>31763609326.838951</v>
      </c>
      <c r="E62" s="7">
        <f>VLOOKUP(B62,'Land Area'!D:E,2,0)</f>
        <v>272769.397</v>
      </c>
      <c r="F62" s="7">
        <f>IFERROR(VLOOKUP(B62,'Marine Area'!A:B,2,0),0)+IFERROR(VLOOKUP(B62,'Marine Area'!E:F,2,0),0)</f>
        <v>0</v>
      </c>
      <c r="G62" s="7">
        <f t="shared" si="0"/>
        <v>272769.397</v>
      </c>
      <c r="H62" s="7">
        <f>VLOOKUP(B62,'Temperature Data'!A:C,3,0)</f>
        <v>302.11186677000006</v>
      </c>
      <c r="I62" s="7">
        <f>VLOOKUP(B62,'Temperature Data'!A:C,2,0)</f>
        <v>301.45314150000002</v>
      </c>
      <c r="J62" s="7">
        <f t="shared" si="1"/>
        <v>0.65872527000004766</v>
      </c>
      <c r="K62" s="7" t="str">
        <f>VLOOKUP(B62,'Country Info'!L:CT,51,0)</f>
        <v>Africa</v>
      </c>
      <c r="L62" t="b">
        <f t="shared" si="2"/>
        <v>1</v>
      </c>
      <c r="N62" t="b">
        <f t="shared" si="3"/>
        <v>0</v>
      </c>
      <c r="O62">
        <f t="shared" si="4"/>
        <v>18.718019499999997</v>
      </c>
      <c r="P62">
        <f t="shared" si="5"/>
        <v>31763.609326838952</v>
      </c>
      <c r="Q62">
        <f t="shared" si="6"/>
        <v>28.303141500000038</v>
      </c>
      <c r="R62">
        <f t="shared" si="7"/>
        <v>28.961866770000086</v>
      </c>
    </row>
    <row r="63" spans="1:18" ht="14.25" customHeight="1" x14ac:dyDescent="0.2">
      <c r="A63" s="4" t="s">
        <v>267</v>
      </c>
      <c r="B63" s="5" t="s">
        <v>268</v>
      </c>
      <c r="C63" s="6">
        <f>VLOOKUP(B63,'Population 2015'!F:AG,28,0)</f>
        <v>18112.906500000001</v>
      </c>
      <c r="D63" s="7">
        <f>VLOOKUP(B63,'GDP data'!B:BH,59,0)</f>
        <v>36435462015.626122</v>
      </c>
      <c r="E63" s="7">
        <f>VLOOKUP(B63,'Land Area'!D:E,2,0)</f>
        <v>1252723.648</v>
      </c>
      <c r="F63" s="7">
        <f>IFERROR(VLOOKUP(B63,'Marine Area'!A:B,2,0),0)+IFERROR(VLOOKUP(B63,'Marine Area'!E:F,2,0),0)</f>
        <v>0</v>
      </c>
      <c r="G63" s="7">
        <f t="shared" si="0"/>
        <v>1252723.648</v>
      </c>
      <c r="H63" s="7">
        <f>VLOOKUP(B63,'Temperature Data'!A:C,3,0)</f>
        <v>302.09826951000002</v>
      </c>
      <c r="I63" s="7">
        <f>VLOOKUP(B63,'Temperature Data'!A:C,2,0)</f>
        <v>301.33300530000002</v>
      </c>
      <c r="J63" s="7">
        <f t="shared" si="1"/>
        <v>0.765264209999998</v>
      </c>
      <c r="K63" s="7" t="str">
        <f>VLOOKUP(B63,'Country Info'!L:CT,51,0)</f>
        <v>Africa</v>
      </c>
      <c r="L63" t="b">
        <f t="shared" si="2"/>
        <v>1</v>
      </c>
      <c r="N63" t="b">
        <f t="shared" si="3"/>
        <v>0</v>
      </c>
      <c r="O63">
        <f t="shared" si="4"/>
        <v>18.112906500000001</v>
      </c>
      <c r="P63">
        <f t="shared" si="5"/>
        <v>36435.462015626123</v>
      </c>
      <c r="Q63">
        <f t="shared" si="6"/>
        <v>28.183005300000048</v>
      </c>
      <c r="R63">
        <f t="shared" si="7"/>
        <v>28.948269510000046</v>
      </c>
    </row>
    <row r="64" spans="1:18" ht="14.25" customHeight="1" x14ac:dyDescent="0.2">
      <c r="A64" s="4" t="s">
        <v>91</v>
      </c>
      <c r="B64" s="5" t="s">
        <v>92</v>
      </c>
      <c r="C64" s="6">
        <f>VLOOKUP(B64,'Population 2015'!F:AG,28,0)</f>
        <v>17870.124</v>
      </c>
      <c r="D64" s="7">
        <f>VLOOKUP(B64,'GDP data'!B:BH,59,0)</f>
        <v>405499679723.23535</v>
      </c>
      <c r="E64" s="7">
        <f>VLOOKUP(B64,'Land Area'!D:E,2,0)</f>
        <v>736592.82499999995</v>
      </c>
      <c r="F64" s="7">
        <f>IFERROR(VLOOKUP(B64,'Marine Area'!A:B,2,0),0)+IFERROR(VLOOKUP(B64,'Marine Area'!E:F,2,0),0)</f>
        <v>3668775</v>
      </c>
      <c r="G64" s="7">
        <f t="shared" si="0"/>
        <v>4405367.8250000002</v>
      </c>
      <c r="H64" s="7">
        <f>VLOOKUP(B64,'Temperature Data'!A:C,3,0)</f>
        <v>282.62217247000001</v>
      </c>
      <c r="I64" s="7">
        <f>VLOOKUP(B64,'Temperature Data'!A:C,2,0)</f>
        <v>282.29724399999998</v>
      </c>
      <c r="J64" s="7">
        <f t="shared" si="1"/>
        <v>0.32492847000003167</v>
      </c>
      <c r="K64" s="7" t="str">
        <f>VLOOKUP(B64,'Country Info'!L:CT,51,0)</f>
        <v>South America</v>
      </c>
      <c r="L64" t="b">
        <f t="shared" si="2"/>
        <v>1</v>
      </c>
      <c r="N64" t="b">
        <f t="shared" si="3"/>
        <v>0</v>
      </c>
      <c r="O64">
        <f t="shared" si="4"/>
        <v>17.870124000000001</v>
      </c>
      <c r="P64">
        <f t="shared" si="5"/>
        <v>405499.67972323537</v>
      </c>
      <c r="Q64">
        <f t="shared" si="6"/>
        <v>9.1472440000000006</v>
      </c>
      <c r="R64">
        <f t="shared" si="7"/>
        <v>9.4721724700000323</v>
      </c>
    </row>
    <row r="65" spans="1:18" ht="14.25" customHeight="1" x14ac:dyDescent="0.2">
      <c r="A65" s="4" t="s">
        <v>229</v>
      </c>
      <c r="B65" s="5" t="s">
        <v>230</v>
      </c>
      <c r="C65" s="6">
        <f>VLOOKUP(B65,'Population 2015'!F:AG,28,0)</f>
        <v>17835.908500000001</v>
      </c>
      <c r="D65" s="7">
        <f>VLOOKUP(B65,'GDP data'!B:BH,59,0)</f>
        <v>406611059018.01428</v>
      </c>
      <c r="E65" s="7">
        <f>VLOOKUP(B65,'Land Area'!D:E,2,0)</f>
        <v>2714263.3139999998</v>
      </c>
      <c r="F65" s="7">
        <f>IFERROR(VLOOKUP(B65,'Marine Area'!A:B,2,0),0)+IFERROR(VLOOKUP(B65,'Marine Area'!E:F,2,0),0)</f>
        <v>114383</v>
      </c>
      <c r="G65" s="7">
        <f t="shared" si="0"/>
        <v>2828646.3139999998</v>
      </c>
      <c r="H65" s="7">
        <f>VLOOKUP(B65,'Temperature Data'!A:C,3,0)</f>
        <v>280.06895313000001</v>
      </c>
      <c r="I65" s="7">
        <f>VLOOKUP(B65,'Temperature Data'!A:C,2,0)</f>
        <v>279.28612010000001</v>
      </c>
      <c r="J65" s="7">
        <f t="shared" si="1"/>
        <v>0.78283303000000615</v>
      </c>
      <c r="K65" s="7" t="str">
        <f>VLOOKUP(B65,'Country Info'!L:CT,51,0)</f>
        <v>Asia</v>
      </c>
      <c r="L65" t="b">
        <f t="shared" si="2"/>
        <v>1</v>
      </c>
      <c r="N65" t="b">
        <f t="shared" si="3"/>
        <v>0</v>
      </c>
      <c r="O65">
        <f t="shared" si="4"/>
        <v>17.835908500000002</v>
      </c>
      <c r="P65">
        <f t="shared" si="5"/>
        <v>406611.05901801429</v>
      </c>
      <c r="Q65">
        <f t="shared" si="6"/>
        <v>6.1361201000000278</v>
      </c>
      <c r="R65">
        <f t="shared" si="7"/>
        <v>6.918953130000034</v>
      </c>
    </row>
    <row r="66" spans="1:18" ht="14.25" customHeight="1" x14ac:dyDescent="0.2">
      <c r="A66" s="4" t="s">
        <v>305</v>
      </c>
      <c r="B66" s="5" t="s">
        <v>306</v>
      </c>
      <c r="C66" s="6">
        <f>VLOOKUP(B66,'Population 2015'!F:AG,28,0)</f>
        <v>17041.107500000002</v>
      </c>
      <c r="D66" s="7">
        <f>VLOOKUP(B66,'GDP data'!B:BH,59,0)</f>
        <v>851884866008.70642</v>
      </c>
      <c r="E66" s="7">
        <f>VLOOKUP(B66,'Land Area'!D:E,2,0)</f>
        <v>37397.731</v>
      </c>
      <c r="F66" s="7">
        <f>IFERROR(VLOOKUP(B66,'Marine Area'!A:B,2,0),0)+IFERROR(VLOOKUP(B66,'Marine Area'!E:F,2,0),0)</f>
        <v>64328</v>
      </c>
      <c r="G66" s="7">
        <f t="shared" ref="G66:G129" si="8">E66+F66</f>
        <v>101725.731</v>
      </c>
      <c r="H66" s="7">
        <f>VLOOKUP(B66,'Temperature Data'!A:C,3,0)</f>
        <v>283.83221417000004</v>
      </c>
      <c r="I66" s="7">
        <f>VLOOKUP(B66,'Temperature Data'!A:C,2,0)</f>
        <v>282.9798935</v>
      </c>
      <c r="J66" s="7">
        <f t="shared" ref="J66:J129" si="9">H66-I66</f>
        <v>0.85232067000004008</v>
      </c>
      <c r="K66" s="7" t="str">
        <f>VLOOKUP(B66,'Country Info'!L:CT,51,0)</f>
        <v>Europe</v>
      </c>
      <c r="L66" t="b">
        <f t="shared" si="2"/>
        <v>1</v>
      </c>
      <c r="N66" t="b">
        <f t="shared" si="3"/>
        <v>0</v>
      </c>
      <c r="O66">
        <f t="shared" si="4"/>
        <v>17.041107500000003</v>
      </c>
      <c r="P66">
        <f t="shared" si="5"/>
        <v>851884.86600870639</v>
      </c>
      <c r="Q66">
        <f t="shared" si="6"/>
        <v>9.8298935000000256</v>
      </c>
      <c r="R66">
        <f t="shared" si="7"/>
        <v>10.682214170000066</v>
      </c>
    </row>
    <row r="67" spans="1:18" ht="14.25" customHeight="1" x14ac:dyDescent="0.2">
      <c r="A67" s="4" t="s">
        <v>261</v>
      </c>
      <c r="B67" s="5" t="s">
        <v>262</v>
      </c>
      <c r="C67" s="6">
        <f>VLOOKUP(B67,'Population 2015'!F:AG,28,0)</f>
        <v>16938.941499999997</v>
      </c>
      <c r="D67" s="7">
        <f>VLOOKUP(B67,'GDP data'!B:BH,59,0)</f>
        <v>23972522499.706322</v>
      </c>
      <c r="E67" s="7">
        <f>VLOOKUP(B67,'Land Area'!D:E,2,0)</f>
        <v>119397.76700000001</v>
      </c>
      <c r="F67" s="7">
        <f>IFERROR(VLOOKUP(B67,'Marine Area'!A:B,2,0),0)+IFERROR(VLOOKUP(B67,'Marine Area'!E:F,2,0),0)</f>
        <v>0</v>
      </c>
      <c r="G67" s="7">
        <f t="shared" si="8"/>
        <v>119397.76700000001</v>
      </c>
      <c r="H67" s="7">
        <f>VLOOKUP(B67,'Temperature Data'!A:C,3,0)</f>
        <v>295.35320905000003</v>
      </c>
      <c r="I67" s="7">
        <f>VLOOKUP(B67,'Temperature Data'!A:C,2,0)</f>
        <v>294.86265049999997</v>
      </c>
      <c r="J67" s="7">
        <f t="shared" si="9"/>
        <v>0.49055855000005977</v>
      </c>
      <c r="K67" s="7" t="str">
        <f>VLOOKUP(B67,'Country Info'!L:CT,51,0)</f>
        <v>Africa</v>
      </c>
      <c r="L67" t="b">
        <f t="shared" ref="L67:L130" si="10">IF(AND(ISNUMBER(C67), ISNUMBER(D67), ISNUMBER(E67), ISNUMBER(H67)), IF(AND(C67&gt;0, D67&gt;0, E67&gt;0, N67=FALSE), TRUE, FALSE))</f>
        <v>1</v>
      </c>
      <c r="N67" t="b">
        <f t="shared" ref="N67:N130" si="11">IF(AND(F67&gt;E67, C67&lt;300), K67, FALSE)</f>
        <v>0</v>
      </c>
      <c r="O67">
        <f t="shared" ref="O67:O130" si="12">C67/1000</f>
        <v>16.938941499999999</v>
      </c>
      <c r="P67">
        <f t="shared" ref="P67:P130" si="13">D67/1000000</f>
        <v>23972.522499706323</v>
      </c>
      <c r="Q67">
        <f t="shared" ref="Q67:Q130" si="14">I67-273.15</f>
        <v>21.712650499999995</v>
      </c>
      <c r="R67">
        <f t="shared" ref="R67:R130" si="15">H67-273.15</f>
        <v>22.203209050000055</v>
      </c>
    </row>
    <row r="68" spans="1:18" ht="14.25" customHeight="1" x14ac:dyDescent="0.2">
      <c r="A68" s="4" t="s">
        <v>477</v>
      </c>
      <c r="B68" s="5" t="s">
        <v>478</v>
      </c>
      <c r="C68" s="6">
        <f>VLOOKUP(B68,'Population 2015'!F:AG,28,0)</f>
        <v>16248.230000000001</v>
      </c>
      <c r="D68" s="7">
        <f>VLOOKUP(B68,'GDP data'!B:BH,59,0)</f>
        <v>54731517891.616447</v>
      </c>
      <c r="E68" s="7">
        <f>VLOOKUP(B68,'Land Area'!D:E,2,0)</f>
        <v>751914.94299999997</v>
      </c>
      <c r="F68" s="7">
        <f>IFERROR(VLOOKUP(B68,'Marine Area'!A:B,2,0),0)+IFERROR(VLOOKUP(B68,'Marine Area'!E:F,2,0),0)</f>
        <v>0</v>
      </c>
      <c r="G68" s="7">
        <f t="shared" si="8"/>
        <v>751914.94299999997</v>
      </c>
      <c r="H68" s="7">
        <f>VLOOKUP(B68,'Temperature Data'!A:C,3,0)</f>
        <v>295.30787380999993</v>
      </c>
      <c r="I68" s="7">
        <f>VLOOKUP(B68,'Temperature Data'!A:C,2,0)</f>
        <v>294.8820389</v>
      </c>
      <c r="J68" s="7">
        <f t="shared" si="9"/>
        <v>0.42583490999993501</v>
      </c>
      <c r="K68" s="7" t="str">
        <f>VLOOKUP(B68,'Country Info'!L:CT,51,0)</f>
        <v>Africa</v>
      </c>
      <c r="L68" t="b">
        <f t="shared" si="10"/>
        <v>1</v>
      </c>
      <c r="N68" t="b">
        <f t="shared" si="11"/>
        <v>0</v>
      </c>
      <c r="O68">
        <f t="shared" si="12"/>
        <v>16.248230000000003</v>
      </c>
      <c r="P68">
        <f t="shared" si="13"/>
        <v>54731.517891616444</v>
      </c>
      <c r="Q68">
        <f t="shared" si="14"/>
        <v>21.73203890000002</v>
      </c>
      <c r="R68">
        <f t="shared" si="15"/>
        <v>22.157873809999955</v>
      </c>
    </row>
    <row r="69" spans="1:18" ht="14.25" customHeight="1" x14ac:dyDescent="0.2">
      <c r="A69" s="4" t="s">
        <v>135</v>
      </c>
      <c r="B69" s="5" t="s">
        <v>136</v>
      </c>
      <c r="C69" s="6">
        <f>VLOOKUP(B69,'Population 2015'!F:AG,28,0)</f>
        <v>16195.902</v>
      </c>
      <c r="D69" s="7">
        <f>VLOOKUP(B69,'GDP data'!B:BH,59,0)</f>
        <v>176939941130.61182</v>
      </c>
      <c r="E69" s="7">
        <f>VLOOKUP(B69,'Land Area'!D:E,2,0)</f>
        <v>255014.215</v>
      </c>
      <c r="F69" s="7">
        <f>IFERROR(VLOOKUP(B69,'Marine Area'!A:B,2,0),0)+IFERROR(VLOOKUP(B69,'Marine Area'!E:F,2,0),0)</f>
        <v>1096394</v>
      </c>
      <c r="G69" s="7">
        <f t="shared" si="8"/>
        <v>1351408.2150000001</v>
      </c>
      <c r="H69" s="7">
        <f>VLOOKUP(B69,'Temperature Data'!A:C,3,0)</f>
        <v>294.31206148000001</v>
      </c>
      <c r="I69" s="7">
        <f>VLOOKUP(B69,'Temperature Data'!A:C,2,0)</f>
        <v>293.63062159999998</v>
      </c>
      <c r="J69" s="7">
        <f t="shared" si="9"/>
        <v>0.68143988000002764</v>
      </c>
      <c r="K69" s="7" t="str">
        <f>VLOOKUP(B69,'Country Info'!L:CT,51,0)</f>
        <v>South America</v>
      </c>
      <c r="L69" t="b">
        <f t="shared" si="10"/>
        <v>1</v>
      </c>
      <c r="N69" t="b">
        <f t="shared" si="11"/>
        <v>0</v>
      </c>
      <c r="O69">
        <f t="shared" si="12"/>
        <v>16.195902</v>
      </c>
      <c r="P69">
        <f t="shared" si="13"/>
        <v>176939.94113061181</v>
      </c>
      <c r="Q69">
        <f t="shared" si="14"/>
        <v>20.480621600000006</v>
      </c>
      <c r="R69">
        <f t="shared" si="15"/>
        <v>21.162061480000034</v>
      </c>
    </row>
    <row r="70" spans="1:18" ht="14.25" customHeight="1" x14ac:dyDescent="0.2">
      <c r="A70" s="4" t="s">
        <v>187</v>
      </c>
      <c r="B70" s="5" t="s">
        <v>188</v>
      </c>
      <c r="C70" s="6">
        <f>VLOOKUP(B70,'Population 2015'!F:AG,28,0)</f>
        <v>16001.107000000004</v>
      </c>
      <c r="D70" s="7">
        <f>VLOOKUP(B70,'GDP data'!B:BH,59,0)</f>
        <v>142691589480.13257</v>
      </c>
      <c r="E70" s="7">
        <f>VLOOKUP(B70,'Land Area'!D:E,2,0)</f>
        <v>108811.283</v>
      </c>
      <c r="F70" s="7">
        <f>IFERROR(VLOOKUP(B70,'Marine Area'!A:B,2,0),0)+IFERROR(VLOOKUP(B70,'Marine Area'!E:F,2,0),0)</f>
        <v>110695</v>
      </c>
      <c r="G70" s="7">
        <f t="shared" si="8"/>
        <v>219506.283</v>
      </c>
      <c r="H70" s="7">
        <f>VLOOKUP(B70,'Temperature Data'!A:C,3,0)</f>
        <v>296.43955950000003</v>
      </c>
      <c r="I70" s="7">
        <f>VLOOKUP(B70,'Temperature Data'!A:C,2,0)</f>
        <v>295.41536200000002</v>
      </c>
      <c r="J70" s="7">
        <f t="shared" si="9"/>
        <v>1.0241975000000139</v>
      </c>
      <c r="K70" s="7" t="str">
        <f>VLOOKUP(B70,'Country Info'!L:CT,51,0)</f>
        <v>North America</v>
      </c>
      <c r="L70" t="b">
        <f t="shared" si="10"/>
        <v>1</v>
      </c>
      <c r="N70" t="b">
        <f t="shared" si="11"/>
        <v>0</v>
      </c>
      <c r="O70">
        <f t="shared" si="12"/>
        <v>16.001107000000005</v>
      </c>
      <c r="P70">
        <f t="shared" si="13"/>
        <v>142691.58948013256</v>
      </c>
      <c r="Q70">
        <f t="shared" si="14"/>
        <v>22.265362000000039</v>
      </c>
      <c r="R70">
        <f t="shared" si="15"/>
        <v>23.289559500000053</v>
      </c>
    </row>
    <row r="71" spans="1:18" ht="14.25" customHeight="1" x14ac:dyDescent="0.2">
      <c r="A71" s="4" t="s">
        <v>79</v>
      </c>
      <c r="B71" s="5" t="s">
        <v>80</v>
      </c>
      <c r="C71" s="6">
        <f>VLOOKUP(B71,'Population 2015'!F:AG,28,0)</f>
        <v>15417.523000000001</v>
      </c>
      <c r="D71" s="7">
        <f>VLOOKUP(B71,'GDP data'!B:BH,59,0)</f>
        <v>51719789675.587715</v>
      </c>
      <c r="E71" s="7">
        <f>VLOOKUP(B71,'Land Area'!D:E,2,0)</f>
        <v>181059.61300000001</v>
      </c>
      <c r="F71" s="7">
        <f>IFERROR(VLOOKUP(B71,'Marine Area'!A:B,2,0),0)+IFERROR(VLOOKUP(B71,'Marine Area'!E:F,2,0),0)</f>
        <v>48697</v>
      </c>
      <c r="G71" s="7">
        <f t="shared" si="8"/>
        <v>229756.61300000001</v>
      </c>
      <c r="H71" s="7">
        <f>VLOOKUP(B71,'Temperature Data'!A:C,3,0)</f>
        <v>300.92487171999994</v>
      </c>
      <c r="I71" s="7">
        <f>VLOOKUP(B71,'Temperature Data'!A:C,2,0)</f>
        <v>300.15565340000001</v>
      </c>
      <c r="J71" s="7">
        <f t="shared" si="9"/>
        <v>0.76921831999993628</v>
      </c>
      <c r="K71" s="7" t="str">
        <f>VLOOKUP(B71,'Country Info'!L:CT,51,0)</f>
        <v>Asia</v>
      </c>
      <c r="L71" t="b">
        <f t="shared" si="10"/>
        <v>1</v>
      </c>
      <c r="N71" t="b">
        <f t="shared" si="11"/>
        <v>0</v>
      </c>
      <c r="O71">
        <f t="shared" si="12"/>
        <v>15.417523000000001</v>
      </c>
      <c r="P71">
        <f t="shared" si="13"/>
        <v>51719.789675587715</v>
      </c>
      <c r="Q71">
        <f t="shared" si="14"/>
        <v>27.005653400000028</v>
      </c>
      <c r="R71">
        <f t="shared" si="15"/>
        <v>27.774871719999965</v>
      </c>
    </row>
    <row r="72" spans="1:18" ht="14.25" customHeight="1" x14ac:dyDescent="0.2">
      <c r="A72" s="4" t="s">
        <v>383</v>
      </c>
      <c r="B72" s="5" t="s">
        <v>384</v>
      </c>
      <c r="C72" s="6">
        <f>VLOOKUP(B72,'Population 2015'!F:AG,28,0)</f>
        <v>14356.180499999995</v>
      </c>
      <c r="D72" s="7">
        <f>VLOOKUP(B72,'GDP data'!B:BH,59,0)</f>
        <v>43696523920.869942</v>
      </c>
      <c r="E72" s="7">
        <f>VLOOKUP(B72,'Land Area'!D:E,2,0)</f>
        <v>196224.29699999999</v>
      </c>
      <c r="F72" s="7">
        <f>IFERROR(VLOOKUP(B72,'Marine Area'!A:B,2,0),0)+IFERROR(VLOOKUP(B72,'Marine Area'!E:F,2,0),0)</f>
        <v>221818</v>
      </c>
      <c r="G72" s="7">
        <f t="shared" si="8"/>
        <v>418042.29700000002</v>
      </c>
      <c r="H72" s="7">
        <f>VLOOKUP(B72,'Temperature Data'!A:C,3,0)</f>
        <v>301.97608991000004</v>
      </c>
      <c r="I72" s="7">
        <f>VLOOKUP(B72,'Temperature Data'!A:C,2,0)</f>
        <v>301.56990000000002</v>
      </c>
      <c r="J72" s="7">
        <f t="shared" si="9"/>
        <v>0.40618991000002325</v>
      </c>
      <c r="K72" s="7" t="str">
        <f>VLOOKUP(B72,'Country Info'!L:CT,51,0)</f>
        <v>Africa</v>
      </c>
      <c r="L72" t="b">
        <f t="shared" si="10"/>
        <v>1</v>
      </c>
      <c r="N72" t="b">
        <f t="shared" si="11"/>
        <v>0</v>
      </c>
      <c r="O72">
        <f t="shared" si="12"/>
        <v>14.356180499999995</v>
      </c>
      <c r="P72">
        <f t="shared" si="13"/>
        <v>43696.523920869942</v>
      </c>
      <c r="Q72">
        <f t="shared" si="14"/>
        <v>28.419900000000041</v>
      </c>
      <c r="R72">
        <f t="shared" si="15"/>
        <v>28.826089910000064</v>
      </c>
    </row>
    <row r="73" spans="1:18" ht="14.25" customHeight="1" x14ac:dyDescent="0.2">
      <c r="A73" s="4" t="s">
        <v>479</v>
      </c>
      <c r="B73" s="5" t="s">
        <v>480</v>
      </c>
      <c r="C73" s="6">
        <f>VLOOKUP(B73,'Population 2015'!F:AG,28,0)</f>
        <v>14154.937</v>
      </c>
      <c r="D73" s="7">
        <f>VLOOKUP(B73,'GDP data'!B:BH,59,0)</f>
        <v>38109205249.267982</v>
      </c>
      <c r="E73" s="7">
        <f>VLOOKUP(B73,'Land Area'!D:E,2,0)</f>
        <v>389337.48100000003</v>
      </c>
      <c r="F73" s="7">
        <f>IFERROR(VLOOKUP(B73,'Marine Area'!A:B,2,0),0)+IFERROR(VLOOKUP(B73,'Marine Area'!E:F,2,0),0)</f>
        <v>0</v>
      </c>
      <c r="G73" s="7">
        <f t="shared" si="8"/>
        <v>389337.48100000003</v>
      </c>
      <c r="H73" s="7">
        <f>VLOOKUP(B73,'Temperature Data'!A:C,3,0)</f>
        <v>295.05092869999999</v>
      </c>
      <c r="I73" s="7">
        <f>VLOOKUP(B73,'Temperature Data'!A:C,2,0)</f>
        <v>294.48732899999999</v>
      </c>
      <c r="J73" s="7">
        <f t="shared" si="9"/>
        <v>0.56359969999999748</v>
      </c>
      <c r="K73" s="7" t="str">
        <f>VLOOKUP(B73,'Country Info'!L:CT,51,0)</f>
        <v>Africa</v>
      </c>
      <c r="L73" t="b">
        <f t="shared" si="10"/>
        <v>1</v>
      </c>
      <c r="N73" t="b">
        <f t="shared" si="11"/>
        <v>0</v>
      </c>
      <c r="O73">
        <f t="shared" si="12"/>
        <v>14.154937</v>
      </c>
      <c r="P73">
        <f t="shared" si="13"/>
        <v>38109.20524926798</v>
      </c>
      <c r="Q73">
        <f t="shared" si="14"/>
        <v>21.337329000000011</v>
      </c>
      <c r="R73">
        <f t="shared" si="15"/>
        <v>21.900928700000009</v>
      </c>
    </row>
    <row r="74" spans="1:18" ht="14.25" customHeight="1" x14ac:dyDescent="0.2">
      <c r="A74" s="4" t="s">
        <v>89</v>
      </c>
      <c r="B74" s="5" t="s">
        <v>90</v>
      </c>
      <c r="C74" s="6">
        <f>VLOOKUP(B74,'Population 2015'!F:AG,28,0)</f>
        <v>14140.273999999999</v>
      </c>
      <c r="D74" s="7">
        <f>VLOOKUP(B74,'GDP data'!B:BH,59,0)</f>
        <v>26192077365.962284</v>
      </c>
      <c r="E74" s="7">
        <f>VLOOKUP(B74,'Land Area'!D:E,2,0)</f>
        <v>1266282.3359999999</v>
      </c>
      <c r="F74" s="7">
        <f>IFERROR(VLOOKUP(B74,'Marine Area'!A:B,2,0),0)+IFERROR(VLOOKUP(B74,'Marine Area'!E:F,2,0),0)</f>
        <v>0</v>
      </c>
      <c r="G74" s="7">
        <f t="shared" si="8"/>
        <v>1266282.3359999999</v>
      </c>
      <c r="H74" s="7">
        <f>VLOOKUP(B74,'Temperature Data'!A:C,3,0)</f>
        <v>300.77149556000001</v>
      </c>
      <c r="I74" s="7">
        <f>VLOOKUP(B74,'Temperature Data'!A:C,2,0)</f>
        <v>299.54849730000001</v>
      </c>
      <c r="J74" s="7">
        <f t="shared" si="9"/>
        <v>1.2229982599999971</v>
      </c>
      <c r="K74" s="7" t="str">
        <f>VLOOKUP(B74,'Country Info'!L:CT,51,0)</f>
        <v>Africa</v>
      </c>
      <c r="L74" t="b">
        <f t="shared" si="10"/>
        <v>1</v>
      </c>
      <c r="N74" t="b">
        <f t="shared" si="11"/>
        <v>0</v>
      </c>
      <c r="O74">
        <f t="shared" si="12"/>
        <v>14.140274</v>
      </c>
      <c r="P74">
        <f t="shared" si="13"/>
        <v>26192.077365962283</v>
      </c>
      <c r="Q74">
        <f t="shared" si="14"/>
        <v>26.398497300000031</v>
      </c>
      <c r="R74">
        <f t="shared" si="15"/>
        <v>27.621495560000028</v>
      </c>
    </row>
    <row r="75" spans="1:18" ht="14.25" customHeight="1" x14ac:dyDescent="0.2">
      <c r="A75" s="4" t="s">
        <v>401</v>
      </c>
      <c r="B75" s="5" t="s">
        <v>402</v>
      </c>
      <c r="C75" s="6">
        <f>VLOOKUP(B75,'Population 2015'!F:AG,28,0)</f>
        <v>13763.906499999996</v>
      </c>
      <c r="D75" s="7">
        <f>VLOOKUP(B75,'GDP data'!B:BH,59,0)</f>
        <v>21027589797.563786</v>
      </c>
      <c r="E75" s="7">
        <f>VLOOKUP(B75,'Land Area'!D:E,2,0)</f>
        <v>471815.00300000003</v>
      </c>
      <c r="F75" s="7">
        <f>IFERROR(VLOOKUP(B75,'Marine Area'!A:B,2,0),0)+IFERROR(VLOOKUP(B75,'Marine Area'!E:F,2,0),0)</f>
        <v>781843</v>
      </c>
      <c r="G75" s="7">
        <f t="shared" si="8"/>
        <v>1253658.003</v>
      </c>
      <c r="H75" s="7">
        <f>VLOOKUP(B75,'Temperature Data'!A:C,3,0)</f>
        <v>300.56747936999994</v>
      </c>
      <c r="I75" s="7">
        <f>VLOOKUP(B75,'Temperature Data'!A:C,2,0)</f>
        <v>300.15555130000001</v>
      </c>
      <c r="J75" s="7">
        <f t="shared" si="9"/>
        <v>0.41192806999993081</v>
      </c>
      <c r="K75" s="7" t="str">
        <f>VLOOKUP(B75,'Country Info'!L:CT,51,0)</f>
        <v>Africa</v>
      </c>
      <c r="L75" t="b">
        <f t="shared" si="10"/>
        <v>1</v>
      </c>
      <c r="N75" t="b">
        <f t="shared" si="11"/>
        <v>0</v>
      </c>
      <c r="O75">
        <f t="shared" si="12"/>
        <v>13.763906499999996</v>
      </c>
      <c r="P75">
        <f t="shared" si="13"/>
        <v>21027.589797563785</v>
      </c>
      <c r="Q75">
        <f t="shared" si="14"/>
        <v>27.005551300000036</v>
      </c>
      <c r="R75">
        <f t="shared" si="15"/>
        <v>27.417479369999967</v>
      </c>
    </row>
    <row r="76" spans="1:18" ht="14.25" customHeight="1" x14ac:dyDescent="0.2">
      <c r="A76" s="4" t="s">
        <v>359</v>
      </c>
      <c r="B76" s="5" t="s">
        <v>360</v>
      </c>
      <c r="C76" s="6">
        <f>VLOOKUP(B76,'Population 2015'!F:AG,28,0)</f>
        <v>11642.958999999999</v>
      </c>
      <c r="D76" s="7">
        <f>VLOOKUP(B76,'GDP data'!B:BH,59,0)</f>
        <v>20727871325.87648</v>
      </c>
      <c r="E76" s="7">
        <f>VLOOKUP(B76,'Land Area'!D:E,2,0)</f>
        <v>25305.055</v>
      </c>
      <c r="F76" s="7">
        <f>IFERROR(VLOOKUP(B76,'Marine Area'!A:B,2,0),0)+IFERROR(VLOOKUP(B76,'Marine Area'!E:F,2,0),0)</f>
        <v>0</v>
      </c>
      <c r="G76" s="7">
        <f t="shared" si="8"/>
        <v>25305.055</v>
      </c>
      <c r="H76" s="7">
        <f>VLOOKUP(B76,'Temperature Data'!A:C,3,0)</f>
        <v>292.57255586000002</v>
      </c>
      <c r="I76" s="7">
        <f>VLOOKUP(B76,'Temperature Data'!A:C,2,0)</f>
        <v>291.87600250000003</v>
      </c>
      <c r="J76" s="7">
        <f t="shared" si="9"/>
        <v>0.69655335999999579</v>
      </c>
      <c r="K76" s="7" t="str">
        <f>VLOOKUP(B76,'Country Info'!L:CT,51,0)</f>
        <v>Africa</v>
      </c>
      <c r="L76" t="b">
        <f t="shared" si="10"/>
        <v>1</v>
      </c>
      <c r="N76" t="b">
        <f t="shared" si="11"/>
        <v>0</v>
      </c>
      <c r="O76">
        <f t="shared" si="12"/>
        <v>11.642958999999999</v>
      </c>
      <c r="P76">
        <f t="shared" si="13"/>
        <v>20727.87132587648</v>
      </c>
      <c r="Q76">
        <f t="shared" si="14"/>
        <v>18.72600250000005</v>
      </c>
      <c r="R76">
        <f t="shared" si="15"/>
        <v>19.422555860000045</v>
      </c>
    </row>
    <row r="77" spans="1:18" ht="14.25" customHeight="1" x14ac:dyDescent="0.2">
      <c r="A77" s="4" t="s">
        <v>191</v>
      </c>
      <c r="B77" s="5" t="s">
        <v>192</v>
      </c>
      <c r="C77" s="6">
        <f>VLOOKUP(B77,'Population 2015'!F:AG,28,0)</f>
        <v>11625.9985</v>
      </c>
      <c r="D77" s="7">
        <f>VLOOKUP(B77,'GDP data'!B:BH,59,0)</f>
        <v>22706692066.757042</v>
      </c>
      <c r="E77" s="7">
        <f>VLOOKUP(B77,'Land Area'!D:E,2,0)</f>
        <v>244301.98</v>
      </c>
      <c r="F77" s="7">
        <f>IFERROR(VLOOKUP(B77,'Marine Area'!A:B,2,0),0)+IFERROR(VLOOKUP(B77,'Marine Area'!E:F,2,0),0)</f>
        <v>102163</v>
      </c>
      <c r="G77" s="7">
        <f t="shared" si="8"/>
        <v>346464.98</v>
      </c>
      <c r="H77" s="7">
        <f>VLOOKUP(B77,'Temperature Data'!A:C,3,0)</f>
        <v>299.34873688000005</v>
      </c>
      <c r="I77" s="7">
        <f>VLOOKUP(B77,'Temperature Data'!A:C,2,0)</f>
        <v>298.96370780000001</v>
      </c>
      <c r="J77" s="7">
        <f t="shared" si="9"/>
        <v>0.38502908000003799</v>
      </c>
      <c r="K77" s="7" t="str">
        <f>VLOOKUP(B77,'Country Info'!L:CT,51,0)</f>
        <v>Africa</v>
      </c>
      <c r="L77" t="b">
        <f t="shared" si="10"/>
        <v>1</v>
      </c>
      <c r="N77" t="b">
        <f t="shared" si="11"/>
        <v>0</v>
      </c>
      <c r="O77">
        <f t="shared" si="12"/>
        <v>11.6259985</v>
      </c>
      <c r="P77">
        <f t="shared" si="13"/>
        <v>22706.692066757041</v>
      </c>
      <c r="Q77">
        <f t="shared" si="14"/>
        <v>25.813707800000032</v>
      </c>
      <c r="R77">
        <f t="shared" si="15"/>
        <v>26.19873688000007</v>
      </c>
    </row>
    <row r="78" spans="1:18" ht="14.25" customHeight="1" x14ac:dyDescent="0.2">
      <c r="A78" s="4" t="s">
        <v>437</v>
      </c>
      <c r="B78" s="5" t="s">
        <v>438</v>
      </c>
      <c r="C78" s="6">
        <f>VLOOKUP(B78,'Population 2015'!F:AG,28,0)</f>
        <v>11557.778499999999</v>
      </c>
      <c r="D78" s="7">
        <f>VLOOKUP(B78,'GDP data'!B:BH,59,0)</f>
        <v>122945411435.23283</v>
      </c>
      <c r="E78" s="7">
        <f>VLOOKUP(B78,'Land Area'!D:E,2,0)</f>
        <v>156611.69399999999</v>
      </c>
      <c r="F78" s="7">
        <f>IFERROR(VLOOKUP(B78,'Marine Area'!A:B,2,0),0)+IFERROR(VLOOKUP(B78,'Marine Area'!E:F,2,0),0)</f>
        <v>99701</v>
      </c>
      <c r="G78" s="7">
        <f t="shared" si="8"/>
        <v>256312.69399999999</v>
      </c>
      <c r="H78" s="7">
        <f>VLOOKUP(B78,'Temperature Data'!A:C,3,0)</f>
        <v>293.53045898000005</v>
      </c>
      <c r="I78" s="7">
        <f>VLOOKUP(B78,'Temperature Data'!A:C,2,0)</f>
        <v>292.61906649999997</v>
      </c>
      <c r="J78" s="7">
        <f t="shared" si="9"/>
        <v>0.91139248000007456</v>
      </c>
      <c r="K78" s="7" t="str">
        <f>VLOOKUP(B78,'Country Info'!L:CT,51,0)</f>
        <v>Africa</v>
      </c>
      <c r="L78" t="b">
        <f t="shared" si="10"/>
        <v>1</v>
      </c>
      <c r="N78" t="b">
        <f t="shared" si="11"/>
        <v>0</v>
      </c>
      <c r="O78">
        <f t="shared" si="12"/>
        <v>11.557778499999998</v>
      </c>
      <c r="P78">
        <f t="shared" si="13"/>
        <v>122945.41143523283</v>
      </c>
      <c r="Q78">
        <f t="shared" si="14"/>
        <v>19.469066499999997</v>
      </c>
      <c r="R78">
        <f t="shared" si="15"/>
        <v>20.380458980000071</v>
      </c>
    </row>
    <row r="79" spans="1:18" ht="14.25" customHeight="1" x14ac:dyDescent="0.2">
      <c r="A79" s="4" t="s">
        <v>115</v>
      </c>
      <c r="B79" s="5" t="s">
        <v>116</v>
      </c>
      <c r="C79" s="6">
        <f>VLOOKUP(B79,'Population 2015'!F:AG,28,0)</f>
        <v>11339.894000000004</v>
      </c>
      <c r="D79" s="7">
        <f>134.2*1000000000*97.315/98.238</f>
        <v>132939117245.87225</v>
      </c>
      <c r="E79" s="7">
        <f>VLOOKUP(B79,'Land Area'!D:E,2,0)</f>
        <v>109929.182</v>
      </c>
      <c r="F79" s="7">
        <f>IFERROR(VLOOKUP(B79,'Marine Area'!A:B,2,0),0)+IFERROR(VLOOKUP(B79,'Marine Area'!E:F,2,0),0)</f>
        <v>352259</v>
      </c>
      <c r="G79" s="7">
        <f t="shared" si="8"/>
        <v>462188.18200000003</v>
      </c>
      <c r="H79" s="7">
        <f>VLOOKUP(B79,'Temperature Data'!A:C,3,0)</f>
        <v>298.76717373999998</v>
      </c>
      <c r="I79" s="7">
        <f>VLOOKUP(B79,'Temperature Data'!A:C,2,0)</f>
        <v>298.40995299999997</v>
      </c>
      <c r="J79" s="7">
        <f t="shared" si="9"/>
        <v>0.35722074000000248</v>
      </c>
      <c r="K79" s="7" t="str">
        <f>VLOOKUP(B79,'Country Info'!L:CT,51,0)</f>
        <v>North America</v>
      </c>
      <c r="L79" t="b">
        <f t="shared" si="10"/>
        <v>1</v>
      </c>
      <c r="M79" s="9" t="s">
        <v>5820</v>
      </c>
      <c r="N79" t="b">
        <f t="shared" si="11"/>
        <v>0</v>
      </c>
      <c r="O79">
        <f t="shared" si="12"/>
        <v>11.339894000000005</v>
      </c>
      <c r="P79">
        <f t="shared" si="13"/>
        <v>132939.11724587224</v>
      </c>
      <c r="Q79">
        <f t="shared" si="14"/>
        <v>25.259952999999996</v>
      </c>
      <c r="R79">
        <f t="shared" si="15"/>
        <v>25.617173739999998</v>
      </c>
    </row>
    <row r="80" spans="1:18" ht="14.25" customHeight="1" x14ac:dyDescent="0.2">
      <c r="A80" s="4" t="s">
        <v>47</v>
      </c>
      <c r="B80" s="5" t="s">
        <v>48</v>
      </c>
      <c r="C80" s="6">
        <f>VLOOKUP(B80,'Population 2015'!F:AG,28,0)</f>
        <v>11248.303499999998</v>
      </c>
      <c r="D80" s="7">
        <f>VLOOKUP(B80,'GDP data'!B:BH,59,0)</f>
        <v>520878052195.13049</v>
      </c>
      <c r="E80" s="7">
        <f>VLOOKUP(B80,'Land Area'!D:E,2,0)</f>
        <v>30669.830999999998</v>
      </c>
      <c r="F80" s="7">
        <f>IFERROR(VLOOKUP(B80,'Marine Area'!A:B,2,0),0)+IFERROR(VLOOKUP(B80,'Marine Area'!E:F,2,0),0)</f>
        <v>3495</v>
      </c>
      <c r="G80" s="7">
        <f t="shared" si="8"/>
        <v>34164.830999999998</v>
      </c>
      <c r="H80" s="7">
        <f>VLOOKUP(B80,'Temperature Data'!A:C,3,0)</f>
        <v>283.73642953999996</v>
      </c>
      <c r="I80" s="7">
        <f>VLOOKUP(B80,'Temperature Data'!A:C,2,0)</f>
        <v>282.85555110000001</v>
      </c>
      <c r="J80" s="7">
        <f t="shared" si="9"/>
        <v>0.88087843999994675</v>
      </c>
      <c r="K80" s="7" t="str">
        <f>VLOOKUP(B80,'Country Info'!L:CT,51,0)</f>
        <v>Europe</v>
      </c>
      <c r="L80" t="b">
        <f t="shared" si="10"/>
        <v>1</v>
      </c>
      <c r="N80" t="b">
        <f t="shared" si="11"/>
        <v>0</v>
      </c>
      <c r="O80">
        <f t="shared" si="12"/>
        <v>11.248303499999999</v>
      </c>
      <c r="P80">
        <f t="shared" si="13"/>
        <v>520878.0521951305</v>
      </c>
      <c r="Q80">
        <f t="shared" si="14"/>
        <v>9.7055511000000365</v>
      </c>
      <c r="R80">
        <f t="shared" si="15"/>
        <v>10.586429539999983</v>
      </c>
    </row>
    <row r="81" spans="1:18" ht="14.25" customHeight="1" x14ac:dyDescent="0.2">
      <c r="A81" s="4" t="s">
        <v>405</v>
      </c>
      <c r="B81" s="5" t="s">
        <v>406</v>
      </c>
      <c r="C81" s="6">
        <f>VLOOKUP(B81,'Population 2015'!F:AG,28,0)</f>
        <v>11194.299499999997</v>
      </c>
      <c r="D81" s="7">
        <f>VLOOKUP(B81,'GDP data'!B:BH,59,0)</f>
        <v>12827976279.327291</v>
      </c>
      <c r="E81" s="7">
        <f>VLOOKUP("SDS",'Land Area'!D:E,2,0)</f>
        <v>626861.83200000005</v>
      </c>
      <c r="F81" s="7">
        <f>IFERROR(VLOOKUP("SDS",'Marine Area'!A:B,2,0),0)+IFERROR(VLOOKUP("SDS",'Marine Area'!E:F,2,0),0)</f>
        <v>0</v>
      </c>
      <c r="G81" s="7">
        <f t="shared" si="8"/>
        <v>626861.83200000005</v>
      </c>
      <c r="H81" s="7">
        <f>VLOOKUP("SDS",'Temperature Data'!A:C,3,0)</f>
        <v>301.39735366999997</v>
      </c>
      <c r="I81" s="7">
        <f>VLOOKUP("SDS",'Temperature Data'!A:C,2,0)</f>
        <v>300.18591409999999</v>
      </c>
      <c r="J81" s="7">
        <f t="shared" si="9"/>
        <v>1.2114395699999818</v>
      </c>
      <c r="K81" s="7" t="s">
        <v>1426</v>
      </c>
      <c r="L81" t="b">
        <f t="shared" si="10"/>
        <v>1</v>
      </c>
      <c r="M81" s="17" t="s">
        <v>1072</v>
      </c>
      <c r="N81" t="b">
        <f t="shared" si="11"/>
        <v>0</v>
      </c>
      <c r="O81">
        <f t="shared" si="12"/>
        <v>11.194299499999998</v>
      </c>
      <c r="P81">
        <f t="shared" si="13"/>
        <v>12827.976279327291</v>
      </c>
      <c r="Q81">
        <f t="shared" si="14"/>
        <v>27.035914100000014</v>
      </c>
      <c r="R81">
        <f t="shared" si="15"/>
        <v>28.247353669999995</v>
      </c>
    </row>
    <row r="82" spans="1:18" ht="14.25" customHeight="1" x14ac:dyDescent="0.2">
      <c r="A82" s="4" t="s">
        <v>57</v>
      </c>
      <c r="B82" s="5" t="s">
        <v>58</v>
      </c>
      <c r="C82" s="6">
        <f>VLOOKUP(B82,'Population 2015'!F:AG,28,0)</f>
        <v>11090.085499999999</v>
      </c>
      <c r="D82" s="7">
        <f>VLOOKUP(B82,'GDP data'!B:BH,59,0)</f>
        <v>78777661969.408157</v>
      </c>
      <c r="E82" s="7">
        <f>VLOOKUP(B82,'Land Area'!D:E,2,0)</f>
        <v>1086810.6459999999</v>
      </c>
      <c r="F82" s="7">
        <f>IFERROR(VLOOKUP(B82,'Marine Area'!A:B,2,0),0)+IFERROR(VLOOKUP(B82,'Marine Area'!E:F,2,0),0)</f>
        <v>0</v>
      </c>
      <c r="G82" s="7">
        <f t="shared" si="8"/>
        <v>1086810.6459999999</v>
      </c>
      <c r="H82" s="7">
        <f>VLOOKUP(B82,'Temperature Data'!A:C,3,0)</f>
        <v>293.58630719999996</v>
      </c>
      <c r="I82" s="7">
        <f>VLOOKUP(B82,'Temperature Data'!A:C,2,0)</f>
        <v>292.7674955</v>
      </c>
      <c r="J82" s="7">
        <f t="shared" si="9"/>
        <v>0.81881169999996928</v>
      </c>
      <c r="K82" s="7" t="str">
        <f>VLOOKUP(B82,'Country Info'!L:CT,51,0)</f>
        <v>South America</v>
      </c>
      <c r="L82" t="b">
        <f t="shared" si="10"/>
        <v>1</v>
      </c>
      <c r="N82" t="b">
        <f t="shared" si="11"/>
        <v>0</v>
      </c>
      <c r="O82">
        <f t="shared" si="12"/>
        <v>11.090085499999999</v>
      </c>
      <c r="P82">
        <f t="shared" si="13"/>
        <v>78777.66196940816</v>
      </c>
      <c r="Q82">
        <f t="shared" si="14"/>
        <v>19.617495500000018</v>
      </c>
      <c r="R82">
        <f t="shared" si="15"/>
        <v>20.436307199999987</v>
      </c>
    </row>
    <row r="83" spans="1:18" ht="14.25" customHeight="1" x14ac:dyDescent="0.2">
      <c r="A83" s="4" t="s">
        <v>51</v>
      </c>
      <c r="B83" s="5" t="s">
        <v>52</v>
      </c>
      <c r="C83" s="6">
        <f>VLOOKUP(B83,'Population 2015'!F:AG,28,0)</f>
        <v>10932.783499999996</v>
      </c>
      <c r="D83" s="7">
        <f>VLOOKUP(B83,'GDP data'!B:BH,59,0)</f>
        <v>30961687093.893566</v>
      </c>
      <c r="E83" s="7">
        <f>VLOOKUP(B83,'Land Area'!D:E,2,0)</f>
        <v>116113.30899999999</v>
      </c>
      <c r="F83" s="7">
        <f>IFERROR(VLOOKUP(B83,'Marine Area'!A:B,2,0),0)+IFERROR(VLOOKUP(B83,'Marine Area'!E:F,2,0),0)</f>
        <v>35493</v>
      </c>
      <c r="G83" s="7">
        <f t="shared" si="8"/>
        <v>151606.30900000001</v>
      </c>
      <c r="H83" s="7">
        <f>VLOOKUP(B83,'Temperature Data'!A:C,3,0)</f>
        <v>301.08362072999995</v>
      </c>
      <c r="I83" s="7">
        <f>VLOOKUP(B83,'Temperature Data'!A:C,2,0)</f>
        <v>300.4940307</v>
      </c>
      <c r="J83" s="7">
        <f t="shared" si="9"/>
        <v>0.58959002999995391</v>
      </c>
      <c r="K83" s="7" t="str">
        <f>VLOOKUP(B83,'Country Info'!L:CT,51,0)</f>
        <v>Africa</v>
      </c>
      <c r="L83" t="b">
        <f t="shared" si="10"/>
        <v>1</v>
      </c>
      <c r="N83" t="b">
        <f t="shared" si="11"/>
        <v>0</v>
      </c>
      <c r="O83">
        <f t="shared" si="12"/>
        <v>10.932783499999996</v>
      </c>
      <c r="P83">
        <f t="shared" si="13"/>
        <v>30961.687093893564</v>
      </c>
      <c r="Q83">
        <f t="shared" si="14"/>
        <v>27.344030700000019</v>
      </c>
      <c r="R83">
        <f t="shared" si="15"/>
        <v>27.933620729999973</v>
      </c>
    </row>
    <row r="84" spans="1:18" ht="14.25" customHeight="1" x14ac:dyDescent="0.2">
      <c r="A84" s="4" t="s">
        <v>177</v>
      </c>
      <c r="B84" s="5" t="s">
        <v>178</v>
      </c>
      <c r="C84" s="6">
        <f>VLOOKUP(B84,'Population 2015'!F:AG,28,0)</f>
        <v>10806.641</v>
      </c>
      <c r="D84" s="7">
        <f>VLOOKUP(B84,'GDP data'!B:BH,59,0)</f>
        <v>289570760339.53406</v>
      </c>
      <c r="E84" s="7">
        <f>VLOOKUP(B84,'Land Area'!D:E,2,0)</f>
        <v>131353.43599999999</v>
      </c>
      <c r="F84" s="7">
        <f>IFERROR(VLOOKUP(B84,'Marine Area'!A:B,2,0),0)+IFERROR(VLOOKUP(B84,'Marine Area'!E:F,2,0),0)</f>
        <v>482910</v>
      </c>
      <c r="G84" s="7">
        <f t="shared" si="8"/>
        <v>614263.43599999999</v>
      </c>
      <c r="H84" s="7">
        <f>VLOOKUP(B84,'Temperature Data'!A:C,3,0)</f>
        <v>288.28623497999996</v>
      </c>
      <c r="I84" s="7">
        <f>VLOOKUP(B84,'Temperature Data'!A:C,2,0)</f>
        <v>287.22690290000003</v>
      </c>
      <c r="J84" s="7">
        <f t="shared" si="9"/>
        <v>1.0593320799999333</v>
      </c>
      <c r="K84" s="7" t="str">
        <f>VLOOKUP(B84,'Country Info'!L:CT,51,0)</f>
        <v>Europe</v>
      </c>
      <c r="L84" t="b">
        <f t="shared" si="10"/>
        <v>1</v>
      </c>
      <c r="N84" t="b">
        <f t="shared" si="11"/>
        <v>0</v>
      </c>
      <c r="O84">
        <f t="shared" si="12"/>
        <v>10.806640999999999</v>
      </c>
      <c r="P84">
        <f t="shared" si="13"/>
        <v>289570.76033953408</v>
      </c>
      <c r="Q84">
        <f t="shared" si="14"/>
        <v>14.07690290000005</v>
      </c>
      <c r="R84">
        <f t="shared" si="15"/>
        <v>15.136234979999983</v>
      </c>
    </row>
    <row r="85" spans="1:18" ht="14.25" customHeight="1" x14ac:dyDescent="0.2">
      <c r="A85" s="4" t="s">
        <v>75</v>
      </c>
      <c r="B85" s="5" t="s">
        <v>76</v>
      </c>
      <c r="C85" s="6">
        <f>VLOOKUP(B85,'Population 2015'!F:AG,28,0)</f>
        <v>10727.148499999998</v>
      </c>
      <c r="D85" s="7">
        <f>VLOOKUP(B85,'GDP data'!B:BH,59,0)</f>
        <v>8809630118.7087955</v>
      </c>
      <c r="E85" s="7">
        <f>VLOOKUP(B85,'Land Area'!D:E,2,0)</f>
        <v>27041.266</v>
      </c>
      <c r="F85" s="7">
        <f>IFERROR(VLOOKUP(B85,'Marine Area'!A:B,2,0),0)+IFERROR(VLOOKUP(B85,'Marine Area'!E:F,2,0),0)</f>
        <v>0</v>
      </c>
      <c r="G85" s="7">
        <f t="shared" si="8"/>
        <v>27041.266</v>
      </c>
      <c r="H85" s="7">
        <f>VLOOKUP(B85,'Temperature Data'!A:C,3,0)</f>
        <v>293.72731917999999</v>
      </c>
      <c r="I85" s="7">
        <f>VLOOKUP(B85,'Temperature Data'!A:C,2,0)</f>
        <v>293.05925280000002</v>
      </c>
      <c r="J85" s="7">
        <f t="shared" si="9"/>
        <v>0.66806637999997065</v>
      </c>
      <c r="K85" s="7" t="str">
        <f>VLOOKUP(B85,'Country Info'!L:CT,51,0)</f>
        <v>Africa</v>
      </c>
      <c r="L85" t="b">
        <f t="shared" si="10"/>
        <v>1</v>
      </c>
      <c r="N85" t="b">
        <f t="shared" si="11"/>
        <v>0</v>
      </c>
      <c r="O85">
        <f t="shared" si="12"/>
        <v>10.727148499999997</v>
      </c>
      <c r="P85">
        <f t="shared" si="13"/>
        <v>8809.6301187087956</v>
      </c>
      <c r="Q85">
        <f t="shared" si="14"/>
        <v>19.909252800000047</v>
      </c>
      <c r="R85">
        <f t="shared" si="15"/>
        <v>20.577319180000018</v>
      </c>
    </row>
    <row r="86" spans="1:18" ht="14.25" customHeight="1" x14ac:dyDescent="0.2">
      <c r="A86" s="4" t="s">
        <v>197</v>
      </c>
      <c r="B86" s="5" t="s">
        <v>198</v>
      </c>
      <c r="C86" s="6">
        <f>VLOOKUP(B86,'Population 2015'!F:AG,28,0)</f>
        <v>10563.756999999998</v>
      </c>
      <c r="D86" s="7">
        <f>VLOOKUP(B86,'GDP data'!B:BH,59,0)</f>
        <v>31841589929.642014</v>
      </c>
      <c r="E86" s="7">
        <f>VLOOKUP(B86,'Land Area'!D:E,2,0)</f>
        <v>26891.569</v>
      </c>
      <c r="F86" s="7">
        <f>IFERROR(VLOOKUP(B86,'Marine Area'!A:B,2,0),0)+IFERROR(VLOOKUP(B86,'Marine Area'!E:F,2,0),0)</f>
        <v>117375</v>
      </c>
      <c r="G86" s="7">
        <f t="shared" si="8"/>
        <v>144266.56899999999</v>
      </c>
      <c r="H86" s="7">
        <f>VLOOKUP(B86,'Temperature Data'!A:C,3,0)</f>
        <v>298.78586817999997</v>
      </c>
      <c r="I86" s="7">
        <f>VLOOKUP(B86,'Temperature Data'!A:C,2,0)</f>
        <v>298.21919630000002</v>
      </c>
      <c r="J86" s="7">
        <f t="shared" si="9"/>
        <v>0.56667187999994439</v>
      </c>
      <c r="K86" s="7" t="str">
        <f>VLOOKUP(B86,'Country Info'!L:CT,51,0)</f>
        <v>North America</v>
      </c>
      <c r="L86" t="b">
        <f t="shared" si="10"/>
        <v>1</v>
      </c>
      <c r="N86" t="b">
        <f t="shared" si="11"/>
        <v>0</v>
      </c>
      <c r="O86">
        <f t="shared" si="12"/>
        <v>10.563756999999997</v>
      </c>
      <c r="P86">
        <f t="shared" si="13"/>
        <v>31841.589929642014</v>
      </c>
      <c r="Q86">
        <f t="shared" si="14"/>
        <v>25.069196300000044</v>
      </c>
      <c r="R86">
        <f t="shared" si="15"/>
        <v>25.635868179999989</v>
      </c>
    </row>
    <row r="87" spans="1:18" ht="14.25" customHeight="1" x14ac:dyDescent="0.2">
      <c r="A87" s="4" t="s">
        <v>121</v>
      </c>
      <c r="B87" s="5" t="s">
        <v>122</v>
      </c>
      <c r="C87" s="6">
        <f>VLOOKUP(B87,'Population 2015'!F:AG,28,0)</f>
        <v>10523.797500000001</v>
      </c>
      <c r="D87" s="7">
        <f>VLOOKUP(B87,'GDP data'!B:BH,59,0)</f>
        <v>357503876184.69037</v>
      </c>
      <c r="E87" s="7">
        <f>VLOOKUP(B87,'Land Area'!D:E,2,0)</f>
        <v>78758.865999999995</v>
      </c>
      <c r="F87" s="7">
        <f>IFERROR(VLOOKUP(B87,'Marine Area'!A:B,2,0),0)+IFERROR(VLOOKUP(B87,'Marine Area'!E:F,2,0),0)</f>
        <v>0</v>
      </c>
      <c r="G87" s="7">
        <f t="shared" si="8"/>
        <v>78758.865999999995</v>
      </c>
      <c r="H87" s="7">
        <f>VLOOKUP(B87,'Temperature Data'!A:C,3,0)</f>
        <v>282.02572546999994</v>
      </c>
      <c r="I87" s="7">
        <f>VLOOKUP(B87,'Temperature Data'!A:C,2,0)</f>
        <v>280.83083169999998</v>
      </c>
      <c r="J87" s="7">
        <f t="shared" si="9"/>
        <v>1.1948937699999647</v>
      </c>
      <c r="K87" s="7" t="str">
        <f>VLOOKUP(B87,'Country Info'!L:CT,51,0)</f>
        <v>Europe</v>
      </c>
      <c r="L87" t="b">
        <f t="shared" si="10"/>
        <v>1</v>
      </c>
      <c r="N87" t="b">
        <f t="shared" si="11"/>
        <v>0</v>
      </c>
      <c r="O87">
        <f t="shared" si="12"/>
        <v>10.523797500000001</v>
      </c>
      <c r="P87">
        <f t="shared" si="13"/>
        <v>357503.87618469039</v>
      </c>
      <c r="Q87">
        <f t="shared" si="14"/>
        <v>7.6808316999999988</v>
      </c>
      <c r="R87">
        <f t="shared" si="15"/>
        <v>8.8757254699999635</v>
      </c>
    </row>
    <row r="88" spans="1:18" ht="14.25" customHeight="1" x14ac:dyDescent="0.2">
      <c r="A88" s="4" t="s">
        <v>133</v>
      </c>
      <c r="B88" s="5" t="s">
        <v>134</v>
      </c>
      <c r="C88" s="6">
        <f>VLOOKUP(B88,'Population 2015'!F:AG,28,0)</f>
        <v>10405.832000000002</v>
      </c>
      <c r="D88" s="7">
        <f>VLOOKUP(B88,'GDP data'!B:BH,59,0)</f>
        <v>154909321367.66196</v>
      </c>
      <c r="E88" s="7">
        <f>VLOOKUP(B88,'Land Area'!D:E,2,0)</f>
        <v>48439.79</v>
      </c>
      <c r="F88" s="7">
        <f>IFERROR(VLOOKUP(B88,'Marine Area'!A:B,2,0),0)+IFERROR(VLOOKUP(B88,'Marine Area'!E:F,2,0),0)</f>
        <v>363805</v>
      </c>
      <c r="G88" s="7">
        <f t="shared" si="8"/>
        <v>412244.79</v>
      </c>
      <c r="H88" s="7">
        <f>VLOOKUP(B88,'Temperature Data'!A:C,3,0)</f>
        <v>297.52046196000003</v>
      </c>
      <c r="I88" s="7">
        <f>VLOOKUP(B88,'Temperature Data'!A:C,2,0)</f>
        <v>296.95647050000002</v>
      </c>
      <c r="J88" s="7">
        <f t="shared" si="9"/>
        <v>0.5639914600000111</v>
      </c>
      <c r="K88" s="7" t="str">
        <f>VLOOKUP(B88,'Country Info'!L:CT,51,0)</f>
        <v>North America</v>
      </c>
      <c r="L88" t="b">
        <f t="shared" si="10"/>
        <v>1</v>
      </c>
      <c r="N88" t="b">
        <f t="shared" si="11"/>
        <v>0</v>
      </c>
      <c r="O88">
        <f t="shared" si="12"/>
        <v>10.405832000000002</v>
      </c>
      <c r="P88">
        <f t="shared" si="13"/>
        <v>154909.32136766196</v>
      </c>
      <c r="Q88">
        <f t="shared" si="14"/>
        <v>23.806470500000046</v>
      </c>
      <c r="R88">
        <f t="shared" si="15"/>
        <v>24.370461960000057</v>
      </c>
    </row>
    <row r="89" spans="1:18" ht="14.25" customHeight="1" x14ac:dyDescent="0.2">
      <c r="A89" s="4" t="s">
        <v>343</v>
      </c>
      <c r="B89" s="5" t="s">
        <v>344</v>
      </c>
      <c r="C89" s="6">
        <f>VLOOKUP(B89,'Population 2015'!F:AG,28,0)</f>
        <v>10365.435500000001</v>
      </c>
      <c r="D89" s="7">
        <f>VLOOKUP(B89,'GDP data'!B:BH,59,0)</f>
        <v>307229815692.7038</v>
      </c>
      <c r="E89" s="7">
        <f>VLOOKUP(B89,'Land Area'!D:E,2,0)</f>
        <v>91391.042000000001</v>
      </c>
      <c r="F89" s="7">
        <f>IFERROR(VLOOKUP(B89,'Marine Area'!A:B,2,0),0)+IFERROR(VLOOKUP(B89,'Marine Area'!E:F,2,0),0)</f>
        <v>768297</v>
      </c>
      <c r="G89" s="7">
        <f t="shared" si="8"/>
        <v>859688.04200000002</v>
      </c>
      <c r="H89" s="7">
        <f>VLOOKUP(B89,'Temperature Data'!A:C,3,0)</f>
        <v>288.41240364999999</v>
      </c>
      <c r="I89" s="7">
        <f>VLOOKUP(B89,'Temperature Data'!A:C,2,0)</f>
        <v>288.04359679999999</v>
      </c>
      <c r="J89" s="7">
        <f t="shared" si="9"/>
        <v>0.36880684999999858</v>
      </c>
      <c r="K89" s="7" t="str">
        <f>VLOOKUP(B89,'Country Info'!L:CT,51,0)</f>
        <v>Europe</v>
      </c>
      <c r="L89" t="b">
        <f t="shared" si="10"/>
        <v>1</v>
      </c>
      <c r="N89" t="b">
        <f t="shared" si="11"/>
        <v>0</v>
      </c>
      <c r="O89">
        <f t="shared" si="12"/>
        <v>10.365435500000002</v>
      </c>
      <c r="P89">
        <f t="shared" si="13"/>
        <v>307229.81569270382</v>
      </c>
      <c r="Q89">
        <f t="shared" si="14"/>
        <v>14.893596800000012</v>
      </c>
      <c r="R89">
        <f t="shared" si="15"/>
        <v>15.26240365000001</v>
      </c>
    </row>
    <row r="90" spans="1:18" ht="14.25" customHeight="1" x14ac:dyDescent="0.2">
      <c r="A90" s="4" t="s">
        <v>35</v>
      </c>
      <c r="B90" s="5" t="s">
        <v>36</v>
      </c>
      <c r="C90" s="6">
        <f>VLOOKUP(B90,'Population 2015'!F:AG,28,0)</f>
        <v>9863.4800000000032</v>
      </c>
      <c r="D90" s="7">
        <f>VLOOKUP(B90,'GDP data'!B:BH,59,0)</f>
        <v>145466446321.06781</v>
      </c>
      <c r="E90" s="7">
        <f>VLOOKUP(B90,'Land Area'!D:E,2,0)</f>
        <v>86249.804999999993</v>
      </c>
      <c r="F90" s="7">
        <f>IFERROR(VLOOKUP(B90,'Marine Area'!A:B,2,0),0)+IFERROR(VLOOKUP(B90,'Marine Area'!E:F,2,0),0)</f>
        <v>80614</v>
      </c>
      <c r="G90" s="7">
        <f t="shared" si="8"/>
        <v>166863.80499999999</v>
      </c>
      <c r="H90" s="7">
        <f>VLOOKUP(B90,'Temperature Data'!A:C,3,0)</f>
        <v>285.54184437000004</v>
      </c>
      <c r="I90" s="7">
        <f>VLOOKUP(B90,'Temperature Data'!A:C,2,0)</f>
        <v>284.40283770000002</v>
      </c>
      <c r="J90" s="7">
        <f t="shared" si="9"/>
        <v>1.1390066700000148</v>
      </c>
      <c r="K90" s="7" t="str">
        <f>VLOOKUP(B90,'Country Info'!L:CT,51,0)</f>
        <v>Asia</v>
      </c>
      <c r="L90" t="b">
        <f t="shared" si="10"/>
        <v>1</v>
      </c>
      <c r="N90" t="b">
        <f t="shared" si="11"/>
        <v>0</v>
      </c>
      <c r="O90">
        <f t="shared" si="12"/>
        <v>9.8634800000000027</v>
      </c>
      <c r="P90">
        <f t="shared" si="13"/>
        <v>145466.44632106781</v>
      </c>
      <c r="Q90">
        <f t="shared" si="14"/>
        <v>11.252837700000043</v>
      </c>
      <c r="R90">
        <f t="shared" si="15"/>
        <v>12.391844370000058</v>
      </c>
    </row>
    <row r="91" spans="1:18" ht="14.25" customHeight="1" x14ac:dyDescent="0.2">
      <c r="A91" s="4" t="s">
        <v>417</v>
      </c>
      <c r="B91" s="5" t="s">
        <v>418</v>
      </c>
      <c r="C91" s="6">
        <f>VLOOKUP(B91,'Population 2015'!F:AG,28,0)</f>
        <v>9849.3484999999964</v>
      </c>
      <c r="D91" s="7">
        <f>VLOOKUP(B91,'GDP data'!B:BH,59,0)</f>
        <v>481170737701.31696</v>
      </c>
      <c r="E91" s="7">
        <f>VLOOKUP(B91,'Land Area'!D:E,2,0)</f>
        <v>446178.44199999998</v>
      </c>
      <c r="F91" s="7">
        <f>IFERROR(VLOOKUP(B91,'Marine Area'!A:B,2,0),0)+IFERROR(VLOOKUP(B91,'Marine Area'!E:F,2,0),0)</f>
        <v>155347</v>
      </c>
      <c r="G91" s="7">
        <f t="shared" si="8"/>
        <v>601525.44200000004</v>
      </c>
      <c r="H91" s="7">
        <f>VLOOKUP(B91,'Temperature Data'!A:C,3,0)</f>
        <v>276.57071768999998</v>
      </c>
      <c r="I91" s="7">
        <f>VLOOKUP(B91,'Temperature Data'!A:C,2,0)</f>
        <v>275.70393969999998</v>
      </c>
      <c r="J91" s="7">
        <f t="shared" si="9"/>
        <v>0.86677799000000277</v>
      </c>
      <c r="K91" s="7" t="str">
        <f>VLOOKUP(B91,'Country Info'!L:CT,51,0)</f>
        <v>Europe</v>
      </c>
      <c r="L91" t="b">
        <f t="shared" si="10"/>
        <v>1</v>
      </c>
      <c r="N91" t="b">
        <f t="shared" si="11"/>
        <v>0</v>
      </c>
      <c r="O91">
        <f t="shared" si="12"/>
        <v>9.8493484999999961</v>
      </c>
      <c r="P91">
        <f t="shared" si="13"/>
        <v>481170.73770131695</v>
      </c>
      <c r="Q91">
        <f t="shared" si="14"/>
        <v>2.5539397000000008</v>
      </c>
      <c r="R91">
        <f t="shared" si="15"/>
        <v>3.4207176900000036</v>
      </c>
    </row>
    <row r="92" spans="1:18" ht="14.25" customHeight="1" x14ac:dyDescent="0.2">
      <c r="A92" s="4" t="s">
        <v>201</v>
      </c>
      <c r="B92" s="5" t="s">
        <v>202</v>
      </c>
      <c r="C92" s="6">
        <f>VLOOKUP(B92,'Population 2015'!F:AG,28,0)</f>
        <v>9844.2460000000028</v>
      </c>
      <c r="D92" s="7">
        <f>VLOOKUP(B92,'GDP data'!B:BH,59,0)</f>
        <v>263781871939.86792</v>
      </c>
      <c r="E92" s="7">
        <f>VLOOKUP(B92,'Land Area'!D:E,2,0)</f>
        <v>93200.952000000005</v>
      </c>
      <c r="F92" s="7">
        <f>IFERROR(VLOOKUP(B92,'Marine Area'!A:B,2,0),0)+IFERROR(VLOOKUP(B92,'Marine Area'!E:F,2,0),0)</f>
        <v>0</v>
      </c>
      <c r="G92" s="7">
        <f t="shared" si="8"/>
        <v>93200.952000000005</v>
      </c>
      <c r="H92" s="7">
        <f>VLOOKUP(B92,'Temperature Data'!A:C,3,0)</f>
        <v>284.84275580000002</v>
      </c>
      <c r="I92" s="7">
        <f>VLOOKUP(B92,'Temperature Data'!A:C,2,0)</f>
        <v>283.5597209</v>
      </c>
      <c r="J92" s="7">
        <f t="shared" si="9"/>
        <v>1.2830349000000183</v>
      </c>
      <c r="K92" s="7" t="str">
        <f>VLOOKUP(B92,'Country Info'!L:CT,51,0)</f>
        <v>Europe</v>
      </c>
      <c r="L92" t="b">
        <f t="shared" si="10"/>
        <v>1</v>
      </c>
      <c r="N92" t="b">
        <f t="shared" si="11"/>
        <v>0</v>
      </c>
      <c r="O92">
        <f t="shared" si="12"/>
        <v>9.8442460000000036</v>
      </c>
      <c r="P92">
        <f t="shared" si="13"/>
        <v>263781.87193986791</v>
      </c>
      <c r="Q92">
        <f t="shared" si="14"/>
        <v>10.409720900000025</v>
      </c>
      <c r="R92">
        <f t="shared" si="15"/>
        <v>11.692755800000043</v>
      </c>
    </row>
    <row r="93" spans="1:18" ht="14.25" customHeight="1" x14ac:dyDescent="0.2">
      <c r="A93" s="4" t="s">
        <v>45</v>
      </c>
      <c r="B93" s="5" t="s">
        <v>46</v>
      </c>
      <c r="C93" s="6">
        <f>VLOOKUP(B93,'Population 2015'!F:AG,28,0)</f>
        <v>9700.6089999999986</v>
      </c>
      <c r="D93" s="7">
        <f>VLOOKUP(B93,'GDP data'!B:BH,59,0)</f>
        <v>171563080410.20972</v>
      </c>
      <c r="E93" s="7">
        <f>VLOOKUP(B93,'Land Area'!D:E,2,0)</f>
        <v>207499.144</v>
      </c>
      <c r="F93" s="7">
        <f>IFERROR(VLOOKUP(B93,'Marine Area'!A:B,2,0),0)+IFERROR(VLOOKUP(B93,'Marine Area'!E:F,2,0),0)</f>
        <v>0</v>
      </c>
      <c r="G93" s="7">
        <f t="shared" si="8"/>
        <v>207499.144</v>
      </c>
      <c r="H93" s="7">
        <f>VLOOKUP(B93,'Temperature Data'!A:C,3,0)</f>
        <v>280.84705743999996</v>
      </c>
      <c r="I93" s="7">
        <f>VLOOKUP(B93,'Temperature Data'!A:C,2,0)</f>
        <v>279.48987199999999</v>
      </c>
      <c r="J93" s="7">
        <f t="shared" si="9"/>
        <v>1.3571854399999665</v>
      </c>
      <c r="K93" s="7" t="str">
        <f>VLOOKUP(B93,'Country Info'!L:CT,51,0)</f>
        <v>Europe</v>
      </c>
      <c r="L93" t="b">
        <f t="shared" si="10"/>
        <v>1</v>
      </c>
      <c r="N93" t="b">
        <f t="shared" si="11"/>
        <v>0</v>
      </c>
      <c r="O93">
        <f t="shared" si="12"/>
        <v>9.7006089999999983</v>
      </c>
      <c r="P93">
        <f t="shared" si="13"/>
        <v>171563.08041020972</v>
      </c>
      <c r="Q93">
        <f t="shared" si="14"/>
        <v>6.3398720000000139</v>
      </c>
      <c r="R93">
        <f t="shared" si="15"/>
        <v>7.6970574399999805</v>
      </c>
    </row>
    <row r="94" spans="1:18" ht="14.25" customHeight="1" x14ac:dyDescent="0.2">
      <c r="A94" s="4" t="s">
        <v>227</v>
      </c>
      <c r="B94" s="5" t="s">
        <v>228</v>
      </c>
      <c r="C94" s="6">
        <f>VLOOKUP(B94,'Population 2015'!F:AG,28,0)</f>
        <v>9494.2465000000011</v>
      </c>
      <c r="D94" s="7">
        <f>VLOOKUP(B94,'GDP data'!B:BH,59,0)</f>
        <v>85588348124.050079</v>
      </c>
      <c r="E94" s="7">
        <f>VLOOKUP(B94,'Land Area'!D:E,2,0)</f>
        <v>88863.154999999999</v>
      </c>
      <c r="F94" s="7">
        <f>IFERROR(VLOOKUP(B94,'Marine Area'!A:B,2,0),0)+IFERROR(VLOOKUP(B94,'Marine Area'!E:F,2,0),0)</f>
        <v>97</v>
      </c>
      <c r="G94" s="7">
        <f t="shared" si="8"/>
        <v>88960.154999999999</v>
      </c>
      <c r="H94" s="7">
        <f>VLOOKUP(B94,'Temperature Data'!A:C,3,0)</f>
        <v>293.13128606000004</v>
      </c>
      <c r="I94" s="7">
        <f>VLOOKUP(B94,'Temperature Data'!A:C,2,0)</f>
        <v>291.80159880000002</v>
      </c>
      <c r="J94" s="7">
        <f t="shared" si="9"/>
        <v>1.3296872600000142</v>
      </c>
      <c r="K94" s="7" t="str">
        <f>VLOOKUP(B94,'Country Info'!L:CT,51,0)</f>
        <v>Asia</v>
      </c>
      <c r="L94" t="b">
        <f t="shared" si="10"/>
        <v>1</v>
      </c>
      <c r="N94" t="b">
        <f t="shared" si="11"/>
        <v>0</v>
      </c>
      <c r="O94">
        <f t="shared" si="12"/>
        <v>9.4942465000000009</v>
      </c>
      <c r="P94">
        <f t="shared" si="13"/>
        <v>85588.348124050084</v>
      </c>
      <c r="Q94">
        <f t="shared" si="14"/>
        <v>18.651598800000045</v>
      </c>
      <c r="R94">
        <f t="shared" si="15"/>
        <v>19.981286060000059</v>
      </c>
    </row>
    <row r="95" spans="1:18" ht="14.25" customHeight="1" x14ac:dyDescent="0.2">
      <c r="A95" s="4" t="s">
        <v>199</v>
      </c>
      <c r="B95" s="5" t="s">
        <v>200</v>
      </c>
      <c r="C95" s="6">
        <f>VLOOKUP(B95,'Population 2015'!F:AG,28,0)</f>
        <v>9294.5054999999975</v>
      </c>
      <c r="D95" s="7">
        <f>VLOOKUP(B95,'GDP data'!B:BH,59,0)</f>
        <v>44760245066.234245</v>
      </c>
      <c r="E95" s="7">
        <f>VLOOKUP(B95,'Land Area'!D:E,2,0)</f>
        <v>112236.69500000001</v>
      </c>
      <c r="F95" s="7">
        <f>IFERROR(VLOOKUP(B95,'Marine Area'!A:B,2,0),0)+IFERROR(VLOOKUP(B95,'Marine Area'!E:F,2,0),0)</f>
        <v>210711</v>
      </c>
      <c r="G95" s="7">
        <f t="shared" si="8"/>
        <v>322947.69500000001</v>
      </c>
      <c r="H95" s="7">
        <f>VLOOKUP(B95,'Temperature Data'!A:C,3,0)</f>
        <v>297.01413811999998</v>
      </c>
      <c r="I95" s="7">
        <f>VLOOKUP(B95,'Temperature Data'!A:C,2,0)</f>
        <v>296.48071929999998</v>
      </c>
      <c r="J95" s="7">
        <f t="shared" si="9"/>
        <v>0.53341882000000851</v>
      </c>
      <c r="K95" s="7" t="str">
        <f>VLOOKUP(B95,'Country Info'!L:CT,51,0)</f>
        <v>North America</v>
      </c>
      <c r="L95" t="b">
        <f t="shared" si="10"/>
        <v>1</v>
      </c>
      <c r="N95" t="b">
        <f t="shared" si="11"/>
        <v>0</v>
      </c>
      <c r="O95">
        <f t="shared" si="12"/>
        <v>9.2945054999999979</v>
      </c>
      <c r="P95">
        <f t="shared" si="13"/>
        <v>44760.245066234245</v>
      </c>
      <c r="Q95">
        <f t="shared" si="14"/>
        <v>23.330719299999998</v>
      </c>
      <c r="R95">
        <f t="shared" si="15"/>
        <v>23.864138120000007</v>
      </c>
    </row>
    <row r="96" spans="1:18" ht="14.25" customHeight="1" x14ac:dyDescent="0.2">
      <c r="A96" s="4" t="s">
        <v>451</v>
      </c>
      <c r="B96" s="5" t="s">
        <v>452</v>
      </c>
      <c r="C96" s="6">
        <f>VLOOKUP(B96,'Population 2015'!F:AG,28,0)</f>
        <v>8916.8989999999994</v>
      </c>
      <c r="D96" s="7">
        <f>VLOOKUP(B96,'GDP data'!B:BH,59,0)</f>
        <v>609998221091.021</v>
      </c>
      <c r="E96" s="7">
        <f>VLOOKUP(B96,'Land Area'!D:E,2,0)</f>
        <v>71084.638000000006</v>
      </c>
      <c r="F96" s="7">
        <f>IFERROR(VLOOKUP(B96,'Marine Area'!A:B,2,0),0)+IFERROR(VLOOKUP(B96,'Marine Area'!E:F,2,0),0)</f>
        <v>57847</v>
      </c>
      <c r="G96" s="7">
        <f t="shared" si="8"/>
        <v>128931.63800000001</v>
      </c>
      <c r="H96" s="7">
        <f>VLOOKUP(B96,'Temperature Data'!A:C,3,0)</f>
        <v>301.53050132999999</v>
      </c>
      <c r="I96" s="7">
        <f>VLOOKUP(B96,'Temperature Data'!A:C,2,0)</f>
        <v>300.26568209999999</v>
      </c>
      <c r="J96" s="7">
        <f t="shared" si="9"/>
        <v>1.2648192300000005</v>
      </c>
      <c r="K96" s="7" t="str">
        <f>VLOOKUP(B96,'Country Info'!L:CT,51,0)</f>
        <v>Asia</v>
      </c>
      <c r="L96" t="b">
        <f t="shared" si="10"/>
        <v>1</v>
      </c>
      <c r="N96" t="b">
        <f t="shared" si="11"/>
        <v>0</v>
      </c>
      <c r="O96">
        <f t="shared" si="12"/>
        <v>8.916898999999999</v>
      </c>
      <c r="P96">
        <f t="shared" si="13"/>
        <v>609998.22109102097</v>
      </c>
      <c r="Q96">
        <f t="shared" si="14"/>
        <v>27.115682100000015</v>
      </c>
      <c r="R96">
        <f t="shared" si="15"/>
        <v>28.380501330000016</v>
      </c>
    </row>
    <row r="97" spans="1:18" ht="14.25" customHeight="1" x14ac:dyDescent="0.2">
      <c r="A97" s="4" t="s">
        <v>333</v>
      </c>
      <c r="B97" s="5" t="s">
        <v>334</v>
      </c>
      <c r="C97" s="6">
        <f>VLOOKUP(B97,'Population 2015'!F:AG,28,0)</f>
        <v>8682.1740000000027</v>
      </c>
      <c r="D97" s="7">
        <f>VLOOKUP(B97,'GDP data'!B:BH,59,0)</f>
        <v>32085428348.461105</v>
      </c>
      <c r="E97" s="7">
        <f>VLOOKUP(B97,'Land Area'!D:E,2,0)</f>
        <v>465147.37599999999</v>
      </c>
      <c r="F97" s="7">
        <f>IFERROR(VLOOKUP(B97,'Marine Area'!A:B,2,0),0)+IFERROR(VLOOKUP(B97,'Marine Area'!E:F,2,0),0)</f>
        <v>2403355</v>
      </c>
      <c r="G97" s="7">
        <f t="shared" si="8"/>
        <v>2868502.3760000002</v>
      </c>
      <c r="H97" s="7">
        <f>VLOOKUP(B97,'Temperature Data'!A:C,3,0)</f>
        <v>296.84695274000006</v>
      </c>
      <c r="I97" s="7">
        <f>VLOOKUP(B97,'Temperature Data'!A:C,2,0)</f>
        <v>296.3770955</v>
      </c>
      <c r="J97" s="7">
        <f t="shared" si="9"/>
        <v>0.46985724000006712</v>
      </c>
      <c r="K97" s="7" t="str">
        <f>VLOOKUP(B97,'Country Info'!L:CT,51,0)</f>
        <v>Oceania</v>
      </c>
      <c r="L97" t="b">
        <f t="shared" si="10"/>
        <v>1</v>
      </c>
      <c r="N97" t="b">
        <f t="shared" si="11"/>
        <v>0</v>
      </c>
      <c r="O97">
        <f t="shared" si="12"/>
        <v>8.6821740000000034</v>
      </c>
      <c r="P97">
        <f t="shared" si="13"/>
        <v>32085.428348461104</v>
      </c>
      <c r="Q97">
        <f t="shared" si="14"/>
        <v>23.227095500000019</v>
      </c>
      <c r="R97">
        <f t="shared" si="15"/>
        <v>23.696952740000086</v>
      </c>
    </row>
    <row r="98" spans="1:18" ht="14.25" customHeight="1" x14ac:dyDescent="0.2">
      <c r="A98" s="4" t="s">
        <v>33</v>
      </c>
      <c r="B98" s="5" t="s">
        <v>34</v>
      </c>
      <c r="C98" s="6">
        <f>VLOOKUP(B98,'Population 2015'!F:AG,28,0)</f>
        <v>8642.4210000000021</v>
      </c>
      <c r="D98" s="7">
        <f>VLOOKUP(B98,'GDP data'!B:BH,59,0)</f>
        <v>430975998137.23615</v>
      </c>
      <c r="E98" s="7">
        <f>VLOOKUP(B98,'Land Area'!D:E,2,0)</f>
        <v>83993.198000000004</v>
      </c>
      <c r="F98" s="7">
        <f>IFERROR(VLOOKUP(B98,'Marine Area'!A:B,2,0),0)+IFERROR(VLOOKUP(B98,'Marine Area'!E:F,2,0),0)</f>
        <v>0</v>
      </c>
      <c r="G98" s="7">
        <f t="shared" si="8"/>
        <v>83993.198000000004</v>
      </c>
      <c r="H98" s="7">
        <f>VLOOKUP(B98,'Temperature Data'!A:C,3,0)</f>
        <v>280.64816394000002</v>
      </c>
      <c r="I98" s="7">
        <f>VLOOKUP(B98,'Temperature Data'!A:C,2,0)</f>
        <v>279.12101030000002</v>
      </c>
      <c r="J98" s="7">
        <f t="shared" si="9"/>
        <v>1.5271536399999945</v>
      </c>
      <c r="K98" s="7" t="str">
        <f>VLOOKUP(B98,'Country Info'!L:CT,51,0)</f>
        <v>Europe</v>
      </c>
      <c r="L98" t="b">
        <f t="shared" si="10"/>
        <v>1</v>
      </c>
      <c r="N98" t="b">
        <f t="shared" si="11"/>
        <v>0</v>
      </c>
      <c r="O98">
        <f t="shared" si="12"/>
        <v>8.6424210000000024</v>
      </c>
      <c r="P98">
        <f t="shared" si="13"/>
        <v>430975.99813723617</v>
      </c>
      <c r="Q98">
        <f t="shared" si="14"/>
        <v>5.9710103000000458</v>
      </c>
      <c r="R98">
        <f t="shared" si="15"/>
        <v>7.4981639400000404</v>
      </c>
    </row>
    <row r="99" spans="1:18" ht="14.25" customHeight="1" x14ac:dyDescent="0.2">
      <c r="A99" s="4" t="s">
        <v>423</v>
      </c>
      <c r="B99" s="5" t="s">
        <v>424</v>
      </c>
      <c r="C99" s="6">
        <f>VLOOKUP(B99,'Population 2015'!F:AG,28,0)</f>
        <v>8524.0625000000036</v>
      </c>
      <c r="D99" s="7">
        <f>VLOOKUP(B99,'GDP data'!B:BH,59,0)</f>
        <v>25719495030.477459</v>
      </c>
      <c r="E99" s="7">
        <f>VLOOKUP(B99,'Land Area'!D:E,2,0)</f>
        <v>142238.264</v>
      </c>
      <c r="F99" s="7">
        <f>IFERROR(VLOOKUP(B99,'Marine Area'!A:B,2,0),0)+IFERROR(VLOOKUP(B99,'Marine Area'!E:F,2,0),0)</f>
        <v>0</v>
      </c>
      <c r="G99" s="7">
        <f t="shared" si="8"/>
        <v>142238.264</v>
      </c>
      <c r="H99" s="7">
        <f>VLOOKUP(B99,'Temperature Data'!A:C,3,0)</f>
        <v>273.88333255000003</v>
      </c>
      <c r="I99" s="7">
        <f>VLOOKUP(B99,'Temperature Data'!A:C,2,0)</f>
        <v>273.03069850000003</v>
      </c>
      <c r="J99" s="7">
        <f t="shared" si="9"/>
        <v>0.85263405000000603</v>
      </c>
      <c r="K99" s="7" t="str">
        <f>VLOOKUP(B99,'Country Info'!L:CT,51,0)</f>
        <v>Asia</v>
      </c>
      <c r="L99" t="b">
        <f t="shared" si="10"/>
        <v>1</v>
      </c>
      <c r="N99" t="b">
        <f t="shared" si="11"/>
        <v>0</v>
      </c>
      <c r="O99">
        <f t="shared" si="12"/>
        <v>8.524062500000003</v>
      </c>
      <c r="P99">
        <f t="shared" si="13"/>
        <v>25719.495030477457</v>
      </c>
      <c r="Q99">
        <f t="shared" si="14"/>
        <v>-0.1193014999999491</v>
      </c>
      <c r="R99">
        <f t="shared" si="15"/>
        <v>0.73333255000005693</v>
      </c>
    </row>
    <row r="100" spans="1:18" ht="14.25" customHeight="1" x14ac:dyDescent="0.2">
      <c r="A100" s="4" t="s">
        <v>419</v>
      </c>
      <c r="B100" s="5" t="s">
        <v>420</v>
      </c>
      <c r="C100" s="6">
        <f>VLOOKUP(B100,'Population 2015'!F:AG,28,0)</f>
        <v>8281.7320000000018</v>
      </c>
      <c r="D100" s="7">
        <f>VLOOKUP(B100,'GDP data'!B:BH,59,0)</f>
        <v>540550953723.45416</v>
      </c>
      <c r="E100" s="7">
        <f>VLOOKUP(B100,'Land Area'!D:E,2,0)</f>
        <v>41435.798999999999</v>
      </c>
      <c r="F100" s="7">
        <f>IFERROR(VLOOKUP(B100,'Marine Area'!A:B,2,0),0)+IFERROR(VLOOKUP(B100,'Marine Area'!E:F,2,0),0)</f>
        <v>0</v>
      </c>
      <c r="G100" s="7">
        <f t="shared" si="8"/>
        <v>41435.798999999999</v>
      </c>
      <c r="H100" s="7">
        <f>VLOOKUP(B100,'Temperature Data'!A:C,3,0)</f>
        <v>279.82912351000004</v>
      </c>
      <c r="I100" s="7">
        <f>VLOOKUP(B100,'Temperature Data'!A:C,2,0)</f>
        <v>278.65937869999999</v>
      </c>
      <c r="J100" s="7">
        <f t="shared" si="9"/>
        <v>1.1697448100000543</v>
      </c>
      <c r="K100" s="7" t="str">
        <f>VLOOKUP(B100,'Country Info'!L:CT,51,0)</f>
        <v>Europe</v>
      </c>
      <c r="L100" t="b">
        <f t="shared" si="10"/>
        <v>1</v>
      </c>
      <c r="N100" t="b">
        <f t="shared" si="11"/>
        <v>0</v>
      </c>
      <c r="O100">
        <f t="shared" si="12"/>
        <v>8.2817320000000016</v>
      </c>
      <c r="P100">
        <f t="shared" si="13"/>
        <v>540550.95372345415</v>
      </c>
      <c r="Q100">
        <f t="shared" si="14"/>
        <v>5.5093787000000134</v>
      </c>
      <c r="R100">
        <f t="shared" si="15"/>
        <v>6.6791235100000677</v>
      </c>
    </row>
    <row r="101" spans="1:18" ht="14.25" customHeight="1" x14ac:dyDescent="0.2">
      <c r="A101" s="4" t="s">
        <v>217</v>
      </c>
      <c r="B101" s="5" t="s">
        <v>218</v>
      </c>
      <c r="C101" s="6">
        <f>VLOOKUP(B101,'Population 2015'!F:AG,28,0)</f>
        <v>8007.7779999999993</v>
      </c>
      <c r="D101" s="7">
        <f>VLOOKUP(B101,'GDP data'!B:BH,59,0)</f>
        <v>300546194180.57172</v>
      </c>
      <c r="E101" s="7">
        <f>VLOOKUP(B101,'Land Area'!D:E,2,0)</f>
        <v>22101.434000000001</v>
      </c>
      <c r="F101" s="7">
        <f>IFERROR(VLOOKUP(B101,'Marine Area'!A:B,2,0),0)+IFERROR(VLOOKUP(B101,'Marine Area'!E:F,2,0),0)</f>
        <v>24628</v>
      </c>
      <c r="G101" s="7">
        <f t="shared" si="8"/>
        <v>46729.434000000001</v>
      </c>
      <c r="H101" s="7">
        <f>VLOOKUP(B101,'Temperature Data'!A:C,3,0)</f>
        <v>293.62574267000002</v>
      </c>
      <c r="I101" s="7">
        <f>VLOOKUP(B101,'Temperature Data'!A:C,2,0)</f>
        <v>292.29359310000001</v>
      </c>
      <c r="J101" s="7">
        <f t="shared" si="9"/>
        <v>1.3321495700000128</v>
      </c>
      <c r="K101" s="7" t="str">
        <f>VLOOKUP(B101,'Country Info'!L:CT,51,0)</f>
        <v>Asia</v>
      </c>
      <c r="L101" t="b">
        <f t="shared" si="10"/>
        <v>1</v>
      </c>
      <c r="N101" t="b">
        <f t="shared" si="11"/>
        <v>0</v>
      </c>
      <c r="O101">
        <f t="shared" si="12"/>
        <v>8.0077780000000001</v>
      </c>
      <c r="P101">
        <f t="shared" si="13"/>
        <v>300546.19418057171</v>
      </c>
      <c r="Q101">
        <f t="shared" si="14"/>
        <v>19.143593100000032</v>
      </c>
      <c r="R101">
        <f t="shared" si="15"/>
        <v>20.475742670000045</v>
      </c>
    </row>
    <row r="102" spans="1:18" ht="14.25" customHeight="1" x14ac:dyDescent="0.2">
      <c r="A102" s="4" t="s">
        <v>385</v>
      </c>
      <c r="B102" s="5" t="s">
        <v>386</v>
      </c>
      <c r="C102" s="6">
        <f>VLOOKUP(B102,'Population 2015'!F:AG,28,0)</f>
        <v>7519.4960000000001</v>
      </c>
      <c r="D102" s="7">
        <f>VLOOKUP(B102,'GDP data'!B:BH,59,0)</f>
        <v>105915299947.91142</v>
      </c>
      <c r="E102" s="7">
        <f>VLOOKUP(B102,'Land Area'!D:E,2,0)</f>
        <v>77628.706000000006</v>
      </c>
      <c r="F102" s="7">
        <f>IFERROR(VLOOKUP(B102,'Marine Area'!A:B,2,0),0)+IFERROR(VLOOKUP(B102,'Marine Area'!E:F,2,0),0)</f>
        <v>0</v>
      </c>
      <c r="G102" s="7">
        <f t="shared" si="8"/>
        <v>77628.706000000006</v>
      </c>
      <c r="H102" s="7">
        <f>VLOOKUP(B102,'Temperature Data'!A:C,3,0)</f>
        <v>284.92018145000003</v>
      </c>
      <c r="I102" s="7">
        <f>VLOOKUP(B102,'Temperature Data'!A:C,2,0)</f>
        <v>283.70548960000002</v>
      </c>
      <c r="J102" s="7">
        <f t="shared" si="9"/>
        <v>1.2146918500000083</v>
      </c>
      <c r="K102" s="7" t="str">
        <f>VLOOKUP(B102,'Country Info'!L:CT,51,0)</f>
        <v>Europe</v>
      </c>
      <c r="L102" t="b">
        <f t="shared" si="10"/>
        <v>1</v>
      </c>
      <c r="N102" t="b">
        <f t="shared" si="11"/>
        <v>0</v>
      </c>
      <c r="O102">
        <f t="shared" si="12"/>
        <v>7.5194960000000002</v>
      </c>
      <c r="P102">
        <f t="shared" si="13"/>
        <v>105915.29994791142</v>
      </c>
      <c r="Q102">
        <f t="shared" si="14"/>
        <v>10.555489600000044</v>
      </c>
      <c r="R102">
        <f t="shared" si="15"/>
        <v>11.770181450000052</v>
      </c>
    </row>
    <row r="103" spans="1:18" ht="14.25" customHeight="1" x14ac:dyDescent="0.2">
      <c r="A103" s="4" t="s">
        <v>429</v>
      </c>
      <c r="B103" s="5" t="s">
        <v>430</v>
      </c>
      <c r="C103" s="6">
        <f>VLOOKUP(B103,'Population 2015'!F:AG,28,0)</f>
        <v>7473.2285000000011</v>
      </c>
      <c r="D103" s="7">
        <f>VLOOKUP(B103,'GDP data'!B:BH,59,0)</f>
        <v>14404273148.260605</v>
      </c>
      <c r="E103" s="7">
        <f>VLOOKUP(B103,'Land Area'!D:E,2,0)</f>
        <v>56863.476999999999</v>
      </c>
      <c r="F103" s="7">
        <f>IFERROR(VLOOKUP(B103,'Marine Area'!A:B,2,0),0)+IFERROR(VLOOKUP(B103,'Marine Area'!E:F,2,0),0)</f>
        <v>15447</v>
      </c>
      <c r="G103" s="7">
        <f t="shared" si="8"/>
        <v>72310.476999999999</v>
      </c>
      <c r="H103" s="7">
        <f>VLOOKUP(B103,'Temperature Data'!A:C,3,0)</f>
        <v>300.41937467000002</v>
      </c>
      <c r="I103" s="7">
        <f>VLOOKUP(B103,'Temperature Data'!A:C,2,0)</f>
        <v>299.8067112</v>
      </c>
      <c r="J103" s="7">
        <f t="shared" si="9"/>
        <v>0.61266347000002952</v>
      </c>
      <c r="K103" s="7" t="str">
        <f>VLOOKUP(B103,'Country Info'!L:CT,51,0)</f>
        <v>Africa</v>
      </c>
      <c r="L103" t="b">
        <f t="shared" si="10"/>
        <v>1</v>
      </c>
      <c r="N103" t="b">
        <f t="shared" si="11"/>
        <v>0</v>
      </c>
      <c r="O103">
        <f t="shared" si="12"/>
        <v>7.4732285000000012</v>
      </c>
      <c r="P103">
        <f t="shared" si="13"/>
        <v>14404.273148260605</v>
      </c>
      <c r="Q103">
        <f t="shared" si="14"/>
        <v>26.656711200000018</v>
      </c>
      <c r="R103">
        <f t="shared" si="15"/>
        <v>27.269374670000047</v>
      </c>
    </row>
    <row r="104" spans="1:18" ht="14.25" customHeight="1" x14ac:dyDescent="0.2">
      <c r="A104" s="4" t="s">
        <v>95</v>
      </c>
      <c r="B104" s="5" t="s">
        <v>96</v>
      </c>
      <c r="C104" s="6">
        <f>VLOOKUP(B104,'Population 2015'!F:AG,28,0)</f>
        <v>7399.8384999999989</v>
      </c>
      <c r="D104" s="7">
        <f>VLOOKUP(B104,'GDP data'!B:BH,59,0)</f>
        <v>408626637207.1358</v>
      </c>
      <c r="E104" s="7">
        <f>VLOOKUP(B104,'Land Area'!D:E,2,0)</f>
        <v>1036.2049999999999</v>
      </c>
      <c r="F104" s="7">
        <f>IFERROR(VLOOKUP(B104,'Marine Area'!A:B,2,0),0)+IFERROR(VLOOKUP(B104,'Marine Area'!E:F,2,0),0)</f>
        <v>0</v>
      </c>
      <c r="G104" s="7">
        <f t="shared" si="8"/>
        <v>1036.2049999999999</v>
      </c>
      <c r="H104" s="7">
        <f>VLOOKUP(B104,'Temperature Data'!A:C,3,0)</f>
        <v>296.32594727999998</v>
      </c>
      <c r="I104" s="7">
        <f>VLOOKUP(B104,'Temperature Data'!A:C,2,0)</f>
        <v>295.7886517</v>
      </c>
      <c r="J104" s="7">
        <f t="shared" si="9"/>
        <v>0.53729557999997724</v>
      </c>
      <c r="K104" s="7" t="str">
        <f>VLOOKUP(B104,'Country Info'!L:CT,51,0)</f>
        <v>Asia</v>
      </c>
      <c r="L104" t="b">
        <f t="shared" si="10"/>
        <v>1</v>
      </c>
      <c r="N104" t="b">
        <f t="shared" si="11"/>
        <v>0</v>
      </c>
      <c r="O104">
        <f t="shared" si="12"/>
        <v>7.3998384999999987</v>
      </c>
      <c r="P104">
        <f t="shared" si="13"/>
        <v>408626.63720713579</v>
      </c>
      <c r="Q104">
        <f t="shared" si="14"/>
        <v>22.638651700000025</v>
      </c>
      <c r="R104">
        <f t="shared" si="15"/>
        <v>23.175947280000003</v>
      </c>
    </row>
    <row r="105" spans="1:18" ht="14.25" customHeight="1" x14ac:dyDescent="0.2">
      <c r="A105" s="4" t="s">
        <v>389</v>
      </c>
      <c r="B105" s="5" t="s">
        <v>390</v>
      </c>
      <c r="C105" s="6">
        <f>VLOOKUP(B105,'Population 2015'!F:AG,28,0)</f>
        <v>7314.7729999999983</v>
      </c>
      <c r="D105" s="7">
        <f>VLOOKUP(B105,'GDP data'!B:BH,59,0)</f>
        <v>11285173339.848312</v>
      </c>
      <c r="E105" s="7">
        <f>VLOOKUP(B105,'Land Area'!D:E,2,0)</f>
        <v>71611.714999999997</v>
      </c>
      <c r="F105" s="7">
        <f>IFERROR(VLOOKUP(B105,'Marine Area'!A:B,2,0),0)+IFERROR(VLOOKUP(B105,'Marine Area'!E:F,2,0),0)</f>
        <v>160584</v>
      </c>
      <c r="G105" s="7">
        <f t="shared" si="8"/>
        <v>232195.715</v>
      </c>
      <c r="H105" s="7">
        <f>VLOOKUP(B105,'Temperature Data'!A:C,3,0)</f>
        <v>299.10982708</v>
      </c>
      <c r="I105" s="7">
        <f>VLOOKUP(B105,'Temperature Data'!A:C,2,0)</f>
        <v>298.8144532</v>
      </c>
      <c r="J105" s="7">
        <f t="shared" si="9"/>
        <v>0.29537387999999964</v>
      </c>
      <c r="K105" s="7" t="str">
        <f>VLOOKUP(B105,'Country Info'!L:CT,51,0)</f>
        <v>Africa</v>
      </c>
      <c r="L105" t="b">
        <f t="shared" si="10"/>
        <v>1</v>
      </c>
      <c r="N105" t="b">
        <f t="shared" si="11"/>
        <v>0</v>
      </c>
      <c r="O105">
        <f t="shared" si="12"/>
        <v>7.314772999999998</v>
      </c>
      <c r="P105">
        <f t="shared" si="13"/>
        <v>11285.173339848312</v>
      </c>
      <c r="Q105">
        <f t="shared" si="14"/>
        <v>25.664453200000025</v>
      </c>
      <c r="R105">
        <f t="shared" si="15"/>
        <v>25.959827080000025</v>
      </c>
    </row>
    <row r="106" spans="1:18" ht="14.25" customHeight="1" x14ac:dyDescent="0.2">
      <c r="A106" s="4" t="s">
        <v>71</v>
      </c>
      <c r="B106" s="5" t="s">
        <v>72</v>
      </c>
      <c r="C106" s="6">
        <f>VLOOKUP(B106,'Population 2015'!F:AG,28,0)</f>
        <v>7309.2534999999998</v>
      </c>
      <c r="D106" s="7">
        <f>VLOOKUP(B106,'GDP data'!B:BH,59,0)</f>
        <v>131965595680.32149</v>
      </c>
      <c r="E106" s="7">
        <f>VLOOKUP(B106,'Land Area'!D:E,2,0)</f>
        <v>112760.694</v>
      </c>
      <c r="F106" s="7">
        <f>IFERROR(VLOOKUP(B106,'Marine Area'!A:B,2,0),0)+IFERROR(VLOOKUP(B106,'Marine Area'!E:F,2,0),0)</f>
        <v>34745</v>
      </c>
      <c r="G106" s="7">
        <f t="shared" si="8"/>
        <v>147505.69400000002</v>
      </c>
      <c r="H106" s="7">
        <f>VLOOKUP(B106,'Temperature Data'!A:C,3,0)</f>
        <v>284.95851544000004</v>
      </c>
      <c r="I106" s="7">
        <f>VLOOKUP(B106,'Temperature Data'!A:C,2,0)</f>
        <v>283.74251800000002</v>
      </c>
      <c r="J106" s="7">
        <f t="shared" si="9"/>
        <v>1.2159974400000237</v>
      </c>
      <c r="K106" s="7" t="str">
        <f>VLOOKUP(B106,'Country Info'!L:CT,51,0)</f>
        <v>Europe</v>
      </c>
      <c r="L106" t="b">
        <f t="shared" si="10"/>
        <v>1</v>
      </c>
      <c r="N106" t="b">
        <f t="shared" si="11"/>
        <v>0</v>
      </c>
      <c r="O106">
        <f t="shared" si="12"/>
        <v>7.3092534999999996</v>
      </c>
      <c r="P106">
        <f t="shared" si="13"/>
        <v>131965.59568032148</v>
      </c>
      <c r="Q106">
        <f t="shared" si="14"/>
        <v>10.592518000000041</v>
      </c>
      <c r="R106">
        <f t="shared" si="15"/>
        <v>11.808515440000065</v>
      </c>
    </row>
    <row r="107" spans="1:18" ht="14.25" customHeight="1" x14ac:dyDescent="0.2">
      <c r="A107" s="4" t="s">
        <v>241</v>
      </c>
      <c r="B107" s="5" t="s">
        <v>242</v>
      </c>
      <c r="C107" s="6">
        <f>VLOOKUP(B107,'Population 2015'!F:AG,28,0)</f>
        <v>6787.418999999999</v>
      </c>
      <c r="D107" s="7">
        <f>VLOOKUP(B107,'GDP data'!B:BH,59,0)</f>
        <v>41395269251.058777</v>
      </c>
      <c r="E107" s="7">
        <f>VLOOKUP(B107,'Land Area'!D:E,2,0)</f>
        <v>228113.98699999999</v>
      </c>
      <c r="F107" s="7">
        <f>IFERROR(VLOOKUP(B107,'Marine Area'!A:B,2,0),0)+IFERROR(VLOOKUP(B107,'Marine Area'!E:F,2,0),0)</f>
        <v>0</v>
      </c>
      <c r="G107" s="7">
        <f t="shared" si="8"/>
        <v>228113.98699999999</v>
      </c>
      <c r="H107" s="7">
        <f>VLOOKUP(B107,'Temperature Data'!A:C,3,0)</f>
        <v>296.50466648000003</v>
      </c>
      <c r="I107" s="7">
        <f>VLOOKUP(B107,'Temperature Data'!A:C,2,0)</f>
        <v>295.8205719</v>
      </c>
      <c r="J107" s="7">
        <f t="shared" si="9"/>
        <v>0.68409458000002132</v>
      </c>
      <c r="K107" s="7" t="str">
        <f>VLOOKUP(B107,'Country Info'!L:CT,51,0)</f>
        <v>Asia</v>
      </c>
      <c r="L107" t="b">
        <f t="shared" si="10"/>
        <v>1</v>
      </c>
      <c r="N107" t="b">
        <f t="shared" si="11"/>
        <v>0</v>
      </c>
      <c r="O107">
        <f t="shared" si="12"/>
        <v>6.787418999999999</v>
      </c>
      <c r="P107">
        <f t="shared" si="13"/>
        <v>41395.26925105878</v>
      </c>
      <c r="Q107">
        <f t="shared" si="14"/>
        <v>22.670571900000027</v>
      </c>
      <c r="R107">
        <f t="shared" si="15"/>
        <v>23.354666480000049</v>
      </c>
    </row>
    <row r="108" spans="1:18" ht="14.25" customHeight="1" x14ac:dyDescent="0.2">
      <c r="A108" s="4" t="s">
        <v>245</v>
      </c>
      <c r="B108" s="5" t="s">
        <v>246</v>
      </c>
      <c r="C108" s="6">
        <f>VLOOKUP(B108,'Population 2015'!F:AG,28,0)</f>
        <v>6398.9395000000004</v>
      </c>
      <c r="D108" s="7">
        <f>VLOOKUP(B108,'GDP data'!B:BH,59,0)</f>
        <v>110329048228.76411</v>
      </c>
      <c r="E108" s="7">
        <f>VLOOKUP(B108,'Land Area'!D:E,2,0)</f>
        <v>10004.097</v>
      </c>
      <c r="F108" s="7">
        <f>IFERROR(VLOOKUP(B108,'Marine Area'!A:B,2,0),0)+IFERROR(VLOOKUP(B108,'Marine Area'!E:F,2,0),0)</f>
        <v>20184</v>
      </c>
      <c r="G108" s="7">
        <f t="shared" si="8"/>
        <v>30188.097000000002</v>
      </c>
      <c r="H108" s="7">
        <f>VLOOKUP(B108,'Temperature Data'!A:C,3,0)</f>
        <v>290.94283667999997</v>
      </c>
      <c r="I108" s="7">
        <f>VLOOKUP(B108,'Temperature Data'!A:C,2,0)</f>
        <v>289.64358520000002</v>
      </c>
      <c r="J108" s="7">
        <f t="shared" si="9"/>
        <v>1.2992514799999526</v>
      </c>
      <c r="K108" s="7" t="str">
        <f>VLOOKUP(B108,'Country Info'!L:CT,51,0)</f>
        <v>Asia</v>
      </c>
      <c r="L108" t="b">
        <f t="shared" si="10"/>
        <v>1</v>
      </c>
      <c r="N108" t="b">
        <f t="shared" si="11"/>
        <v>0</v>
      </c>
      <c r="O108">
        <f t="shared" si="12"/>
        <v>6.3989395</v>
      </c>
      <c r="P108">
        <f t="shared" si="13"/>
        <v>110329.04822876412</v>
      </c>
      <c r="Q108">
        <f t="shared" si="14"/>
        <v>16.493585200000041</v>
      </c>
      <c r="R108">
        <f t="shared" si="15"/>
        <v>17.792836679999994</v>
      </c>
    </row>
    <row r="109" spans="1:18" ht="14.25" customHeight="1" x14ac:dyDescent="0.2">
      <c r="A109" s="4" t="s">
        <v>311</v>
      </c>
      <c r="B109" s="5" t="s">
        <v>312</v>
      </c>
      <c r="C109" s="6">
        <f>VLOOKUP(B109,'Population 2015'!F:AG,28,0)</f>
        <v>6298.5980000000009</v>
      </c>
      <c r="D109" s="7">
        <f>VLOOKUP(B109,'GDP data'!B:BH,59,0)</f>
        <v>33507482488.824268</v>
      </c>
      <c r="E109" s="7">
        <f>VLOOKUP(B109,'Land Area'!D:E,2,0)</f>
        <v>128684.567</v>
      </c>
      <c r="F109" s="7">
        <f>IFERROR(VLOOKUP(B109,'Marine Area'!A:B,2,0),0)+IFERROR(VLOOKUP(B109,'Marine Area'!E:F,2,0),0)</f>
        <v>213813</v>
      </c>
      <c r="G109" s="7">
        <f t="shared" si="8"/>
        <v>342497.56699999998</v>
      </c>
      <c r="H109" s="7">
        <f>VLOOKUP(B109,'Temperature Data'!A:C,3,0)</f>
        <v>298.69762496999999</v>
      </c>
      <c r="I109" s="7">
        <f>VLOOKUP(B109,'Temperature Data'!A:C,2,0)</f>
        <v>298.202359</v>
      </c>
      <c r="J109" s="7">
        <f t="shared" si="9"/>
        <v>0.49526596999999128</v>
      </c>
      <c r="K109" s="7" t="str">
        <f>VLOOKUP(B109,'Country Info'!L:CT,51,0)</f>
        <v>North America</v>
      </c>
      <c r="L109" t="b">
        <f t="shared" si="10"/>
        <v>1</v>
      </c>
      <c r="N109" t="b">
        <f t="shared" si="11"/>
        <v>0</v>
      </c>
      <c r="O109">
        <f t="shared" si="12"/>
        <v>6.298598000000001</v>
      </c>
      <c r="P109">
        <f t="shared" si="13"/>
        <v>33507.482488824266</v>
      </c>
      <c r="Q109">
        <f t="shared" si="14"/>
        <v>25.052359000000024</v>
      </c>
      <c r="R109">
        <f t="shared" si="15"/>
        <v>25.547624970000015</v>
      </c>
    </row>
    <row r="110" spans="1:18" ht="14.25" customHeight="1" x14ac:dyDescent="0.2">
      <c r="A110" s="4" t="s">
        <v>139</v>
      </c>
      <c r="B110" s="5" t="s">
        <v>140</v>
      </c>
      <c r="C110" s="6">
        <f>VLOOKUP(B110,'Population 2015'!F:AG,28,0)</f>
        <v>6231.0659999999998</v>
      </c>
      <c r="D110" s="7">
        <f>VLOOKUP(B110,'GDP data'!B:BH,59,0)</f>
        <v>49059658944.819443</v>
      </c>
      <c r="E110" s="7">
        <f>VLOOKUP(B110,'Land Area'!D:E,2,0)</f>
        <v>20539.228999999999</v>
      </c>
      <c r="F110" s="7">
        <f>IFERROR(VLOOKUP(B110,'Marine Area'!A:B,2,0),0)+IFERROR(VLOOKUP(B110,'Marine Area'!E:F,2,0),0)</f>
        <v>95099</v>
      </c>
      <c r="G110" s="7">
        <f t="shared" si="8"/>
        <v>115638.22899999999</v>
      </c>
      <c r="H110" s="7">
        <f>VLOOKUP(B110,'Temperature Data'!A:C,3,0)</f>
        <v>298.80533051999998</v>
      </c>
      <c r="I110" s="7">
        <f>VLOOKUP(B110,'Temperature Data'!A:C,2,0)</f>
        <v>298.10929040000002</v>
      </c>
      <c r="J110" s="7">
        <f t="shared" si="9"/>
        <v>0.69604011999996374</v>
      </c>
      <c r="K110" s="7" t="str">
        <f>VLOOKUP(B110,'Country Info'!L:CT,51,0)</f>
        <v>North America</v>
      </c>
      <c r="L110" t="b">
        <f t="shared" si="10"/>
        <v>1</v>
      </c>
      <c r="N110" t="b">
        <f t="shared" si="11"/>
        <v>0</v>
      </c>
      <c r="O110">
        <f t="shared" si="12"/>
        <v>6.2310660000000002</v>
      </c>
      <c r="P110">
        <f t="shared" si="13"/>
        <v>49059.658944819443</v>
      </c>
      <c r="Q110">
        <f t="shared" si="14"/>
        <v>24.959290400000043</v>
      </c>
      <c r="R110">
        <f t="shared" si="15"/>
        <v>25.655330520000007</v>
      </c>
    </row>
    <row r="111" spans="1:18" ht="14.25" customHeight="1" x14ac:dyDescent="0.2">
      <c r="A111" s="4" t="s">
        <v>251</v>
      </c>
      <c r="B111" s="5" t="s">
        <v>252</v>
      </c>
      <c r="C111" s="6">
        <f>VLOOKUP(B111,'Population 2015'!F:AG,28,0)</f>
        <v>6192.2350000000006</v>
      </c>
      <c r="D111" s="7">
        <f>VLOOKUP(B111,'GDP data'!B:BH,59,0)</f>
        <v>116940831227.10471</v>
      </c>
      <c r="E111" s="7">
        <f>VLOOKUP(B111,'Land Area'!D:E,2,0)</f>
        <v>1623760.9</v>
      </c>
      <c r="F111" s="7">
        <f>IFERROR(VLOOKUP(B111,'Marine Area'!A:B,2,0),0)+IFERROR(VLOOKUP(B111,'Marine Area'!E:F,2,0),0)</f>
        <v>364524</v>
      </c>
      <c r="G111" s="7">
        <f t="shared" si="8"/>
        <v>1988284.9</v>
      </c>
      <c r="H111" s="7">
        <f>VLOOKUP(B111,'Temperature Data'!A:C,3,0)</f>
        <v>295.86078056999997</v>
      </c>
      <c r="I111" s="7">
        <f>VLOOKUP(B111,'Temperature Data'!A:C,2,0)</f>
        <v>294.86448639999998</v>
      </c>
      <c r="J111" s="7">
        <f t="shared" si="9"/>
        <v>0.99629416999999876</v>
      </c>
      <c r="K111" s="7" t="str">
        <f>VLOOKUP(B111,'Country Info'!L:CT,51,0)</f>
        <v>Africa</v>
      </c>
      <c r="L111" t="b">
        <f t="shared" si="10"/>
        <v>1</v>
      </c>
      <c r="N111" t="b">
        <f t="shared" si="11"/>
        <v>0</v>
      </c>
      <c r="O111">
        <f t="shared" si="12"/>
        <v>6.1922350000000002</v>
      </c>
      <c r="P111">
        <f t="shared" si="13"/>
        <v>116940.8312271047</v>
      </c>
      <c r="Q111">
        <f t="shared" si="14"/>
        <v>21.714486399999998</v>
      </c>
      <c r="R111">
        <f t="shared" si="15"/>
        <v>22.710780569999997</v>
      </c>
    </row>
    <row r="112" spans="1:18" ht="14.25" customHeight="1" x14ac:dyDescent="0.2">
      <c r="A112" s="4" t="s">
        <v>335</v>
      </c>
      <c r="B112" s="5" t="s">
        <v>336</v>
      </c>
      <c r="C112" s="6">
        <f>VLOOKUP(B112,'Population 2015'!F:AG,28,0)</f>
        <v>6177.9500000000007</v>
      </c>
      <c r="D112" s="7">
        <f>VLOOKUP(B112,'GDP data'!B:BH,59,0)</f>
        <v>78091620933.424896</v>
      </c>
      <c r="E112" s="7">
        <f>VLOOKUP(B112,'Land Area'!D:E,2,0)</f>
        <v>399901.05499999999</v>
      </c>
      <c r="F112" s="7">
        <f>IFERROR(VLOOKUP(B112,'Marine Area'!A:B,2,0),0)+IFERROR(VLOOKUP(B112,'Marine Area'!E:F,2,0),0)</f>
        <v>0</v>
      </c>
      <c r="G112" s="7">
        <f t="shared" si="8"/>
        <v>399901.05499999999</v>
      </c>
      <c r="H112" s="7">
        <f>VLOOKUP(B112,'Temperature Data'!A:C,3,0)</f>
        <v>297.27966915000002</v>
      </c>
      <c r="I112" s="7">
        <f>VLOOKUP(B112,'Temperature Data'!A:C,2,0)</f>
        <v>296.56794930000001</v>
      </c>
      <c r="J112" s="7">
        <f t="shared" si="9"/>
        <v>0.71171985000000859</v>
      </c>
      <c r="K112" s="7" t="str">
        <f>VLOOKUP(B112,'Country Info'!L:CT,51,0)</f>
        <v>South America</v>
      </c>
      <c r="L112" t="b">
        <f t="shared" si="10"/>
        <v>1</v>
      </c>
      <c r="N112" t="b">
        <f t="shared" si="11"/>
        <v>0</v>
      </c>
      <c r="O112">
        <f t="shared" si="12"/>
        <v>6.1779500000000009</v>
      </c>
      <c r="P112">
        <f t="shared" si="13"/>
        <v>78091.6209334249</v>
      </c>
      <c r="Q112">
        <f t="shared" si="14"/>
        <v>23.417949300000032</v>
      </c>
      <c r="R112">
        <f t="shared" si="15"/>
        <v>24.129669150000041</v>
      </c>
    </row>
    <row r="113" spans="1:18" ht="14.25" customHeight="1" x14ac:dyDescent="0.2">
      <c r="A113" s="4" t="s">
        <v>239</v>
      </c>
      <c r="B113" s="5" t="s">
        <v>240</v>
      </c>
      <c r="C113" s="6">
        <f>VLOOKUP(B113,'Population 2015'!F:AG,28,0)</f>
        <v>5914.9804999999988</v>
      </c>
      <c r="D113" s="7">
        <f>VLOOKUP(B113,'GDP data'!B:BH,59,0)</f>
        <v>25086544783.745872</v>
      </c>
      <c r="E113" s="7">
        <f>VLOOKUP(B113,'Land Area'!D:E,2,0)</f>
        <v>198990.45300000001</v>
      </c>
      <c r="F113" s="7">
        <f>IFERROR(VLOOKUP(B113,'Marine Area'!A:B,2,0),0)+IFERROR(VLOOKUP(B113,'Marine Area'!E:F,2,0),0)</f>
        <v>0</v>
      </c>
      <c r="G113" s="7">
        <f t="shared" si="8"/>
        <v>198990.45300000001</v>
      </c>
      <c r="H113" s="7">
        <f>VLOOKUP(B113,'Temperature Data'!A:C,3,0)</f>
        <v>274.78593861000002</v>
      </c>
      <c r="I113" s="7">
        <f>VLOOKUP(B113,'Temperature Data'!A:C,2,0)</f>
        <v>274.21039830000001</v>
      </c>
      <c r="J113" s="7">
        <f t="shared" si="9"/>
        <v>0.57554031000000805</v>
      </c>
      <c r="K113" s="7" t="str">
        <f>VLOOKUP(B113,'Country Info'!L:CT,51,0)</f>
        <v>Asia</v>
      </c>
      <c r="L113" t="b">
        <f t="shared" si="10"/>
        <v>1</v>
      </c>
      <c r="N113" t="b">
        <f t="shared" si="11"/>
        <v>0</v>
      </c>
      <c r="O113">
        <f t="shared" si="12"/>
        <v>5.9149804999999986</v>
      </c>
      <c r="P113">
        <f t="shared" si="13"/>
        <v>25086.544783745874</v>
      </c>
      <c r="Q113">
        <f t="shared" si="14"/>
        <v>1.0603983000000312</v>
      </c>
      <c r="R113">
        <f t="shared" si="15"/>
        <v>1.6359386100000393</v>
      </c>
    </row>
    <row r="114" spans="1:18" ht="14.25" customHeight="1" x14ac:dyDescent="0.2">
      <c r="A114" s="4" t="s">
        <v>441</v>
      </c>
      <c r="B114" s="5" t="s">
        <v>442</v>
      </c>
      <c r="C114" s="6">
        <f>VLOOKUP(B114,'Population 2015'!F:AG,28,0)</f>
        <v>5766.4314999999997</v>
      </c>
      <c r="D114" s="7">
        <f>VLOOKUP(B114,'GDP data'!B:BH,59,0)</f>
        <v>79032357701.452881</v>
      </c>
      <c r="E114" s="7">
        <f>VLOOKUP(B114,'Land Area'!D:E,2,0)</f>
        <v>470850.39899999998</v>
      </c>
      <c r="F114" s="7">
        <f>IFERROR(VLOOKUP(B114,'Marine Area'!A:B,2,0),0)+IFERROR(VLOOKUP(B114,'Marine Area'!E:F,2,0),0)</f>
        <v>61226</v>
      </c>
      <c r="G114" s="7">
        <f t="shared" si="8"/>
        <v>532076.39899999998</v>
      </c>
      <c r="H114" s="7">
        <f>VLOOKUP(B114,'Temperature Data'!A:C,3,0)</f>
        <v>290.01564535</v>
      </c>
      <c r="I114" s="7">
        <f>VLOOKUP(B114,'Temperature Data'!A:C,2,0)</f>
        <v>289.04002830000002</v>
      </c>
      <c r="J114" s="7">
        <f t="shared" si="9"/>
        <v>0.97561704999998256</v>
      </c>
      <c r="K114" s="7" t="str">
        <f>VLOOKUP(B114,'Country Info'!L:CT,51,0)</f>
        <v>Asia</v>
      </c>
      <c r="L114" t="b">
        <f t="shared" si="10"/>
        <v>1</v>
      </c>
      <c r="N114" t="b">
        <f t="shared" si="11"/>
        <v>0</v>
      </c>
      <c r="O114">
        <f t="shared" si="12"/>
        <v>5.7664314999999995</v>
      </c>
      <c r="P114">
        <f t="shared" si="13"/>
        <v>79032.357701452886</v>
      </c>
      <c r="Q114">
        <f t="shared" si="14"/>
        <v>15.89002830000004</v>
      </c>
      <c r="R114">
        <f t="shared" si="15"/>
        <v>16.865645350000023</v>
      </c>
    </row>
    <row r="115" spans="1:18" ht="14.25" customHeight="1" x14ac:dyDescent="0.2">
      <c r="A115" s="4" t="s">
        <v>127</v>
      </c>
      <c r="B115" s="5" t="s">
        <v>128</v>
      </c>
      <c r="C115" s="6">
        <f>VLOOKUP(B115,'Population 2015'!F:AG,28,0)</f>
        <v>5677.7960000000003</v>
      </c>
      <c r="D115" s="7">
        <f>VLOOKUP(B115,'GDP data'!B:BH,59,0)</f>
        <v>278748351517.93402</v>
      </c>
      <c r="E115" s="7">
        <f>VLOOKUP(B115,'Land Area'!D:E,2,0)</f>
        <v>42696.434000000001</v>
      </c>
      <c r="F115" s="7">
        <f>IFERROR(VLOOKUP(B115,'Marine Area'!A:B,2,0),0)+IFERROR(VLOOKUP(B115,'Marine Area'!E:F,2,0),0)</f>
        <v>105021</v>
      </c>
      <c r="G115" s="7">
        <f t="shared" si="8"/>
        <v>147717.43400000001</v>
      </c>
      <c r="H115" s="7">
        <f>VLOOKUP(B115,'Temperature Data'!A:C,3,0)</f>
        <v>282.17311638000001</v>
      </c>
      <c r="I115" s="7">
        <f>VLOOKUP(B115,'Temperature Data'!A:C,2,0)</f>
        <v>281.33302300000003</v>
      </c>
      <c r="J115" s="7">
        <f t="shared" si="9"/>
        <v>0.84009337999998479</v>
      </c>
      <c r="K115" s="7" t="str">
        <f>VLOOKUP(B115,'Country Info'!L:CT,51,0)</f>
        <v>Europe</v>
      </c>
      <c r="L115" t="b">
        <f t="shared" si="10"/>
        <v>1</v>
      </c>
      <c r="N115" t="b">
        <f t="shared" si="11"/>
        <v>0</v>
      </c>
      <c r="O115">
        <f t="shared" si="12"/>
        <v>5.6777959999999998</v>
      </c>
      <c r="P115">
        <f t="shared" si="13"/>
        <v>278748.351517934</v>
      </c>
      <c r="Q115">
        <f t="shared" si="14"/>
        <v>8.1830230000000483</v>
      </c>
      <c r="R115">
        <f t="shared" si="15"/>
        <v>9.0231163800000331</v>
      </c>
    </row>
    <row r="116" spans="1:18" ht="14.25" customHeight="1" x14ac:dyDescent="0.2">
      <c r="A116" s="4" t="s">
        <v>391</v>
      </c>
      <c r="B116" s="5" t="s">
        <v>392</v>
      </c>
      <c r="C116" s="6">
        <f>VLOOKUP(B116,'Population 2015'!F:AG,28,0)</f>
        <v>5650.018</v>
      </c>
      <c r="D116" s="7">
        <f>VLOOKUP(B116,'GDP data'!B:BH,59,0)</f>
        <v>482409671479.02338</v>
      </c>
      <c r="E116" s="7">
        <f>VLOOKUP(B116,'Land Area'!D:E,2,0)</f>
        <v>510.50299999999999</v>
      </c>
      <c r="F116" s="7">
        <f>IFERROR(VLOOKUP(B116,'Marine Area'!A:B,2,0),0)+IFERROR(VLOOKUP(B116,'Marine Area'!E:F,2,0),0)</f>
        <v>714</v>
      </c>
      <c r="G116" s="7">
        <f t="shared" si="8"/>
        <v>1224.5029999999999</v>
      </c>
      <c r="H116" s="7">
        <f>VLOOKUP(B116,'Temperature Data'!A:C,3,0)</f>
        <v>300.34295365000003</v>
      </c>
      <c r="I116" s="7">
        <f>VLOOKUP(B116,'Temperature Data'!A:C,2,0)</f>
        <v>299.61731739999999</v>
      </c>
      <c r="J116" s="7">
        <f t="shared" si="9"/>
        <v>0.7256362500000364</v>
      </c>
      <c r="K116" s="7" t="str">
        <f>VLOOKUP(B116,'Country Info'!L:CT,51,0)</f>
        <v>Asia</v>
      </c>
      <c r="L116" t="b">
        <f t="shared" si="10"/>
        <v>1</v>
      </c>
      <c r="N116" t="b">
        <f t="shared" si="11"/>
        <v>0</v>
      </c>
      <c r="O116">
        <f t="shared" si="12"/>
        <v>5.6500180000000002</v>
      </c>
      <c r="P116">
        <f t="shared" si="13"/>
        <v>482409.67147902335</v>
      </c>
      <c r="Q116">
        <f t="shared" si="14"/>
        <v>26.467317400000013</v>
      </c>
      <c r="R116">
        <f t="shared" si="15"/>
        <v>27.192953650000049</v>
      </c>
    </row>
    <row r="117" spans="1:18" ht="14.25" customHeight="1" x14ac:dyDescent="0.2">
      <c r="A117" s="4" t="s">
        <v>157</v>
      </c>
      <c r="B117" s="5" t="s">
        <v>158</v>
      </c>
      <c r="C117" s="6">
        <f>VLOOKUP(B117,'Population 2015'!F:AG,28,0)</f>
        <v>5479.4610000000011</v>
      </c>
      <c r="D117" s="7">
        <f>VLOOKUP(B117,'GDP data'!B:BH,59,0)</f>
        <v>232867491858.97409</v>
      </c>
      <c r="E117" s="7">
        <f>VLOOKUP(B117,'Land Area'!D:E,2,0)</f>
        <v>333059.05699999997</v>
      </c>
      <c r="F117" s="7">
        <f>IFERROR(VLOOKUP(B117,'Marine Area'!A:B,2,0),0)+IFERROR(VLOOKUP(B117,'Marine Area'!E:F,2,0),0)</f>
        <v>81553</v>
      </c>
      <c r="G117" s="7">
        <f t="shared" si="8"/>
        <v>414612.05699999997</v>
      </c>
      <c r="H117" s="7">
        <f>VLOOKUP(B117,'Temperature Data'!A:C,3,0)</f>
        <v>276.06770844999994</v>
      </c>
      <c r="I117" s="7">
        <f>VLOOKUP(B117,'Temperature Data'!A:C,2,0)</f>
        <v>274.92355459999999</v>
      </c>
      <c r="J117" s="7">
        <f t="shared" si="9"/>
        <v>1.1441538499999524</v>
      </c>
      <c r="K117" s="7" t="str">
        <f>VLOOKUP(B117,'Country Info'!L:CT,51,0)</f>
        <v>Europe</v>
      </c>
      <c r="L117" t="b">
        <f t="shared" si="10"/>
        <v>1</v>
      </c>
      <c r="N117" t="b">
        <f t="shared" si="11"/>
        <v>0</v>
      </c>
      <c r="O117">
        <f t="shared" si="12"/>
        <v>5.4794610000000015</v>
      </c>
      <c r="P117">
        <f t="shared" si="13"/>
        <v>232867.4918589741</v>
      </c>
      <c r="Q117">
        <f t="shared" si="14"/>
        <v>1.7735546000000113</v>
      </c>
      <c r="R117">
        <f t="shared" si="15"/>
        <v>2.9177084499999637</v>
      </c>
    </row>
    <row r="118" spans="1:18" ht="14.25" customHeight="1" x14ac:dyDescent="0.2">
      <c r="A118" s="4" t="s">
        <v>395</v>
      </c>
      <c r="B118" s="5" t="s">
        <v>396</v>
      </c>
      <c r="C118" s="6">
        <f>VLOOKUP(B118,'Population 2015'!F:AG,28,0)</f>
        <v>5424.4444999999996</v>
      </c>
      <c r="D118" s="7">
        <f>VLOOKUP(B118,'GDP data'!B:BH,59,0)</f>
        <v>163007576065.81656</v>
      </c>
      <c r="E118" s="7">
        <f>VLOOKUP(B118,'Land Area'!D:E,2,0)</f>
        <v>48457.788999999997</v>
      </c>
      <c r="F118" s="7">
        <f>IFERROR(VLOOKUP(B118,'Marine Area'!A:B,2,0),0)+IFERROR(VLOOKUP(B118,'Marine Area'!E:F,2,0),0)</f>
        <v>0</v>
      </c>
      <c r="G118" s="7">
        <f t="shared" si="8"/>
        <v>48457.788999999997</v>
      </c>
      <c r="H118" s="7">
        <f>VLOOKUP(B118,'Temperature Data'!A:C,3,0)</f>
        <v>282.22341300000005</v>
      </c>
      <c r="I118" s="7">
        <f>VLOOKUP(B118,'Temperature Data'!A:C,2,0)</f>
        <v>280.81752180000001</v>
      </c>
      <c r="J118" s="7">
        <f t="shared" si="9"/>
        <v>1.4058912000000419</v>
      </c>
      <c r="K118" s="7" t="str">
        <f>VLOOKUP(B118,'Country Info'!L:CT,51,0)</f>
        <v>Europe</v>
      </c>
      <c r="L118" t="b">
        <f t="shared" si="10"/>
        <v>1</v>
      </c>
      <c r="N118" t="b">
        <f t="shared" si="11"/>
        <v>0</v>
      </c>
      <c r="O118">
        <f t="shared" si="12"/>
        <v>5.4244444999999999</v>
      </c>
      <c r="P118">
        <f t="shared" si="13"/>
        <v>163007.57606581657</v>
      </c>
      <c r="Q118">
        <f t="shared" si="14"/>
        <v>7.6675218000000314</v>
      </c>
      <c r="R118">
        <f t="shared" si="15"/>
        <v>9.0734130000000732</v>
      </c>
    </row>
    <row r="119" spans="1:18" ht="14.25" customHeight="1" x14ac:dyDescent="0.2">
      <c r="A119" s="4" t="s">
        <v>323</v>
      </c>
      <c r="B119" s="5" t="s">
        <v>324</v>
      </c>
      <c r="C119" s="6">
        <f>VLOOKUP(B119,'Population 2015'!F:AG,28,0)</f>
        <v>5190.356499999999</v>
      </c>
      <c r="D119" s="7">
        <f>VLOOKUP(B119,'GDP data'!B:BH,59,0)</f>
        <v>315145024684.58142</v>
      </c>
      <c r="E119" s="7">
        <f>VLOOKUP(B119,'Land Area'!D:E,2,0)</f>
        <v>382066.56</v>
      </c>
      <c r="F119" s="7">
        <f>IFERROR(VLOOKUP(B119,'Marine Area'!A:B,2,0),0)+IFERROR(VLOOKUP(B119,'Marine Area'!E:F,2,0),0)</f>
        <v>933167</v>
      </c>
      <c r="G119" s="7">
        <f t="shared" si="8"/>
        <v>1315233.56</v>
      </c>
      <c r="H119" s="7">
        <f>VLOOKUP(B119,'Temperature Data'!A:C,3,0)</f>
        <v>273.10593913000002</v>
      </c>
      <c r="I119" s="7">
        <f>VLOOKUP(B119,'Temperature Data'!A:C,2,0)</f>
        <v>271.38329179999999</v>
      </c>
      <c r="J119" s="7">
        <f t="shared" si="9"/>
        <v>1.7226473300000293</v>
      </c>
      <c r="K119" s="7" t="str">
        <f>VLOOKUP(B119,'Country Info'!L:CT,51,0)</f>
        <v>Europe</v>
      </c>
      <c r="L119" t="b">
        <f t="shared" si="10"/>
        <v>1</v>
      </c>
      <c r="N119" t="b">
        <f t="shared" si="11"/>
        <v>0</v>
      </c>
      <c r="O119">
        <f t="shared" si="12"/>
        <v>5.1903564999999992</v>
      </c>
      <c r="P119">
        <f t="shared" si="13"/>
        <v>315145.02468458144</v>
      </c>
      <c r="Q119">
        <f t="shared" si="14"/>
        <v>-1.7667081999999823</v>
      </c>
      <c r="R119">
        <f t="shared" si="15"/>
        <v>-4.4060869999952956E-2</v>
      </c>
    </row>
    <row r="120" spans="1:18" ht="14.25" customHeight="1" x14ac:dyDescent="0.2">
      <c r="A120" s="4" t="s">
        <v>105</v>
      </c>
      <c r="B120" s="5" t="s">
        <v>106</v>
      </c>
      <c r="C120" s="6">
        <f>VLOOKUP(B120,'Population 2015'!F:AG,28,0)</f>
        <v>5064.3860000000004</v>
      </c>
      <c r="D120" s="7">
        <f>VLOOKUP(B120,'GDP data'!B:BH,59,0)</f>
        <v>24035779100.75288</v>
      </c>
      <c r="E120" s="7">
        <f>VLOOKUP(B120,'Land Area'!D:E,2,0)</f>
        <v>344888.67700000003</v>
      </c>
      <c r="F120" s="7">
        <f>IFERROR(VLOOKUP(B120,'Marine Area'!A:B,2,0),0)+IFERROR(VLOOKUP(B120,'Marine Area'!E:F,2,0),0)</f>
        <v>33807</v>
      </c>
      <c r="G120" s="7">
        <f t="shared" si="8"/>
        <v>378695.67700000003</v>
      </c>
      <c r="H120" s="7">
        <f>VLOOKUP(B120,'Temperature Data'!A:C,3,0)</f>
        <v>298.13991401000004</v>
      </c>
      <c r="I120" s="7">
        <f>VLOOKUP(B120,'Temperature Data'!A:C,2,0)</f>
        <v>297.35656260000002</v>
      </c>
      <c r="J120" s="7">
        <f t="shared" si="9"/>
        <v>0.78335141000002295</v>
      </c>
      <c r="K120" s="7" t="str">
        <f>VLOOKUP(B120,'Country Info'!L:CT,51,0)</f>
        <v>Africa</v>
      </c>
      <c r="L120" t="b">
        <f t="shared" si="10"/>
        <v>1</v>
      </c>
      <c r="N120" t="b">
        <f t="shared" si="11"/>
        <v>0</v>
      </c>
      <c r="O120">
        <f t="shared" si="12"/>
        <v>5.0643860000000007</v>
      </c>
      <c r="P120">
        <f t="shared" si="13"/>
        <v>24035.779100752879</v>
      </c>
      <c r="Q120">
        <f t="shared" si="14"/>
        <v>24.206562600000041</v>
      </c>
      <c r="R120">
        <f t="shared" si="15"/>
        <v>24.989914010000064</v>
      </c>
    </row>
    <row r="121" spans="1:18" ht="14.25" customHeight="1" x14ac:dyDescent="0.2">
      <c r="A121" s="4" t="s">
        <v>109</v>
      </c>
      <c r="B121" s="5" t="s">
        <v>110</v>
      </c>
      <c r="C121" s="6">
        <f>VLOOKUP(B121,'Population 2015'!F:AG,28,0)</f>
        <v>4895.2420000000011</v>
      </c>
      <c r="D121" s="7">
        <f>VLOOKUP(B121,'GDP data'!B:BH,59,0)</f>
        <v>84436792704.571991</v>
      </c>
      <c r="E121" s="7">
        <f>VLOOKUP(B121,'Land Area'!D:E,2,0)</f>
        <v>51151.201000000001</v>
      </c>
      <c r="F121" s="7">
        <f>IFERROR(VLOOKUP(B121,'Marine Area'!A:B,2,0),0)+IFERROR(VLOOKUP(B121,'Marine Area'!E:F,2,0),0)</f>
        <v>599063</v>
      </c>
      <c r="G121" s="7">
        <f t="shared" si="8"/>
        <v>650214.201</v>
      </c>
      <c r="H121" s="7">
        <f>VLOOKUP(B121,'Temperature Data'!A:C,3,0)</f>
        <v>296.66556578000001</v>
      </c>
      <c r="I121" s="7">
        <f>VLOOKUP(B121,'Temperature Data'!A:C,2,0)</f>
        <v>296.24436220000001</v>
      </c>
      <c r="J121" s="7">
        <f t="shared" si="9"/>
        <v>0.42120357999999669</v>
      </c>
      <c r="K121" s="7" t="str">
        <f>VLOOKUP(B121,'Country Info'!L:CT,51,0)</f>
        <v>North America</v>
      </c>
      <c r="L121" t="b">
        <f t="shared" si="10"/>
        <v>1</v>
      </c>
      <c r="N121" t="b">
        <f t="shared" si="11"/>
        <v>0</v>
      </c>
      <c r="O121">
        <f t="shared" si="12"/>
        <v>4.8952420000000014</v>
      </c>
      <c r="P121">
        <f t="shared" si="13"/>
        <v>84436.792704571984</v>
      </c>
      <c r="Q121">
        <f t="shared" si="14"/>
        <v>23.094362200000035</v>
      </c>
      <c r="R121">
        <f t="shared" si="15"/>
        <v>23.515565780000031</v>
      </c>
    </row>
    <row r="122" spans="1:18" ht="14.25" customHeight="1" x14ac:dyDescent="0.2">
      <c r="A122" s="4" t="s">
        <v>87</v>
      </c>
      <c r="B122" s="5" t="s">
        <v>88</v>
      </c>
      <c r="C122" s="6">
        <f>VLOOKUP(B122,'Population 2015'!F:AG,28,0)</f>
        <v>4819.3330000000014</v>
      </c>
      <c r="D122" s="7">
        <f>VLOOKUP(B122,'GDP data'!B:BH,59,0)</f>
        <v>3559349379.2323341</v>
      </c>
      <c r="E122" s="7">
        <f>VLOOKUP(B122,'Land Area'!D:E,2,0)</f>
        <v>617984.24</v>
      </c>
      <c r="F122" s="7">
        <f>IFERROR(VLOOKUP(B122,'Marine Area'!A:B,2,0),0)+IFERROR(VLOOKUP(B122,'Marine Area'!E:F,2,0),0)</f>
        <v>0</v>
      </c>
      <c r="G122" s="7">
        <f t="shared" si="8"/>
        <v>617984.24</v>
      </c>
      <c r="H122" s="7">
        <f>VLOOKUP(B122,'Temperature Data'!A:C,3,0)</f>
        <v>299.32202477999999</v>
      </c>
      <c r="I122" s="7">
        <f>VLOOKUP(B122,'Temperature Data'!A:C,2,0)</f>
        <v>298.57248750000002</v>
      </c>
      <c r="J122" s="7">
        <f t="shared" si="9"/>
        <v>0.74953727999997</v>
      </c>
      <c r="K122" s="7" t="str">
        <f>VLOOKUP(B122,'Country Info'!L:CT,51,0)</f>
        <v>Africa</v>
      </c>
      <c r="L122" t="b">
        <f t="shared" si="10"/>
        <v>1</v>
      </c>
      <c r="N122" t="b">
        <f t="shared" si="11"/>
        <v>0</v>
      </c>
      <c r="O122">
        <f t="shared" si="12"/>
        <v>4.8193330000000012</v>
      </c>
      <c r="P122">
        <f t="shared" si="13"/>
        <v>3559.3493792323343</v>
      </c>
      <c r="Q122">
        <f t="shared" si="14"/>
        <v>25.422487500000045</v>
      </c>
      <c r="R122">
        <f t="shared" si="15"/>
        <v>26.172024780000015</v>
      </c>
    </row>
    <row r="123" spans="1:18" ht="14.25" customHeight="1" x14ac:dyDescent="0.2">
      <c r="A123" s="4" t="s">
        <v>213</v>
      </c>
      <c r="B123" s="5" t="s">
        <v>214</v>
      </c>
      <c r="C123" s="6">
        <f>VLOOKUP(B123,'Population 2015'!F:AG,28,0)</f>
        <v>4665.76</v>
      </c>
      <c r="D123" s="7">
        <f>VLOOKUP(B123,'GDP data'!B:BH,59,0)</f>
        <v>325443236019.88916</v>
      </c>
      <c r="E123" s="7">
        <f>VLOOKUP(B123,'Land Area'!D:E,2,0)</f>
        <v>69445.025999999998</v>
      </c>
      <c r="F123" s="7">
        <f>IFERROR(VLOOKUP(B123,'Marine Area'!A:B,2,0),0)+IFERROR(VLOOKUP(B123,'Marine Area'!E:F,2,0),0)</f>
        <v>427039</v>
      </c>
      <c r="G123" s="7">
        <f t="shared" si="8"/>
        <v>496484.02600000001</v>
      </c>
      <c r="H123" s="7">
        <f>VLOOKUP(B123,'Temperature Data'!A:C,3,0)</f>
        <v>282.91843251</v>
      </c>
      <c r="I123" s="7">
        <f>VLOOKUP(B123,'Temperature Data'!A:C,2,0)</f>
        <v>282.77160049999998</v>
      </c>
      <c r="J123" s="7">
        <f t="shared" si="9"/>
        <v>0.14683201000002555</v>
      </c>
      <c r="K123" s="7" t="str">
        <f>VLOOKUP(B123,'Country Info'!L:CT,51,0)</f>
        <v>Europe</v>
      </c>
      <c r="L123" t="b">
        <f t="shared" si="10"/>
        <v>1</v>
      </c>
      <c r="N123" t="b">
        <f t="shared" si="11"/>
        <v>0</v>
      </c>
      <c r="O123">
        <f t="shared" si="12"/>
        <v>4.6657600000000006</v>
      </c>
      <c r="P123">
        <f t="shared" si="13"/>
        <v>325443.23601988918</v>
      </c>
      <c r="Q123">
        <f t="shared" si="14"/>
        <v>9.6216004999999996</v>
      </c>
      <c r="R123">
        <f t="shared" si="15"/>
        <v>9.7684325100000251</v>
      </c>
    </row>
    <row r="124" spans="1:18" ht="14.25" customHeight="1" x14ac:dyDescent="0.2">
      <c r="A124" s="4" t="s">
        <v>249</v>
      </c>
      <c r="B124" s="5" t="s">
        <v>250</v>
      </c>
      <c r="C124" s="6">
        <f>VLOOKUP(B124,'Population 2015'!F:AG,28,0)</f>
        <v>4612.3290000000006</v>
      </c>
      <c r="D124" s="7">
        <f>VLOOKUP(B124,'GDP data'!B:BH,59,0)</f>
        <v>6245654129.6780329</v>
      </c>
      <c r="E124" s="7">
        <f>VLOOKUP(B124,'Land Area'!D:E,2,0)</f>
        <v>95298.153999999995</v>
      </c>
      <c r="F124" s="7">
        <f>IFERROR(VLOOKUP(B124,'Marine Area'!A:B,2,0),0)+IFERROR(VLOOKUP(B124,'Marine Area'!E:F,2,0),0)</f>
        <v>251781</v>
      </c>
      <c r="G124" s="7">
        <f t="shared" si="8"/>
        <v>347079.15399999998</v>
      </c>
      <c r="H124" s="7">
        <f>VLOOKUP(B124,'Temperature Data'!A:C,3,0)</f>
        <v>298.39602065999992</v>
      </c>
      <c r="I124" s="7">
        <f>VLOOKUP(B124,'Temperature Data'!A:C,2,0)</f>
        <v>298.07108269999998</v>
      </c>
      <c r="J124" s="7">
        <f t="shared" si="9"/>
        <v>0.3249379599999429</v>
      </c>
      <c r="K124" s="7" t="str">
        <f>VLOOKUP(B124,'Country Info'!L:CT,51,0)</f>
        <v>Africa</v>
      </c>
      <c r="L124" t="b">
        <f t="shared" si="10"/>
        <v>1</v>
      </c>
      <c r="N124" t="b">
        <f t="shared" si="11"/>
        <v>0</v>
      </c>
      <c r="O124">
        <f t="shared" si="12"/>
        <v>4.6123290000000008</v>
      </c>
      <c r="P124">
        <f t="shared" si="13"/>
        <v>6245.6541296780333</v>
      </c>
      <c r="Q124">
        <f t="shared" si="14"/>
        <v>24.921082699999999</v>
      </c>
      <c r="R124">
        <f t="shared" si="15"/>
        <v>25.246020659999942</v>
      </c>
    </row>
    <row r="125" spans="1:18" ht="14.25" customHeight="1" x14ac:dyDescent="0.2">
      <c r="A125" s="4" t="s">
        <v>309</v>
      </c>
      <c r="B125" s="5" t="s">
        <v>310</v>
      </c>
      <c r="C125" s="6">
        <f>VLOOKUP(B125,'Population 2015'!F:AG,28,0)</f>
        <v>4590.5900000000011</v>
      </c>
      <c r="D125" s="7">
        <f>VLOOKUP(B125,'GDP data'!B:BH,59,0)</f>
        <v>172797415992.00009</v>
      </c>
      <c r="E125" s="7">
        <f>VLOOKUP(B125,'Land Area'!D:E,2,0)</f>
        <v>268500.74200000003</v>
      </c>
      <c r="F125" s="7">
        <f>IFERROR(VLOOKUP(B125,'Marine Area'!A:B,2,0),0)+IFERROR(VLOOKUP(B125,'Marine Area'!E:F,2,0),0)</f>
        <v>4104551</v>
      </c>
      <c r="G125" s="7">
        <f t="shared" si="8"/>
        <v>4373051.7419999996</v>
      </c>
      <c r="H125" s="7">
        <f>VLOOKUP(B125,'Temperature Data'!A:C,3,0)</f>
        <v>283.74871393000001</v>
      </c>
      <c r="I125" s="7">
        <f>VLOOKUP(B125,'Temperature Data'!A:C,2,0)</f>
        <v>283.22285670000002</v>
      </c>
      <c r="J125" s="7">
        <f t="shared" si="9"/>
        <v>0.52585722999998552</v>
      </c>
      <c r="K125" s="7" t="str">
        <f>VLOOKUP(B125,'Country Info'!L:CT,51,0)</f>
        <v>Oceania</v>
      </c>
      <c r="L125" t="b">
        <f t="shared" si="10"/>
        <v>1</v>
      </c>
      <c r="N125" t="b">
        <f t="shared" si="11"/>
        <v>0</v>
      </c>
      <c r="O125">
        <f t="shared" si="12"/>
        <v>4.5905900000000006</v>
      </c>
      <c r="P125">
        <f t="shared" si="13"/>
        <v>172797.41599200008</v>
      </c>
      <c r="Q125">
        <f t="shared" si="14"/>
        <v>10.072856700000045</v>
      </c>
      <c r="R125">
        <f t="shared" si="15"/>
        <v>10.598713930000031</v>
      </c>
    </row>
    <row r="126" spans="1:18" ht="14.25" customHeight="1" x14ac:dyDescent="0.2">
      <c r="A126" s="4" t="s">
        <v>411</v>
      </c>
      <c r="B126" s="5" t="s">
        <v>412</v>
      </c>
      <c r="C126" s="6">
        <f>VLOOKUP(B126,'Population 2015'!F:AG,28,0)</f>
        <v>4484.6135000000004</v>
      </c>
      <c r="D126" s="7">
        <f>VLOOKUP(B126,'GDP data'!B:BH,59,0)</f>
        <v>24638355542.615433</v>
      </c>
      <c r="E126" s="7">
        <f>VLOOKUP("PSX",'Land Area'!D:E,2,0)</f>
        <v>6074.3289999999997</v>
      </c>
      <c r="F126" s="7">
        <f>IFERROR(VLOOKUP(B126,'Marine Area'!A:B,2,0),0)+IFERROR(VLOOKUP(B126,'Marine Area'!E:F,2,0),0)</f>
        <v>1120</v>
      </c>
      <c r="G126" s="7">
        <f t="shared" si="8"/>
        <v>7194.3289999999997</v>
      </c>
      <c r="H126" s="7">
        <f>VLOOKUP("PSX",'Temperature Data'!A:C,3,0)</f>
        <v>293.57329888000004</v>
      </c>
      <c r="I126" s="7">
        <f>VLOOKUP("PSX",'Temperature Data'!A:C,2,0)</f>
        <v>292.1657755</v>
      </c>
      <c r="J126" s="7">
        <f t="shared" si="9"/>
        <v>1.4075233800000433</v>
      </c>
      <c r="K126" s="7" t="s">
        <v>1184</v>
      </c>
      <c r="L126" t="b">
        <f t="shared" si="10"/>
        <v>1</v>
      </c>
      <c r="M126" s="9" t="s">
        <v>1081</v>
      </c>
      <c r="N126" t="b">
        <f t="shared" si="11"/>
        <v>0</v>
      </c>
      <c r="O126">
        <f t="shared" si="12"/>
        <v>4.4846135</v>
      </c>
      <c r="P126">
        <f t="shared" si="13"/>
        <v>24638.355542615434</v>
      </c>
      <c r="Q126">
        <f t="shared" si="14"/>
        <v>19.015775500000018</v>
      </c>
      <c r="R126">
        <f t="shared" si="15"/>
        <v>20.423298880000061</v>
      </c>
    </row>
    <row r="127" spans="1:18" ht="14.25" customHeight="1" x14ac:dyDescent="0.2">
      <c r="A127" s="4" t="s">
        <v>113</v>
      </c>
      <c r="B127" s="5" t="s">
        <v>114</v>
      </c>
      <c r="C127" s="6">
        <f>VLOOKUP(B127,'Population 2015'!F:AG,28,0)</f>
        <v>4254.8149999999996</v>
      </c>
      <c r="D127" s="7">
        <f>VLOOKUP(B127,'GDP data'!B:BH,59,0)</f>
        <v>98618931310.94249</v>
      </c>
      <c r="E127" s="7">
        <f>VLOOKUP(B127,'Land Area'!D:E,2,0)</f>
        <v>55022.593999999997</v>
      </c>
      <c r="F127" s="7">
        <f>IFERROR(VLOOKUP(B127,'Marine Area'!A:B,2,0),0)+IFERROR(VLOOKUP(B127,'Marine Area'!E:F,2,0),0)</f>
        <v>55502</v>
      </c>
      <c r="G127" s="7">
        <f t="shared" si="8"/>
        <v>110524.594</v>
      </c>
      <c r="H127" s="7">
        <f>VLOOKUP(B127,'Temperature Data'!A:C,3,0)</f>
        <v>285.61718892000005</v>
      </c>
      <c r="I127" s="7">
        <f>VLOOKUP(B127,'Temperature Data'!A:C,2,0)</f>
        <v>284.40661260000002</v>
      </c>
      <c r="J127" s="7">
        <f t="shared" si="9"/>
        <v>1.2105763200000297</v>
      </c>
      <c r="K127" s="7" t="str">
        <f>VLOOKUP(B127,'Country Info'!L:CT,51,0)</f>
        <v>Europe</v>
      </c>
      <c r="L127" t="b">
        <f t="shared" si="10"/>
        <v>1</v>
      </c>
      <c r="N127" t="b">
        <f t="shared" si="11"/>
        <v>0</v>
      </c>
      <c r="O127">
        <f t="shared" si="12"/>
        <v>4.2548149999999998</v>
      </c>
      <c r="P127">
        <f t="shared" si="13"/>
        <v>98618.931310942484</v>
      </c>
      <c r="Q127">
        <f t="shared" si="14"/>
        <v>11.256612600000039</v>
      </c>
      <c r="R127">
        <f t="shared" si="15"/>
        <v>12.467188920000069</v>
      </c>
    </row>
    <row r="128" spans="1:18" ht="14.25" customHeight="1" x14ac:dyDescent="0.2">
      <c r="A128" s="4" t="s">
        <v>325</v>
      </c>
      <c r="B128" s="5" t="s">
        <v>326</v>
      </c>
      <c r="C128" s="6">
        <f>VLOOKUP(B128,'Population 2015'!F:AG,28,0)</f>
        <v>4191.7764999999999</v>
      </c>
      <c r="D128" s="7">
        <f>VLOOKUP(B128,'GDP data'!B:BH,59,0)</f>
        <v>150899641148.98987</v>
      </c>
      <c r="E128" s="7">
        <f>VLOOKUP(B128,'Land Area'!D:E,2,0)</f>
        <v>311213.45500000002</v>
      </c>
      <c r="F128" s="7">
        <f>IFERROR(VLOOKUP(B128,'Marine Area'!A:B,2,0),0)+IFERROR(VLOOKUP(B128,'Marine Area'!E:F,2,0),0)</f>
        <v>556490</v>
      </c>
      <c r="G128" s="7">
        <f t="shared" si="8"/>
        <v>867703.45500000007</v>
      </c>
      <c r="H128" s="7">
        <f>VLOOKUP(B128,'Temperature Data'!A:C,3,0)</f>
        <v>301.41319951999992</v>
      </c>
      <c r="I128" s="7">
        <f>VLOOKUP(B128,'Temperature Data'!A:C,2,0)</f>
        <v>300.88554370000003</v>
      </c>
      <c r="J128" s="7">
        <f t="shared" si="9"/>
        <v>0.52765581999989308</v>
      </c>
      <c r="K128" s="7" t="str">
        <f>VLOOKUP(B128,'Country Info'!L:CT,51,0)</f>
        <v>Asia</v>
      </c>
      <c r="L128" t="b">
        <f t="shared" si="10"/>
        <v>1</v>
      </c>
      <c r="N128" t="b">
        <f t="shared" si="11"/>
        <v>0</v>
      </c>
      <c r="O128">
        <f t="shared" si="12"/>
        <v>4.1917764999999996</v>
      </c>
      <c r="P128">
        <f t="shared" si="13"/>
        <v>150899.64114898987</v>
      </c>
      <c r="Q128">
        <f t="shared" si="14"/>
        <v>27.735543700000051</v>
      </c>
      <c r="R128">
        <f t="shared" si="15"/>
        <v>28.263199519999944</v>
      </c>
    </row>
    <row r="129" spans="1:18" ht="14.25" customHeight="1" x14ac:dyDescent="0.2">
      <c r="A129" s="4" t="s">
        <v>331</v>
      </c>
      <c r="B129" s="5" t="s">
        <v>332</v>
      </c>
      <c r="C129" s="6">
        <f>VLOOKUP(B129,'Population 2015'!F:AG,28,0)</f>
        <v>3957.0985000000001</v>
      </c>
      <c r="D129" s="7">
        <f>VLOOKUP(B129,'GDP data'!B:BH,59,0)</f>
        <v>108461088527.59221</v>
      </c>
      <c r="E129" s="7">
        <f>VLOOKUP(B129,'Land Area'!D:E,2,0)</f>
        <v>74530.308000000005</v>
      </c>
      <c r="F129" s="7">
        <f>IFERROR(VLOOKUP(B129,'Marine Area'!A:B,2,0),0)+IFERROR(VLOOKUP(B129,'Marine Area'!E:F,2,0),0)</f>
        <v>331318</v>
      </c>
      <c r="G129" s="7">
        <f t="shared" si="8"/>
        <v>405848.30800000002</v>
      </c>
      <c r="H129" s="7">
        <f>VLOOKUP(B129,'Temperature Data'!A:C,3,0)</f>
        <v>298.34082782999997</v>
      </c>
      <c r="I129" s="7">
        <f>VLOOKUP(B129,'Temperature Data'!A:C,2,0)</f>
        <v>297.63411230000003</v>
      </c>
      <c r="J129" s="7">
        <f t="shared" si="9"/>
        <v>0.70671552999993992</v>
      </c>
      <c r="K129" s="7" t="str">
        <f>VLOOKUP(B129,'Country Info'!L:CT,51,0)</f>
        <v>North America</v>
      </c>
      <c r="L129" t="b">
        <f t="shared" si="10"/>
        <v>1</v>
      </c>
      <c r="N129" t="b">
        <f t="shared" si="11"/>
        <v>0</v>
      </c>
      <c r="O129">
        <f t="shared" si="12"/>
        <v>3.9570984999999999</v>
      </c>
      <c r="P129">
        <f t="shared" si="13"/>
        <v>108461.0885275922</v>
      </c>
      <c r="Q129">
        <f t="shared" si="14"/>
        <v>24.484112300000049</v>
      </c>
      <c r="R129">
        <f t="shared" si="15"/>
        <v>25.190827829999989</v>
      </c>
    </row>
    <row r="130" spans="1:18" ht="14.25" customHeight="1" x14ac:dyDescent="0.2">
      <c r="A130" s="4" t="s">
        <v>275</v>
      </c>
      <c r="B130" s="5" t="s">
        <v>276</v>
      </c>
      <c r="C130" s="6">
        <f>VLOOKUP(B130,'Population 2015'!F:AG,28,0)</f>
        <v>3946.2195000000002</v>
      </c>
      <c r="D130" s="7">
        <f>VLOOKUP(B130,'GDP data'!B:BH,59,0)</f>
        <v>15775044970.720512</v>
      </c>
      <c r="E130" s="7">
        <f>VLOOKUP(B130,'Land Area'!D:E,2,0)</f>
        <v>1036391.863</v>
      </c>
      <c r="F130" s="7">
        <f>IFERROR(VLOOKUP(B130,'Marine Area'!A:B,2,0),0)+IFERROR(VLOOKUP(B130,'Marine Area'!E:F,2,0),0)</f>
        <v>173180</v>
      </c>
      <c r="G130" s="7">
        <f t="shared" ref="G130:G193" si="16">E130+F130</f>
        <v>1209571.8629999999</v>
      </c>
      <c r="H130" s="7">
        <f>VLOOKUP(B130,'Temperature Data'!A:C,3,0)</f>
        <v>300.79650426000001</v>
      </c>
      <c r="I130" s="7">
        <f>VLOOKUP(B130,'Temperature Data'!A:C,2,0)</f>
        <v>300.1365619</v>
      </c>
      <c r="J130" s="7">
        <f t="shared" ref="J130:J193" si="17">H130-I130</f>
        <v>0.65994236000000228</v>
      </c>
      <c r="K130" s="7" t="str">
        <f>VLOOKUP(B130,'Country Info'!L:CT,51,0)</f>
        <v>Africa</v>
      </c>
      <c r="L130" t="b">
        <f t="shared" si="10"/>
        <v>1</v>
      </c>
      <c r="N130" t="b">
        <f t="shared" si="11"/>
        <v>0</v>
      </c>
      <c r="O130">
        <f t="shared" si="12"/>
        <v>3.9462195000000002</v>
      </c>
      <c r="P130">
        <f t="shared" si="13"/>
        <v>15775.044970720512</v>
      </c>
      <c r="Q130">
        <f t="shared" si="14"/>
        <v>26.986561900000027</v>
      </c>
      <c r="R130">
        <f t="shared" si="15"/>
        <v>27.646504260000029</v>
      </c>
    </row>
    <row r="131" spans="1:18" ht="14.25" customHeight="1" x14ac:dyDescent="0.2">
      <c r="A131" s="4" t="s">
        <v>237</v>
      </c>
      <c r="B131" s="5" t="s">
        <v>238</v>
      </c>
      <c r="C131" s="6">
        <f>VLOOKUP(B131,'Population 2015'!F:AG,28,0)</f>
        <v>3908.7430000000004</v>
      </c>
      <c r="D131" s="7">
        <f>VLOOKUP(B131,'GDP data'!B:BH,59,0)</f>
        <v>173580844573.03513</v>
      </c>
      <c r="E131" s="7">
        <f>VLOOKUP(B131,'Land Area'!D:E,2,0)</f>
        <v>17474.023000000001</v>
      </c>
      <c r="F131" s="7">
        <f>IFERROR(VLOOKUP(B131,'Marine Area'!A:B,2,0),0)+IFERROR(VLOOKUP(B131,'Marine Area'!E:F,2,0),0)</f>
        <v>11179</v>
      </c>
      <c r="G131" s="7">
        <f t="shared" si="16"/>
        <v>28653.023000000001</v>
      </c>
      <c r="H131" s="7">
        <f>VLOOKUP(B131,'Temperature Data'!A:C,3,0)</f>
        <v>299.75813162999998</v>
      </c>
      <c r="I131" s="7">
        <f>VLOOKUP(B131,'Temperature Data'!A:C,2,0)</f>
        <v>298.6285704</v>
      </c>
      <c r="J131" s="7">
        <f t="shared" si="17"/>
        <v>1.1295612299999789</v>
      </c>
      <c r="K131" s="7" t="str">
        <f>VLOOKUP(B131,'Country Info'!L:CT,51,0)</f>
        <v>Asia</v>
      </c>
      <c r="L131" t="b">
        <f t="shared" ref="L131:L194" si="18">IF(AND(ISNUMBER(C131), ISNUMBER(D131), ISNUMBER(E131), ISNUMBER(H131)), IF(AND(C131&gt;0, D131&gt;0, E131&gt;0, N131=FALSE), TRUE, FALSE))</f>
        <v>1</v>
      </c>
      <c r="N131" t="b">
        <f t="shared" ref="N131:N194" si="19">IF(AND(F131&gt;E131, C131&lt;300), K131, FALSE)</f>
        <v>0</v>
      </c>
      <c r="O131">
        <f t="shared" ref="O131:O179" si="20">C131/1000</f>
        <v>3.9087430000000003</v>
      </c>
      <c r="P131">
        <f t="shared" ref="P131:P179" si="21">D131/1000000</f>
        <v>173580.84457303514</v>
      </c>
      <c r="Q131">
        <f t="shared" ref="Q131:Q179" si="22">I131-273.15</f>
        <v>25.478570400000024</v>
      </c>
      <c r="R131">
        <f t="shared" ref="R131:R179" si="23">H131-273.15</f>
        <v>26.608131630000003</v>
      </c>
    </row>
    <row r="132" spans="1:18" ht="14.25" customHeight="1" x14ac:dyDescent="0.2">
      <c r="A132" s="4" t="s">
        <v>169</v>
      </c>
      <c r="B132" s="5" t="s">
        <v>170</v>
      </c>
      <c r="C132" s="6">
        <f>VLOOKUP(B132,'Population 2015'!F:AG,28,0)</f>
        <v>3771.1319999999996</v>
      </c>
      <c r="D132" s="7">
        <f>VLOOKUP(B132,'GDP data'!B:BH,59,0)</f>
        <v>45707843451.654572</v>
      </c>
      <c r="E132" s="7">
        <f>VLOOKUP(B132,'Land Area'!D:E,2,0)</f>
        <v>69570.725999999995</v>
      </c>
      <c r="F132" s="7">
        <f>IFERROR(VLOOKUP(B132,'Marine Area'!A:B,2,0),0)+IFERROR(VLOOKUP(B132,'Marine Area'!E:F,2,0),0)</f>
        <v>22944</v>
      </c>
      <c r="G132" s="7">
        <f t="shared" si="16"/>
        <v>92514.725999999995</v>
      </c>
      <c r="H132" s="7">
        <f>VLOOKUP(B132,'Temperature Data'!A:C,3,0)</f>
        <v>281.49186262000001</v>
      </c>
      <c r="I132" s="7">
        <f>VLOOKUP(B132,'Temperature Data'!A:C,2,0)</f>
        <v>280.1078953</v>
      </c>
      <c r="J132" s="7">
        <f t="shared" si="17"/>
        <v>1.3839673200000107</v>
      </c>
      <c r="K132" s="7" t="str">
        <f>VLOOKUP(B132,'Country Info'!L:CT,51,0)</f>
        <v>Asia</v>
      </c>
      <c r="L132" t="b">
        <f t="shared" si="18"/>
        <v>1</v>
      </c>
      <c r="N132" t="b">
        <f t="shared" si="19"/>
        <v>0</v>
      </c>
      <c r="O132">
        <f t="shared" si="20"/>
        <v>3.7711319999999997</v>
      </c>
      <c r="P132">
        <f t="shared" si="21"/>
        <v>45707.843451654575</v>
      </c>
      <c r="Q132">
        <f t="shared" si="22"/>
        <v>6.9578953000000183</v>
      </c>
      <c r="R132">
        <f t="shared" si="23"/>
        <v>8.341862620000029</v>
      </c>
    </row>
    <row r="133" spans="1:18" ht="14.25" customHeight="1" x14ac:dyDescent="0.2">
      <c r="A133" s="4" t="s">
        <v>61</v>
      </c>
      <c r="B133" s="5" t="s">
        <v>62</v>
      </c>
      <c r="C133" s="6">
        <f>VLOOKUP(B133,'Population 2015'!F:AG,28,0)</f>
        <v>3524.3240000000005</v>
      </c>
      <c r="D133" s="7">
        <f>VLOOKUP(B133,'GDP data'!B:BH,59,0)</f>
        <v>41675869365.709778</v>
      </c>
      <c r="E133" s="7">
        <f>VLOOKUP(B133,'Land Area'!D:E,2,0)</f>
        <v>51826.538</v>
      </c>
      <c r="F133" s="7">
        <f>IFERROR(VLOOKUP(B133,'Marine Area'!A:B,2,0),0)+IFERROR(VLOOKUP(B133,'Marine Area'!E:F,2,0),0)</f>
        <v>13</v>
      </c>
      <c r="G133" s="7">
        <f t="shared" si="16"/>
        <v>51839.538</v>
      </c>
      <c r="H133" s="7">
        <f>VLOOKUP(B133,'Temperature Data'!A:C,3,0)</f>
        <v>284.07440808000001</v>
      </c>
      <c r="I133" s="7">
        <f>VLOOKUP(B133,'Temperature Data'!A:C,2,0)</f>
        <v>282.6413005</v>
      </c>
      <c r="J133" s="7">
        <f t="shared" si="17"/>
        <v>1.4331075800000121</v>
      </c>
      <c r="K133" s="7" t="str">
        <f>VLOOKUP(B133,'Country Info'!L:CT,51,0)</f>
        <v>Europe</v>
      </c>
      <c r="L133" t="b">
        <f t="shared" si="18"/>
        <v>1</v>
      </c>
      <c r="N133" t="b">
        <f t="shared" si="19"/>
        <v>0</v>
      </c>
      <c r="O133">
        <f t="shared" si="20"/>
        <v>3.5243240000000005</v>
      </c>
      <c r="P133">
        <f t="shared" si="21"/>
        <v>41675.869365709776</v>
      </c>
      <c r="Q133">
        <f t="shared" si="22"/>
        <v>9.4913005000000226</v>
      </c>
      <c r="R133">
        <f t="shared" si="23"/>
        <v>10.924408080000035</v>
      </c>
    </row>
    <row r="134" spans="1:18" ht="14.25" customHeight="1" x14ac:dyDescent="0.2">
      <c r="A134" s="4" t="s">
        <v>345</v>
      </c>
      <c r="B134" s="5" t="s">
        <v>346</v>
      </c>
      <c r="C134" s="6">
        <f>VLOOKUP(B134,'Population 2015'!F:AG,28,0)</f>
        <v>3497.3349999999996</v>
      </c>
      <c r="D134" s="7">
        <f>VLOOKUP(B134,'GDP data'!B:BH,59,0)</f>
        <v>114269131890.72763</v>
      </c>
      <c r="E134" s="7">
        <f>VLOOKUP(B134,'Land Area'!D:E,2,0)</f>
        <v>9005.9760000000006</v>
      </c>
      <c r="F134" s="7">
        <f>IFERROR(VLOOKUP(B134,'Marine Area'!A:B,2,0),0)+IFERROR(VLOOKUP(B134,'Marine Area'!E:F,2,0),0)</f>
        <v>172958</v>
      </c>
      <c r="G134" s="7">
        <f t="shared" si="16"/>
        <v>181963.976</v>
      </c>
      <c r="H134" s="7">
        <f>VLOOKUP(B134,'Temperature Data'!A:C,3,0)</f>
        <v>298.87428592999999</v>
      </c>
      <c r="I134" s="7">
        <f>VLOOKUP(B134,'Temperature Data'!A:C,2,0)</f>
        <v>298.42792359999999</v>
      </c>
      <c r="J134" s="7">
        <f t="shared" si="17"/>
        <v>0.44636232999999947</v>
      </c>
      <c r="K134" s="7" t="str">
        <f>VLOOKUP(B134,'Country Info'!L:CT,51,0)</f>
        <v>North America</v>
      </c>
      <c r="L134" t="b">
        <f t="shared" si="18"/>
        <v>1</v>
      </c>
      <c r="N134" t="b">
        <f t="shared" si="19"/>
        <v>0</v>
      </c>
      <c r="O134">
        <f t="shared" si="20"/>
        <v>3.4973349999999996</v>
      </c>
      <c r="P134">
        <f t="shared" si="21"/>
        <v>114269.13189072763</v>
      </c>
      <c r="Q134">
        <f t="shared" si="22"/>
        <v>25.277923600000008</v>
      </c>
      <c r="R134">
        <f t="shared" si="23"/>
        <v>25.724285930000008</v>
      </c>
    </row>
    <row r="135" spans="1:18" ht="14.25" customHeight="1" x14ac:dyDescent="0.2">
      <c r="A135" s="4" t="s">
        <v>461</v>
      </c>
      <c r="B135" s="5" t="s">
        <v>462</v>
      </c>
      <c r="C135" s="6">
        <f>VLOOKUP(B135,'Population 2015'!F:AG,28,0)</f>
        <v>3402.8175000000001</v>
      </c>
      <c r="D135" s="7">
        <f>VLOOKUP(B135,'GDP data'!B:BH,59,0)</f>
        <v>74664260125.47702</v>
      </c>
      <c r="E135" s="7">
        <f>VLOOKUP(B135,'Land Area'!D:E,2,0)</f>
        <v>177342.30600000001</v>
      </c>
      <c r="F135" s="7">
        <f>IFERROR(VLOOKUP(B135,'Marine Area'!A:B,2,0),0)+IFERROR(VLOOKUP(B135,'Marine Area'!E:F,2,0),0)</f>
        <v>184506</v>
      </c>
      <c r="G135" s="7">
        <f t="shared" si="16"/>
        <v>361848.30599999998</v>
      </c>
      <c r="H135" s="7">
        <f>VLOOKUP(B135,'Temperature Data'!A:C,3,0)</f>
        <v>290.93051566999998</v>
      </c>
      <c r="I135" s="7">
        <f>VLOOKUP(B135,'Temperature Data'!A:C,2,0)</f>
        <v>290.54126380000002</v>
      </c>
      <c r="J135" s="7">
        <f t="shared" si="17"/>
        <v>0.38925186999995276</v>
      </c>
      <c r="K135" s="7" t="str">
        <f>VLOOKUP(B135,'Country Info'!L:CT,51,0)</f>
        <v>South America</v>
      </c>
      <c r="L135" t="b">
        <f t="shared" si="18"/>
        <v>1</v>
      </c>
      <c r="N135" t="b">
        <f t="shared" si="19"/>
        <v>0</v>
      </c>
      <c r="O135">
        <f t="shared" si="20"/>
        <v>3.4028175000000003</v>
      </c>
      <c r="P135">
        <f t="shared" si="21"/>
        <v>74664.260125477027</v>
      </c>
      <c r="Q135">
        <f t="shared" si="22"/>
        <v>17.391263800000047</v>
      </c>
      <c r="R135">
        <f t="shared" si="23"/>
        <v>17.78051567</v>
      </c>
    </row>
    <row r="136" spans="1:18" ht="14.25" customHeight="1" x14ac:dyDescent="0.2">
      <c r="A136" s="4" t="s">
        <v>143</v>
      </c>
      <c r="B136" s="5" t="s">
        <v>144</v>
      </c>
      <c r="C136" s="6">
        <f>VLOOKUP(B136,'Population 2015'!F:AG,28,0)</f>
        <v>3340.0060000000003</v>
      </c>
      <c r="D136" s="7">
        <f>2013*E84</f>
        <v>264414466.66799998</v>
      </c>
      <c r="E136" s="7">
        <f>VLOOKUP(B136,'Land Area'!D:E,2,0)</f>
        <v>122537.734</v>
      </c>
      <c r="F136" s="7">
        <f>IFERROR(VLOOKUP(B136,'Marine Area'!A:B,2,0),0)+IFERROR(VLOOKUP(B136,'Marine Area'!E:F,2,0),0)</f>
        <v>78355</v>
      </c>
      <c r="G136" s="7">
        <f t="shared" si="16"/>
        <v>200892.734</v>
      </c>
      <c r="H136" s="7">
        <f>VLOOKUP(B136,'Temperature Data'!A:C,3,0)</f>
        <v>300.56322409999996</v>
      </c>
      <c r="I136" s="7">
        <f>VLOOKUP(B136,'Temperature Data'!A:C,2,0)</f>
        <v>299.82100589999999</v>
      </c>
      <c r="J136" s="7">
        <f t="shared" si="17"/>
        <v>0.74221819999996796</v>
      </c>
      <c r="K136" s="7" t="str">
        <f>VLOOKUP(B136,'Country Info'!L:CT,51,0)</f>
        <v>Africa</v>
      </c>
      <c r="L136" t="b">
        <f t="shared" si="18"/>
        <v>1</v>
      </c>
      <c r="M136" s="17" t="s">
        <v>1071</v>
      </c>
      <c r="N136" t="b">
        <f t="shared" si="19"/>
        <v>0</v>
      </c>
      <c r="O136">
        <f t="shared" si="20"/>
        <v>3.3400060000000003</v>
      </c>
      <c r="P136">
        <f t="shared" si="21"/>
        <v>264.41446666799999</v>
      </c>
      <c r="Q136">
        <f t="shared" si="22"/>
        <v>26.671005900000011</v>
      </c>
      <c r="R136">
        <f t="shared" si="23"/>
        <v>27.413224099999979</v>
      </c>
    </row>
    <row r="137" spans="1:18" ht="14.25" customHeight="1" x14ac:dyDescent="0.2">
      <c r="A137" s="4" t="s">
        <v>351</v>
      </c>
      <c r="B137" s="5" t="s">
        <v>352</v>
      </c>
      <c r="C137" s="6">
        <f>VLOOKUP(B137,'Population 2015'!F:AG,28,0)</f>
        <v>3277.3879999999995</v>
      </c>
      <c r="D137" s="7">
        <f>VLOOKUP(B137,'GDP data'!B:BH,59,0)</f>
        <v>26084243383.868759</v>
      </c>
      <c r="E137" s="7">
        <f>VLOOKUP(B137,'Land Area'!D:E,2,0)</f>
        <v>33206.478000000003</v>
      </c>
      <c r="F137" s="7">
        <f>IFERROR(VLOOKUP(B137,'Marine Area'!A:B,2,0),0)+IFERROR(VLOOKUP(B137,'Marine Area'!E:F,2,0),0)</f>
        <v>0</v>
      </c>
      <c r="G137" s="7">
        <f t="shared" si="16"/>
        <v>33206.478000000003</v>
      </c>
      <c r="H137" s="7">
        <f>VLOOKUP(B137,'Temperature Data'!A:C,3,0)</f>
        <v>284.06844204000004</v>
      </c>
      <c r="I137" s="7">
        <f>VLOOKUP(B137,'Temperature Data'!A:C,2,0)</f>
        <v>282.50008600000001</v>
      </c>
      <c r="J137" s="7">
        <f t="shared" si="17"/>
        <v>1.568356040000026</v>
      </c>
      <c r="K137" s="7" t="str">
        <f>VLOOKUP(B137,'Country Info'!L:CT,51,0)</f>
        <v>Europe</v>
      </c>
      <c r="L137" t="b">
        <f t="shared" si="18"/>
        <v>1</v>
      </c>
      <c r="N137" t="b">
        <f t="shared" si="19"/>
        <v>0</v>
      </c>
      <c r="O137">
        <f t="shared" si="20"/>
        <v>3.2773879999999993</v>
      </c>
      <c r="P137">
        <f t="shared" si="21"/>
        <v>26084.243383868758</v>
      </c>
      <c r="Q137">
        <f t="shared" si="22"/>
        <v>9.350086000000033</v>
      </c>
      <c r="R137">
        <f t="shared" si="23"/>
        <v>10.918442040000059</v>
      </c>
    </row>
    <row r="138" spans="1:18" ht="14.25" customHeight="1" x14ac:dyDescent="0.2">
      <c r="A138" s="4" t="s">
        <v>287</v>
      </c>
      <c r="B138" s="5" t="s">
        <v>288</v>
      </c>
      <c r="C138" s="6">
        <f>VLOOKUP(B138,'Population 2015'!F:AG,28,0)</f>
        <v>2964.7485000000006</v>
      </c>
      <c r="D138" s="7">
        <f>VLOOKUP(B138,'GDP data'!B:BH,59,0)</f>
        <v>31655860016.536213</v>
      </c>
      <c r="E138" s="7">
        <f>VLOOKUP(B138,'Land Area'!D:E,2,0)</f>
        <v>1564648.9909999999</v>
      </c>
      <c r="F138" s="7">
        <f>IFERROR(VLOOKUP(B138,'Marine Area'!A:B,2,0),0)+IFERROR(VLOOKUP(B138,'Marine Area'!E:F,2,0),0)</f>
        <v>0</v>
      </c>
      <c r="G138" s="7">
        <f t="shared" si="16"/>
        <v>1564648.9909999999</v>
      </c>
      <c r="H138" s="7">
        <f>VLOOKUP(B138,'Temperature Data'!A:C,3,0)</f>
        <v>274.30865488000001</v>
      </c>
      <c r="I138" s="7">
        <f>VLOOKUP(B138,'Temperature Data'!A:C,2,0)</f>
        <v>273.72716580000002</v>
      </c>
      <c r="J138" s="7">
        <f t="shared" si="17"/>
        <v>0.58148907999998301</v>
      </c>
      <c r="K138" s="7" t="str">
        <f>VLOOKUP(B138,'Country Info'!L:CT,51,0)</f>
        <v>Asia</v>
      </c>
      <c r="L138" t="b">
        <f t="shared" si="18"/>
        <v>1</v>
      </c>
      <c r="N138" t="b">
        <f t="shared" si="19"/>
        <v>0</v>
      </c>
      <c r="O138">
        <f t="shared" si="20"/>
        <v>2.9647485000000007</v>
      </c>
      <c r="P138">
        <f t="shared" si="21"/>
        <v>31655.860016536211</v>
      </c>
      <c r="Q138">
        <f t="shared" si="22"/>
        <v>0.57716580000004569</v>
      </c>
      <c r="R138">
        <f t="shared" si="23"/>
        <v>1.1586548800000287</v>
      </c>
    </row>
    <row r="139" spans="1:18" ht="14.25" customHeight="1" x14ac:dyDescent="0.2">
      <c r="A139" s="4" t="s">
        <v>255</v>
      </c>
      <c r="B139" s="5" t="s">
        <v>256</v>
      </c>
      <c r="C139" s="6">
        <f>VLOOKUP(B139,'Population 2015'!F:AG,28,0)</f>
        <v>2963.7644999999998</v>
      </c>
      <c r="D139" s="7">
        <f>VLOOKUP(B139,'GDP data'!B:BH,59,0)</f>
        <v>83761793045.288162</v>
      </c>
      <c r="E139" s="7">
        <f>VLOOKUP(B139,'Land Area'!D:E,2,0)</f>
        <v>64939.298000000003</v>
      </c>
      <c r="F139" s="7">
        <f>IFERROR(VLOOKUP(B139,'Marine Area'!A:B,2,0),0)+IFERROR(VLOOKUP(B139,'Marine Area'!E:F,2,0),0)</f>
        <v>6832</v>
      </c>
      <c r="G139" s="7">
        <f t="shared" si="16"/>
        <v>71771.29800000001</v>
      </c>
      <c r="H139" s="7">
        <f>VLOOKUP(B139,'Temperature Data'!A:C,3,0)</f>
        <v>280.75538948000008</v>
      </c>
      <c r="I139" s="7">
        <f>VLOOKUP(B139,'Temperature Data'!A:C,2,0)</f>
        <v>279.69782379999998</v>
      </c>
      <c r="J139" s="7">
        <f t="shared" si="17"/>
        <v>1.0575656800000957</v>
      </c>
      <c r="K139" s="7" t="str">
        <f>VLOOKUP(B139,'Country Info'!L:CT,51,0)</f>
        <v>Europe</v>
      </c>
      <c r="L139" t="b">
        <f t="shared" si="18"/>
        <v>1</v>
      </c>
      <c r="N139" t="b">
        <f t="shared" si="19"/>
        <v>0</v>
      </c>
      <c r="O139">
        <f t="shared" si="20"/>
        <v>2.9637644999999999</v>
      </c>
      <c r="P139">
        <f t="shared" si="21"/>
        <v>83761.793045288156</v>
      </c>
      <c r="Q139">
        <f t="shared" si="22"/>
        <v>6.5478238000000033</v>
      </c>
      <c r="R139">
        <f t="shared" si="23"/>
        <v>7.605389480000099</v>
      </c>
    </row>
    <row r="140" spans="1:18" ht="14.25" customHeight="1" x14ac:dyDescent="0.2">
      <c r="A140" s="4" t="s">
        <v>11</v>
      </c>
      <c r="B140" s="5" t="s">
        <v>12</v>
      </c>
      <c r="C140" s="6">
        <f>VLOOKUP(B140,'Population 2015'!F:AG,28,0)</f>
        <v>2882.4804999999997</v>
      </c>
      <c r="D140" s="7">
        <f>VLOOKUP(B140,'GDP data'!B:BH,59,0)</f>
        <v>33583367364.461102</v>
      </c>
      <c r="E140" s="7">
        <f>VLOOKUP(B140,'Land Area'!D:E,2,0)</f>
        <v>28335.848000000002</v>
      </c>
      <c r="F140" s="7">
        <f>IFERROR(VLOOKUP(B140,'Marine Area'!A:B,2,0),0)+IFERROR(VLOOKUP(B140,'Marine Area'!E:F,2,0),0)</f>
        <v>12165</v>
      </c>
      <c r="G140" s="7">
        <f t="shared" si="16"/>
        <v>40500.847999999998</v>
      </c>
      <c r="H140" s="7">
        <f>VLOOKUP(B140,'Temperature Data'!A:C,3,0)</f>
        <v>286.51922038000004</v>
      </c>
      <c r="I140" s="7">
        <f>VLOOKUP(B140,'Temperature Data'!A:C,2,0)</f>
        <v>285.51895969999998</v>
      </c>
      <c r="J140" s="7">
        <f t="shared" si="17"/>
        <v>1.0002606800000535</v>
      </c>
      <c r="K140" s="7" t="str">
        <f>VLOOKUP(B140,'Country Info'!L:CT,51,0)</f>
        <v>Europe</v>
      </c>
      <c r="L140" t="b">
        <f t="shared" si="18"/>
        <v>1</v>
      </c>
      <c r="N140" t="b">
        <f t="shared" si="19"/>
        <v>0</v>
      </c>
      <c r="O140">
        <f t="shared" si="20"/>
        <v>2.8824804999999998</v>
      </c>
      <c r="P140">
        <f t="shared" si="21"/>
        <v>33583.367364461104</v>
      </c>
      <c r="Q140">
        <f t="shared" si="22"/>
        <v>12.368959700000005</v>
      </c>
      <c r="R140">
        <f t="shared" si="23"/>
        <v>13.369220380000058</v>
      </c>
    </row>
    <row r="141" spans="1:18" ht="14.25" customHeight="1" x14ac:dyDescent="0.2">
      <c r="A141" s="4" t="s">
        <v>27</v>
      </c>
      <c r="B141" s="5" t="s">
        <v>28</v>
      </c>
      <c r="C141" s="6">
        <f>VLOOKUP(B141,'Population 2015'!F:AG,28,0)</f>
        <v>2878.5944999999997</v>
      </c>
      <c r="D141" s="7">
        <f>VLOOKUP(B141,'GDP data'!B:BH,59,0)</f>
        <v>29315404012.983234</v>
      </c>
      <c r="E141" s="7">
        <f>VLOOKUP(B141,'Land Area'!D:E,2,0)</f>
        <v>29588.31</v>
      </c>
      <c r="F141" s="7">
        <f>IFERROR(VLOOKUP(B141,'Marine Area'!A:B,2,0),0)+IFERROR(VLOOKUP(B141,'Marine Area'!E:F,2,0),0)</f>
        <v>0</v>
      </c>
      <c r="G141" s="7">
        <f t="shared" si="16"/>
        <v>29588.31</v>
      </c>
      <c r="H141" s="7">
        <f>VLOOKUP(B141,'Temperature Data'!A:C,3,0)</f>
        <v>279.97213248999998</v>
      </c>
      <c r="I141" s="7">
        <f>VLOOKUP(B141,'Temperature Data'!A:C,2,0)</f>
        <v>278.7507276</v>
      </c>
      <c r="J141" s="7">
        <f t="shared" si="17"/>
        <v>1.2214048899999739</v>
      </c>
      <c r="K141" s="7" t="str">
        <f>VLOOKUP(B141,'Country Info'!L:CT,51,0)</f>
        <v>Asia</v>
      </c>
      <c r="L141" t="b">
        <f t="shared" si="18"/>
        <v>1</v>
      </c>
      <c r="N141" t="b">
        <f t="shared" si="19"/>
        <v>0</v>
      </c>
      <c r="O141">
        <f t="shared" si="20"/>
        <v>2.8785944999999997</v>
      </c>
      <c r="P141">
        <f t="shared" si="21"/>
        <v>29315.404012983236</v>
      </c>
      <c r="Q141">
        <f t="shared" si="22"/>
        <v>5.6007276000000275</v>
      </c>
      <c r="R141">
        <f t="shared" si="23"/>
        <v>6.8221324900000013</v>
      </c>
    </row>
    <row r="142" spans="1:18" ht="14.25" customHeight="1" x14ac:dyDescent="0.2">
      <c r="A142" s="4" t="s">
        <v>221</v>
      </c>
      <c r="B142" s="5" t="s">
        <v>222</v>
      </c>
      <c r="C142" s="6">
        <f>VLOOKUP(B142,'Population 2015'!F:AG,28,0)</f>
        <v>2794.4445000000001</v>
      </c>
      <c r="D142" s="7">
        <f>VLOOKUP(B142,'GDP data'!B:BH,59,0)</f>
        <v>25182384150.20512</v>
      </c>
      <c r="E142" s="7">
        <f>VLOOKUP(B142,'Land Area'!D:E,2,0)</f>
        <v>11032.896000000001</v>
      </c>
      <c r="F142" s="7">
        <f>IFERROR(VLOOKUP(B142,'Marine Area'!A:B,2,0),0)+IFERROR(VLOOKUP(B142,'Marine Area'!E:F,2,0),0)</f>
        <v>272156</v>
      </c>
      <c r="G142" s="7">
        <f t="shared" si="16"/>
        <v>283188.89600000001</v>
      </c>
      <c r="H142" s="7">
        <f>VLOOKUP(B142,'Temperature Data'!A:C,3,0)</f>
        <v>299.09010615999995</v>
      </c>
      <c r="I142" s="7">
        <f>VLOOKUP(B142,'Temperature Data'!A:C,2,0)</f>
        <v>298.47749750000003</v>
      </c>
      <c r="J142" s="7">
        <f t="shared" si="17"/>
        <v>0.6126086599999212</v>
      </c>
      <c r="K142" s="7" t="str">
        <f>VLOOKUP(B142,'Country Info'!L:CT,51,0)</f>
        <v>North America</v>
      </c>
      <c r="L142" t="b">
        <f t="shared" si="18"/>
        <v>1</v>
      </c>
      <c r="N142" t="b">
        <f t="shared" si="19"/>
        <v>0</v>
      </c>
      <c r="O142">
        <f t="shared" si="20"/>
        <v>2.7944445</v>
      </c>
      <c r="P142">
        <f t="shared" si="21"/>
        <v>25182.384150205122</v>
      </c>
      <c r="Q142">
        <f t="shared" si="22"/>
        <v>25.32749750000005</v>
      </c>
      <c r="R142">
        <f t="shared" si="23"/>
        <v>25.940106159999971</v>
      </c>
    </row>
    <row r="143" spans="1:18" ht="14.25" customHeight="1" x14ac:dyDescent="0.2">
      <c r="A143" s="4" t="s">
        <v>347</v>
      </c>
      <c r="B143" s="5" t="s">
        <v>348</v>
      </c>
      <c r="C143" s="6">
        <f>VLOOKUP(B143,'Population 2015'!F:AG,28,0)</f>
        <v>2414.5725000000002</v>
      </c>
      <c r="D143" s="7">
        <f>VLOOKUP(B143,'GDP data'!B:BH,59,0)</f>
        <v>240424800591.95718</v>
      </c>
      <c r="E143" s="7">
        <f>VLOOKUP(B143,'Land Area'!D:E,2,0)</f>
        <v>11150.107</v>
      </c>
      <c r="F143" s="7">
        <f>IFERROR(VLOOKUP(B143,'Marine Area'!A:B,2,0),0)+IFERROR(VLOOKUP(B143,'Marine Area'!E:F,2,0),0)</f>
        <v>31489</v>
      </c>
      <c r="G143" s="7">
        <f t="shared" si="16"/>
        <v>42639.107000000004</v>
      </c>
      <c r="H143" s="7">
        <f>VLOOKUP(B143,'Temperature Data'!A:C,3,0)</f>
        <v>300.70239149999998</v>
      </c>
      <c r="I143" s="7">
        <f>VLOOKUP(B143,'Temperature Data'!A:C,2,0)</f>
        <v>299.64882290000003</v>
      </c>
      <c r="J143" s="7">
        <f t="shared" si="17"/>
        <v>1.0535685999999487</v>
      </c>
      <c r="K143" s="7" t="str">
        <f>VLOOKUP(B143,'Country Info'!L:CT,51,0)</f>
        <v>Asia</v>
      </c>
      <c r="L143" t="b">
        <f t="shared" si="18"/>
        <v>1</v>
      </c>
      <c r="N143" t="b">
        <f t="shared" si="19"/>
        <v>0</v>
      </c>
      <c r="O143">
        <f t="shared" si="20"/>
        <v>2.4145725000000002</v>
      </c>
      <c r="P143">
        <f t="shared" si="21"/>
        <v>240424.80059195717</v>
      </c>
      <c r="Q143">
        <f t="shared" si="22"/>
        <v>26.49882290000005</v>
      </c>
      <c r="R143">
        <f t="shared" si="23"/>
        <v>27.552391499999999</v>
      </c>
    </row>
    <row r="144" spans="1:18" ht="14.25" customHeight="1" x14ac:dyDescent="0.2">
      <c r="A144" s="4" t="s">
        <v>63</v>
      </c>
      <c r="B144" s="5" t="s">
        <v>64</v>
      </c>
      <c r="C144" s="6">
        <f>VLOOKUP(B144,'Population 2015'!F:AG,28,0)</f>
        <v>2305.1714999999999</v>
      </c>
      <c r="D144" s="7">
        <f>VLOOKUP(B144,'GDP data'!B:BH,59,0)</f>
        <v>31162419272.122231</v>
      </c>
      <c r="E144" s="7">
        <f>VLOOKUP(B144,'Land Area'!D:E,2,0)</f>
        <v>579029.201</v>
      </c>
      <c r="F144" s="7">
        <f>IFERROR(VLOOKUP(B144,'Marine Area'!A:B,2,0),0)+IFERROR(VLOOKUP(B144,'Marine Area'!E:F,2,0),0)</f>
        <v>0</v>
      </c>
      <c r="G144" s="7">
        <f t="shared" si="16"/>
        <v>579029.201</v>
      </c>
      <c r="H144" s="7">
        <f>VLOOKUP(B144,'Temperature Data'!A:C,3,0)</f>
        <v>295.52075128000001</v>
      </c>
      <c r="I144" s="7">
        <f>VLOOKUP(B144,'Temperature Data'!A:C,2,0)</f>
        <v>295.11580359999999</v>
      </c>
      <c r="J144" s="7">
        <f t="shared" si="17"/>
        <v>0.40494768000002068</v>
      </c>
      <c r="K144" s="7" t="str">
        <f>VLOOKUP(B144,'Country Info'!L:CT,51,0)</f>
        <v>Africa</v>
      </c>
      <c r="L144" t="b">
        <f t="shared" si="18"/>
        <v>1</v>
      </c>
      <c r="N144" t="b">
        <f t="shared" si="19"/>
        <v>0</v>
      </c>
      <c r="O144">
        <f t="shared" si="20"/>
        <v>2.3051714999999997</v>
      </c>
      <c r="P144">
        <f t="shared" si="21"/>
        <v>31162.419272122232</v>
      </c>
      <c r="Q144">
        <f t="shared" si="22"/>
        <v>21.965803600000015</v>
      </c>
      <c r="R144">
        <f t="shared" si="23"/>
        <v>22.370751280000036</v>
      </c>
    </row>
    <row r="145" spans="1:18" ht="14.25" customHeight="1" x14ac:dyDescent="0.2">
      <c r="A145" s="4" t="s">
        <v>299</v>
      </c>
      <c r="B145" s="5" t="s">
        <v>300</v>
      </c>
      <c r="C145" s="6">
        <f>VLOOKUP(B145,'Population 2015'!F:AG,28,0)</f>
        <v>2282.7040000000006</v>
      </c>
      <c r="D145" s="7">
        <f>VLOOKUP(B145,'GDP data'!B:BH,59,0)</f>
        <v>24849167508.208538</v>
      </c>
      <c r="E145" s="7">
        <f>VLOOKUP(B145,'Land Area'!D:E,2,0)</f>
        <v>822713.05</v>
      </c>
      <c r="F145" s="7">
        <f>IFERROR(VLOOKUP(B145,'Marine Area'!A:B,2,0),0)+IFERROR(VLOOKUP(B145,'Marine Area'!E:F,2,0),0)</f>
        <v>562212</v>
      </c>
      <c r="G145" s="7">
        <f t="shared" si="16"/>
        <v>1384925.05</v>
      </c>
      <c r="H145" s="7">
        <f>VLOOKUP(B145,'Temperature Data'!A:C,3,0)</f>
        <v>294.93025010000008</v>
      </c>
      <c r="I145" s="7">
        <f>VLOOKUP(B145,'Temperature Data'!A:C,2,0)</f>
        <v>294.25997640000003</v>
      </c>
      <c r="J145" s="7">
        <f t="shared" si="17"/>
        <v>0.67027370000005249</v>
      </c>
      <c r="K145" s="7" t="str">
        <f>VLOOKUP(B145,'Country Info'!L:CT,51,0)</f>
        <v>Africa</v>
      </c>
      <c r="L145" t="b">
        <f t="shared" si="18"/>
        <v>1</v>
      </c>
      <c r="N145" t="b">
        <f t="shared" si="19"/>
        <v>0</v>
      </c>
      <c r="O145">
        <f t="shared" si="20"/>
        <v>2.2827040000000007</v>
      </c>
      <c r="P145">
        <f t="shared" si="21"/>
        <v>24849.167508208538</v>
      </c>
      <c r="Q145">
        <f t="shared" si="22"/>
        <v>21.10997640000005</v>
      </c>
      <c r="R145">
        <f t="shared" si="23"/>
        <v>21.780250100000103</v>
      </c>
    </row>
    <row r="146" spans="1:18" ht="14.25" customHeight="1" x14ac:dyDescent="0.2">
      <c r="A146" s="4" t="s">
        <v>167</v>
      </c>
      <c r="B146" s="5" t="s">
        <v>168</v>
      </c>
      <c r="C146" s="6">
        <f>VLOOKUP(B146,'Population 2015'!F:AG,28,0)</f>
        <v>2253.1334999999999</v>
      </c>
      <c r="D146" s="7">
        <f>VLOOKUP(B146,'GDP data'!B:BH,59,0)</f>
        <v>4427516234.0018511</v>
      </c>
      <c r="E146" s="7">
        <f>VLOOKUP(B146,'Land Area'!D:E,2,0)</f>
        <v>10500.897000000001</v>
      </c>
      <c r="F146" s="7">
        <f>IFERROR(VLOOKUP(B146,'Marine Area'!A:B,2,0),0)+IFERROR(VLOOKUP(B146,'Marine Area'!E:F,2,0),0)</f>
        <v>23097</v>
      </c>
      <c r="G146" s="7">
        <f t="shared" si="16"/>
        <v>33597.896999999997</v>
      </c>
      <c r="H146" s="7">
        <f>VLOOKUP(B146,'Temperature Data'!A:C,3,0)</f>
        <v>301.06695500000001</v>
      </c>
      <c r="I146" s="7">
        <f>VLOOKUP(B146,'Temperature Data'!A:C,2,0)</f>
        <v>300.61715370000002</v>
      </c>
      <c r="J146" s="7">
        <f t="shared" si="17"/>
        <v>0.44980129999999008</v>
      </c>
      <c r="K146" s="7" t="str">
        <f>VLOOKUP(B146,'Country Info'!L:CT,51,0)</f>
        <v>Africa</v>
      </c>
      <c r="L146" t="b">
        <f t="shared" si="18"/>
        <v>1</v>
      </c>
      <c r="N146" t="b">
        <f t="shared" si="19"/>
        <v>0</v>
      </c>
      <c r="O146">
        <f t="shared" si="20"/>
        <v>2.2531335000000001</v>
      </c>
      <c r="P146">
        <f t="shared" si="21"/>
        <v>4427.5162340018514</v>
      </c>
      <c r="Q146">
        <f t="shared" si="22"/>
        <v>27.46715370000004</v>
      </c>
      <c r="R146">
        <f t="shared" si="23"/>
        <v>27.91695500000003</v>
      </c>
    </row>
    <row r="147" spans="1:18" ht="14.25" customHeight="1" x14ac:dyDescent="0.2">
      <c r="A147" s="4" t="s">
        <v>247</v>
      </c>
      <c r="B147" s="5" t="s">
        <v>248</v>
      </c>
      <c r="C147" s="6">
        <f>VLOOKUP(B147,'Population 2015'!F:AG,28,0)</f>
        <v>2118.520500000001</v>
      </c>
      <c r="D147" s="7">
        <f>VLOOKUP(B147,'GDP data'!B:BH,59,0)</f>
        <v>6386751308.4125776</v>
      </c>
      <c r="E147" s="7">
        <f>VLOOKUP(B147,'Land Area'!D:E,2,0)</f>
        <v>30106.518</v>
      </c>
      <c r="F147" s="7">
        <f>IFERROR(VLOOKUP(B147,'Marine Area'!A:B,2,0),0)+IFERROR(VLOOKUP(B147,'Marine Area'!E:F,2,0),0)</f>
        <v>0</v>
      </c>
      <c r="G147" s="7">
        <f t="shared" si="16"/>
        <v>30106.518</v>
      </c>
      <c r="H147" s="7">
        <f>VLOOKUP(B147,'Temperature Data'!A:C,3,0)</f>
        <v>285.47598355000002</v>
      </c>
      <c r="I147" s="7">
        <f>VLOOKUP(B147,'Temperature Data'!A:C,2,0)</f>
        <v>284.50023370000002</v>
      </c>
      <c r="J147" s="7">
        <f t="shared" si="17"/>
        <v>0.9757498499999997</v>
      </c>
      <c r="K147" s="7" t="str">
        <f>VLOOKUP(B147,'Country Info'!L:CT,51,0)</f>
        <v>Africa</v>
      </c>
      <c r="L147" t="b">
        <f t="shared" si="18"/>
        <v>1</v>
      </c>
      <c r="N147" t="b">
        <f t="shared" si="19"/>
        <v>0</v>
      </c>
      <c r="O147">
        <f t="shared" si="20"/>
        <v>2.1185205000000011</v>
      </c>
      <c r="P147">
        <f t="shared" si="21"/>
        <v>6386.7513084125776</v>
      </c>
      <c r="Q147">
        <f t="shared" si="22"/>
        <v>11.350233700000047</v>
      </c>
      <c r="R147">
        <f t="shared" si="23"/>
        <v>12.325983550000046</v>
      </c>
    </row>
    <row r="148" spans="1:18" ht="14.25" customHeight="1" x14ac:dyDescent="0.2">
      <c r="A148" s="4" t="s">
        <v>319</v>
      </c>
      <c r="B148" s="5" t="s">
        <v>320</v>
      </c>
      <c r="C148" s="6">
        <f>VLOOKUP(B148,'Population 2015'!F:AG,28,0)</f>
        <v>2107.9619999999995</v>
      </c>
      <c r="D148" s="7">
        <f>VLOOKUP(B148,'GDP data'!B:BH,59,0)</f>
        <v>28749801842.10133</v>
      </c>
      <c r="E148" s="7">
        <f>VLOOKUP(B148,'Land Area'!D:E,2,0)</f>
        <v>25385.269</v>
      </c>
      <c r="F148" s="7">
        <f>IFERROR(VLOOKUP(B148,'Marine Area'!A:B,2,0),0)+IFERROR(VLOOKUP(B148,'Marine Area'!E:F,2,0),0)</f>
        <v>0</v>
      </c>
      <c r="G148" s="7">
        <f t="shared" si="16"/>
        <v>25385.269</v>
      </c>
      <c r="H148" s="7">
        <f>VLOOKUP(B148,'Temperature Data'!A:C,3,0)</f>
        <v>284.69737010999995</v>
      </c>
      <c r="I148" s="7">
        <f>VLOOKUP(B148,'Temperature Data'!A:C,2,0)</f>
        <v>283.3829647</v>
      </c>
      <c r="J148" s="7">
        <f t="shared" si="17"/>
        <v>1.3144054099999494</v>
      </c>
      <c r="K148" s="7" t="str">
        <f>VLOOKUP(B148,'Country Info'!L:CT,51,0)</f>
        <v>Europe</v>
      </c>
      <c r="L148" t="b">
        <f t="shared" si="18"/>
        <v>1</v>
      </c>
      <c r="N148" t="b">
        <f t="shared" si="19"/>
        <v>0</v>
      </c>
      <c r="O148">
        <f t="shared" si="20"/>
        <v>2.1079619999999997</v>
      </c>
      <c r="P148">
        <f t="shared" si="21"/>
        <v>28749.801842101329</v>
      </c>
      <c r="Q148">
        <f t="shared" si="22"/>
        <v>10.232964700000025</v>
      </c>
      <c r="R148">
        <f t="shared" si="23"/>
        <v>11.547370109999974</v>
      </c>
    </row>
    <row r="149" spans="1:18" ht="14.25" customHeight="1" x14ac:dyDescent="0.2">
      <c r="A149" s="4" t="s">
        <v>397</v>
      </c>
      <c r="B149" s="5" t="s">
        <v>398</v>
      </c>
      <c r="C149" s="6">
        <f>VLOOKUP(B149,'Population 2015'!F:AG,28,0)</f>
        <v>2080.8619999999996</v>
      </c>
      <c r="D149" s="7">
        <f>VLOOKUP(B149,'GDP data'!B:BH,59,0)</f>
        <v>65265868522.991844</v>
      </c>
      <c r="E149" s="7">
        <f>VLOOKUP(B149,'Land Area'!D:E,2,0)</f>
        <v>20327.026000000002</v>
      </c>
      <c r="F149" s="7">
        <f>IFERROR(VLOOKUP(B149,'Marine Area'!A:B,2,0),0)+IFERROR(VLOOKUP(B149,'Marine Area'!E:F,2,0),0)</f>
        <v>214</v>
      </c>
      <c r="G149" s="7">
        <f t="shared" si="16"/>
        <v>20541.026000000002</v>
      </c>
      <c r="H149" s="7">
        <f>VLOOKUP(B149,'Temperature Data'!A:C,3,0)</f>
        <v>283.43150707999996</v>
      </c>
      <c r="I149" s="7">
        <f>VLOOKUP(B149,'Temperature Data'!A:C,2,0)</f>
        <v>281.96314050000001</v>
      </c>
      <c r="J149" s="7">
        <f t="shared" si="17"/>
        <v>1.4683665799999517</v>
      </c>
      <c r="K149" s="7" t="str">
        <f>VLOOKUP(B149,'Country Info'!L:CT,51,0)</f>
        <v>Europe</v>
      </c>
      <c r="L149" t="b">
        <f t="shared" si="18"/>
        <v>1</v>
      </c>
      <c r="N149" t="b">
        <f t="shared" si="19"/>
        <v>0</v>
      </c>
      <c r="O149">
        <f t="shared" si="20"/>
        <v>2.0808619999999998</v>
      </c>
      <c r="P149">
        <f t="shared" si="21"/>
        <v>65265.868522991841</v>
      </c>
      <c r="Q149">
        <f t="shared" si="22"/>
        <v>8.8131405000000314</v>
      </c>
      <c r="R149">
        <f t="shared" si="23"/>
        <v>10.281507079999983</v>
      </c>
    </row>
    <row r="150" spans="1:18" ht="14.25" customHeight="1" x14ac:dyDescent="0.2">
      <c r="A150" s="4" t="s">
        <v>165</v>
      </c>
      <c r="B150" s="5" t="s">
        <v>166</v>
      </c>
      <c r="C150" s="6">
        <f>VLOOKUP(B150,'Population 2015'!F:AG,28,0)</f>
        <v>2028.5169999999996</v>
      </c>
      <c r="D150" s="7">
        <f>VLOOKUP(B150,'GDP data'!B:BH,59,0)</f>
        <v>29199274580.025341</v>
      </c>
      <c r="E150" s="7">
        <f>VLOOKUP(B150,'Land Area'!D:E,2,0)</f>
        <v>259968.48499999999</v>
      </c>
      <c r="F150" s="7">
        <f>IFERROR(VLOOKUP(B150,'Marine Area'!A:B,2,0),0)+IFERROR(VLOOKUP(B150,'Marine Area'!E:F,2,0),0)</f>
        <v>201759</v>
      </c>
      <c r="G150" s="7">
        <f t="shared" si="16"/>
        <v>461727.48499999999</v>
      </c>
      <c r="H150" s="7">
        <f>VLOOKUP(B150,'Temperature Data'!A:C,3,0)</f>
        <v>298.13142042999999</v>
      </c>
      <c r="I150" s="7">
        <f>VLOOKUP(B150,'Temperature Data'!A:C,2,0)</f>
        <v>297.24900739999998</v>
      </c>
      <c r="J150" s="7">
        <f t="shared" si="17"/>
        <v>0.88241303000000926</v>
      </c>
      <c r="K150" s="7" t="str">
        <f>VLOOKUP(B150,'Country Info'!L:CT,51,0)</f>
        <v>Africa</v>
      </c>
      <c r="L150" t="b">
        <f t="shared" si="18"/>
        <v>1</v>
      </c>
      <c r="N150" t="b">
        <f t="shared" si="19"/>
        <v>0</v>
      </c>
      <c r="O150">
        <f t="shared" si="20"/>
        <v>2.0285169999999995</v>
      </c>
      <c r="P150">
        <f t="shared" si="21"/>
        <v>29199.27458002534</v>
      </c>
      <c r="Q150">
        <f t="shared" si="22"/>
        <v>24.099007400000005</v>
      </c>
      <c r="R150">
        <f t="shared" si="23"/>
        <v>24.981420430000014</v>
      </c>
    </row>
    <row r="151" spans="1:18" ht="14.25" customHeight="1" x14ac:dyDescent="0.2">
      <c r="A151" s="4" t="s">
        <v>243</v>
      </c>
      <c r="B151" s="5" t="s">
        <v>244</v>
      </c>
      <c r="C151" s="6">
        <f>VLOOKUP(B151,'Population 2015'!F:AG,28,0)</f>
        <v>1991.9545000000001</v>
      </c>
      <c r="D151" s="7">
        <f>VLOOKUP(B151,'GDP data'!B:BH,59,0)</f>
        <v>49384458003.730141</v>
      </c>
      <c r="E151" s="7">
        <f>VLOOKUP(B151,'Land Area'!D:E,2,0)</f>
        <v>64576.404000000002</v>
      </c>
      <c r="F151" s="7">
        <f>IFERROR(VLOOKUP(B151,'Marine Area'!A:B,2,0),0)+IFERROR(VLOOKUP(B151,'Marine Area'!E:F,2,0),0)</f>
        <v>28353</v>
      </c>
      <c r="G151" s="7">
        <f t="shared" si="16"/>
        <v>92929.40400000001</v>
      </c>
      <c r="H151" s="7">
        <f>VLOOKUP(B151,'Temperature Data'!A:C,3,0)</f>
        <v>280.16809524000001</v>
      </c>
      <c r="I151" s="7">
        <f>VLOOKUP(B151,'Temperature Data'!A:C,2,0)</f>
        <v>279.21728860000002</v>
      </c>
      <c r="J151" s="7">
        <f t="shared" si="17"/>
        <v>0.95080663999999615</v>
      </c>
      <c r="K151" s="7" t="str">
        <f>VLOOKUP(B151,'Country Info'!L:CT,51,0)</f>
        <v>Europe</v>
      </c>
      <c r="L151" t="b">
        <f t="shared" si="18"/>
        <v>1</v>
      </c>
      <c r="N151" t="b">
        <f t="shared" si="19"/>
        <v>0</v>
      </c>
      <c r="O151">
        <f t="shared" si="20"/>
        <v>1.9919545000000001</v>
      </c>
      <c r="P151">
        <f t="shared" si="21"/>
        <v>49384.458003730142</v>
      </c>
      <c r="Q151">
        <f t="shared" si="22"/>
        <v>6.0672886000000403</v>
      </c>
      <c r="R151">
        <f t="shared" si="23"/>
        <v>7.0180952400000365</v>
      </c>
    </row>
    <row r="152" spans="1:18" ht="14.25" customHeight="1" x14ac:dyDescent="0.2">
      <c r="A152" s="4" t="s">
        <v>193</v>
      </c>
      <c r="B152" s="5" t="s">
        <v>194</v>
      </c>
      <c r="C152" s="6">
        <f>VLOOKUP(B152,'Population 2015'!F:AG,28,0)</f>
        <v>1788.9189999999999</v>
      </c>
      <c r="D152" s="7">
        <f>VLOOKUP(B152,'GDP data'!B:BH,59,0)</f>
        <v>3090468072.9084187</v>
      </c>
      <c r="E152" s="7">
        <f>VLOOKUP(B152,'Land Area'!D:E,2,0)</f>
        <v>32829.627999999997</v>
      </c>
      <c r="F152" s="7">
        <f>IFERROR(VLOOKUP(B152,'Marine Area'!A:B,2,0),0)+IFERROR(VLOOKUP(B152,'Marine Area'!E:F,2,0),0)</f>
        <v>106870</v>
      </c>
      <c r="G152" s="7">
        <f t="shared" si="16"/>
        <v>139699.628</v>
      </c>
      <c r="H152" s="7">
        <f>VLOOKUP(B152,'Temperature Data'!A:C,3,0)</f>
        <v>300.81495843000005</v>
      </c>
      <c r="I152" s="7">
        <f>VLOOKUP(B152,'Temperature Data'!A:C,2,0)</f>
        <v>300.57537400000001</v>
      </c>
      <c r="J152" s="7">
        <f t="shared" si="17"/>
        <v>0.23958443000003626</v>
      </c>
      <c r="K152" s="7" t="str">
        <f>VLOOKUP(B152,'Country Info'!L:CT,51,0)</f>
        <v>Africa</v>
      </c>
      <c r="L152" t="b">
        <f t="shared" si="18"/>
        <v>1</v>
      </c>
      <c r="N152" t="b">
        <f t="shared" si="19"/>
        <v>0</v>
      </c>
      <c r="O152">
        <f t="shared" si="20"/>
        <v>1.7889189999999999</v>
      </c>
      <c r="P152">
        <f t="shared" si="21"/>
        <v>3090.4680729084184</v>
      </c>
      <c r="Q152">
        <f t="shared" si="22"/>
        <v>27.425374000000033</v>
      </c>
      <c r="R152">
        <f t="shared" si="23"/>
        <v>27.66495843000007</v>
      </c>
    </row>
    <row r="153" spans="1:18" ht="14.25" customHeight="1" x14ac:dyDescent="0.2">
      <c r="A153" s="4" t="s">
        <v>235</v>
      </c>
      <c r="B153" s="5" t="s">
        <v>236</v>
      </c>
      <c r="C153" s="6">
        <f>VLOOKUP(B153,'Population 2015'!F:AG,28,0)</f>
        <v>1759.1219999999996</v>
      </c>
      <c r="D153" s="7">
        <f>VLOOKUP(B153,'GDP data'!B:BH,59,0)</f>
        <v>15584664246.435455</v>
      </c>
      <c r="E153" s="7">
        <f>VLOOKUP("KOS",'Land Area'!D:E,2,0)</f>
        <v>10913.078</v>
      </c>
      <c r="F153" s="7">
        <f>IFERROR(VLOOKUP("KOS",'Marine Area'!A:B,2,0),0)+IFERROR(VLOOKUP("KOS",'Marine Area'!E:F,2,0),0)</f>
        <v>0</v>
      </c>
      <c r="G153" s="7">
        <f t="shared" si="16"/>
        <v>10913.078</v>
      </c>
      <c r="H153" s="7">
        <f>VLOOKUP("KOS",'Temperature Data'!A:C,3,0)</f>
        <v>284.06487738999999</v>
      </c>
      <c r="I153" s="7">
        <f>VLOOKUP("KOS",'Temperature Data'!A:C,2,0)</f>
        <v>282.68389969999998</v>
      </c>
      <c r="J153" s="7">
        <f t="shared" si="17"/>
        <v>1.3809776900000088</v>
      </c>
      <c r="K153" s="7" t="s">
        <v>1584</v>
      </c>
      <c r="L153" t="b">
        <f t="shared" si="18"/>
        <v>1</v>
      </c>
      <c r="M153" s="9" t="s">
        <v>1080</v>
      </c>
      <c r="N153" t="b">
        <f t="shared" si="19"/>
        <v>0</v>
      </c>
      <c r="O153">
        <f t="shared" si="20"/>
        <v>1.7591219999999996</v>
      </c>
      <c r="P153">
        <f t="shared" si="21"/>
        <v>15584.664246435455</v>
      </c>
      <c r="Q153">
        <f t="shared" si="22"/>
        <v>9.5338997000000063</v>
      </c>
      <c r="R153">
        <f t="shared" si="23"/>
        <v>10.914877390000015</v>
      </c>
    </row>
    <row r="154" spans="1:18" ht="14.25" customHeight="1" x14ac:dyDescent="0.2">
      <c r="A154" s="4" t="s">
        <v>435</v>
      </c>
      <c r="B154" s="5" t="s">
        <v>436</v>
      </c>
      <c r="C154" s="6">
        <f>VLOOKUP(B154,'Population 2015'!F:AG,28,0)</f>
        <v>1460.1765000000003</v>
      </c>
      <c r="D154" s="7">
        <f>VLOOKUP(B154,'GDP data'!B:BH,59,0)</f>
        <v>40532805871.644447</v>
      </c>
      <c r="E154" s="7">
        <f>VLOOKUP(B154,'Land Area'!D:E,2,0)</f>
        <v>5122.9260000000004</v>
      </c>
      <c r="F154" s="7">
        <f>IFERROR(VLOOKUP(B154,'Marine Area'!A:B,2,0),0)+IFERROR(VLOOKUP(B154,'Marine Area'!E:F,2,0),0)</f>
        <v>76562</v>
      </c>
      <c r="G154" s="7">
        <f t="shared" si="16"/>
        <v>81684.926000000007</v>
      </c>
      <c r="H154" s="7">
        <f>VLOOKUP(B154,'Temperature Data'!A:C,3,0)</f>
        <v>299.67491538000002</v>
      </c>
      <c r="I154" s="7">
        <f>VLOOKUP(B154,'Temperature Data'!A:C,2,0)</f>
        <v>299.07434970000003</v>
      </c>
      <c r="J154" s="7">
        <f t="shared" si="17"/>
        <v>0.60056567999998833</v>
      </c>
      <c r="K154" s="7" t="str">
        <f>VLOOKUP(B154,'Country Info'!L:CT,51,0)</f>
        <v>North America</v>
      </c>
      <c r="L154" t="b">
        <f t="shared" si="18"/>
        <v>1</v>
      </c>
      <c r="N154" t="b">
        <f t="shared" si="19"/>
        <v>0</v>
      </c>
      <c r="O154">
        <f t="shared" si="20"/>
        <v>1.4601765000000002</v>
      </c>
      <c r="P154">
        <f t="shared" si="21"/>
        <v>40532.80587164445</v>
      </c>
      <c r="Q154">
        <f t="shared" si="22"/>
        <v>25.92434970000005</v>
      </c>
      <c r="R154">
        <f t="shared" si="23"/>
        <v>26.524915380000039</v>
      </c>
    </row>
    <row r="155" spans="1:18" ht="14.25" customHeight="1" x14ac:dyDescent="0.2">
      <c r="A155" s="4" t="s">
        <v>39</v>
      </c>
      <c r="B155" s="5" t="s">
        <v>40</v>
      </c>
      <c r="C155" s="6">
        <f>VLOOKUP(B155,'Population 2015'!F:AG,28,0)</f>
        <v>1362.1419999999994</v>
      </c>
      <c r="D155" s="7">
        <f>VLOOKUP(B155,'GDP data'!B:BH,59,0)</f>
        <v>62994157863.050865</v>
      </c>
      <c r="E155" s="7">
        <f>VLOOKUP(B155,'Land Area'!D:E,2,0)</f>
        <v>688.11099999999999</v>
      </c>
      <c r="F155" s="7">
        <f>IFERROR(VLOOKUP(B155,'Marine Area'!A:B,2,0),0)+IFERROR(VLOOKUP(B155,'Marine Area'!E:F,2,0),0)</f>
        <v>7516</v>
      </c>
      <c r="G155" s="7">
        <f t="shared" si="16"/>
        <v>8204.1110000000008</v>
      </c>
      <c r="H155" s="7">
        <f>VLOOKUP(B155,'Temperature Data'!A:C,3,0)</f>
        <v>299.63511306999999</v>
      </c>
      <c r="I155" s="7">
        <f>VLOOKUP(B155,'Temperature Data'!A:C,2,0)</f>
        <v>298.90079250000002</v>
      </c>
      <c r="J155" s="7">
        <f t="shared" si="17"/>
        <v>0.73432056999996576</v>
      </c>
      <c r="K155" s="7" t="str">
        <f>VLOOKUP(B155,'Country Info'!L:CT,51,0)</f>
        <v>Asia</v>
      </c>
      <c r="L155" t="b">
        <f t="shared" si="18"/>
        <v>1</v>
      </c>
      <c r="N155" t="b">
        <f t="shared" si="19"/>
        <v>0</v>
      </c>
      <c r="O155">
        <f t="shared" si="20"/>
        <v>1.3621419999999993</v>
      </c>
      <c r="P155">
        <f t="shared" si="21"/>
        <v>62994.157863050867</v>
      </c>
      <c r="Q155">
        <f t="shared" si="22"/>
        <v>25.750792500000045</v>
      </c>
      <c r="R155">
        <f t="shared" si="23"/>
        <v>26.485113070000011</v>
      </c>
    </row>
    <row r="156" spans="1:18" ht="14.25" customHeight="1" x14ac:dyDescent="0.2">
      <c r="A156" s="4" t="s">
        <v>141</v>
      </c>
      <c r="B156" s="5" t="s">
        <v>142</v>
      </c>
      <c r="C156" s="6">
        <f>VLOOKUP(B156,'Population 2015'!F:AG,28,0)</f>
        <v>1346.9730000000004</v>
      </c>
      <c r="D156" s="7">
        <f>VLOOKUP(B156,'GDP data'!B:BH,59,0)</f>
        <v>28320531411.955341</v>
      </c>
      <c r="E156" s="7">
        <f>VLOOKUP(B156,'Land Area'!D:E,2,0)</f>
        <v>26671.690999999999</v>
      </c>
      <c r="F156" s="7">
        <f>IFERROR(VLOOKUP(B156,'Marine Area'!A:B,2,0),0)+IFERROR(VLOOKUP(B156,'Marine Area'!E:F,2,0),0)</f>
        <v>304133</v>
      </c>
      <c r="G156" s="7">
        <f t="shared" si="16"/>
        <v>330804.69099999999</v>
      </c>
      <c r="H156" s="7">
        <f>VLOOKUP(B156,'Temperature Data'!A:C,3,0)</f>
        <v>297.56285055000001</v>
      </c>
      <c r="I156" s="7">
        <f>VLOOKUP(B156,'Temperature Data'!A:C,2,0)</f>
        <v>296.72919359999997</v>
      </c>
      <c r="J156" s="7">
        <f t="shared" si="17"/>
        <v>0.8336569500000337</v>
      </c>
      <c r="K156" s="7" t="str">
        <f>VLOOKUP(B156,'Country Info'!L:CT,51,0)</f>
        <v>Africa</v>
      </c>
      <c r="L156" t="b">
        <f t="shared" si="18"/>
        <v>1</v>
      </c>
      <c r="N156" t="b">
        <f t="shared" si="19"/>
        <v>0</v>
      </c>
      <c r="O156">
        <f t="shared" si="20"/>
        <v>1.3469730000000004</v>
      </c>
      <c r="P156">
        <f t="shared" si="21"/>
        <v>28320.53141195534</v>
      </c>
      <c r="Q156">
        <f t="shared" si="22"/>
        <v>23.579193599999996</v>
      </c>
      <c r="R156">
        <f t="shared" si="23"/>
        <v>24.41285055000003</v>
      </c>
    </row>
    <row r="157" spans="1:18" ht="14.25" customHeight="1" x14ac:dyDescent="0.2">
      <c r="A157" s="4" t="s">
        <v>145</v>
      </c>
      <c r="B157" s="5" t="s">
        <v>146</v>
      </c>
      <c r="C157" s="6">
        <f>VLOOKUP(B157,'Population 2015'!F:AG,28,0)</f>
        <v>1314.6564999999998</v>
      </c>
      <c r="D157" s="7">
        <f>VLOOKUP(B157,'GDP data'!B:BH,59,0)</f>
        <v>38378217195.5802</v>
      </c>
      <c r="E157" s="7">
        <f>VLOOKUP(B157,'Land Area'!D:E,2,0)</f>
        <v>45819.038999999997</v>
      </c>
      <c r="F157" s="7">
        <f>IFERROR(VLOOKUP(B157,'Marine Area'!A:B,2,0),0)+IFERROR(VLOOKUP(B157,'Marine Area'!E:F,2,0),0)</f>
        <v>36451</v>
      </c>
      <c r="G157" s="7">
        <f t="shared" si="16"/>
        <v>82270.03899999999</v>
      </c>
      <c r="H157" s="7">
        <f>VLOOKUP(B157,'Temperature Data'!A:C,3,0)</f>
        <v>279.68537734</v>
      </c>
      <c r="I157" s="7">
        <f>VLOOKUP(B157,'Temperature Data'!A:C,2,0)</f>
        <v>278.68937590000002</v>
      </c>
      <c r="J157" s="7">
        <f t="shared" si="17"/>
        <v>0.99600143999998636</v>
      </c>
      <c r="K157" s="7" t="str">
        <f>VLOOKUP(B157,'Country Info'!L:CT,51,0)</f>
        <v>Europe</v>
      </c>
      <c r="L157" t="b">
        <f t="shared" si="18"/>
        <v>1</v>
      </c>
      <c r="N157" t="b">
        <f t="shared" si="19"/>
        <v>0</v>
      </c>
      <c r="O157">
        <f t="shared" si="20"/>
        <v>1.3146564999999999</v>
      </c>
      <c r="P157">
        <f t="shared" si="21"/>
        <v>38378.217195580197</v>
      </c>
      <c r="Q157">
        <f t="shared" si="22"/>
        <v>5.5393759000000387</v>
      </c>
      <c r="R157">
        <f t="shared" si="23"/>
        <v>6.535377340000025</v>
      </c>
    </row>
    <row r="158" spans="1:18" ht="14.25" customHeight="1" x14ac:dyDescent="0.2">
      <c r="A158" s="4" t="s">
        <v>277</v>
      </c>
      <c r="B158" s="5" t="s">
        <v>278</v>
      </c>
      <c r="C158" s="6">
        <f>VLOOKUP(B158,'Population 2015'!F:AG,28,0)</f>
        <v>1293.1530000000002</v>
      </c>
      <c r="D158" s="7">
        <f>VLOOKUP(B158,'GDP data'!B:BH,59,0)</f>
        <v>25271892595.158966</v>
      </c>
      <c r="E158" s="7">
        <f>VLOOKUP(B158,'Land Area'!D:E,2,0)</f>
        <v>2014.44</v>
      </c>
      <c r="F158" s="7">
        <f>IFERROR(VLOOKUP(B158,'Marine Area'!A:B,2,0),0)+IFERROR(VLOOKUP(B158,'Marine Area'!E:F,2,0),0)</f>
        <v>1928986</v>
      </c>
      <c r="G158" s="7">
        <f t="shared" si="16"/>
        <v>1931000.44</v>
      </c>
      <c r="H158" s="7">
        <f>VLOOKUP(B158,'Temperature Data'!A:C,3,0)</f>
        <v>297.55270782999992</v>
      </c>
      <c r="I158" s="7">
        <f>VLOOKUP(B158,'Temperature Data'!A:C,2,0)</f>
        <v>296.92307030000001</v>
      </c>
      <c r="J158" s="7">
        <f t="shared" si="17"/>
        <v>0.62963752999991129</v>
      </c>
      <c r="K158" s="7" t="str">
        <f>VLOOKUP(B158,'Country Info'!L:CT,51,0)</f>
        <v>Seven seas (open ocean)</v>
      </c>
      <c r="L158" t="b">
        <f t="shared" si="18"/>
        <v>1</v>
      </c>
      <c r="N158" t="b">
        <f t="shared" si="19"/>
        <v>0</v>
      </c>
      <c r="O158">
        <f t="shared" si="20"/>
        <v>1.2931530000000002</v>
      </c>
      <c r="P158">
        <f t="shared" si="21"/>
        <v>25271.892595158966</v>
      </c>
      <c r="Q158">
        <f t="shared" si="22"/>
        <v>23.773070300000029</v>
      </c>
      <c r="R158">
        <f t="shared" si="23"/>
        <v>24.40270782999994</v>
      </c>
    </row>
    <row r="159" spans="1:18" ht="14.25" customHeight="1" x14ac:dyDescent="0.2">
      <c r="A159" s="4" t="s">
        <v>427</v>
      </c>
      <c r="B159" s="5" t="s">
        <v>428</v>
      </c>
      <c r="C159" s="6">
        <f>VLOOKUP(B159,'Population 2015'!F:AG,28,0)</f>
        <v>1205.8129999999999</v>
      </c>
      <c r="D159" s="7">
        <f>VLOOKUP(B159,'GDP data'!B:BH,59,0)</f>
        <v>3756623932.4370217</v>
      </c>
      <c r="E159" s="7">
        <f>VLOOKUP(B159,'Land Area'!D:E,2,0)</f>
        <v>15082.235000000001</v>
      </c>
      <c r="F159" s="7">
        <f>IFERROR(VLOOKUP(B159,'Marine Area'!A:B,2,0),0)+IFERROR(VLOOKUP(B159,'Marine Area'!E:F,2,0),0)</f>
        <v>77473</v>
      </c>
      <c r="G159" s="7">
        <f t="shared" si="16"/>
        <v>92555.235000000001</v>
      </c>
      <c r="H159" s="7">
        <f>VLOOKUP(B159,'Temperature Data'!A:C,3,0)</f>
        <v>298.13508084999995</v>
      </c>
      <c r="I159" s="7">
        <f>VLOOKUP(B159,'Temperature Data'!A:C,2,0)</f>
        <v>297.80002439999998</v>
      </c>
      <c r="J159" s="7">
        <f t="shared" si="17"/>
        <v>0.33505644999996775</v>
      </c>
      <c r="K159" s="7" t="str">
        <f>VLOOKUP(B159,'Country Info'!L:CT,51,0)</f>
        <v>Asia</v>
      </c>
      <c r="L159" t="b">
        <f t="shared" si="18"/>
        <v>1</v>
      </c>
      <c r="N159" t="b">
        <f t="shared" si="19"/>
        <v>0</v>
      </c>
      <c r="O159">
        <f t="shared" si="20"/>
        <v>1.2058129999999998</v>
      </c>
      <c r="P159">
        <f t="shared" si="21"/>
        <v>3756.6239324370217</v>
      </c>
      <c r="Q159">
        <f t="shared" si="22"/>
        <v>24.650024400000007</v>
      </c>
      <c r="R159">
        <f t="shared" si="23"/>
        <v>24.985080849999974</v>
      </c>
    </row>
    <row r="160" spans="1:18" ht="14.25" customHeight="1" x14ac:dyDescent="0.2">
      <c r="A160" s="4" t="s">
        <v>119</v>
      </c>
      <c r="B160" s="5" t="s">
        <v>120</v>
      </c>
      <c r="C160" s="6">
        <f>VLOOKUP(B160,'Population 2015'!F:AG,28,0)</f>
        <v>1187.2799999999997</v>
      </c>
      <c r="D160" s="7">
        <f>VLOOKUP(B160,'GDP data'!B:BH,59,0)</f>
        <v>27057442402.182938</v>
      </c>
      <c r="E160" s="7">
        <f>VLOOKUP(B160,'Land Area'!D:E,2,0)</f>
        <v>5395.0209999999997</v>
      </c>
      <c r="F160" s="7">
        <f>IFERROR(VLOOKUP(B160,'Marine Area'!A:B,2,0),0)+IFERROR(VLOOKUP(B160,'Marine Area'!E:F,2,0),0)</f>
        <v>98450</v>
      </c>
      <c r="G160" s="7">
        <f t="shared" si="16"/>
        <v>103845.02099999999</v>
      </c>
      <c r="H160" s="7">
        <f>VLOOKUP(B160,'Temperature Data'!A:C,3,0)</f>
        <v>292.66789027999999</v>
      </c>
      <c r="I160" s="7">
        <f>VLOOKUP(B160,'Temperature Data'!A:C,2,0)</f>
        <v>291.45367870000001</v>
      </c>
      <c r="J160" s="7">
        <f t="shared" si="17"/>
        <v>1.2142115799999829</v>
      </c>
      <c r="K160" s="7" t="str">
        <f>VLOOKUP(B160,'Country Info'!L:CT,51,0)</f>
        <v>Asia</v>
      </c>
      <c r="L160" t="b">
        <f t="shared" si="18"/>
        <v>1</v>
      </c>
      <c r="N160" t="b">
        <f t="shared" si="19"/>
        <v>0</v>
      </c>
      <c r="O160">
        <f t="shared" si="20"/>
        <v>1.1872799999999997</v>
      </c>
      <c r="P160">
        <f t="shared" si="21"/>
        <v>27057.442402182936</v>
      </c>
      <c r="Q160">
        <f t="shared" si="22"/>
        <v>18.303678700000034</v>
      </c>
      <c r="R160">
        <f t="shared" si="23"/>
        <v>19.517890280000017</v>
      </c>
    </row>
    <row r="161" spans="1:18" ht="14.25" customHeight="1" x14ac:dyDescent="0.2">
      <c r="A161" s="4" t="s">
        <v>147</v>
      </c>
      <c r="B161" s="5" t="s">
        <v>148</v>
      </c>
      <c r="C161" s="6">
        <f>VLOOKUP(B161,'Population 2015'!F:AG,28,0)</f>
        <v>1133.9359999999997</v>
      </c>
      <c r="D161" s="7">
        <f>VLOOKUP(B161,'GDP data'!B:BH,59,0)</f>
        <v>9969808799.8173523</v>
      </c>
      <c r="E161" s="7">
        <f>VLOOKUP(B161,'Land Area'!D:E,2,0)</f>
        <v>17111.845000000001</v>
      </c>
      <c r="F161" s="7">
        <f>IFERROR(VLOOKUP(B161,'Marine Area'!A:B,2,0),0)+IFERROR(VLOOKUP(B161,'Marine Area'!E:F,2,0),0)</f>
        <v>0</v>
      </c>
      <c r="G161" s="7">
        <f t="shared" si="16"/>
        <v>17111.845000000001</v>
      </c>
      <c r="H161" s="7">
        <f>VLOOKUP(B161,'Temperature Data'!A:C,3,0)</f>
        <v>292.46846362999997</v>
      </c>
      <c r="I161" s="7">
        <f>VLOOKUP(B161,'Temperature Data'!A:C,2,0)</f>
        <v>291.86054810000002</v>
      </c>
      <c r="J161" s="7">
        <f t="shared" si="17"/>
        <v>0.60791552999995702</v>
      </c>
      <c r="K161" s="7" t="str">
        <f>VLOOKUP(B161,'Country Info'!L:CT,51,0)</f>
        <v>Africa</v>
      </c>
      <c r="L161" t="b">
        <f t="shared" si="18"/>
        <v>1</v>
      </c>
      <c r="N161" t="b">
        <f t="shared" si="19"/>
        <v>0</v>
      </c>
      <c r="O161">
        <f t="shared" si="20"/>
        <v>1.1339359999999996</v>
      </c>
      <c r="P161">
        <f t="shared" si="21"/>
        <v>9969.8087998173523</v>
      </c>
      <c r="Q161">
        <f t="shared" si="22"/>
        <v>18.71054810000004</v>
      </c>
      <c r="R161">
        <f t="shared" si="23"/>
        <v>19.318463629999997</v>
      </c>
    </row>
    <row r="162" spans="1:18" ht="14.25" customHeight="1" x14ac:dyDescent="0.2">
      <c r="A162" s="4" t="s">
        <v>129</v>
      </c>
      <c r="B162" s="5" t="s">
        <v>130</v>
      </c>
      <c r="C162" s="6">
        <f>VLOOKUP(B162,'Population 2015'!F:AG,28,0)</f>
        <v>1006.259</v>
      </c>
      <c r="D162" s="7">
        <f>VLOOKUP(B162,'GDP data'!B:BH,59,0)</f>
        <v>4350576767.0668726</v>
      </c>
      <c r="E162" s="7">
        <f>VLOOKUP(B162,'Land Area'!D:E,2,0)</f>
        <v>21847.614000000001</v>
      </c>
      <c r="F162" s="7">
        <f>IFERROR(VLOOKUP(B162,'Marine Area'!A:B,2,0),0)+IFERROR(VLOOKUP(B162,'Marine Area'!E:F,2,0),0)</f>
        <v>7223</v>
      </c>
      <c r="G162" s="7">
        <f t="shared" si="16"/>
        <v>29070.614000000001</v>
      </c>
      <c r="H162" s="7">
        <f>VLOOKUP(B162,'Temperature Data'!A:C,3,0)</f>
        <v>301.85832899000002</v>
      </c>
      <c r="I162" s="7">
        <f>VLOOKUP(B162,'Temperature Data'!A:C,2,0)</f>
        <v>301.5307047</v>
      </c>
      <c r="J162" s="7">
        <f t="shared" si="17"/>
        <v>0.32762429000001703</v>
      </c>
      <c r="K162" s="7" t="str">
        <f>VLOOKUP(B162,'Country Info'!L:CT,51,0)</f>
        <v>Africa</v>
      </c>
      <c r="L162" t="b">
        <f t="shared" si="18"/>
        <v>1</v>
      </c>
      <c r="N162" t="b">
        <f t="shared" si="19"/>
        <v>0</v>
      </c>
      <c r="O162">
        <f t="shared" si="20"/>
        <v>1.006259</v>
      </c>
      <c r="P162">
        <f t="shared" si="21"/>
        <v>4350.5767670668729</v>
      </c>
      <c r="Q162">
        <f t="shared" si="22"/>
        <v>28.380704700000024</v>
      </c>
      <c r="R162">
        <f t="shared" si="23"/>
        <v>28.708328990000041</v>
      </c>
    </row>
    <row r="163" spans="1:18" ht="14.25" customHeight="1" x14ac:dyDescent="0.2">
      <c r="A163" s="4" t="s">
        <v>155</v>
      </c>
      <c r="B163" s="5" t="s">
        <v>156</v>
      </c>
      <c r="C163" s="6">
        <f>VLOOKUP(B163,'Population 2015'!F:AG,28,0)</f>
        <v>917.19999999999993</v>
      </c>
      <c r="D163" s="7">
        <f>VLOOKUP(B163,'GDP data'!B:BH,59,0)</f>
        <v>10778358104.431566</v>
      </c>
      <c r="E163" s="7">
        <f>VLOOKUP(B163,'Land Area'!D:E,2,0)</f>
        <v>18930.081999999999</v>
      </c>
      <c r="F163" s="7">
        <f>IFERROR(VLOOKUP(B163,'Marine Area'!A:B,2,0),0)+IFERROR(VLOOKUP(B163,'Marine Area'!E:F,2,0),0)</f>
        <v>1289978</v>
      </c>
      <c r="G163" s="7">
        <f t="shared" si="16"/>
        <v>1308908.0819999999</v>
      </c>
      <c r="H163" s="7">
        <f>VLOOKUP(B163,'Temperature Data'!A:C,3,0)</f>
        <v>298.04621458999998</v>
      </c>
      <c r="I163" s="7">
        <f>VLOOKUP(B163,'Temperature Data'!A:C,2,0)</f>
        <v>297.55793269999998</v>
      </c>
      <c r="J163" s="7">
        <f t="shared" si="17"/>
        <v>0.48828188999999611</v>
      </c>
      <c r="K163" s="7" t="str">
        <f>VLOOKUP(B163,'Country Info'!L:CT,51,0)</f>
        <v>Oceania</v>
      </c>
      <c r="L163" t="b">
        <f t="shared" si="18"/>
        <v>1</v>
      </c>
      <c r="N163" t="b">
        <f t="shared" si="19"/>
        <v>0</v>
      </c>
      <c r="O163">
        <f t="shared" si="20"/>
        <v>0.9171999999999999</v>
      </c>
      <c r="P163">
        <f t="shared" si="21"/>
        <v>10778.358104431567</v>
      </c>
      <c r="Q163">
        <f t="shared" si="22"/>
        <v>24.407932700000003</v>
      </c>
      <c r="R163">
        <f t="shared" si="23"/>
        <v>24.89621459</v>
      </c>
    </row>
    <row r="164" spans="1:18" ht="14.25" customHeight="1" x14ac:dyDescent="0.2">
      <c r="A164" s="4" t="s">
        <v>195</v>
      </c>
      <c r="B164" s="5" t="s">
        <v>196</v>
      </c>
      <c r="C164" s="6">
        <f>VLOOKUP(B164,'Population 2015'!F:AG,28,0)</f>
        <v>755.03099999999984</v>
      </c>
      <c r="D164" s="7">
        <f>VLOOKUP(B164,'GDP data'!B:BH,59,0)</f>
        <v>8656533235.3394928</v>
      </c>
      <c r="E164" s="7">
        <f>VLOOKUP(B164,'Land Area'!D:E,2,0)</f>
        <v>211213.698</v>
      </c>
      <c r="F164" s="7">
        <f>IFERROR(VLOOKUP(B164,'Marine Area'!A:B,2,0),0)+IFERROR(VLOOKUP(B164,'Marine Area'!E:F,2,0),0)</f>
        <v>138672</v>
      </c>
      <c r="G164" s="7">
        <f t="shared" si="16"/>
        <v>349885.69799999997</v>
      </c>
      <c r="H164" s="7">
        <f>VLOOKUP(B164,'Temperature Data'!A:C,3,0)</f>
        <v>298.60670693999998</v>
      </c>
      <c r="I164" s="7">
        <f>VLOOKUP(B164,'Temperature Data'!A:C,2,0)</f>
        <v>298.15819570000002</v>
      </c>
      <c r="J164" s="7">
        <f t="shared" si="17"/>
        <v>0.44851123999995934</v>
      </c>
      <c r="K164" s="7" t="str">
        <f>VLOOKUP(B164,'Country Info'!L:CT,51,0)</f>
        <v>South America</v>
      </c>
      <c r="L164" t="b">
        <f t="shared" si="18"/>
        <v>1</v>
      </c>
      <c r="N164" t="b">
        <f t="shared" si="19"/>
        <v>0</v>
      </c>
      <c r="O164">
        <f t="shared" si="20"/>
        <v>0.75503099999999979</v>
      </c>
      <c r="P164">
        <f t="shared" si="21"/>
        <v>8656.5332353394933</v>
      </c>
      <c r="Q164">
        <f t="shared" si="22"/>
        <v>25.008195700000044</v>
      </c>
      <c r="R164">
        <f t="shared" si="23"/>
        <v>25.456706940000004</v>
      </c>
    </row>
    <row r="165" spans="1:18" ht="14.25" customHeight="1" x14ac:dyDescent="0.2">
      <c r="A165" s="4" t="s">
        <v>55</v>
      </c>
      <c r="B165" s="5" t="s">
        <v>56</v>
      </c>
      <c r="C165" s="6">
        <f>VLOOKUP(B165,'Population 2015'!F:AG,28,0)</f>
        <v>743.27400000000023</v>
      </c>
      <c r="D165" s="7">
        <f>VLOOKUP(B165,'GDP data'!B:BH,59,0)</f>
        <v>7450798296.6456709</v>
      </c>
      <c r="E165" s="7">
        <f>VLOOKUP(B165,'Land Area'!D:E,2,0)</f>
        <v>40421.273000000001</v>
      </c>
      <c r="F165" s="7">
        <f>IFERROR(VLOOKUP(B165,'Marine Area'!A:B,2,0),0)+IFERROR(VLOOKUP(B165,'Marine Area'!E:F,2,0),0)</f>
        <v>0</v>
      </c>
      <c r="G165" s="7">
        <f t="shared" si="16"/>
        <v>40421.273000000001</v>
      </c>
      <c r="H165" s="7">
        <f>VLOOKUP(B165,'Temperature Data'!A:C,3,0)</f>
        <v>280.23058174000005</v>
      </c>
      <c r="I165" s="7">
        <f>VLOOKUP(B165,'Temperature Data'!A:C,2,0)</f>
        <v>279.46568079999997</v>
      </c>
      <c r="J165" s="7">
        <f t="shared" si="17"/>
        <v>0.76490094000007502</v>
      </c>
      <c r="K165" s="7" t="str">
        <f>VLOOKUP(B165,'Country Info'!L:CT,51,0)</f>
        <v>Asia</v>
      </c>
      <c r="L165" t="b">
        <f t="shared" si="18"/>
        <v>1</v>
      </c>
      <c r="N165" t="b">
        <f t="shared" si="19"/>
        <v>0</v>
      </c>
      <c r="O165">
        <f t="shared" si="20"/>
        <v>0.74327400000000021</v>
      </c>
      <c r="P165">
        <f t="shared" si="21"/>
        <v>7450.7982966456711</v>
      </c>
      <c r="Q165">
        <f t="shared" si="22"/>
        <v>6.3156807999999955</v>
      </c>
      <c r="R165">
        <f t="shared" si="23"/>
        <v>7.0805817400000706</v>
      </c>
    </row>
    <row r="166" spans="1:18" ht="14.25" customHeight="1" x14ac:dyDescent="0.2">
      <c r="A166" s="4" t="s">
        <v>103</v>
      </c>
      <c r="B166" s="5" t="s">
        <v>104</v>
      </c>
      <c r="C166" s="6">
        <f>VLOOKUP(B166,'Population 2015'!F:AG,28,0)</f>
        <v>730.21550000000002</v>
      </c>
      <c r="D166" s="7">
        <f>VLOOKUP(B166,'GDP data'!B:BH,59,0)</f>
        <v>2143329245.5437007</v>
      </c>
      <c r="E166" s="7">
        <f>VLOOKUP(B166,'Land Area'!D:E,2,0)</f>
        <v>1672.2270000000001</v>
      </c>
      <c r="F166" s="7">
        <f>IFERROR(VLOOKUP(B166,'Marine Area'!A:B,2,0),0)+IFERROR(VLOOKUP(B166,'Marine Area'!E:F,2,0),0)</f>
        <v>164476</v>
      </c>
      <c r="G166" s="7">
        <f t="shared" si="16"/>
        <v>166148.22700000001</v>
      </c>
      <c r="H166" s="7">
        <f>VLOOKUP(B166,'Temperature Data'!A:C,3,0)</f>
        <v>298.73877927000001</v>
      </c>
      <c r="I166" s="7">
        <f>VLOOKUP(B166,'Temperature Data'!A:C,2,0)</f>
        <v>298.32980880000002</v>
      </c>
      <c r="J166" s="7">
        <f t="shared" si="17"/>
        <v>0.40897046999998565</v>
      </c>
      <c r="K166" s="7" t="str">
        <f>VLOOKUP(B166,'Country Info'!L:CT,51,0)</f>
        <v>Africa</v>
      </c>
      <c r="L166" t="b">
        <f t="shared" si="18"/>
        <v>1</v>
      </c>
      <c r="N166" t="b">
        <f t="shared" si="19"/>
        <v>0</v>
      </c>
      <c r="O166">
        <f t="shared" si="20"/>
        <v>0.73021550000000002</v>
      </c>
      <c r="P166">
        <f t="shared" si="21"/>
        <v>2143.3292455437008</v>
      </c>
      <c r="Q166">
        <f t="shared" si="22"/>
        <v>25.179808800000046</v>
      </c>
      <c r="R166">
        <f t="shared" si="23"/>
        <v>25.588779270000032</v>
      </c>
    </row>
    <row r="167" spans="1:18" ht="14.25" customHeight="1" x14ac:dyDescent="0.2">
      <c r="A167" s="4" t="s">
        <v>289</v>
      </c>
      <c r="B167" s="5" t="s">
        <v>290</v>
      </c>
      <c r="C167" s="6">
        <f>VLOOKUP(B167,'Population 2015'!F:AG,28,0)</f>
        <v>633.96650000000011</v>
      </c>
      <c r="D167" s="7">
        <f>VLOOKUP(B167,'GDP data'!B:BH,59,0)</f>
        <v>10160881373.363756</v>
      </c>
      <c r="E167" s="7">
        <f>VLOOKUP(B167,'Land Area'!D:E,2,0)</f>
        <v>13727.494000000001</v>
      </c>
      <c r="F167" s="7">
        <f>IFERROR(VLOOKUP(B167,'Marine Area'!A:B,2,0),0)+IFERROR(VLOOKUP(B167,'Marine Area'!E:F,2,0),0)</f>
        <v>6383</v>
      </c>
      <c r="G167" s="7">
        <f t="shared" si="16"/>
        <v>20110.493999999999</v>
      </c>
      <c r="H167" s="7">
        <f>VLOOKUP(B167,'Temperature Data'!A:C,3,0)</f>
        <v>283.11643874999999</v>
      </c>
      <c r="I167" s="7">
        <f>VLOOKUP(B167,'Temperature Data'!A:C,2,0)</f>
        <v>281.68515639999998</v>
      </c>
      <c r="J167" s="7">
        <f t="shared" si="17"/>
        <v>1.4312823500000036</v>
      </c>
      <c r="K167" s="7" t="str">
        <f>VLOOKUP(B167,'Country Info'!L:CT,51,0)</f>
        <v>Europe</v>
      </c>
      <c r="L167" t="b">
        <f t="shared" si="18"/>
        <v>1</v>
      </c>
      <c r="N167" t="b">
        <f t="shared" si="19"/>
        <v>0</v>
      </c>
      <c r="O167">
        <f t="shared" si="20"/>
        <v>0.6339665000000001</v>
      </c>
      <c r="P167">
        <f t="shared" si="21"/>
        <v>10160.881373363756</v>
      </c>
      <c r="Q167">
        <f t="shared" si="22"/>
        <v>8.5351564000000053</v>
      </c>
      <c r="R167">
        <f t="shared" si="23"/>
        <v>9.9664387500000089</v>
      </c>
    </row>
    <row r="168" spans="1:18" ht="14.25" customHeight="1" x14ac:dyDescent="0.2">
      <c r="A168" s="4" t="s">
        <v>97</v>
      </c>
      <c r="B168" s="5" t="s">
        <v>98</v>
      </c>
      <c r="C168" s="6">
        <f>VLOOKUP(B168,'Population 2015'!F:AG,28,0)</f>
        <v>615.23900000000003</v>
      </c>
      <c r="D168" s="7">
        <f>VLOOKUP(B168,'GDP data'!B:BH,59,0)</f>
        <v>70022650971.92395</v>
      </c>
      <c r="E168" s="7">
        <f>VLOOKUP(B168,'Land Area'!D:E,2,0)</f>
        <v>30.076000000000001</v>
      </c>
      <c r="F168" s="7">
        <f>IFERROR(VLOOKUP(B168,'Marine Area'!A:B,2,0),0)+IFERROR(VLOOKUP(B168,'Marine Area'!E:F,2,0),0)</f>
        <v>0</v>
      </c>
      <c r="G168" s="7">
        <f t="shared" si="16"/>
        <v>30.076000000000001</v>
      </c>
      <c r="H168" s="7">
        <f>VLOOKUP(B168,'Temperature Data'!A:C,3,0)</f>
        <v>296.57867126999997</v>
      </c>
      <c r="I168" s="7">
        <f>VLOOKUP(B168,'Temperature Data'!A:C,2,0)</f>
        <v>296.0890895</v>
      </c>
      <c r="J168" s="7">
        <f t="shared" si="17"/>
        <v>0.48958176999997249</v>
      </c>
      <c r="K168" s="7" t="str">
        <f>VLOOKUP(B168,'Country Info'!L:CT,51,0)</f>
        <v>Asia</v>
      </c>
      <c r="L168" t="b">
        <f t="shared" si="18"/>
        <v>1</v>
      </c>
      <c r="N168" t="b">
        <f t="shared" si="19"/>
        <v>0</v>
      </c>
      <c r="O168">
        <f t="shared" si="20"/>
        <v>0.61523899999999998</v>
      </c>
      <c r="P168">
        <f t="shared" si="21"/>
        <v>70022.650971923955</v>
      </c>
      <c r="Q168">
        <f t="shared" si="22"/>
        <v>22.939089500000023</v>
      </c>
      <c r="R168">
        <f t="shared" si="23"/>
        <v>23.428671269999995</v>
      </c>
    </row>
    <row r="169" spans="1:18" ht="14.25" customHeight="1" x14ac:dyDescent="0.2">
      <c r="A169" s="4" t="s">
        <v>399</v>
      </c>
      <c r="B169" s="5" t="s">
        <v>400</v>
      </c>
      <c r="C169" s="6">
        <f>VLOOKUP(B169,'Population 2015'!F:AG,28,0)</f>
        <v>612.66</v>
      </c>
      <c r="D169" s="7">
        <f>VLOOKUP(B169,'GDP data'!B:BH,59,0)</f>
        <v>1505046895.2077382</v>
      </c>
      <c r="E169" s="7">
        <f>VLOOKUP(B169,'Land Area'!D:E,2,0)</f>
        <v>27198.794999999998</v>
      </c>
      <c r="F169" s="7">
        <f>IFERROR(VLOOKUP(B169,'Marine Area'!A:B,2,0),0)+IFERROR(VLOOKUP(B169,'Marine Area'!E:F,2,0),0)</f>
        <v>1605325</v>
      </c>
      <c r="G169" s="7">
        <f t="shared" si="16"/>
        <v>1632523.7949999999</v>
      </c>
      <c r="H169" s="7">
        <f>VLOOKUP(B169,'Temperature Data'!A:C,3,0)</f>
        <v>299.65571263000004</v>
      </c>
      <c r="I169" s="7">
        <f>VLOOKUP(B169,'Temperature Data'!A:C,2,0)</f>
        <v>299.12589100000002</v>
      </c>
      <c r="J169" s="7">
        <f t="shared" si="17"/>
        <v>0.52982163000001492</v>
      </c>
      <c r="K169" s="7" t="str">
        <f>VLOOKUP(B169,'Country Info'!L:CT,51,0)</f>
        <v>Oceania</v>
      </c>
      <c r="L169" t="b">
        <f t="shared" si="18"/>
        <v>1</v>
      </c>
      <c r="N169" t="b">
        <f t="shared" si="19"/>
        <v>0</v>
      </c>
      <c r="O169">
        <f t="shared" si="20"/>
        <v>0.61265999999999998</v>
      </c>
      <c r="P169">
        <f t="shared" si="21"/>
        <v>1505.0468952077381</v>
      </c>
      <c r="Q169">
        <f t="shared" si="22"/>
        <v>25.975891000000047</v>
      </c>
      <c r="R169">
        <f t="shared" si="23"/>
        <v>26.505712630000062</v>
      </c>
    </row>
    <row r="170" spans="1:18" ht="14.25" customHeight="1" x14ac:dyDescent="0.2">
      <c r="A170" s="4" t="s">
        <v>415</v>
      </c>
      <c r="B170" s="5" t="s">
        <v>416</v>
      </c>
      <c r="C170" s="6">
        <f>VLOOKUP(B170,'Population 2015'!F:AG,28,0)</f>
        <v>575.47500000000025</v>
      </c>
      <c r="D170" s="7">
        <f>VLOOKUP(B170,'GDP data'!B:BH,59,0)</f>
        <v>9622189492.3740177</v>
      </c>
      <c r="E170" s="7">
        <f>VLOOKUP(B170,'Land Area'!D:E,2,0)</f>
        <v>145123.53</v>
      </c>
      <c r="F170" s="7">
        <f>IFERROR(VLOOKUP(B170,'Marine Area'!A:B,2,0),0)+IFERROR(VLOOKUP(B170,'Marine Area'!E:F,2,0),0)</f>
        <v>133303</v>
      </c>
      <c r="G170" s="7">
        <f t="shared" si="16"/>
        <v>278426.53000000003</v>
      </c>
      <c r="H170" s="7">
        <f>VLOOKUP(B170,'Temperature Data'!A:C,3,0)</f>
        <v>299.24739216</v>
      </c>
      <c r="I170" s="7">
        <f>VLOOKUP(B170,'Temperature Data'!A:C,2,0)</f>
        <v>298.8794259</v>
      </c>
      <c r="J170" s="7">
        <f t="shared" si="17"/>
        <v>0.36796626000000288</v>
      </c>
      <c r="K170" s="7" t="str">
        <f>VLOOKUP(B170,'Country Info'!L:CT,51,0)</f>
        <v>South America</v>
      </c>
      <c r="L170" t="b">
        <f t="shared" si="18"/>
        <v>1</v>
      </c>
      <c r="N170" t="b">
        <f t="shared" si="19"/>
        <v>0</v>
      </c>
      <c r="O170">
        <f t="shared" si="20"/>
        <v>0.57547500000000029</v>
      </c>
      <c r="P170">
        <f t="shared" si="21"/>
        <v>9622.1894923740183</v>
      </c>
      <c r="Q170">
        <f t="shared" si="22"/>
        <v>25.729425900000024</v>
      </c>
      <c r="R170">
        <f t="shared" si="23"/>
        <v>26.097392160000027</v>
      </c>
    </row>
    <row r="171" spans="1:18" ht="14.25" customHeight="1" x14ac:dyDescent="0.2">
      <c r="A171" s="4" t="s">
        <v>257</v>
      </c>
      <c r="B171" s="5" t="s">
        <v>258</v>
      </c>
      <c r="C171" s="6">
        <f>VLOOKUP(B171,'Population 2015'!F:AG,28,0)</f>
        <v>569.40750000000014</v>
      </c>
      <c r="D171" s="7">
        <f>VLOOKUP(B171,'GDP data'!B:BH,59,0)</f>
        <v>61437308583.949593</v>
      </c>
      <c r="E171" s="7">
        <f>VLOOKUP(B171,'Land Area'!D:E,2,0)</f>
        <v>2608.4690000000001</v>
      </c>
      <c r="F171" s="7">
        <f>IFERROR(VLOOKUP(B171,'Marine Area'!A:B,2,0),0)+IFERROR(VLOOKUP(B171,'Marine Area'!E:F,2,0),0)</f>
        <v>0</v>
      </c>
      <c r="G171" s="7">
        <f t="shared" si="16"/>
        <v>2608.4690000000001</v>
      </c>
      <c r="H171" s="7">
        <f>VLOOKUP(B171,'Temperature Data'!A:C,3,0)</f>
        <v>282.39376270999998</v>
      </c>
      <c r="I171" s="7">
        <f>VLOOKUP(B171,'Temperature Data'!A:C,2,0)</f>
        <v>281.42149970000003</v>
      </c>
      <c r="J171" s="7">
        <f t="shared" si="17"/>
        <v>0.97226300999994919</v>
      </c>
      <c r="K171" s="7" t="str">
        <f>VLOOKUP(B171,'Country Info'!L:CT,51,0)</f>
        <v>Europe</v>
      </c>
      <c r="L171" t="b">
        <f t="shared" si="18"/>
        <v>1</v>
      </c>
      <c r="N171" t="b">
        <f t="shared" si="19"/>
        <v>0</v>
      </c>
      <c r="O171">
        <f t="shared" si="20"/>
        <v>0.56940750000000018</v>
      </c>
      <c r="P171">
        <f t="shared" si="21"/>
        <v>61437.308583949591</v>
      </c>
      <c r="Q171">
        <f t="shared" si="22"/>
        <v>8.2714997000000494</v>
      </c>
      <c r="R171">
        <f t="shared" si="23"/>
        <v>9.2437627099999986</v>
      </c>
    </row>
    <row r="172" spans="1:18" ht="14.25" customHeight="1" x14ac:dyDescent="0.2">
      <c r="A172" s="4" t="s">
        <v>77</v>
      </c>
      <c r="B172" s="5" t="s">
        <v>78</v>
      </c>
      <c r="C172" s="6">
        <f>VLOOKUP(B172,'Population 2015'!F:AG,28,0)</f>
        <v>552.16599999999994</v>
      </c>
      <c r="D172" s="7">
        <f>VLOOKUP(B172,'GDP data'!B:BH,59,0)</f>
        <v>3470693995.2423348</v>
      </c>
      <c r="E172" s="7">
        <f>VLOOKUP(B172,'Land Area'!D:E,2,0)</f>
        <v>3926.71</v>
      </c>
      <c r="F172" s="7">
        <f>IFERROR(VLOOKUP(B172,'Marine Area'!A:B,2,0),0)+IFERROR(VLOOKUP(B172,'Marine Area'!E:F,2,0),0)</f>
        <v>801936</v>
      </c>
      <c r="G172" s="7">
        <f t="shared" si="16"/>
        <v>805862.71</v>
      </c>
      <c r="H172" s="7">
        <f>VLOOKUP(B172,'Temperature Data'!A:C,3,0)</f>
        <v>296.23584891999997</v>
      </c>
      <c r="I172" s="7">
        <f>VLOOKUP(B172,'Temperature Data'!A:C,2,0)</f>
        <v>296.06012759999999</v>
      </c>
      <c r="J172" s="7">
        <f t="shared" si="17"/>
        <v>0.17572131999997964</v>
      </c>
      <c r="K172" s="7" t="str">
        <f>VLOOKUP(B172,'Country Info'!L:CT,51,0)</f>
        <v>Africa</v>
      </c>
      <c r="L172" t="b">
        <f t="shared" si="18"/>
        <v>1</v>
      </c>
      <c r="N172" t="b">
        <f t="shared" si="19"/>
        <v>0</v>
      </c>
      <c r="O172">
        <f t="shared" si="20"/>
        <v>0.55216599999999993</v>
      </c>
      <c r="P172">
        <f t="shared" si="21"/>
        <v>3470.6939952423349</v>
      </c>
      <c r="Q172">
        <f t="shared" si="22"/>
        <v>22.91012760000001</v>
      </c>
      <c r="R172">
        <f t="shared" si="23"/>
        <v>23.085848919999989</v>
      </c>
    </row>
    <row r="173" spans="1:18" ht="14.25" customHeight="1" x14ac:dyDescent="0.2">
      <c r="A173" s="4" t="s">
        <v>473</v>
      </c>
      <c r="B173" s="5" t="s">
        <v>474</v>
      </c>
      <c r="C173" s="6">
        <f>VLOOKUP(B173,'Population 2015'!F:AG,28,0)</f>
        <v>491.82350000000002</v>
      </c>
      <c r="D173" s="7">
        <f>906500000</f>
        <v>906500000</v>
      </c>
      <c r="E173" s="7">
        <f>VLOOKUP("SAH",'Land Area'!D:E,2,0)</f>
        <v>90494.857999999993</v>
      </c>
      <c r="F173" s="7">
        <f>IFERROR(VLOOKUP(B173,'Marine Area'!A:B,2,0),0)+IFERROR(VLOOKUP(B173,'Marine Area'!E:F,2,0),0)</f>
        <v>284054</v>
      </c>
      <c r="G173" s="7">
        <f t="shared" si="16"/>
        <v>374548.85800000001</v>
      </c>
      <c r="H173" s="7">
        <f>VLOOKUP("SAH",'Temperature Data'!A:C,3,0)</f>
        <v>297.58553935999998</v>
      </c>
      <c r="I173" s="7">
        <f>VLOOKUP("SAH",'Temperature Data'!A:C,2,0)</f>
        <v>297.00809420000002</v>
      </c>
      <c r="J173" s="7">
        <f t="shared" si="17"/>
        <v>0.57744515999996793</v>
      </c>
      <c r="K173" s="7" t="s">
        <v>1426</v>
      </c>
      <c r="L173" t="b">
        <f t="shared" si="18"/>
        <v>1</v>
      </c>
      <c r="M173" s="17" t="s">
        <v>1074</v>
      </c>
      <c r="N173" t="b">
        <f t="shared" si="19"/>
        <v>0</v>
      </c>
      <c r="O173">
        <f t="shared" si="20"/>
        <v>0.49182350000000002</v>
      </c>
      <c r="P173">
        <f t="shared" si="21"/>
        <v>906.5</v>
      </c>
      <c r="Q173">
        <f t="shared" si="22"/>
        <v>23.858094200000039</v>
      </c>
      <c r="R173">
        <f t="shared" si="23"/>
        <v>24.435539360000007</v>
      </c>
    </row>
    <row r="174" spans="1:18" ht="14.25" customHeight="1" x14ac:dyDescent="0.2">
      <c r="A174" s="4" t="s">
        <v>269</v>
      </c>
      <c r="B174" s="5" t="s">
        <v>270</v>
      </c>
      <c r="C174" s="6">
        <f>VLOOKUP(B174,'Population 2015'!F:AG,28,0)</f>
        <v>456.57850000000008</v>
      </c>
      <c r="D174" s="7">
        <f>VLOOKUP(B174,'GDP data'!B:BH,59,0)</f>
        <v>16668332582.249327</v>
      </c>
      <c r="E174" s="7">
        <f>VLOOKUP(B174,'Land Area'!D:E,2,0)</f>
        <v>325.68799999999999</v>
      </c>
      <c r="F174" s="7">
        <f>IFERROR(VLOOKUP(B174,'Marine Area'!A:B,2,0),0)+IFERROR(VLOOKUP(B174,'Marine Area'!E:F,2,0),0)</f>
        <v>52923</v>
      </c>
      <c r="G174" s="7">
        <f t="shared" si="16"/>
        <v>53248.688000000002</v>
      </c>
      <c r="H174" s="7">
        <f>VLOOKUP(B174,'Temperature Data'!A:C,3,0)</f>
        <v>292.62313261000003</v>
      </c>
      <c r="I174" s="7">
        <f>VLOOKUP(B174,'Temperature Data'!A:C,2,0)</f>
        <v>292.00393029999998</v>
      </c>
      <c r="J174" s="7">
        <f t="shared" si="17"/>
        <v>0.61920231000004833</v>
      </c>
      <c r="K174" s="7" t="str">
        <f>VLOOKUP(B174,'Country Info'!L:CT,51,0)</f>
        <v>Europe</v>
      </c>
      <c r="L174" t="b">
        <f t="shared" si="18"/>
        <v>1</v>
      </c>
      <c r="N174" t="b">
        <f t="shared" si="19"/>
        <v>0</v>
      </c>
      <c r="O174">
        <f t="shared" si="20"/>
        <v>0.45657850000000005</v>
      </c>
      <c r="P174">
        <f t="shared" si="21"/>
        <v>16668.332582249328</v>
      </c>
      <c r="Q174">
        <f t="shared" si="22"/>
        <v>18.853930300000002</v>
      </c>
      <c r="R174">
        <f t="shared" si="23"/>
        <v>19.47313261000005</v>
      </c>
    </row>
    <row r="175" spans="1:18" ht="14.25" customHeight="1" x14ac:dyDescent="0.2">
      <c r="A175" s="4" t="s">
        <v>265</v>
      </c>
      <c r="B175" s="5" t="s">
        <v>266</v>
      </c>
      <c r="C175" s="6">
        <f>VLOOKUP(B175,'Population 2015'!F:AG,28,0)</f>
        <v>435.58200000000005</v>
      </c>
      <c r="D175" s="7">
        <f>VLOOKUP(B175,'GDP data'!B:BH,59,0)</f>
        <v>7653295112.3814802</v>
      </c>
      <c r="E175" s="7">
        <f>VLOOKUP(B175,'Land Area'!D:E,2,0)</f>
        <v>108.74299999999999</v>
      </c>
      <c r="F175" s="7">
        <f>IFERROR(VLOOKUP(B175,'Marine Area'!A:B,2,0),0)+IFERROR(VLOOKUP(B175,'Marine Area'!E:F,2,0),0)</f>
        <v>920739</v>
      </c>
      <c r="G175" s="7">
        <f t="shared" si="16"/>
        <v>920847.74300000002</v>
      </c>
      <c r="H175" s="7">
        <f>VLOOKUP(B175,'Temperature Data'!A:C,3,0)</f>
        <v>300.59806062999996</v>
      </c>
      <c r="I175" s="7">
        <f>VLOOKUP(B175,'Temperature Data'!A:C,2,0)</f>
        <v>300.1419277</v>
      </c>
      <c r="J175" s="7">
        <f t="shared" si="17"/>
        <v>0.45613292999996702</v>
      </c>
      <c r="K175" s="7" t="str">
        <f>VLOOKUP(B175,'Country Info'!L:CT,51,0)</f>
        <v>Seven seas (open ocean)</v>
      </c>
      <c r="L175" t="b">
        <f t="shared" si="18"/>
        <v>1</v>
      </c>
      <c r="N175" t="b">
        <f t="shared" si="19"/>
        <v>0</v>
      </c>
      <c r="O175">
        <f t="shared" si="20"/>
        <v>0.43558200000000002</v>
      </c>
      <c r="P175">
        <f t="shared" si="21"/>
        <v>7653.2951123814801</v>
      </c>
      <c r="Q175">
        <f t="shared" si="22"/>
        <v>26.991927700000019</v>
      </c>
      <c r="R175">
        <f t="shared" si="23"/>
        <v>27.448060629999986</v>
      </c>
    </row>
    <row r="176" spans="1:18" ht="14.25" customHeight="1" x14ac:dyDescent="0.2">
      <c r="A176" s="4" t="s">
        <v>69</v>
      </c>
      <c r="B176" s="5" t="s">
        <v>70</v>
      </c>
      <c r="C176" s="6">
        <f>VLOOKUP(B176,'Population 2015'!F:AG,28,0)</f>
        <v>421.43650000000008</v>
      </c>
      <c r="D176" s="7">
        <f>VLOOKUP(B176,'GDP data'!B:BH,59,0)</f>
        <v>26475985797.987419</v>
      </c>
      <c r="E176" s="7">
        <f>VLOOKUP(B176,'Land Area'!D:E,2,0)</f>
        <v>5716.6930000000002</v>
      </c>
      <c r="F176" s="7">
        <f>IFERROR(VLOOKUP(B176,'Marine Area'!A:B,2,0),0)+IFERROR(VLOOKUP(B176,'Marine Area'!E:F,2,0),0)</f>
        <v>43144</v>
      </c>
      <c r="G176" s="7">
        <f t="shared" si="16"/>
        <v>48860.692999999999</v>
      </c>
      <c r="H176" s="7">
        <f>VLOOKUP(B176,'Temperature Data'!A:C,3,0)</f>
        <v>300.13424444999998</v>
      </c>
      <c r="I176" s="7">
        <f>VLOOKUP(B176,'Temperature Data'!A:C,2,0)</f>
        <v>299.62712950000002</v>
      </c>
      <c r="J176" s="7">
        <f t="shared" si="17"/>
        <v>0.50711494999995921</v>
      </c>
      <c r="K176" s="7" t="str">
        <f>VLOOKUP(B176,'Country Info'!L:CT,51,0)</f>
        <v>Asia</v>
      </c>
      <c r="L176" t="b">
        <f t="shared" si="18"/>
        <v>1</v>
      </c>
      <c r="N176" t="b">
        <f t="shared" si="19"/>
        <v>0</v>
      </c>
      <c r="O176">
        <f t="shared" si="20"/>
        <v>0.4214365000000001</v>
      </c>
      <c r="P176">
        <f t="shared" si="21"/>
        <v>26475.985797987418</v>
      </c>
      <c r="Q176">
        <f t="shared" si="22"/>
        <v>26.477129500000046</v>
      </c>
      <c r="R176">
        <f t="shared" si="23"/>
        <v>26.984244450000006</v>
      </c>
    </row>
    <row r="177" spans="1:18" ht="14.25" customHeight="1" x14ac:dyDescent="0.2">
      <c r="A177" s="4" t="s">
        <v>37</v>
      </c>
      <c r="B177" s="5" t="s">
        <v>38</v>
      </c>
      <c r="C177" s="6">
        <f>VLOOKUP(B177,'Population 2015'!F:AG,28,0)</f>
        <v>392.69749999999993</v>
      </c>
      <c r="D177" s="7">
        <f>VLOOKUP(B177,'GDP data'!B:BH,59,0)</f>
        <v>12210737710.619513</v>
      </c>
      <c r="E177" s="7">
        <f>VLOOKUP(B177,'Land Area'!D:E,2,0)</f>
        <v>12603.941000000001</v>
      </c>
      <c r="F177" s="7">
        <f>IFERROR(VLOOKUP(B177,'Marine Area'!A:B,2,0),0)+IFERROR(VLOOKUP(B177,'Marine Area'!E:F,2,0),0)</f>
        <v>619785</v>
      </c>
      <c r="G177" s="7">
        <f t="shared" si="16"/>
        <v>632388.94099999999</v>
      </c>
      <c r="H177" s="7">
        <f>VLOOKUP(B177,'Temperature Data'!A:C,3,0)</f>
        <v>298.62311465000005</v>
      </c>
      <c r="I177" s="7">
        <f>VLOOKUP(B177,'Temperature Data'!A:C,2,0)</f>
        <v>298.22488060000001</v>
      </c>
      <c r="J177" s="7">
        <f t="shared" si="17"/>
        <v>0.39823405000004186</v>
      </c>
      <c r="K177" s="7" t="str">
        <f>VLOOKUP(B177,'Country Info'!L:CT,51,0)</f>
        <v>North America</v>
      </c>
      <c r="L177" t="b">
        <f t="shared" si="18"/>
        <v>1</v>
      </c>
      <c r="N177" t="b">
        <f t="shared" si="19"/>
        <v>0</v>
      </c>
      <c r="O177">
        <f t="shared" si="20"/>
        <v>0.39269749999999992</v>
      </c>
      <c r="P177">
        <f t="shared" si="21"/>
        <v>12210.737710619513</v>
      </c>
      <c r="Q177">
        <f t="shared" si="22"/>
        <v>25.074880600000029</v>
      </c>
      <c r="R177">
        <f t="shared" si="23"/>
        <v>25.47311465000007</v>
      </c>
    </row>
    <row r="178" spans="1:18" ht="14.25" customHeight="1" x14ac:dyDescent="0.2">
      <c r="A178" s="4" t="s">
        <v>49</v>
      </c>
      <c r="B178" s="5" t="s">
        <v>50</v>
      </c>
      <c r="C178" s="6">
        <f>VLOOKUP(B178,'Population 2015'!F:AG,28,0)</f>
        <v>359.87099999999998</v>
      </c>
      <c r="D178" s="7">
        <f>VLOOKUP(B178,'GDP data'!B:BH,59,0)</f>
        <v>3401343634.919971</v>
      </c>
      <c r="E178" s="7">
        <f>VLOOKUP(B178,'Land Area'!D:E,2,0)</f>
        <v>22299.421999999999</v>
      </c>
      <c r="F178" s="7">
        <f>IFERROR(VLOOKUP(B178,'Marine Area'!A:B,2,0),0)+IFERROR(VLOOKUP(B178,'Marine Area'!E:F,2,0),0)</f>
        <v>34312</v>
      </c>
      <c r="G178" s="7">
        <f t="shared" si="16"/>
        <v>56611.421999999999</v>
      </c>
      <c r="H178" s="7">
        <f>VLOOKUP(B178,'Temperature Data'!A:C,3,0)</f>
        <v>298.95027118999997</v>
      </c>
      <c r="I178" s="7">
        <f>VLOOKUP(B178,'Temperature Data'!A:C,2,0)</f>
        <v>298.05354679999999</v>
      </c>
      <c r="J178" s="7">
        <f t="shared" si="17"/>
        <v>0.89672438999997439</v>
      </c>
      <c r="K178" s="7" t="str">
        <f>VLOOKUP(B178,'Country Info'!L:CT,51,0)</f>
        <v>North America</v>
      </c>
      <c r="L178" t="b">
        <f t="shared" si="18"/>
        <v>1</v>
      </c>
      <c r="N178" t="b">
        <f t="shared" si="19"/>
        <v>0</v>
      </c>
      <c r="O178">
        <f t="shared" si="20"/>
        <v>0.359871</v>
      </c>
      <c r="P178">
        <f t="shared" si="21"/>
        <v>3401.343634919971</v>
      </c>
      <c r="Q178">
        <f t="shared" si="22"/>
        <v>24.903546800000015</v>
      </c>
      <c r="R178">
        <f t="shared" si="23"/>
        <v>25.800271189999989</v>
      </c>
    </row>
    <row r="179" spans="1:18" ht="14.25" customHeight="1" x14ac:dyDescent="0.2">
      <c r="A179" s="4" t="s">
        <v>203</v>
      </c>
      <c r="B179" s="5" t="s">
        <v>204</v>
      </c>
      <c r="C179" s="6">
        <f>VLOOKUP(B179,'Population 2015'!F:AG,28,0)</f>
        <v>331.05949999999996</v>
      </c>
      <c r="D179" s="7">
        <f>VLOOKUP(B179,'GDP data'!B:BH,59,0)</f>
        <v>16276450019.068859</v>
      </c>
      <c r="E179" s="7">
        <f>VLOOKUP(B179,'Land Area'!D:E,2,0)</f>
        <v>102390.071</v>
      </c>
      <c r="F179" s="7">
        <f>IFERROR(VLOOKUP(B179,'Marine Area'!A:B,2,0),0)+IFERROR(VLOOKUP(B179,'Marine Area'!E:F,2,0),0)</f>
        <v>808771</v>
      </c>
      <c r="G179" s="7">
        <f t="shared" si="16"/>
        <v>911161.071</v>
      </c>
      <c r="H179" s="7">
        <f>VLOOKUP(B179,'Temperature Data'!A:C,3,0)</f>
        <v>275.33410522999998</v>
      </c>
      <c r="I179" s="7">
        <f>VLOOKUP(B179,'Temperature Data'!A:C,2,0)</f>
        <v>273.90277939999999</v>
      </c>
      <c r="J179" s="7">
        <f t="shared" si="17"/>
        <v>1.4313258299999916</v>
      </c>
      <c r="K179" s="7" t="str">
        <f>VLOOKUP(B179,'Country Info'!L:CT,51,0)</f>
        <v>Europe</v>
      </c>
      <c r="L179" t="b">
        <f t="shared" si="18"/>
        <v>1</v>
      </c>
      <c r="N179" t="b">
        <f t="shared" si="19"/>
        <v>0</v>
      </c>
      <c r="O179">
        <f t="shared" si="20"/>
        <v>0.33105949999999995</v>
      </c>
      <c r="P179">
        <f t="shared" si="21"/>
        <v>16276.45001906886</v>
      </c>
      <c r="Q179">
        <f t="shared" si="22"/>
        <v>0.75277940000000854</v>
      </c>
      <c r="R179">
        <f t="shared" si="23"/>
        <v>2.1841052300000001</v>
      </c>
    </row>
    <row r="180" spans="1:18" ht="14.25" hidden="1" customHeight="1" x14ac:dyDescent="0.2">
      <c r="A180" s="4" t="s">
        <v>163</v>
      </c>
      <c r="B180" s="5" t="s">
        <v>164</v>
      </c>
      <c r="C180" s="6">
        <f>VLOOKUP(B180,'Population 2015'!F:AG,28,0)</f>
        <v>291.78699999999998</v>
      </c>
      <c r="D180" s="7">
        <f>6.963*1000000000</f>
        <v>6963000000</v>
      </c>
      <c r="E180" s="7">
        <f>VLOOKUP(B180,'Land Area'!D:E,2,0)</f>
        <v>3336.5479999999998</v>
      </c>
      <c r="F180" s="7">
        <f>IFERROR(VLOOKUP(B180,'Marine Area'!A:B,2,0),0)+IFERROR(VLOOKUP(B180,'Marine Area'!E:F,2,0),0)</f>
        <v>4766689</v>
      </c>
      <c r="G180" s="7">
        <f t="shared" si="16"/>
        <v>4770025.5480000004</v>
      </c>
      <c r="H180" s="7">
        <f>VLOOKUP(B180,'Temperature Data'!A:C,3,0)</f>
        <v>298.93716768000002</v>
      </c>
      <c r="I180" s="7">
        <f>VLOOKUP(B180,'Temperature Data'!A:C,2,0)</f>
        <v>298.80974900000001</v>
      </c>
      <c r="J180" s="7">
        <f t="shared" si="17"/>
        <v>0.12741868000000522</v>
      </c>
      <c r="K180" s="7" t="str">
        <f>VLOOKUP(B180,'Country Info'!L:CT,51,0)</f>
        <v>Oceania</v>
      </c>
      <c r="L180" t="b">
        <f t="shared" si="18"/>
        <v>0</v>
      </c>
      <c r="M180" s="9" t="s">
        <v>1076</v>
      </c>
      <c r="N180" t="str">
        <f t="shared" si="19"/>
        <v>Oceania</v>
      </c>
    </row>
    <row r="181" spans="1:18" ht="14.25" hidden="1" customHeight="1" x14ac:dyDescent="0.2">
      <c r="A181" s="4" t="s">
        <v>307</v>
      </c>
      <c r="B181" s="5" t="s">
        <v>308</v>
      </c>
      <c r="C181" s="6">
        <f>VLOOKUP(B181,'Population 2015'!F:AG,28,0)</f>
        <v>283.03199999999993</v>
      </c>
      <c r="D181" s="7">
        <f>10.77*1000000000</f>
        <v>10770000000</v>
      </c>
      <c r="E181" s="7">
        <f>VLOOKUP(B181,'Land Area'!D:E,2,0)</f>
        <v>18841.035</v>
      </c>
      <c r="F181" s="7">
        <f>IFERROR(VLOOKUP(B181,'Marine Area'!A:B,2,0),0)+IFERROR(VLOOKUP(B181,'Marine Area'!E:F,2,0),0)</f>
        <v>1175971</v>
      </c>
      <c r="G181" s="7">
        <f t="shared" si="16"/>
        <v>1194812.0349999999</v>
      </c>
      <c r="H181" s="7">
        <f>VLOOKUP(B181,'Temperature Data'!A:C,3,0)</f>
        <v>295.85388635999999</v>
      </c>
      <c r="I181" s="7">
        <f>VLOOKUP(B181,'Temperature Data'!A:C,2,0)</f>
        <v>295.5929739</v>
      </c>
      <c r="J181" s="7">
        <f t="shared" si="17"/>
        <v>0.26091245999998591</v>
      </c>
      <c r="K181" s="7" t="str">
        <f>VLOOKUP(B181,'Country Info'!L:CT,51,0)</f>
        <v>Oceania</v>
      </c>
      <c r="L181" t="b">
        <f t="shared" si="18"/>
        <v>0</v>
      </c>
      <c r="M181" s="9" t="s">
        <v>1076</v>
      </c>
      <c r="N181" t="str">
        <f t="shared" si="19"/>
        <v>Oceania</v>
      </c>
    </row>
    <row r="182" spans="1:18" ht="14.25" hidden="1" customHeight="1" x14ac:dyDescent="0.2">
      <c r="A182" s="4" t="s">
        <v>43</v>
      </c>
      <c r="B182" s="5" t="s">
        <v>44</v>
      </c>
      <c r="C182" s="6">
        <f>VLOOKUP(B182,'Population 2015'!F:AG,28,0)</f>
        <v>278.08300000000003</v>
      </c>
      <c r="D182" s="7">
        <f>VLOOKUP(B182,'GDP data'!B:BH,59,0)</f>
        <v>4451260151.1337585</v>
      </c>
      <c r="E182" s="7">
        <f>VLOOKUP(B182,'Land Area'!D:E,2,0)</f>
        <v>444.221</v>
      </c>
      <c r="F182" s="7">
        <f>IFERROR(VLOOKUP(B182,'Marine Area'!A:B,2,0),0)+IFERROR(VLOOKUP(B182,'Marine Area'!E:F,2,0),0)</f>
        <v>185074</v>
      </c>
      <c r="G182" s="7">
        <f t="shared" si="16"/>
        <v>185518.22099999999</v>
      </c>
      <c r="H182" s="7">
        <f>VLOOKUP(B182,'Temperature Data'!A:C,3,0)</f>
        <v>299.73484513000005</v>
      </c>
      <c r="I182" s="7">
        <f>VLOOKUP(B182,'Temperature Data'!A:C,2,0)</f>
        <v>299.36205819999998</v>
      </c>
      <c r="J182" s="7">
        <f t="shared" si="17"/>
        <v>0.37278693000007479</v>
      </c>
      <c r="K182" s="7" t="str">
        <f>VLOOKUP(B182,'Country Info'!L:CT,51,0)</f>
        <v>North America</v>
      </c>
      <c r="L182" t="b">
        <f t="shared" si="18"/>
        <v>0</v>
      </c>
      <c r="N182" t="str">
        <f t="shared" si="19"/>
        <v>North America</v>
      </c>
    </row>
    <row r="183" spans="1:18" ht="14.25" hidden="1" customHeight="1" x14ac:dyDescent="0.2">
      <c r="A183" s="4" t="s">
        <v>465</v>
      </c>
      <c r="B183" s="5" t="s">
        <v>466</v>
      </c>
      <c r="C183" s="6">
        <f>VLOOKUP(B183,'Population 2015'!F:AG,28,0)</f>
        <v>276.43850000000003</v>
      </c>
      <c r="D183" s="7">
        <f>VLOOKUP(B183,'GDP data'!B:BH,59,0)</f>
        <v>766063112.15058815</v>
      </c>
      <c r="E183" s="7">
        <f>VLOOKUP(B183,'Land Area'!D:E,2,0)</f>
        <v>12296.603999999999</v>
      </c>
      <c r="F183" s="7">
        <f>IFERROR(VLOOKUP(B183,'Marine Area'!A:B,2,0),0)+IFERROR(VLOOKUP(B183,'Marine Area'!E:F,2,0),0)</f>
        <v>623424</v>
      </c>
      <c r="G183" s="7">
        <f t="shared" si="16"/>
        <v>635720.60400000005</v>
      </c>
      <c r="H183" s="7">
        <f>VLOOKUP(B183,'Temperature Data'!A:C,3,0)</f>
        <v>298.51842443999999</v>
      </c>
      <c r="I183" s="7">
        <f>VLOOKUP(B183,'Temperature Data'!A:C,2,0)</f>
        <v>298.1375496</v>
      </c>
      <c r="J183" s="7">
        <f t="shared" si="17"/>
        <v>0.38087483999998994</v>
      </c>
      <c r="K183" s="7" t="str">
        <f>VLOOKUP(B183,'Country Info'!L:CT,51,0)</f>
        <v>Oceania</v>
      </c>
      <c r="L183" t="b">
        <f t="shared" si="18"/>
        <v>0</v>
      </c>
      <c r="N183" t="str">
        <f t="shared" si="19"/>
        <v>Oceania</v>
      </c>
    </row>
    <row r="184" spans="1:18" ht="14.25" hidden="1" customHeight="1" x14ac:dyDescent="0.2">
      <c r="A184" s="4" t="s">
        <v>375</v>
      </c>
      <c r="B184" s="5" t="s">
        <v>376</v>
      </c>
      <c r="C184" s="6">
        <f>VLOOKUP(B184,'Population 2015'!F:AG,28,0)</f>
        <v>203.57049999999995</v>
      </c>
      <c r="D184" s="7">
        <f>VLOOKUP(B184,'GDP data'!B:BH,59,0)</f>
        <v>1146480554.1393504</v>
      </c>
      <c r="E184" s="7">
        <f>VLOOKUP(B184,'Land Area'!D:E,2,0)</f>
        <v>2780.4119999999998</v>
      </c>
      <c r="F184" s="7">
        <f>IFERROR(VLOOKUP(B184,'Marine Area'!A:B,2,0),0)+IFERROR(VLOOKUP(B184,'Marine Area'!E:F,2,0),0)</f>
        <v>130480</v>
      </c>
      <c r="G184" s="7">
        <f t="shared" si="16"/>
        <v>133260.41200000001</v>
      </c>
      <c r="H184" s="7">
        <f>VLOOKUP(B184,'Temperature Data'!A:C,3,0)</f>
        <v>299.15882522999999</v>
      </c>
      <c r="I184" s="7">
        <f>VLOOKUP(B184,'Temperature Data'!A:C,2,0)</f>
        <v>298.82412870000002</v>
      </c>
      <c r="J184" s="7">
        <f t="shared" si="17"/>
        <v>0.33469652999997379</v>
      </c>
      <c r="K184" s="7" t="str">
        <f>VLOOKUP(B184,'Country Info'!L:CT,51,0)</f>
        <v>Oceania</v>
      </c>
      <c r="L184" t="b">
        <f t="shared" si="18"/>
        <v>0</v>
      </c>
      <c r="N184" t="str">
        <f t="shared" si="19"/>
        <v>Oceania</v>
      </c>
    </row>
    <row r="185" spans="1:18" ht="14.25" hidden="1" customHeight="1" x14ac:dyDescent="0.2">
      <c r="A185" s="4" t="s">
        <v>379</v>
      </c>
      <c r="B185" s="5" t="s">
        <v>380</v>
      </c>
      <c r="C185" s="6">
        <f>VLOOKUP(B185,'Population 2015'!F:AG,28,0)</f>
        <v>201.12350000000001</v>
      </c>
      <c r="D185" s="7">
        <f>VLOOKUP(B185,'GDP data'!B:BH,59,0)</f>
        <v>635224720.80145597</v>
      </c>
      <c r="E185" s="7">
        <f>VLOOKUP(B185,'Land Area'!D:E,2,0)</f>
        <v>1037.1559999999999</v>
      </c>
      <c r="F185" s="7">
        <f>IFERROR(VLOOKUP(B185,'Marine Area'!A:B,2,0),0)+IFERROR(VLOOKUP(B185,'Marine Area'!E:F,2,0),0)</f>
        <v>165378</v>
      </c>
      <c r="G185" s="7">
        <f t="shared" si="16"/>
        <v>166415.15599999999</v>
      </c>
      <c r="H185" s="7">
        <f>VLOOKUP(B185,'Temperature Data'!A:C,3,0)</f>
        <v>298.94278955999999</v>
      </c>
      <c r="I185" s="7">
        <f>VLOOKUP(B185,'Temperature Data'!A:C,2,0)</f>
        <v>298.76291880000002</v>
      </c>
      <c r="J185" s="7">
        <f t="shared" si="17"/>
        <v>0.1798707599999716</v>
      </c>
      <c r="K185" s="7" t="str">
        <f>VLOOKUP(B185,'Country Info'!L:CT,51,0)</f>
        <v>Africa</v>
      </c>
      <c r="L185" t="b">
        <f t="shared" si="18"/>
        <v>0</v>
      </c>
      <c r="N185" t="str">
        <f t="shared" si="19"/>
        <v>Africa</v>
      </c>
    </row>
    <row r="186" spans="1:18" ht="14.25" hidden="1" customHeight="1" x14ac:dyDescent="0.2">
      <c r="A186" s="4" t="s">
        <v>367</v>
      </c>
      <c r="B186" s="5" t="s">
        <v>368</v>
      </c>
      <c r="C186" s="6">
        <f>VLOOKUP(B186,'Population 2015'!F:AG,28,0)</f>
        <v>175.62300000000005</v>
      </c>
      <c r="D186" s="7">
        <f>VLOOKUP(B186,'GDP data'!B:BH,59,0)</f>
        <v>2510450378.6662521</v>
      </c>
      <c r="E186" s="7">
        <f>VLOOKUP(B186,'Land Area'!D:E,2,0)</f>
        <v>605.13099999999997</v>
      </c>
      <c r="F186" s="7">
        <f>IFERROR(VLOOKUP(B186,'Marine Area'!A:B,2,0),0)+IFERROR(VLOOKUP(B186,'Marine Area'!E:F,2,0),0)</f>
        <v>15413</v>
      </c>
      <c r="G186" s="7">
        <f t="shared" si="16"/>
        <v>16018.130999999999</v>
      </c>
      <c r="H186" s="7">
        <f>VLOOKUP(B186,'Temperature Data'!A:C,3,0)</f>
        <v>299.88816369999995</v>
      </c>
      <c r="I186" s="7">
        <f>VLOOKUP(B186,'Temperature Data'!A:C,2,0)</f>
        <v>299.42594550000001</v>
      </c>
      <c r="J186" s="7">
        <f t="shared" si="17"/>
        <v>0.46221819999993841</v>
      </c>
      <c r="K186" s="7" t="str">
        <f>VLOOKUP(B186,'Country Info'!L:CT,51,0)</f>
        <v>North America</v>
      </c>
      <c r="L186" t="b">
        <f t="shared" si="18"/>
        <v>0</v>
      </c>
      <c r="N186" t="str">
        <f t="shared" si="19"/>
        <v>North America</v>
      </c>
    </row>
    <row r="187" spans="1:18" ht="14.25" hidden="1" customHeight="1" x14ac:dyDescent="0.2">
      <c r="A187" s="4" t="s">
        <v>117</v>
      </c>
      <c r="B187" s="5" t="s">
        <v>118</v>
      </c>
      <c r="C187" s="6">
        <f>VLOOKUP(B187,'Population 2015'!F:AG,28,0)</f>
        <v>169.57200000000003</v>
      </c>
      <c r="D187" s="7">
        <f>VLOOKUP(B187,'GDP data'!B:BH,59,0)</f>
        <v>3797467729.8183022</v>
      </c>
      <c r="E187" s="7">
        <f>VLOOKUP(B187,'Land Area'!D:E,2,0)</f>
        <v>463.25</v>
      </c>
      <c r="F187" s="7">
        <f>IFERROR(VLOOKUP(B187,'Marine Area'!A:B,2,0),0)+IFERROR(VLOOKUP(B187,'Marine Area'!E:F,2,0),0)</f>
        <v>25401</v>
      </c>
      <c r="G187" s="7">
        <f t="shared" si="16"/>
        <v>25864.25</v>
      </c>
      <c r="H187" s="7">
        <f>VLOOKUP(B187,'Temperature Data'!A:C,3,0)</f>
        <v>299.95293509000004</v>
      </c>
      <c r="I187" s="7">
        <f>VLOOKUP(B187,'Temperature Data'!A:C,2,0)</f>
        <v>299.62434739999998</v>
      </c>
      <c r="J187" s="7">
        <f t="shared" si="17"/>
        <v>0.32858769000006305</v>
      </c>
      <c r="K187" s="7" t="str">
        <f>VLOOKUP(B187,'Country Info'!L:CT,51,0)</f>
        <v>North America</v>
      </c>
      <c r="L187" t="b">
        <f t="shared" si="18"/>
        <v>0</v>
      </c>
      <c r="N187" t="str">
        <f t="shared" si="19"/>
        <v>North America</v>
      </c>
    </row>
    <row r="188" spans="1:18" ht="14.25" hidden="1" customHeight="1" x14ac:dyDescent="0.2">
      <c r="A188" s="4" t="s">
        <v>185</v>
      </c>
      <c r="B188" s="5" t="s">
        <v>186</v>
      </c>
      <c r="C188" s="6">
        <f>VLOOKUP(B188,'Population 2015'!F:AG,28,0)</f>
        <v>167.97800000000007</v>
      </c>
      <c r="D188" s="7">
        <f>5.697*1000000000</f>
        <v>5697000000</v>
      </c>
      <c r="E188" s="7">
        <f>VLOOKUP(B188,'Land Area'!D:E,2,0)</f>
        <v>564.20299999999997</v>
      </c>
      <c r="F188" s="7">
        <f>IFERROR(VLOOKUP(B188,'Marine Area'!A:B,2,0),0)+IFERROR(VLOOKUP(B188,'Marine Area'!E:F,2,0),0)</f>
        <v>208234</v>
      </c>
      <c r="G188" s="7">
        <f t="shared" si="16"/>
        <v>208798.20300000001</v>
      </c>
      <c r="H188" s="7">
        <f>VLOOKUP(B188,'Temperature Data'!A:C,3,0)</f>
        <v>300.41017818</v>
      </c>
      <c r="I188" s="7">
        <f>VLOOKUP(B188,'Temperature Data'!A:C,2,0)</f>
        <v>299.96319720000002</v>
      </c>
      <c r="J188" s="7">
        <f t="shared" si="17"/>
        <v>0.44698097999997799</v>
      </c>
      <c r="K188" s="7" t="str">
        <f>VLOOKUP(B188,'Country Info'!L:CT,51,0)</f>
        <v>Oceania</v>
      </c>
      <c r="L188" t="b">
        <f t="shared" si="18"/>
        <v>0</v>
      </c>
      <c r="M188" s="9" t="s">
        <v>1076</v>
      </c>
      <c r="N188" t="str">
        <f t="shared" si="19"/>
        <v>Oceania</v>
      </c>
    </row>
    <row r="189" spans="1:18" ht="14.25" hidden="1" customHeight="1" x14ac:dyDescent="0.2">
      <c r="A189" s="4" t="s">
        <v>181</v>
      </c>
      <c r="B189" s="5" t="s">
        <v>182</v>
      </c>
      <c r="C189" s="6">
        <f>VLOOKUP(B189,'Population 2015'!F:AG,28,0)</f>
        <v>118.97949999999996</v>
      </c>
      <c r="D189" s="7">
        <f>VLOOKUP(B189,'GDP data'!B:BH,59,0)</f>
        <v>1515375642.6855209</v>
      </c>
      <c r="E189" s="7">
        <f>VLOOKUP(B189,'Land Area'!D:E,2,0)</f>
        <v>347.26299999999998</v>
      </c>
      <c r="F189" s="7">
        <f>IFERROR(VLOOKUP(B189,'Marine Area'!A:B,2,0),0)+IFERROR(VLOOKUP(B189,'Marine Area'!E:F,2,0),0)</f>
        <v>25571</v>
      </c>
      <c r="G189" s="7">
        <f t="shared" si="16"/>
        <v>25918.262999999999</v>
      </c>
      <c r="H189" s="7">
        <f>VLOOKUP(B189,'Temperature Data'!A:C,3,0)</f>
        <v>299.81397147000001</v>
      </c>
      <c r="I189" s="7">
        <f>VLOOKUP(B189,'Temperature Data'!A:C,2,0)</f>
        <v>299.3542865</v>
      </c>
      <c r="J189" s="7">
        <f t="shared" si="17"/>
        <v>0.45968497000001207</v>
      </c>
      <c r="K189" s="7" t="str">
        <f>VLOOKUP(B189,'Country Info'!L:CT,51,0)</f>
        <v>North America</v>
      </c>
      <c r="L189" t="b">
        <f t="shared" si="18"/>
        <v>0</v>
      </c>
      <c r="N189" t="str">
        <f t="shared" si="19"/>
        <v>North America</v>
      </c>
    </row>
    <row r="190" spans="1:18" ht="14.25" hidden="1" customHeight="1" x14ac:dyDescent="0.2">
      <c r="A190" s="4" t="s">
        <v>233</v>
      </c>
      <c r="B190" s="5" t="s">
        <v>234</v>
      </c>
      <c r="C190" s="6">
        <f>VLOOKUP(B190,'Population 2015'!F:AG,28,0)</f>
        <v>116.70649999999999</v>
      </c>
      <c r="D190" s="7">
        <f>VLOOKUP(B190,'GDP data'!B:BH,59,0)</f>
        <v>269652066.91775537</v>
      </c>
      <c r="E190" s="7">
        <f>VLOOKUP(B190,'Land Area'!D:E,2,0)</f>
        <v>949.86300000000006</v>
      </c>
      <c r="F190" s="7">
        <f>IFERROR(VLOOKUP(B190,'Marine Area'!A:B,2,0),0)+IFERROR(VLOOKUP(B190,'Marine Area'!E:F,2,0),0)</f>
        <v>3440220</v>
      </c>
      <c r="G190" s="7">
        <f t="shared" si="16"/>
        <v>3441169.8629999999</v>
      </c>
      <c r="H190" s="7">
        <f>VLOOKUP(B190,'Temperature Data'!A:C,3,0)</f>
        <v>300.09209012999997</v>
      </c>
      <c r="I190" s="7">
        <f>VLOOKUP(B190,'Temperature Data'!A:C,2,0)</f>
        <v>299.79182909999997</v>
      </c>
      <c r="J190" s="7">
        <f t="shared" si="17"/>
        <v>0.30026103000000148</v>
      </c>
      <c r="K190" s="7" t="str">
        <f>VLOOKUP(B190,'Country Info'!L:CT,51,0)</f>
        <v>Oceania</v>
      </c>
      <c r="L190" t="b">
        <f t="shared" si="18"/>
        <v>0</v>
      </c>
      <c r="N190" t="str">
        <f t="shared" si="19"/>
        <v>Oceania</v>
      </c>
    </row>
    <row r="191" spans="1:18" ht="14.25" hidden="1" customHeight="1" x14ac:dyDescent="0.2">
      <c r="A191" s="4" t="s">
        <v>283</v>
      </c>
      <c r="B191" s="5" t="s">
        <v>284</v>
      </c>
      <c r="C191" s="6">
        <f>VLOOKUP(B191,'Population 2015'!F:AG,28,0)</f>
        <v>109.46149999999996</v>
      </c>
      <c r="D191" s="7">
        <f>VLOOKUP(B191,'GDP data'!B:BH,59,0)</f>
        <v>363851742.24757165</v>
      </c>
      <c r="E191" s="7">
        <f>VLOOKUP(B191,'Land Area'!D:E,2,0)</f>
        <v>633.84500000000003</v>
      </c>
      <c r="F191" s="7">
        <f>IFERROR(VLOOKUP(B191,'Marine Area'!A:B,2,0),0)+IFERROR(VLOOKUP(B191,'Marine Area'!E:F,2,0),0)</f>
        <v>3010644</v>
      </c>
      <c r="G191" s="7">
        <f t="shared" si="16"/>
        <v>3011277.8450000002</v>
      </c>
      <c r="H191" s="7">
        <f>VLOOKUP(B191,'Temperature Data'!A:C,3,0)</f>
        <v>300.44572183999998</v>
      </c>
      <c r="I191" s="7">
        <f>VLOOKUP(B191,'Temperature Data'!A:C,2,0)</f>
        <v>300.06493189999998</v>
      </c>
      <c r="J191" s="7">
        <f t="shared" si="17"/>
        <v>0.38078993999999966</v>
      </c>
      <c r="K191" s="7" t="str">
        <f>VLOOKUP(B191,'Country Info'!L:CT,51,0)</f>
        <v>Oceania</v>
      </c>
      <c r="L191" t="b">
        <f t="shared" si="18"/>
        <v>0</v>
      </c>
      <c r="N191" t="str">
        <f t="shared" si="19"/>
        <v>Oceania</v>
      </c>
    </row>
    <row r="192" spans="1:18" ht="14.25" hidden="1" customHeight="1" x14ac:dyDescent="0.2">
      <c r="A192" s="4" t="s">
        <v>373</v>
      </c>
      <c r="B192" s="5" t="s">
        <v>374</v>
      </c>
      <c r="C192" s="6">
        <f>VLOOKUP(B192,'Population 2015'!F:AG,28,0)</f>
        <v>106.482</v>
      </c>
      <c r="D192" s="7">
        <f>VLOOKUP(B192,'GDP data'!B:BH,59,0)</f>
        <v>1324041018.1256936</v>
      </c>
      <c r="E192" s="7">
        <f>VLOOKUP(B192,'Land Area'!D:E,2,0)</f>
        <v>367.72500000000002</v>
      </c>
      <c r="F192" s="7">
        <f>IFERROR(VLOOKUP(B192,'Marine Area'!A:B,2,0),0)+IFERROR(VLOOKUP(B192,'Marine Area'!E:F,2,0),0)</f>
        <v>36244</v>
      </c>
      <c r="G192" s="7">
        <f t="shared" si="16"/>
        <v>36611.724999999999</v>
      </c>
      <c r="H192" s="7">
        <f>VLOOKUP(B192,'Temperature Data'!A:C,3,0)</f>
        <v>299.76080209000003</v>
      </c>
      <c r="I192" s="7">
        <f>VLOOKUP(B192,'Temperature Data'!A:C,2,0)</f>
        <v>299.34813020000001</v>
      </c>
      <c r="J192" s="7">
        <f t="shared" si="17"/>
        <v>0.41267189000001281</v>
      </c>
      <c r="K192" s="7" t="str">
        <f>VLOOKUP(B192,'Country Info'!L:CT,51,0)</f>
        <v>North America</v>
      </c>
      <c r="L192" t="b">
        <f t="shared" si="18"/>
        <v>0</v>
      </c>
      <c r="N192" t="str">
        <f t="shared" si="19"/>
        <v>North America</v>
      </c>
    </row>
    <row r="193" spans="1:14" ht="14.25" hidden="1" customHeight="1" x14ac:dyDescent="0.2">
      <c r="A193" s="4" t="s">
        <v>433</v>
      </c>
      <c r="B193" s="5" t="s">
        <v>434</v>
      </c>
      <c r="C193" s="6">
        <f>VLOOKUP(B193,'Population 2015'!F:AG,28,0)</f>
        <v>106.122</v>
      </c>
      <c r="D193" s="7">
        <f>VLOOKUP(B193,'GDP data'!B:BH,59,0)</f>
        <v>580541320.4238627</v>
      </c>
      <c r="E193" s="7">
        <f>VLOOKUP(B193,'Land Area'!D:E,2,0)</f>
        <v>603.11300000000006</v>
      </c>
      <c r="F193" s="7">
        <f>IFERROR(VLOOKUP(B193,'Marine Area'!A:B,2,0),0)+IFERROR(VLOOKUP(B193,'Marine Area'!E:F,2,0),0)</f>
        <v>666052</v>
      </c>
      <c r="G193" s="7">
        <f t="shared" si="16"/>
        <v>666655.11300000001</v>
      </c>
      <c r="H193" s="7">
        <f>VLOOKUP(B193,'Temperature Data'!A:C,3,0)</f>
        <v>298.11472689999999</v>
      </c>
      <c r="I193" s="7">
        <f>VLOOKUP(B193,'Temperature Data'!A:C,2,0)</f>
        <v>297.56495769999998</v>
      </c>
      <c r="J193" s="7">
        <f t="shared" si="17"/>
        <v>0.54976920000001428</v>
      </c>
      <c r="K193" s="7" t="str">
        <f>VLOOKUP(B193,'Country Info'!L:CT,51,0)</f>
        <v>Oceania</v>
      </c>
      <c r="L193" t="b">
        <f t="shared" si="18"/>
        <v>0</v>
      </c>
      <c r="N193" t="str">
        <f t="shared" si="19"/>
        <v>Oceania</v>
      </c>
    </row>
    <row r="194" spans="1:14" ht="14.25" hidden="1" customHeight="1" x14ac:dyDescent="0.2">
      <c r="A194" s="4" t="s">
        <v>29</v>
      </c>
      <c r="B194" s="5" t="s">
        <v>30</v>
      </c>
      <c r="C194" s="6">
        <f>VLOOKUP(B194,'Population 2015'!F:AG,28,0)</f>
        <v>104.25750000000001</v>
      </c>
      <c r="D194" s="7">
        <f>VLOOKUP(B194,'GDP data'!B:BH,59,0)</f>
        <v>3881688126.57656</v>
      </c>
      <c r="E194" s="7">
        <f>VLOOKUP(B194,'Land Area'!D:E,2,0)</f>
        <v>169.76599999999999</v>
      </c>
      <c r="F194" s="7">
        <f>IFERROR(VLOOKUP(B194,'Marine Area'!A:B,2,0),0)+IFERROR(VLOOKUP(B194,'Marine Area'!E:F,2,0),0)</f>
        <v>30015</v>
      </c>
      <c r="G194" s="7">
        <f t="shared" ref="G194:G231" si="24">E194+F194</f>
        <v>30184.766</v>
      </c>
      <c r="H194" s="7">
        <f>VLOOKUP(B194,'Temperature Data'!A:C,3,0)</f>
        <v>300.04610405000005</v>
      </c>
      <c r="I194" s="7">
        <f>VLOOKUP(B194,'Temperature Data'!A:C,2,0)</f>
        <v>299.72224399999999</v>
      </c>
      <c r="J194" s="7">
        <f t="shared" ref="J194:J234" si="25">H194-I194</f>
        <v>0.32386005000006435</v>
      </c>
      <c r="K194" s="7" t="str">
        <f>VLOOKUP(B194,'Country Info'!L:CT,51,0)</f>
        <v>North America</v>
      </c>
      <c r="L194" t="b">
        <f t="shared" si="18"/>
        <v>0</v>
      </c>
      <c r="N194" t="str">
        <f t="shared" si="19"/>
        <v>North America</v>
      </c>
    </row>
    <row r="195" spans="1:14" ht="14.25" hidden="1" customHeight="1" x14ac:dyDescent="0.2">
      <c r="A195" s="4" t="s">
        <v>459</v>
      </c>
      <c r="B195" s="5" t="s">
        <v>460</v>
      </c>
      <c r="C195" s="6">
        <f>VLOOKUP(B195,'Population 2015'!F:AG,28,0)</f>
        <v>102.8035</v>
      </c>
      <c r="D195" s="7">
        <f>VLOOKUP(B195,'GDP data'!B:BH,59,0)</f>
        <v>3508580171.1791482</v>
      </c>
      <c r="E195" s="7">
        <f>VLOOKUP(B195,'Land Area'!D:E,2,0)</f>
        <v>354.74799999999999</v>
      </c>
      <c r="F195" s="7">
        <f>IFERROR(VLOOKUP(B195,'Marine Area'!A:B,2,0),0)+IFERROR(VLOOKUP(B195,'Marine Area'!E:F,2,0),0)</f>
        <v>38275</v>
      </c>
      <c r="G195" s="7">
        <f t="shared" si="24"/>
        <v>38629.748</v>
      </c>
      <c r="H195" s="7">
        <f>VLOOKUP(B195,'Temperature Data'!A:C,3,0)</f>
        <v>299.55040033</v>
      </c>
      <c r="I195" s="7">
        <f>VLOOKUP(B195,'Temperature Data'!A:C,2,0)</f>
        <v>299.21795200000003</v>
      </c>
      <c r="J195" s="7">
        <f t="shared" si="25"/>
        <v>0.33244832999997698</v>
      </c>
      <c r="K195" s="7" t="str">
        <f>VLOOKUP(B195,'Country Info'!L:CT,51,0)</f>
        <v>North America</v>
      </c>
      <c r="L195" t="b">
        <f t="shared" ref="L195:L231" si="26">IF(AND(ISNUMBER(C195), ISNUMBER(D195), ISNUMBER(E195), ISNUMBER(H195)), IF(AND(C195&gt;0, D195&gt;0, E195&gt;0, N195=FALSE), TRUE, FALSE))</f>
        <v>0</v>
      </c>
      <c r="N195" t="str">
        <f t="shared" ref="N195:N230" si="27">IF(AND(F195&gt;E195, C195&lt;300), K195, FALSE)</f>
        <v>North America</v>
      </c>
    </row>
    <row r="196" spans="1:14" ht="14.25" hidden="1" customHeight="1" x14ac:dyDescent="0.2">
      <c r="A196" s="4" t="s">
        <v>225</v>
      </c>
      <c r="B196" s="5" t="s">
        <v>226</v>
      </c>
      <c r="C196" s="6">
        <f>VLOOKUP(B196,'Population 2015'!F:AG,28,0)</f>
        <v>100.56099999999999</v>
      </c>
      <c r="D196" s="7">
        <f>5.514*1000000000</f>
        <v>5514000000</v>
      </c>
      <c r="E196" s="7">
        <f>VLOOKUP(B196,'Land Area'!D:E,2,0)</f>
        <v>119.05</v>
      </c>
      <c r="F196" s="7">
        <f>IFERROR(VLOOKUP(B196,'Marine Area'!A:B,2,0),0)+IFERROR(VLOOKUP(B196,'Marine Area'!E:F,2,0),0)</f>
        <v>2277</v>
      </c>
      <c r="G196" s="7">
        <f t="shared" si="24"/>
        <v>2396.0500000000002</v>
      </c>
      <c r="H196" s="7">
        <f>VLOOKUP(B196,'Temperature Data'!A:C,3,0)</f>
        <v>285.38100875999999</v>
      </c>
      <c r="I196" s="7">
        <f>VLOOKUP(B196,'Temperature Data'!A:C,2,0)</f>
        <v>284.83639579999999</v>
      </c>
      <c r="J196" s="7">
        <f t="shared" si="25"/>
        <v>0.54461295999999493</v>
      </c>
      <c r="K196" s="7" t="str">
        <f>VLOOKUP(B196,'Country Info'!L:CT,51,0)</f>
        <v>Europe</v>
      </c>
      <c r="L196" t="b">
        <f t="shared" si="26"/>
        <v>0</v>
      </c>
      <c r="M196" s="9" t="s">
        <v>1076</v>
      </c>
      <c r="N196" t="str">
        <f t="shared" si="27"/>
        <v>Europe</v>
      </c>
    </row>
    <row r="197" spans="1:14" ht="14.25" hidden="1" customHeight="1" x14ac:dyDescent="0.2">
      <c r="A197" s="4" t="s">
        <v>387</v>
      </c>
      <c r="B197" s="5" t="s">
        <v>388</v>
      </c>
      <c r="C197" s="6">
        <f>VLOOKUP(B197,'Population 2015'!F:AG,28,0)</f>
        <v>99.24</v>
      </c>
      <c r="D197" s="7">
        <f>VLOOKUP(B197,'GDP data'!B:BH,59,0)</f>
        <v>2376133656.9641385</v>
      </c>
      <c r="E197" s="7">
        <f>VLOOKUP(B197,'Land Area'!D:E,2,0)</f>
        <v>435.66699999999997</v>
      </c>
      <c r="F197" s="7">
        <f>IFERROR(VLOOKUP(B197,'Marine Area'!A:B,2,0),0)+IFERROR(VLOOKUP(B197,'Marine Area'!E:F,2,0),0)</f>
        <v>1341504</v>
      </c>
      <c r="G197" s="7">
        <f t="shared" si="24"/>
        <v>1341939.6669999999</v>
      </c>
      <c r="H197" s="7">
        <f>VLOOKUP(B197,'Temperature Data'!A:C,3,0)</f>
        <v>299.62916039000004</v>
      </c>
      <c r="I197" s="7">
        <f>VLOOKUP(B197,'Temperature Data'!A:C,2,0)</f>
        <v>299.30065159999998</v>
      </c>
      <c r="J197" s="7">
        <f t="shared" si="25"/>
        <v>0.32850879000005762</v>
      </c>
      <c r="K197" s="7" t="str">
        <f>VLOOKUP(B197,'Country Info'!L:CT,51,0)</f>
        <v>Seven seas (open ocean)</v>
      </c>
      <c r="L197" t="b">
        <f t="shared" si="26"/>
        <v>0</v>
      </c>
      <c r="M197" s="9"/>
      <c r="N197" t="str">
        <f t="shared" si="27"/>
        <v>Seven seas (open ocean)</v>
      </c>
    </row>
    <row r="198" spans="1:14" ht="14.25" hidden="1" customHeight="1" x14ac:dyDescent="0.2">
      <c r="A198" s="4" t="s">
        <v>23</v>
      </c>
      <c r="B198" s="5" t="s">
        <v>24</v>
      </c>
      <c r="C198" s="6">
        <f>VLOOKUP(B198,'Population 2015'!F:AG,28,0)</f>
        <v>89.940500000000014</v>
      </c>
      <c r="D198" s="7">
        <f>VLOOKUP(B198,'GDP data'!B:BH,59,0)</f>
        <v>1876640003.0059886</v>
      </c>
      <c r="E198" s="7">
        <f>VLOOKUP(B198,'Land Area'!D:E,2,0)</f>
        <v>451.84899999999999</v>
      </c>
      <c r="F198" s="7">
        <f>IFERROR(VLOOKUP(B198,'Marine Area'!A:B,2,0),0)+IFERROR(VLOOKUP(B198,'Marine Area'!E:F,2,0),0)</f>
        <v>111568</v>
      </c>
      <c r="G198" s="7">
        <f t="shared" si="24"/>
        <v>112019.849</v>
      </c>
      <c r="H198" s="7">
        <f>VLOOKUP(B198,'Temperature Data'!A:C,3,0)</f>
        <v>299.48077662999998</v>
      </c>
      <c r="I198" s="7">
        <f>VLOOKUP(B198,'Temperature Data'!A:C,2,0)</f>
        <v>299.11872399999999</v>
      </c>
      <c r="J198" s="7">
        <f t="shared" si="25"/>
        <v>0.36205262999999377</v>
      </c>
      <c r="K198" s="7" t="str">
        <f>VLOOKUP(B198,'Country Info'!L:CT,51,0)</f>
        <v>North America</v>
      </c>
      <c r="L198" t="b">
        <f t="shared" si="26"/>
        <v>0</v>
      </c>
      <c r="M198" s="9"/>
      <c r="N198" t="str">
        <f t="shared" si="27"/>
        <v>North America</v>
      </c>
    </row>
    <row r="199" spans="1:14" ht="14.25" hidden="1" customHeight="1" x14ac:dyDescent="0.2">
      <c r="A199" s="4" t="s">
        <v>215</v>
      </c>
      <c r="B199" s="5" t="s">
        <v>216</v>
      </c>
      <c r="C199" s="6">
        <f>VLOOKUP(B199,'Population 2015'!F:AG,28,0)</f>
        <v>83.593000000000018</v>
      </c>
      <c r="D199" s="7">
        <f>6.792*1000000000</f>
        <v>6792000000</v>
      </c>
      <c r="E199" s="7">
        <f>VLOOKUP(B199,'Land Area'!D:E,2,0)</f>
        <v>574.81700000000001</v>
      </c>
      <c r="F199" s="7">
        <v>4000</v>
      </c>
      <c r="G199" s="7">
        <f t="shared" si="24"/>
        <v>4574.817</v>
      </c>
      <c r="H199" s="7">
        <f>VLOOKUP(B199,'Temperature Data'!A:C,3,0)</f>
        <v>283.41728119999999</v>
      </c>
      <c r="I199" s="7">
        <f>VLOOKUP(B199,'Temperature Data'!A:C,2,0)</f>
        <v>283.0168549</v>
      </c>
      <c r="J199" s="7">
        <f t="shared" si="25"/>
        <v>0.40042629999999235</v>
      </c>
      <c r="K199" s="7" t="str">
        <f>VLOOKUP(B199,'Country Info'!L:CT,51,0)</f>
        <v>Europe</v>
      </c>
      <c r="L199" t="b">
        <f t="shared" si="26"/>
        <v>0</v>
      </c>
      <c r="M199" s="9" t="s">
        <v>5822</v>
      </c>
      <c r="N199" s="9" t="s">
        <v>1584</v>
      </c>
    </row>
    <row r="200" spans="1:14" ht="14.25" hidden="1" customHeight="1" x14ac:dyDescent="0.2">
      <c r="A200" s="4" t="s">
        <v>17</v>
      </c>
      <c r="B200" s="5" t="s">
        <v>18</v>
      </c>
      <c r="C200" s="6">
        <f>VLOOKUP(B200,'Population 2015'!F:AG,28,0)</f>
        <v>71.745500000000021</v>
      </c>
      <c r="D200" s="7">
        <f>VLOOKUP(B200,'GDP data'!B:BH,59,0)</f>
        <v>3661620791.6828837</v>
      </c>
      <c r="E200" s="7">
        <f>VLOOKUP(B200,'Land Area'!D:E,2,0)</f>
        <v>452.24799999999999</v>
      </c>
      <c r="F200" s="7">
        <f>IFERROR(VLOOKUP(B200,'Marine Area'!A:B,2,0),0)+IFERROR(VLOOKUP(B200,'Marine Area'!E:F,2,0),0)</f>
        <v>0</v>
      </c>
      <c r="G200" s="7">
        <f t="shared" si="24"/>
        <v>452.24799999999999</v>
      </c>
      <c r="H200" s="7">
        <f>VLOOKUP(B200,'Temperature Data'!A:C,3,0)</f>
        <v>279.99403061999993</v>
      </c>
      <c r="I200" s="7">
        <f>VLOOKUP(B200,'Temperature Data'!A:C,2,0)</f>
        <v>279.20388910000003</v>
      </c>
      <c r="J200" s="7">
        <f t="shared" si="25"/>
        <v>0.79014151999990645</v>
      </c>
      <c r="K200" s="7" t="str">
        <f>VLOOKUP(B200,'Country Info'!L:CT,51,0)</f>
        <v>Europe</v>
      </c>
      <c r="L200" t="b">
        <f t="shared" si="26"/>
        <v>0</v>
      </c>
      <c r="N200" s="9" t="s">
        <v>5803</v>
      </c>
    </row>
    <row r="201" spans="1:14" ht="14.25" hidden="1" customHeight="1" x14ac:dyDescent="0.2">
      <c r="A201" s="4" t="s">
        <v>131</v>
      </c>
      <c r="B201" s="5" t="s">
        <v>132</v>
      </c>
      <c r="C201" s="6">
        <f>VLOOKUP(B201,'Population 2015'!F:AG,28,0)</f>
        <v>70.006499999999988</v>
      </c>
      <c r="D201" s="7">
        <f>VLOOKUP(B201,'GDP data'!B:BH,59,0)</f>
        <v>789485046.22702849</v>
      </c>
      <c r="E201" s="7">
        <f>VLOOKUP(B201,'Land Area'!D:E,2,0)</f>
        <v>730.31299999999999</v>
      </c>
      <c r="F201" s="7">
        <f>IFERROR(VLOOKUP(B201,'Marine Area'!A:B,2,0),0)+IFERROR(VLOOKUP(B201,'Marine Area'!E:F,2,0),0)</f>
        <v>28552</v>
      </c>
      <c r="G201" s="7">
        <f t="shared" si="24"/>
        <v>29282.312999999998</v>
      </c>
      <c r="H201" s="7">
        <f>VLOOKUP(B201,'Temperature Data'!A:C,3,0)</f>
        <v>299.34824957000001</v>
      </c>
      <c r="I201" s="7">
        <f>VLOOKUP(B201,'Temperature Data'!A:C,2,0)</f>
        <v>298.94595909999998</v>
      </c>
      <c r="J201" s="7">
        <f t="shared" si="25"/>
        <v>0.40229047000002538</v>
      </c>
      <c r="K201" s="7" t="str">
        <f>VLOOKUP(B201,'Country Info'!L:CT,51,0)</f>
        <v>North America</v>
      </c>
      <c r="L201" t="b">
        <f t="shared" si="26"/>
        <v>0</v>
      </c>
      <c r="M201" s="9"/>
      <c r="N201" t="str">
        <f t="shared" si="27"/>
        <v>North America</v>
      </c>
    </row>
    <row r="202" spans="1:14" ht="14.25" hidden="1" customHeight="1" x14ac:dyDescent="0.2">
      <c r="A202" s="4" t="s">
        <v>53</v>
      </c>
      <c r="B202" s="5" t="s">
        <v>54</v>
      </c>
      <c r="C202" s="6">
        <f>VLOOKUP(B202,'Population 2015'!F:AG,28,0)</f>
        <v>63.143999999999991</v>
      </c>
      <c r="D202" s="7">
        <f>VLOOKUP(B202,'GDP data'!B:BH,59,0)</f>
        <v>4819676018.1506624</v>
      </c>
      <c r="E202" s="7">
        <f>VLOOKUP(B202,'Land Area'!D:E,2,0)</f>
        <v>62.302</v>
      </c>
      <c r="F202" s="7">
        <f>IFERROR(VLOOKUP(B202,'Marine Area'!A:B,2,0),0)+IFERROR(VLOOKUP(B202,'Marine Area'!E:F,2,0),0)</f>
        <v>464389</v>
      </c>
      <c r="G202" s="7">
        <f t="shared" si="24"/>
        <v>464451.30200000003</v>
      </c>
      <c r="H202" s="7">
        <f>VLOOKUP(B202,'Temperature Data'!A:C,3,0)</f>
        <v>295.11847946</v>
      </c>
      <c r="I202" s="7">
        <f>VLOOKUP(B202,'Temperature Data'!A:C,2,0)</f>
        <v>294.55270389999998</v>
      </c>
      <c r="J202" s="7">
        <f t="shared" si="25"/>
        <v>0.56577556000002005</v>
      </c>
      <c r="K202" s="7" t="str">
        <f>VLOOKUP(B202,'Country Info'!L:CT,51,0)</f>
        <v>North America</v>
      </c>
      <c r="L202" t="b">
        <f t="shared" si="26"/>
        <v>0</v>
      </c>
      <c r="M202" s="9"/>
      <c r="N202" t="str">
        <f t="shared" si="27"/>
        <v>North America</v>
      </c>
    </row>
    <row r="203" spans="1:14" ht="14.25" hidden="1" customHeight="1" x14ac:dyDescent="0.2">
      <c r="A203" s="4" t="s">
        <v>189</v>
      </c>
      <c r="B203" s="5" t="s">
        <v>190</v>
      </c>
      <c r="C203" s="6">
        <f>VLOOKUP(B203,'Population 2015'!F:AG,28,0)</f>
        <v>61.628999999999998</v>
      </c>
      <c r="D203" s="7">
        <f>3.465*1000000000</f>
        <v>3465000000</v>
      </c>
      <c r="E203" s="7">
        <f>VLOOKUP(B203,'Land Area'!D:E,2,0)</f>
        <v>73.981999999999999</v>
      </c>
      <c r="F203" s="7">
        <f>IFERROR(VLOOKUP(B203,'Marine Area'!A:B,2,0),0)+IFERROR(VLOOKUP(B203,'Marine Area'!E:F,2,0),0)</f>
        <v>6531</v>
      </c>
      <c r="G203" s="7">
        <f t="shared" si="24"/>
        <v>6604.982</v>
      </c>
      <c r="H203" s="7">
        <f>VLOOKUP(B203,'Temperature Data'!A:C,3,0)</f>
        <v>285.38187102000001</v>
      </c>
      <c r="I203" s="7">
        <f>VLOOKUP(B203,'Temperature Data'!A:C,2,0)</f>
        <v>284.88134489999999</v>
      </c>
      <c r="J203" s="7">
        <f t="shared" si="25"/>
        <v>0.50052612000001773</v>
      </c>
      <c r="K203" s="7" t="str">
        <f>VLOOKUP(B203,'Country Info'!L:CT,51,0)</f>
        <v>Europe</v>
      </c>
      <c r="L203" t="b">
        <f t="shared" si="26"/>
        <v>0</v>
      </c>
      <c r="M203" s="9" t="s">
        <v>1076</v>
      </c>
      <c r="N203" t="str">
        <f t="shared" si="27"/>
        <v>Europe</v>
      </c>
    </row>
    <row r="204" spans="1:14" ht="14.25" hidden="1" customHeight="1" x14ac:dyDescent="0.2">
      <c r="A204" s="4" t="s">
        <v>85</v>
      </c>
      <c r="B204" s="5" t="s">
        <v>86</v>
      </c>
      <c r="C204" s="6">
        <f>VLOOKUP(B204,'Population 2015'!F:AG,28,0)</f>
        <v>60.910999999999994</v>
      </c>
      <c r="D204" s="7">
        <f>VLOOKUP(B204,'GDP data'!B:BH,59,0)</f>
        <v>3945662324.9584517</v>
      </c>
      <c r="E204" s="7">
        <f>VLOOKUP(B204,'Land Area'!D:E,2,0)</f>
        <v>309.19600000000003</v>
      </c>
      <c r="F204" s="7">
        <f>IFERROR(VLOOKUP(B204,'Marine Area'!A:B,2,0),0)+IFERROR(VLOOKUP(B204,'Marine Area'!E:F,2,0),0)</f>
        <v>118291</v>
      </c>
      <c r="G204" s="7">
        <f t="shared" si="24"/>
        <v>118600.196</v>
      </c>
      <c r="H204" s="7">
        <f>VLOOKUP(B204,'Temperature Data'!A:C,3,0)</f>
        <v>300.06335281999998</v>
      </c>
      <c r="I204" s="7">
        <f>VLOOKUP(B204,'Temperature Data'!A:C,2,0)</f>
        <v>299.64980969999999</v>
      </c>
      <c r="J204" s="7">
        <f t="shared" si="25"/>
        <v>0.41354311999998572</v>
      </c>
      <c r="K204" s="7" t="str">
        <f>VLOOKUP(B204,'Country Info'!L:CT,51,0)</f>
        <v>North America</v>
      </c>
      <c r="L204" t="b">
        <f t="shared" si="26"/>
        <v>0</v>
      </c>
      <c r="M204" s="9"/>
      <c r="N204" t="str">
        <f t="shared" si="27"/>
        <v>North America</v>
      </c>
    </row>
    <row r="205" spans="1:14" ht="14.25" hidden="1" customHeight="1" x14ac:dyDescent="0.2">
      <c r="A205" s="4" t="s">
        <v>179</v>
      </c>
      <c r="B205" s="5" t="s">
        <v>180</v>
      </c>
      <c r="C205" s="6">
        <f>VLOOKUP(B205,'Population 2015'!F:AG,28,0)</f>
        <v>55.894500000000008</v>
      </c>
      <c r="D205" s="7">
        <f>VLOOKUP(B205,'GDP data'!B:BH,59,0)</f>
        <v>3132039400.2917161</v>
      </c>
      <c r="E205" s="7">
        <f>VLOOKUP(B205,'Land Area'!D:E,2,0)</f>
        <v>2154380.7910000002</v>
      </c>
      <c r="F205" s="7">
        <f>IFERROR(VLOOKUP(B205,'Marine Area'!A:B,2,0),0)+IFERROR(VLOOKUP(B205,'Marine Area'!E:F,2,0),0)</f>
        <v>2268623</v>
      </c>
      <c r="G205" s="7">
        <f t="shared" si="24"/>
        <v>4423003.7910000002</v>
      </c>
      <c r="H205" s="7">
        <f>VLOOKUP(B205,'Temperature Data'!A:C,3,0)</f>
        <v>254.32962389000005</v>
      </c>
      <c r="I205" s="7">
        <f>VLOOKUP(B205,'Temperature Data'!A:C,2,0)</f>
        <v>253.02091730000001</v>
      </c>
      <c r="J205" s="7">
        <f t="shared" si="25"/>
        <v>1.3087065900000425</v>
      </c>
      <c r="K205" s="7" t="str">
        <f>VLOOKUP(B205,'Country Info'!L:CT,51,0)</f>
        <v>North America</v>
      </c>
      <c r="L205" t="b">
        <f t="shared" si="26"/>
        <v>0</v>
      </c>
      <c r="M205" s="17"/>
      <c r="N205" t="str">
        <f t="shared" si="27"/>
        <v>North America</v>
      </c>
    </row>
    <row r="206" spans="1:14" ht="14.25" hidden="1" customHeight="1" x14ac:dyDescent="0.2">
      <c r="A206" s="4" t="s">
        <v>321</v>
      </c>
      <c r="B206" s="5" t="s">
        <v>322</v>
      </c>
      <c r="C206" s="6">
        <f>VLOOKUP(B206,'Population 2015'!F:AG,28,0)</f>
        <v>51.514000000000003</v>
      </c>
      <c r="D206" s="7">
        <f>933*1000000*97.315 / 94.767</f>
        <v>958085567.76092947</v>
      </c>
      <c r="E206" s="7">
        <f>VLOOKUP(B206,'Land Area'!D:E,2,0)</f>
        <v>579.30399999999997</v>
      </c>
      <c r="F206" s="7">
        <f>IFERROR(VLOOKUP(B206,'Marine Area'!A:B,2,0),0)+IFERROR(VLOOKUP(B206,'Marine Area'!E:F,2,0),0)</f>
        <v>763626</v>
      </c>
      <c r="G206" s="7">
        <f t="shared" si="24"/>
        <v>764205.304</v>
      </c>
      <c r="H206" s="7">
        <f>VLOOKUP(B206,'Temperature Data'!A:C,3,0)</f>
        <v>300.24666340000005</v>
      </c>
      <c r="I206" s="7">
        <f>VLOOKUP(B206,'Temperature Data'!A:C,2,0)</f>
        <v>299.85902049999999</v>
      </c>
      <c r="J206" s="7">
        <f t="shared" si="25"/>
        <v>0.38764290000005985</v>
      </c>
      <c r="K206" s="7" t="str">
        <f>VLOOKUP(B206,'Country Info'!L:CT,51,0)</f>
        <v>Oceania</v>
      </c>
      <c r="L206" t="b">
        <f t="shared" si="26"/>
        <v>0</v>
      </c>
      <c r="M206" s="9" t="s">
        <v>5820</v>
      </c>
      <c r="N206" t="str">
        <f t="shared" si="27"/>
        <v>Oceania</v>
      </c>
    </row>
    <row r="207" spans="1:14" ht="14.25" hidden="1" customHeight="1" x14ac:dyDescent="0.2">
      <c r="A207" s="4" t="s">
        <v>15</v>
      </c>
      <c r="B207" s="5" t="s">
        <v>16</v>
      </c>
      <c r="C207" s="6">
        <f>VLOOKUP(B207,'Population 2015'!F:AG,28,0)</f>
        <v>51.367999999999988</v>
      </c>
      <c r="D207" s="7">
        <f>674.9*1000000*97.315/98.238</f>
        <v>668558943.58598506</v>
      </c>
      <c r="E207" s="7">
        <f>VLOOKUP(B207,'Land Area'!D:E,2,0)</f>
        <v>180.30600000000001</v>
      </c>
      <c r="F207" s="7">
        <f>IFERROR(VLOOKUP(B207,'Marine Area'!A:B,2,0),0)+IFERROR(VLOOKUP(B207,'Marine Area'!E:F,2,0),0)</f>
        <v>405830</v>
      </c>
      <c r="G207" s="7">
        <f t="shared" si="24"/>
        <v>406010.30599999998</v>
      </c>
      <c r="H207" s="7">
        <f>VLOOKUP(B207,'Temperature Data'!A:C,3,0)</f>
        <v>300.08384152000002</v>
      </c>
      <c r="I207" s="7">
        <f>VLOOKUP(B207,'Temperature Data'!A:C,2,0)</f>
        <v>299.69835990000001</v>
      </c>
      <c r="J207" s="7">
        <f t="shared" si="25"/>
        <v>0.3854816200000073</v>
      </c>
      <c r="K207" s="7" t="str">
        <f>VLOOKUP(B207,'Country Info'!L:CT,51,0)</f>
        <v>Oceania</v>
      </c>
      <c r="L207" t="b">
        <f t="shared" si="26"/>
        <v>0</v>
      </c>
      <c r="M207" s="9" t="s">
        <v>5820</v>
      </c>
      <c r="N207" t="str">
        <f t="shared" si="27"/>
        <v>Oceania</v>
      </c>
    </row>
    <row r="208" spans="1:14" ht="14.25" hidden="1" customHeight="1" x14ac:dyDescent="0.2">
      <c r="A208" s="4" t="s">
        <v>271</v>
      </c>
      <c r="B208" s="5" t="s">
        <v>272</v>
      </c>
      <c r="C208" s="6">
        <f>VLOOKUP(B208,'Population 2015'!F:AG,28,0)</f>
        <v>49.409499999999994</v>
      </c>
      <c r="D208" s="7">
        <f>VLOOKUP(B208,'GDP data'!B:BH,59,0)</f>
        <v>201218515.51776543</v>
      </c>
      <c r="E208" s="7">
        <f>VLOOKUP(B208,'Land Area'!D:E,2,0)</f>
        <v>164.822</v>
      </c>
      <c r="F208" s="7">
        <f>IFERROR(VLOOKUP(B208,'Marine Area'!A:B,2,0),0)+IFERROR(VLOOKUP(B208,'Marine Area'!E:F,2,0),0)</f>
        <v>2001566</v>
      </c>
      <c r="G208" s="7">
        <f t="shared" si="24"/>
        <v>2001730.8219999999</v>
      </c>
      <c r="H208" s="7">
        <f>VLOOKUP(B208,'Temperature Data'!A:C,3,0)</f>
        <v>300.34479554000001</v>
      </c>
      <c r="I208" s="7">
        <f>VLOOKUP(B208,'Temperature Data'!A:C,2,0)</f>
        <v>299.96750429999997</v>
      </c>
      <c r="J208" s="7">
        <f t="shared" si="25"/>
        <v>0.37729124000003367</v>
      </c>
      <c r="K208" s="7" t="str">
        <f>VLOOKUP(B208,'Country Info'!L:CT,51,0)</f>
        <v>Oceania</v>
      </c>
      <c r="L208" t="b">
        <f t="shared" si="26"/>
        <v>0</v>
      </c>
      <c r="M208" s="17"/>
      <c r="N208" t="str">
        <f t="shared" si="27"/>
        <v>Oceania</v>
      </c>
    </row>
    <row r="209" spans="1:14" ht="14.25" hidden="1" customHeight="1" x14ac:dyDescent="0.2">
      <c r="A209" s="4" t="s">
        <v>153</v>
      </c>
      <c r="B209" s="5" t="s">
        <v>154</v>
      </c>
      <c r="C209" s="6">
        <f>VLOOKUP(B209,'Population 2015'!F:AG,28,0)</f>
        <v>48.816499999999998</v>
      </c>
      <c r="D209" s="7">
        <f>VLOOKUP(B209,'GDP data'!B:BH,59,0)</f>
        <v>2622894402.2604923</v>
      </c>
      <c r="E209" s="7">
        <f>VLOOKUP(B209,'Land Area'!D:E,2,0)</f>
        <v>1328.5219999999999</v>
      </c>
      <c r="F209" s="7">
        <f>IFERROR(VLOOKUP(B209,'Marine Area'!A:B,2,0),0)+IFERROR(VLOOKUP(B209,'Marine Area'!E:F,2,0),0)</f>
        <v>266866</v>
      </c>
      <c r="G209" s="7">
        <f t="shared" si="24"/>
        <v>268194.522</v>
      </c>
      <c r="H209" s="7">
        <f>VLOOKUP(B209,'Temperature Data'!A:C,3,0)</f>
        <v>280.33921012000002</v>
      </c>
      <c r="I209" s="7">
        <f>VLOOKUP(B209,'Temperature Data'!A:C,2,0)</f>
        <v>279.67914150000001</v>
      </c>
      <c r="J209" s="7">
        <f t="shared" si="25"/>
        <v>0.6600686200000041</v>
      </c>
      <c r="K209" s="7" t="str">
        <f>VLOOKUP(B209,'Country Info'!L:CT,51,0)</f>
        <v>Europe</v>
      </c>
      <c r="L209" t="b">
        <f t="shared" si="26"/>
        <v>0</v>
      </c>
      <c r="M209" s="17"/>
      <c r="N209" t="str">
        <f t="shared" si="27"/>
        <v>Europe</v>
      </c>
    </row>
    <row r="210" spans="1:14" ht="14.25" hidden="1" customHeight="1" x14ac:dyDescent="0.2">
      <c r="A210" s="4" t="s">
        <v>365</v>
      </c>
      <c r="B210" s="5" t="s">
        <v>366</v>
      </c>
      <c r="C210" s="6">
        <f>VLOOKUP(B210,'Population 2015'!F:AG,28,0)</f>
        <v>47.790000000000006</v>
      </c>
      <c r="D210" s="7">
        <f>VLOOKUP(B210,'GDP data'!B:BH,59,0)</f>
        <v>1265579265.2319436</v>
      </c>
      <c r="E210" s="7">
        <f>VLOOKUP(B210,'Land Area'!D:E,2,0)</f>
        <v>264.13099999999997</v>
      </c>
      <c r="F210" s="7">
        <f>IFERROR(VLOOKUP(B210,'Marine Area'!A:B,2,0),0)+IFERROR(VLOOKUP(B210,'Marine Area'!E:F,2,0),0)</f>
        <v>9502</v>
      </c>
      <c r="G210" s="7">
        <f t="shared" si="24"/>
        <v>9766.1309999999994</v>
      </c>
      <c r="H210" s="7">
        <f>VLOOKUP(B210,'Temperature Data'!A:C,3,0)</f>
        <v>299.44088753999995</v>
      </c>
      <c r="I210" s="7">
        <f>VLOOKUP(B210,'Temperature Data'!A:C,2,0)</f>
        <v>299.0802458</v>
      </c>
      <c r="J210" s="7">
        <f t="shared" si="25"/>
        <v>0.36064173999994864</v>
      </c>
      <c r="K210" s="7" t="str">
        <f>VLOOKUP(B210,'Country Info'!L:CT,51,0)</f>
        <v>North America</v>
      </c>
      <c r="L210" t="b">
        <f t="shared" si="26"/>
        <v>0</v>
      </c>
      <c r="M210" s="17"/>
      <c r="N210" t="str">
        <f t="shared" si="27"/>
        <v>North America</v>
      </c>
    </row>
    <row r="211" spans="1:14" ht="14.25" hidden="1" customHeight="1" x14ac:dyDescent="0.2">
      <c r="A211" s="4" t="s">
        <v>393</v>
      </c>
      <c r="B211" s="5" t="s">
        <v>394</v>
      </c>
      <c r="C211" s="6">
        <f>VLOOKUP(B211,'Population 2015'!F:AG,28,0)</f>
        <v>40.20450000000001</v>
      </c>
      <c r="D211" s="7">
        <f>VLOOKUP(B211,'GDP data'!B:BH,59,0)</f>
        <v>1670741627.9845202</v>
      </c>
      <c r="E211" s="7">
        <f>VLOOKUP(B211,'Land Area'!D:E,2,0)</f>
        <v>23.359000000000002</v>
      </c>
      <c r="F211" s="7">
        <f>IFERROR(VLOOKUP(B211,'Marine Area'!A:B,2,0),0)+IFERROR(VLOOKUP(B211,'Marine Area'!E:F,2,0),0)</f>
        <v>466</v>
      </c>
      <c r="G211" s="7">
        <f t="shared" si="24"/>
        <v>489.35899999999998</v>
      </c>
      <c r="H211" s="7">
        <f>VLOOKUP(B211,'Temperature Data'!A:C,3,0)</f>
        <v>299.43448181000002</v>
      </c>
      <c r="I211" s="7">
        <f>VLOOKUP(B211,'Temperature Data'!A:C,2,0)</f>
        <v>299.09979679999998</v>
      </c>
      <c r="J211" s="7">
        <f t="shared" si="25"/>
        <v>0.3346850100000438</v>
      </c>
      <c r="K211" s="7" t="str">
        <f>VLOOKUP(B211,'Country Info'!L:CT,51,0)</f>
        <v>North America</v>
      </c>
      <c r="L211" t="b">
        <f t="shared" si="26"/>
        <v>0</v>
      </c>
      <c r="M211" s="17"/>
      <c r="N211" t="str">
        <f t="shared" si="27"/>
        <v>North America</v>
      </c>
    </row>
    <row r="212" spans="1:14" ht="14.25" hidden="1" customHeight="1" x14ac:dyDescent="0.2">
      <c r="A212" s="4" t="s">
        <v>253</v>
      </c>
      <c r="B212" s="5" t="s">
        <v>254</v>
      </c>
      <c r="C212" s="6">
        <f>VLOOKUP(B212,'Population 2015'!F:AG,28,0)</f>
        <v>37.354999999999997</v>
      </c>
      <c r="D212" s="7">
        <f>4.978*1000000000</f>
        <v>4978000000</v>
      </c>
      <c r="E212" s="7">
        <f>VLOOKUP(B212,'Land Area'!D:E,2,0)</f>
        <v>137.25</v>
      </c>
      <c r="F212" s="7">
        <f>IFERROR(VLOOKUP(B212,'Marine Area'!A:B,2,0),0)+IFERROR(VLOOKUP(B212,'Marine Area'!E:F,2,0),0)</f>
        <v>0</v>
      </c>
      <c r="G212" s="7">
        <f t="shared" si="24"/>
        <v>137.25</v>
      </c>
      <c r="H212" s="7">
        <f>VLOOKUP(B212,'Temperature Data'!A:C,3,0)</f>
        <v>280.77643286</v>
      </c>
      <c r="I212" s="7">
        <f>VLOOKUP(B212,'Temperature Data'!A:C,2,0)</f>
        <v>279.32907940000001</v>
      </c>
      <c r="J212" s="7">
        <f t="shared" si="25"/>
        <v>1.447353459999988</v>
      </c>
      <c r="K212" s="7" t="str">
        <f>VLOOKUP(B212,'Country Info'!L:CT,51,0)</f>
        <v>Europe</v>
      </c>
      <c r="L212" t="b">
        <f t="shared" si="26"/>
        <v>0</v>
      </c>
      <c r="M212" s="9" t="s">
        <v>5823</v>
      </c>
      <c r="N212" s="9" t="s">
        <v>5803</v>
      </c>
    </row>
    <row r="213" spans="1:14" ht="14.25" hidden="1" customHeight="1" x14ac:dyDescent="0.2">
      <c r="A213" s="4" t="s">
        <v>285</v>
      </c>
      <c r="B213" s="5" t="s">
        <v>286</v>
      </c>
      <c r="C213" s="6">
        <f>VLOOKUP(B213,'Population 2015'!F:AG,28,0)</f>
        <v>36.76</v>
      </c>
      <c r="D213" s="7">
        <f>7.672*1000000000</f>
        <v>7672000000</v>
      </c>
      <c r="E213" s="7">
        <f>VLOOKUP(B213,'Land Area'!D:E,2,0)</f>
        <v>18.84</v>
      </c>
      <c r="F213" s="7">
        <f>IFERROR(VLOOKUP(B213,'Marine Area'!A:B,2,0),0)+IFERROR(VLOOKUP(B213,'Marine Area'!E:F,2,0),0)</f>
        <v>288</v>
      </c>
      <c r="G213" s="7">
        <f t="shared" si="24"/>
        <v>306.83999999999997</v>
      </c>
      <c r="H213" s="7">
        <f>VLOOKUP(B213,'Temperature Data'!A:C,3,0)</f>
        <v>286.14561025</v>
      </c>
      <c r="I213" s="7">
        <f>VLOOKUP(B213,'Temperature Data'!A:C,2,0)</f>
        <v>285.21586489999999</v>
      </c>
      <c r="J213" s="7">
        <f t="shared" si="25"/>
        <v>0.92974535000001879</v>
      </c>
      <c r="K213" s="7" t="str">
        <f>VLOOKUP(B213,'Country Info'!L:CT,51,0)</f>
        <v>Europe</v>
      </c>
      <c r="L213" t="b">
        <f t="shared" si="26"/>
        <v>0</v>
      </c>
      <c r="M213" s="9" t="s">
        <v>1076</v>
      </c>
      <c r="N213" t="str">
        <f t="shared" si="27"/>
        <v>Europe</v>
      </c>
    </row>
    <row r="214" spans="1:14" ht="14.25" hidden="1" customHeight="1" x14ac:dyDescent="0.2">
      <c r="A214" s="4" t="s">
        <v>443</v>
      </c>
      <c r="B214" s="5" t="s">
        <v>444</v>
      </c>
      <c r="C214" s="6">
        <f>VLOOKUP(B214,'Population 2015'!F:AG,28,0)</f>
        <v>36.537500000000001</v>
      </c>
      <c r="D214" s="7">
        <f>VLOOKUP(B214,'GDP data'!B:BH,59,0)</f>
        <v>878991200.65902829</v>
      </c>
      <c r="E214" s="7">
        <f>VLOOKUP(B214,'Land Area'!D:E,2,0)</f>
        <v>445.21699999999998</v>
      </c>
      <c r="F214" s="7">
        <f>IFERROR(VLOOKUP(B214,'Marine Area'!A:B,2,0),0)+IFERROR(VLOOKUP(B214,'Marine Area'!E:F,2,0),0)</f>
        <v>91025</v>
      </c>
      <c r="G214" s="7">
        <f t="shared" si="24"/>
        <v>91470.217000000004</v>
      </c>
      <c r="H214" s="7">
        <f>VLOOKUP(B214,'Temperature Data'!A:C,3,0)</f>
        <v>299.26508469999999</v>
      </c>
      <c r="I214" s="7">
        <f>VLOOKUP(B214,'Temperature Data'!A:C,2,0)</f>
        <v>298.9257313</v>
      </c>
      <c r="J214" s="7">
        <f t="shared" si="25"/>
        <v>0.33935339999999314</v>
      </c>
      <c r="K214" s="7" t="str">
        <f>VLOOKUP(B214,'Country Info'!L:CT,51,0)</f>
        <v>North America</v>
      </c>
      <c r="L214" t="b">
        <f t="shared" si="26"/>
        <v>0</v>
      </c>
      <c r="M214" s="17"/>
      <c r="N214" t="str">
        <f t="shared" si="27"/>
        <v>North America</v>
      </c>
    </row>
    <row r="215" spans="1:14" ht="14.25" hidden="1" customHeight="1" x14ac:dyDescent="0.2">
      <c r="A215" s="4" t="s">
        <v>369</v>
      </c>
      <c r="B215" s="5" t="s">
        <v>370</v>
      </c>
      <c r="C215" s="6">
        <f>VLOOKUP(B215,'Population 2015'!F:AG,28,0)</f>
        <v>35.019999999999996</v>
      </c>
      <c r="D215" s="7">
        <f>0.77*1000000000</f>
        <v>770000000</v>
      </c>
      <c r="E215" s="7">
        <f>VLOOKUP(B215,'Land Area'!D:E,2,0)</f>
        <v>68.28</v>
      </c>
      <c r="F215" s="7">
        <f>IFERROR(VLOOKUP(B215,'Marine Area'!A:B,2,0),0)+IFERROR(VLOOKUP(B215,'Marine Area'!E:F,2,0),0)</f>
        <v>1100</v>
      </c>
      <c r="G215" s="7">
        <f t="shared" si="24"/>
        <v>1168.28</v>
      </c>
      <c r="H215" s="7">
        <f>VLOOKUP(B215,'Temperature Data'!A:C,3,0)</f>
        <v>299.43448181000002</v>
      </c>
      <c r="I215" s="7">
        <f>VLOOKUP(B215,'Temperature Data'!A:C,2,0)</f>
        <v>299.09979679999998</v>
      </c>
      <c r="J215" s="7">
        <f t="shared" si="25"/>
        <v>0.3346850100000438</v>
      </c>
      <c r="K215" s="7" t="str">
        <f>VLOOKUP(B215,'Country Info'!L:CT,51,0)</f>
        <v>North America</v>
      </c>
      <c r="L215" t="b">
        <f t="shared" si="26"/>
        <v>0</v>
      </c>
      <c r="M215" s="9" t="s">
        <v>5824</v>
      </c>
      <c r="N215" t="str">
        <f t="shared" si="27"/>
        <v>North America</v>
      </c>
    </row>
    <row r="216" spans="1:14" ht="14.25" hidden="1" customHeight="1" x14ac:dyDescent="0.2">
      <c r="A216" s="4" t="s">
        <v>377</v>
      </c>
      <c r="B216" s="5" t="s">
        <v>378</v>
      </c>
      <c r="C216" s="6">
        <f>VLOOKUP(B216,'Population 2015'!F:AG,28,0)</f>
        <v>33.569999999999993</v>
      </c>
      <c r="D216" s="7">
        <f>VLOOKUP(B216,'GDP data'!B:BH,59,0)</f>
        <v>1718776395.9168994</v>
      </c>
      <c r="E216" s="7">
        <f>VLOOKUP(B216,'Land Area'!D:E,2,0)</f>
        <v>60.317</v>
      </c>
      <c r="F216" s="7">
        <f>IFERROR(VLOOKUP(B216,'Marine Area'!A:B,2,0),0)+IFERROR(VLOOKUP(B216,'Marine Area'!E:F,2,0),0)</f>
        <v>0</v>
      </c>
      <c r="G216" s="7">
        <f t="shared" si="24"/>
        <v>60.317</v>
      </c>
      <c r="H216" s="7">
        <f>VLOOKUP(B216,'Temperature Data'!A:C,3,0)</f>
        <v>287.07157076000004</v>
      </c>
      <c r="I216" s="7">
        <f>VLOOKUP(B216,'Temperature Data'!A:C,2,0)</f>
        <v>286.2030211</v>
      </c>
      <c r="J216" s="7">
        <f t="shared" si="25"/>
        <v>0.86854966000004197</v>
      </c>
      <c r="K216" s="7" t="str">
        <f>VLOOKUP(B216,'Country Info'!L:CT,51,0)</f>
        <v>Europe</v>
      </c>
      <c r="L216" t="b">
        <f t="shared" si="26"/>
        <v>0</v>
      </c>
      <c r="N216" s="9" t="s">
        <v>5803</v>
      </c>
    </row>
    <row r="217" spans="1:14" ht="14.25" hidden="1" customHeight="1" x14ac:dyDescent="0.2">
      <c r="A217" s="4" t="s">
        <v>175</v>
      </c>
      <c r="B217" s="5" t="s">
        <v>176</v>
      </c>
      <c r="C217" s="6">
        <f>VLOOKUP(B217,'Population 2015'!F:AG,28,0)</f>
        <v>32.519500000000008</v>
      </c>
      <c r="D217" s="7">
        <f>142000000</f>
        <v>142000000</v>
      </c>
      <c r="E217" s="7">
        <f>VLOOKUP(B217,'Land Area'!D:E,2,0)</f>
        <v>3.6920000000000002</v>
      </c>
      <c r="F217" s="7">
        <f>IFERROR(VLOOKUP(B217,'Marine Area'!A:B,2,0),0)+IFERROR(VLOOKUP(B217,'Marine Area'!E:F,2,0),0)</f>
        <v>388</v>
      </c>
      <c r="G217" s="7">
        <f t="shared" si="24"/>
        <v>391.69200000000001</v>
      </c>
      <c r="H217" s="7">
        <f>VLOOKUP(B217,'Temperature Data'!A:C,3,0)</f>
        <v>290.87644957999998</v>
      </c>
      <c r="I217" s="7">
        <f>VLOOKUP(B217,'Temperature Data'!A:C,2,0)</f>
        <v>290.48526290000001</v>
      </c>
      <c r="J217" s="7">
        <f t="shared" si="25"/>
        <v>0.39118667999997569</v>
      </c>
      <c r="K217" s="7" t="str">
        <f>VLOOKUP(B217,'Country Info'!L:CT,51,0)</f>
        <v>Europe</v>
      </c>
      <c r="L217" t="b">
        <f t="shared" si="26"/>
        <v>0</v>
      </c>
      <c r="M217" s="9" t="s">
        <v>1071</v>
      </c>
      <c r="N217" t="str">
        <f t="shared" si="27"/>
        <v>Europe</v>
      </c>
    </row>
    <row r="218" spans="1:14" ht="14.25" hidden="1" customHeight="1" x14ac:dyDescent="0.2">
      <c r="A218" s="4" t="s">
        <v>67</v>
      </c>
      <c r="B218" s="5" t="s">
        <v>68</v>
      </c>
      <c r="C218" s="6">
        <f>VLOOKUP(B218,'Population 2015'!F:AG,28,0)</f>
        <v>29.36549999999999</v>
      </c>
      <c r="D218" s="7">
        <f>C218*1000*('GDP data'!$BH$199/2431436)</f>
        <v>194225486.46595681</v>
      </c>
      <c r="E218" s="7">
        <f>VLOOKUP(B218,'Land Area'!D:E,2,0)</f>
        <v>144.941</v>
      </c>
      <c r="F218" s="7">
        <f>IFERROR(VLOOKUP(B218,'Marine Area'!A:B,2,0),0)+IFERROR(VLOOKUP(B218,'Marine Area'!E:F,2,0),0)</f>
        <v>81555</v>
      </c>
      <c r="G218" s="7">
        <f t="shared" si="24"/>
        <v>81699.941000000006</v>
      </c>
      <c r="H218" s="7">
        <f>VLOOKUP(B218,'Temperature Data'!A:C,3,0)</f>
        <v>299.41005167000003</v>
      </c>
      <c r="I218" s="7">
        <f>VLOOKUP(B218,'Temperature Data'!A:C,2,0)</f>
        <v>299.07830480000001</v>
      </c>
      <c r="J218" s="7">
        <f t="shared" si="25"/>
        <v>0.33174687000001768</v>
      </c>
      <c r="K218" s="7" t="str">
        <f>VLOOKUP(B218,'Country Info'!L:CT,51,0)</f>
        <v>North America</v>
      </c>
      <c r="L218" t="b">
        <f t="shared" si="26"/>
        <v>0</v>
      </c>
      <c r="M218" s="17"/>
      <c r="N218" t="str">
        <f t="shared" si="27"/>
        <v>North America</v>
      </c>
    </row>
    <row r="219" spans="1:14" ht="14.25" hidden="1" customHeight="1" x14ac:dyDescent="0.2">
      <c r="A219" s="4" t="s">
        <v>329</v>
      </c>
      <c r="B219" s="5" t="s">
        <v>330</v>
      </c>
      <c r="C219" s="6">
        <f>VLOOKUP(B219,'Population 2015'!F:AG,28,0)</f>
        <v>17.794000000000004</v>
      </c>
      <c r="D219" s="7">
        <f>VLOOKUP(B219,'GDP data'!B:BH,59,0)</f>
        <v>320356456.47881269</v>
      </c>
      <c r="E219" s="7">
        <f>VLOOKUP(B219,'Land Area'!D:E,2,0)</f>
        <v>491.93200000000002</v>
      </c>
      <c r="F219" s="7">
        <f>IFERROR(VLOOKUP(B219,'Marine Area'!A:B,2,0),0)+IFERROR(VLOOKUP(B219,'Marine Area'!E:F,2,0),0)</f>
        <v>614807</v>
      </c>
      <c r="G219" s="7">
        <f t="shared" si="24"/>
        <v>615298.93200000003</v>
      </c>
      <c r="H219" s="7">
        <f>VLOOKUP(B219,'Temperature Data'!A:C,3,0)</f>
        <v>300.43564925999999</v>
      </c>
      <c r="I219" s="7">
        <f>VLOOKUP(B219,'Temperature Data'!A:C,2,0)</f>
        <v>300.09816619999998</v>
      </c>
      <c r="J219" s="7">
        <f t="shared" si="25"/>
        <v>0.33748306000001094</v>
      </c>
      <c r="K219" s="7" t="str">
        <f>VLOOKUP(B219,'Country Info'!L:CT,51,0)</f>
        <v>Oceania</v>
      </c>
      <c r="L219" t="b">
        <f t="shared" si="26"/>
        <v>0</v>
      </c>
      <c r="M219" s="17"/>
      <c r="N219" t="str">
        <f t="shared" si="27"/>
        <v>Oceania</v>
      </c>
    </row>
    <row r="220" spans="1:14" ht="14.25" hidden="1" customHeight="1" x14ac:dyDescent="0.2">
      <c r="A220" s="4" t="s">
        <v>107</v>
      </c>
      <c r="B220" s="5" t="s">
        <v>108</v>
      </c>
      <c r="C220" s="6">
        <f>VLOOKUP(B220,'Population 2015'!F:AG,28,0)</f>
        <v>17.695499999999996</v>
      </c>
      <c r="D220" s="7">
        <f>C220*1000*('GDP data'!$BH$199/2431436)</f>
        <v>117039284.04959354</v>
      </c>
      <c r="E220" s="7">
        <f>VLOOKUP(B220,'Land Area'!D:E,2,0)</f>
        <v>191.13200000000001</v>
      </c>
      <c r="F220" s="7">
        <f>IFERROR(VLOOKUP(B220,'Marine Area'!A:B,2,0),0)+IFERROR(VLOOKUP(B220,'Marine Area'!E:F,2,0),0)</f>
        <v>1969553</v>
      </c>
      <c r="G220" s="7">
        <f t="shared" si="24"/>
        <v>1969744.132</v>
      </c>
      <c r="H220" s="7">
        <f>VLOOKUP(B220,'Temperature Data'!A:C,3,0)</f>
        <v>298.16248365000001</v>
      </c>
      <c r="I220" s="7">
        <f>VLOOKUP(B220,'Temperature Data'!A:C,2,0)</f>
        <v>297.77704340000003</v>
      </c>
      <c r="J220" s="7">
        <f t="shared" si="25"/>
        <v>0.38544024999998783</v>
      </c>
      <c r="K220" s="7" t="str">
        <f>VLOOKUP(B220,'Country Info'!L:CT,51,0)</f>
        <v>Oceania</v>
      </c>
      <c r="L220" t="b">
        <f t="shared" si="26"/>
        <v>0</v>
      </c>
      <c r="M220" s="17"/>
      <c r="N220" t="str">
        <f t="shared" si="27"/>
        <v>Oceania</v>
      </c>
    </row>
    <row r="221" spans="1:14" ht="14.25" hidden="1" customHeight="1" x14ac:dyDescent="0.2">
      <c r="A221" s="4" t="s">
        <v>21</v>
      </c>
      <c r="B221" s="5" t="s">
        <v>22</v>
      </c>
      <c r="C221" s="6">
        <f>VLOOKUP(B221,'Population 2015'!F:AG,28,0)</f>
        <v>14.525499999999997</v>
      </c>
      <c r="D221" s="7">
        <f>C221*1000*('GDP data'!$BH$199/2431436)</f>
        <v>96072680.651146963</v>
      </c>
      <c r="E221" s="7">
        <f>VLOOKUP(B221,'Land Area'!D:E,2,0)</f>
        <v>87.418000000000006</v>
      </c>
      <c r="F221" s="7">
        <f>IFERROR(VLOOKUP(B221,'Marine Area'!A:B,2,0),0)+IFERROR(VLOOKUP(B221,'Marine Area'!E:F,2,0),0)</f>
        <v>90164</v>
      </c>
      <c r="G221" s="7">
        <f t="shared" si="24"/>
        <v>90251.418000000005</v>
      </c>
      <c r="H221" s="7">
        <f>VLOOKUP(B221,'Temperature Data'!A:C,3,0)</f>
        <v>299.42158599999999</v>
      </c>
      <c r="I221" s="7">
        <f>VLOOKUP(B221,'Temperature Data'!A:C,2,0)</f>
        <v>299.08807739999997</v>
      </c>
      <c r="J221" s="7">
        <f t="shared" si="25"/>
        <v>0.33350860000001603</v>
      </c>
      <c r="K221" s="7" t="str">
        <f>VLOOKUP(B221,'Country Info'!L:CT,51,0)</f>
        <v>North America</v>
      </c>
      <c r="L221" t="b">
        <f t="shared" si="26"/>
        <v>0</v>
      </c>
      <c r="M221" s="17"/>
      <c r="N221" t="str">
        <f t="shared" si="27"/>
        <v>North America</v>
      </c>
    </row>
    <row r="222" spans="1:14" ht="14.25" hidden="1" customHeight="1" x14ac:dyDescent="0.2">
      <c r="A222" s="4" t="s">
        <v>471</v>
      </c>
      <c r="B222" s="5" t="s">
        <v>472</v>
      </c>
      <c r="C222" s="6">
        <f>VLOOKUP(B222,'Population 2015'!F:AG,28,0)</f>
        <v>12.182500000000003</v>
      </c>
      <c r="D222" s="7">
        <f>C222*1000*('GDP data'!$BH$199/2431436)</f>
        <v>80575913.533620074</v>
      </c>
      <c r="E222" s="7">
        <f>VLOOKUP(B222,'Land Area'!D:E,2,0)</f>
        <v>139.32900000000001</v>
      </c>
      <c r="F222" s="7">
        <f>IFERROR(VLOOKUP(B222,'Marine Area'!A:B,2,0),0)+IFERROR(VLOOKUP(B222,'Marine Area'!E:F,2,0),0)</f>
        <v>262750</v>
      </c>
      <c r="G222" s="7">
        <f t="shared" si="24"/>
        <v>262889.32900000003</v>
      </c>
      <c r="H222" s="7">
        <f>VLOOKUP(B222,'Temperature Data'!A:C,3,0)</f>
        <v>300.19209615</v>
      </c>
      <c r="I222" s="7">
        <f>VLOOKUP(B222,'Temperature Data'!A:C,2,0)</f>
        <v>299.79805370000003</v>
      </c>
      <c r="J222" s="7">
        <f t="shared" si="25"/>
        <v>0.39404244999997218</v>
      </c>
      <c r="K222" s="7" t="str">
        <f>VLOOKUP(B222,'Country Info'!L:CT,51,0)</f>
        <v>Oceania</v>
      </c>
      <c r="L222" t="b">
        <f t="shared" si="26"/>
        <v>0</v>
      </c>
      <c r="M222" s="17"/>
      <c r="N222" t="str">
        <f t="shared" si="27"/>
        <v>Oceania</v>
      </c>
    </row>
    <row r="223" spans="1:14" ht="14.25" hidden="1" customHeight="1" x14ac:dyDescent="0.2">
      <c r="A223" s="4" t="s">
        <v>301</v>
      </c>
      <c r="B223" s="5" t="s">
        <v>302</v>
      </c>
      <c r="C223" s="6">
        <f>VLOOKUP(B223,'Population 2015'!F:AG,28,0)</f>
        <v>11.185500000000001</v>
      </c>
      <c r="D223" s="7">
        <f>VLOOKUP(B223,'GDP data'!B:BH,59,0)</f>
        <v>109050744.91848332</v>
      </c>
      <c r="E223" s="7">
        <f>VLOOKUP(B223,'Land Area'!D:E,2,0)</f>
        <v>28.766999999999999</v>
      </c>
      <c r="F223" s="7">
        <f>IFERROR(VLOOKUP(B223,'Marine Area'!A:B,2,0),0)+IFERROR(VLOOKUP(B223,'Marine Area'!E:F,2,0),0)</f>
        <v>309261</v>
      </c>
      <c r="G223" s="7">
        <f t="shared" si="24"/>
        <v>309289.76699999999</v>
      </c>
      <c r="H223" s="7">
        <f>VLOOKUP(B223,'Temperature Data'!A:C,3,0)</f>
        <v>300.67167855000002</v>
      </c>
      <c r="I223" s="7">
        <f>VLOOKUP(B223,'Temperature Data'!A:C,2,0)</f>
        <v>300.22273289999998</v>
      </c>
      <c r="J223" s="7">
        <f t="shared" si="25"/>
        <v>0.4489456500000415</v>
      </c>
      <c r="K223" s="7" t="str">
        <f>VLOOKUP(B223,'Country Info'!L:CT,51,0)</f>
        <v>Oceania</v>
      </c>
      <c r="L223" t="b">
        <f t="shared" si="26"/>
        <v>0</v>
      </c>
      <c r="M223" s="17"/>
      <c r="N223" t="str">
        <f t="shared" si="27"/>
        <v>Oceania</v>
      </c>
    </row>
    <row r="224" spans="1:14" ht="14.25" hidden="1" customHeight="1" x14ac:dyDescent="0.2">
      <c r="A224" s="4" t="s">
        <v>445</v>
      </c>
      <c r="B224" s="5" t="s">
        <v>446</v>
      </c>
      <c r="C224" s="6">
        <f>VLOOKUP(B224,'Population 2015'!F:AG,28,0)</f>
        <v>10.877000000000001</v>
      </c>
      <c r="D224" s="7">
        <f>VLOOKUP(B224,'GDP data'!B:BH,59,0)</f>
        <v>41069541.41678118</v>
      </c>
      <c r="E224" s="7">
        <f>VLOOKUP(B224,'Land Area'!D:E,2,0)</f>
        <v>23.018999999999998</v>
      </c>
      <c r="F224" s="7">
        <f>IFERROR(VLOOKUP(B224,'Marine Area'!A:B,2,0),0)+IFERROR(VLOOKUP(B224,'Marine Area'!E:F,2,0),0)</f>
        <v>753133</v>
      </c>
      <c r="G224" s="7">
        <f t="shared" si="24"/>
        <v>753156.01899999997</v>
      </c>
      <c r="H224" s="7">
        <f>VLOOKUP(B224,'Temperature Data'!A:C,3,0)</f>
        <v>300.68699267</v>
      </c>
      <c r="I224" s="7">
        <f>VLOOKUP(B224,'Temperature Data'!A:C,2,0)</f>
        <v>300.26941929999998</v>
      </c>
      <c r="J224" s="7">
        <f t="shared" si="25"/>
        <v>0.41757337000001371</v>
      </c>
      <c r="K224" s="7" t="str">
        <f>VLOOKUP(B224,'Country Info'!L:CT,51,0)</f>
        <v>Oceania</v>
      </c>
      <c r="L224" t="b">
        <f t="shared" si="26"/>
        <v>0</v>
      </c>
      <c r="M224" s="17"/>
      <c r="N224" t="str">
        <f t="shared" si="27"/>
        <v>Oceania</v>
      </c>
    </row>
    <row r="225" spans="1:18" ht="14.25" hidden="1" customHeight="1" x14ac:dyDescent="0.2">
      <c r="A225" s="4" t="s">
        <v>361</v>
      </c>
      <c r="B225" s="5" t="s">
        <v>362</v>
      </c>
      <c r="C225" s="6">
        <f>VLOOKUP(B225,'Population 2015'!F:AG,28,0)</f>
        <v>9.6429999999999989</v>
      </c>
      <c r="D225" s="7">
        <f>C225*1000*('GDP data'!$BH$199/2431436)</f>
        <v>63779481.568208337</v>
      </c>
      <c r="E225" s="7">
        <f>VLOOKUP(B225,'Land Area'!D:E,2,0)</f>
        <v>24.422999999999998</v>
      </c>
      <c r="F225" s="7">
        <f>IFERROR(VLOOKUP(B225,'Marine Area'!A:B,2,0),0)+IFERROR(VLOOKUP(B225,'Marine Area'!E:F,2,0),0)</f>
        <v>4179</v>
      </c>
      <c r="G225" s="7">
        <f t="shared" si="24"/>
        <v>4203.4229999999998</v>
      </c>
      <c r="H225" s="7">
        <f>VLOOKUP(B225,'Temperature Data'!A:C,3,0)</f>
        <v>299.42185060000003</v>
      </c>
      <c r="I225" s="7">
        <f>VLOOKUP(B225,'Temperature Data'!A:C,2,0)</f>
        <v>299.08782230000003</v>
      </c>
      <c r="J225" s="7">
        <f t="shared" si="25"/>
        <v>0.33402829999999994</v>
      </c>
      <c r="K225" s="7" t="str">
        <f>VLOOKUP(B225,'Country Info'!L:CT,51,0)</f>
        <v>North America</v>
      </c>
      <c r="L225" t="b">
        <f t="shared" si="26"/>
        <v>0</v>
      </c>
      <c r="M225" s="17"/>
      <c r="N225" t="str">
        <f t="shared" si="27"/>
        <v>North America</v>
      </c>
    </row>
    <row r="226" spans="1:18" ht="14.25" hidden="1" customHeight="1" x14ac:dyDescent="0.2">
      <c r="A226" s="4" t="s">
        <v>371</v>
      </c>
      <c r="B226" s="5" t="s">
        <v>372</v>
      </c>
      <c r="C226" s="6">
        <f>VLOOKUP(B226,'Population 2015'!F:AG,28,0)</f>
        <v>5.9779999999999998</v>
      </c>
      <c r="D226" s="7">
        <f>C226*1000*('GDP data'!$BH$199/2431436)</f>
        <v>39538913.285777196</v>
      </c>
      <c r="E226" s="7">
        <f>VLOOKUP(B226,'Land Area'!D:E,2,0)</f>
        <v>242.75</v>
      </c>
      <c r="F226" s="7">
        <f>IFERROR(VLOOKUP(B226,'Marine Area'!A:B,2,0),0)+IFERROR(VLOOKUP(B226,'Marine Area'!E:F,2,0),0)</f>
        <v>12414</v>
      </c>
      <c r="G226" s="7">
        <f t="shared" si="24"/>
        <v>12656.75</v>
      </c>
      <c r="H226" s="7">
        <f>VLOOKUP(B226,'Temperature Data'!A:C,3,0)</f>
        <v>279.29574683999999</v>
      </c>
      <c r="I226" s="7">
        <f>VLOOKUP(B226,'Temperature Data'!A:C,2,0)</f>
        <v>278.41438570000003</v>
      </c>
      <c r="J226" s="7">
        <f t="shared" si="25"/>
        <v>0.88136113999996724</v>
      </c>
      <c r="K226" s="7" t="str">
        <f>VLOOKUP(B226,'Country Info'!L:CT,51,0)</f>
        <v>North America</v>
      </c>
      <c r="L226" t="b">
        <f t="shared" si="26"/>
        <v>0</v>
      </c>
      <c r="M226" s="17"/>
      <c r="N226" t="str">
        <f t="shared" si="27"/>
        <v>North America</v>
      </c>
    </row>
    <row r="227" spans="1:18" ht="14.25" hidden="1" customHeight="1" x14ac:dyDescent="0.2">
      <c r="A227" s="4" t="s">
        <v>363</v>
      </c>
      <c r="B227" s="5" t="s">
        <v>364</v>
      </c>
      <c r="C227" s="6">
        <f>VLOOKUP(B227,'Population 2015'!F:AG,28,0)</f>
        <v>5.4969999999999999</v>
      </c>
      <c r="D227" s="7">
        <f>C227*1000*('GDP data'!$BH$199/2431436)</f>
        <v>36357545.388410382</v>
      </c>
      <c r="E227" s="7">
        <f>VLOOKUP(B227,'Land Area'!D:E,2,0)</f>
        <v>366.661</v>
      </c>
      <c r="F227" s="7">
        <f>IFERROR(VLOOKUP(B227,'Marine Area'!A:B,2,0),0)+IFERROR(VLOOKUP(B227,'Marine Area'!E:F,2,0),0)</f>
        <v>1653388</v>
      </c>
      <c r="G227" s="7">
        <f t="shared" si="24"/>
        <v>1653754.6610000001</v>
      </c>
      <c r="H227" s="7">
        <f>VLOOKUP(B227,'Temperature Data'!A:C,3,0)</f>
        <v>291.63678124</v>
      </c>
      <c r="I227" s="7">
        <f>VLOOKUP(B227,'Temperature Data'!A:C,2,0)</f>
        <v>291.37761389999997</v>
      </c>
      <c r="J227" s="7">
        <f t="shared" si="25"/>
        <v>0.25916734000003316</v>
      </c>
      <c r="K227" s="7" t="str">
        <f>VLOOKUP(B227,'Country Info'!L:CT,51,0)</f>
        <v>Seven seas (open ocean)</v>
      </c>
      <c r="L227" t="b">
        <f t="shared" si="26"/>
        <v>0</v>
      </c>
      <c r="M227" s="17"/>
      <c r="N227" t="str">
        <f t="shared" si="27"/>
        <v>Seven seas (open ocean)</v>
      </c>
    </row>
    <row r="228" spans="1:18" ht="14.25" hidden="1" customHeight="1" x14ac:dyDescent="0.2">
      <c r="A228" s="4" t="s">
        <v>291</v>
      </c>
      <c r="B228" s="5" t="s">
        <v>292</v>
      </c>
      <c r="C228" s="6">
        <f>VLOOKUP(B228,'Population 2015'!F:AG,28,0)</f>
        <v>5.0584999999999996</v>
      </c>
      <c r="D228" s="7">
        <f>C228*1000*('GDP data'!$BH$199/2431436)</f>
        <v>33457275.486133143</v>
      </c>
      <c r="E228" s="7">
        <f>VLOOKUP(B228,'Land Area'!D:E,2,0)</f>
        <v>99.596999999999994</v>
      </c>
      <c r="F228" s="7">
        <f>IFERROR(VLOOKUP(B228,'Marine Area'!A:B,2,0),0)+IFERROR(VLOOKUP(B228,'Marine Area'!E:F,2,0),0)</f>
        <v>7188</v>
      </c>
      <c r="G228" s="7">
        <f t="shared" si="24"/>
        <v>7287.5969999999998</v>
      </c>
      <c r="H228" s="7">
        <f>VLOOKUP(B228,'Temperature Data'!A:C,3,0)</f>
        <v>299.54387719999994</v>
      </c>
      <c r="I228" s="7">
        <f>VLOOKUP(B228,'Temperature Data'!A:C,2,0)</f>
        <v>299.17750999999998</v>
      </c>
      <c r="J228" s="7">
        <f t="shared" si="25"/>
        <v>0.36636719999995648</v>
      </c>
      <c r="K228" s="7" t="str">
        <f>VLOOKUP(B228,'Country Info'!L:CT,51,0)</f>
        <v>North America</v>
      </c>
      <c r="L228" t="b">
        <f t="shared" si="26"/>
        <v>0</v>
      </c>
      <c r="M228" s="17"/>
      <c r="N228" t="str">
        <f t="shared" si="27"/>
        <v>North America</v>
      </c>
    </row>
    <row r="229" spans="1:18" ht="14.25" hidden="1" customHeight="1" x14ac:dyDescent="0.2">
      <c r="A229" s="4" t="s">
        <v>151</v>
      </c>
      <c r="B229" s="5" t="s">
        <v>152</v>
      </c>
      <c r="C229" s="6">
        <f>VLOOKUP(B229,'Population 2015'!F:AG,28,0)</f>
        <v>3.4074999999999993</v>
      </c>
      <c r="D229" s="7">
        <f>C229*1000*('GDP data'!$BH$199/2431436)</f>
        <v>22537445.135711905</v>
      </c>
      <c r="E229" s="7">
        <f>VLOOKUP(B229,'Land Area'!D:E,2,0)</f>
        <v>11597.224</v>
      </c>
      <c r="F229" s="7">
        <f>IFERROR(VLOOKUP(B229,'Marine Area'!A:B,2,0),0)+IFERROR(VLOOKUP(B229,'Marine Area'!E:F,2,0),0)</f>
        <v>550566</v>
      </c>
      <c r="G229" s="7">
        <f t="shared" si="24"/>
        <v>562163.22400000005</v>
      </c>
      <c r="H229" s="7">
        <f>VLOOKUP(B229,'Temperature Data'!A:C,3,0)</f>
        <v>279.89266658999998</v>
      </c>
      <c r="I229" s="7">
        <f>VLOOKUP(B229,'Temperature Data'!A:C,2,0)</f>
        <v>279.85811919999998</v>
      </c>
      <c r="J229" s="7">
        <f t="shared" si="25"/>
        <v>3.4547390000000178E-2</v>
      </c>
      <c r="K229" s="7" t="str">
        <f>VLOOKUP(B229,'Country Info'!L:CT,51,0)</f>
        <v>South America</v>
      </c>
      <c r="L229" t="b">
        <f t="shared" si="26"/>
        <v>0</v>
      </c>
      <c r="M229" s="17"/>
      <c r="N229" t="str">
        <f t="shared" si="27"/>
        <v>South America</v>
      </c>
    </row>
    <row r="230" spans="1:18" ht="14.25" hidden="1" customHeight="1" x14ac:dyDescent="0.2">
      <c r="A230" s="4" t="s">
        <v>317</v>
      </c>
      <c r="B230" s="5" t="s">
        <v>318</v>
      </c>
      <c r="C230" s="6">
        <f>VLOOKUP(B230,'Population 2015'!F:AG,28,0)</f>
        <v>1.8464999999999998</v>
      </c>
      <c r="D230" s="7">
        <f>C230*1000*('GDP data'!$BH$199/2431436)</f>
        <v>12212881.12783332</v>
      </c>
      <c r="E230" s="7">
        <f>VLOOKUP(B230,'Land Area'!D:E,2,0)</f>
        <v>220.571</v>
      </c>
      <c r="F230" s="7">
        <f>IFERROR(VLOOKUP(B230,'Marine Area'!A:B,2,0),0)+IFERROR(VLOOKUP(B230,'Marine Area'!E:F,2,0),0)</f>
        <v>318140</v>
      </c>
      <c r="G230" s="7">
        <f t="shared" si="24"/>
        <v>318360.571</v>
      </c>
      <c r="H230" s="7">
        <f>VLOOKUP(B230,'Temperature Data'!A:C,3,0)</f>
        <v>298.74158126999998</v>
      </c>
      <c r="I230" s="7">
        <f>VLOOKUP(B230,'Temperature Data'!A:C,2,0)</f>
        <v>298.21816840000002</v>
      </c>
      <c r="J230" s="7">
        <f t="shared" si="25"/>
        <v>0.52341286999995873</v>
      </c>
      <c r="K230" s="7" t="str">
        <f>VLOOKUP(B230,'Country Info'!L:CT,51,0)</f>
        <v>Oceania</v>
      </c>
      <c r="L230" t="b">
        <f t="shared" si="26"/>
        <v>0</v>
      </c>
      <c r="M230" s="17"/>
      <c r="N230" t="str">
        <f t="shared" si="27"/>
        <v>Oceania</v>
      </c>
    </row>
    <row r="231" spans="1:18" ht="14.25" hidden="1" customHeight="1" x14ac:dyDescent="0.2">
      <c r="A231" s="4" t="s">
        <v>431</v>
      </c>
      <c r="B231" s="5" t="s">
        <v>432</v>
      </c>
      <c r="C231" s="6">
        <f>VLOOKUP(B231,'Population 2015'!F:AG,28,0)</f>
        <v>1.4545000000000001</v>
      </c>
      <c r="D231" s="7">
        <f>C231*1000*('GDP data'!$BH$199/2431436)</f>
        <v>9620165.502536457</v>
      </c>
      <c r="E231" s="7">
        <v>10.199373</v>
      </c>
      <c r="F231" s="7">
        <f>IFERROR(VLOOKUP(B231,'Marine Area'!A:B,2,0),0)+IFERROR(VLOOKUP(B231,'Marine Area'!E:F,2,0),0)</f>
        <v>320548</v>
      </c>
      <c r="G231" s="7">
        <f t="shared" si="24"/>
        <v>320558.19937300001</v>
      </c>
      <c r="H231">
        <f>SUMIF($N:$N, "Oceania", H:H)/COUNTIF($N:$N, "Oceania")</f>
        <v>299.47628251588242</v>
      </c>
      <c r="I231">
        <f>SUMIF($N:$N, "Oceania", I:I)/COUNTIF($N:$N, "Oceania")</f>
        <v>299.09751680588232</v>
      </c>
      <c r="J231" s="7">
        <f t="shared" si="25"/>
        <v>0.37876571000009562</v>
      </c>
      <c r="K231" s="7" t="s">
        <v>3994</v>
      </c>
      <c r="L231" t="b">
        <f t="shared" si="26"/>
        <v>0</v>
      </c>
      <c r="M231" s="9" t="s">
        <v>1077</v>
      </c>
      <c r="N231" s="9" t="s">
        <v>5794</v>
      </c>
    </row>
    <row r="232" spans="1:18" ht="14.25" customHeight="1" x14ac:dyDescent="0.2">
      <c r="A232" s="4" t="s">
        <v>5795</v>
      </c>
      <c r="B232" s="5" t="s">
        <v>5796</v>
      </c>
      <c r="C232" s="38">
        <f>SUMIF($N:$N, "Oceania", C:C)+C231</f>
        <v>1780.423</v>
      </c>
      <c r="D232" s="38">
        <f>SUMIF($N:$N, "Oceania", D:D)+D231</f>
        <v>29074376809.771469</v>
      </c>
      <c r="E232">
        <f>SUMIF($N:$N, "Oceania", E:E)+E231</f>
        <v>42035.004372999989</v>
      </c>
      <c r="F232">
        <f>SUMIF($N:$N, "Oceania", F:F)+F231</f>
        <v>21740928</v>
      </c>
      <c r="G232">
        <f>SUMIF($N:$N, "Oceania", G:G)+G231</f>
        <v>21782963.004372999</v>
      </c>
      <c r="H232">
        <f>SUMIF($N:$N, "Oceania", H:H)/COUNTIF($N:$N, "Oceania")</f>
        <v>299.47628251588242</v>
      </c>
      <c r="I232">
        <f>SUMIF($N:$N, "Oceania", I:I)/COUNTIF($N:$N, "Oceania")</f>
        <v>299.09751680588232</v>
      </c>
      <c r="J232" s="7">
        <f t="shared" si="25"/>
        <v>0.37876571000009562</v>
      </c>
      <c r="K232" s="7" t="s">
        <v>3994</v>
      </c>
      <c r="L232" t="b">
        <f t="shared" ref="L232:L233" si="28">IF(AND(ISNUMBER(C232), ISNUMBER(D232), ISNUMBER(E232), ISNUMBER(H232)), IF(AND(C232&gt;0, D232&gt;0, E232&gt;0, NOT(N232)), TRUE, FALSE))</f>
        <v>1</v>
      </c>
      <c r="M232" s="9" t="s">
        <v>1078</v>
      </c>
      <c r="N232" t="b">
        <v>0</v>
      </c>
      <c r="O232">
        <f t="shared" ref="O232:O236" si="29">C232/1000</f>
        <v>1.7804230000000001</v>
      </c>
      <c r="P232">
        <f t="shared" ref="P232:P236" si="30">D232/1000000</f>
        <v>29074.376809771467</v>
      </c>
      <c r="Q232">
        <f t="shared" ref="Q232:Q236" si="31">I232-273.15</f>
        <v>25.947516805882344</v>
      </c>
      <c r="R232">
        <f t="shared" ref="R232:R236" si="32">H232-273.15</f>
        <v>26.32628251588244</v>
      </c>
    </row>
    <row r="233" spans="1:18" ht="14.25" customHeight="1" x14ac:dyDescent="0.2">
      <c r="A233" s="4" t="s">
        <v>5797</v>
      </c>
      <c r="B233" s="5" t="s">
        <v>5798</v>
      </c>
      <c r="C233" s="38">
        <f>SUMIF($N:$N, "North America", C:C)</f>
        <v>1619.8195000000001</v>
      </c>
      <c r="D233" s="38">
        <f>SUMIF($N:$N, "North America", D:D)</f>
        <v>40564751942.151787</v>
      </c>
      <c r="E233" s="38">
        <f>SUMIF($N:$N, "North America", E:E)</f>
        <v>2160086.6710000006</v>
      </c>
      <c r="F233" s="38">
        <f>SUMIF($N:$N, "North America", F:F)</f>
        <v>3645009</v>
      </c>
      <c r="G233" s="38">
        <f>SUMIF($N:$N, "North America", G:G)</f>
        <v>5805095.6710000001</v>
      </c>
      <c r="H233">
        <f>SUMIF($N:$N, "North America", H:H)/COUNTIF($N:$N, "North America")</f>
        <v>296.27408344761909</v>
      </c>
      <c r="I233">
        <f>SUMIF($N:$N, "North America", I:I)/COUNTIF($N:$N, "North America")</f>
        <v>295.82832136666661</v>
      </c>
      <c r="J233" s="7">
        <f t="shared" si="25"/>
        <v>0.44576208095247694</v>
      </c>
      <c r="K233" s="9" t="s">
        <v>903</v>
      </c>
      <c r="L233" t="b">
        <f t="shared" si="28"/>
        <v>1</v>
      </c>
      <c r="M233" s="9" t="s">
        <v>1078</v>
      </c>
      <c r="N233" t="b">
        <v>0</v>
      </c>
      <c r="O233">
        <f t="shared" si="29"/>
        <v>1.6198195</v>
      </c>
      <c r="P233">
        <f t="shared" si="30"/>
        <v>40564.751942151786</v>
      </c>
      <c r="Q233">
        <f t="shared" si="31"/>
        <v>22.678321366666637</v>
      </c>
      <c r="R233">
        <f t="shared" si="32"/>
        <v>23.124083447619114</v>
      </c>
    </row>
    <row r="234" spans="1:18" ht="14.25" customHeight="1" x14ac:dyDescent="0.2">
      <c r="A234" s="4" t="s">
        <v>5801</v>
      </c>
      <c r="B234" s="5" t="s">
        <v>5805</v>
      </c>
      <c r="C234" s="38">
        <f>SUMIF($N:$N,"South America",C:C)+SUMIF($N:$N,"Africa",C:C)+SUMIF($N:$N,"Seven seas (open ocean)",C:C)</f>
        <v>309.26800000000003</v>
      </c>
      <c r="D234" s="38">
        <f>SUMIF($N:$N,"South America",D:D)+SUMIF($N:$N,"Africa",D:D)+SUMIF($N:$N,"Seven seas (open ocean)",D:D)</f>
        <v>3070253368.2897167</v>
      </c>
      <c r="E234" s="38">
        <f>SUMIF($N:$N,"South America",E:E)+SUMIF($N:$N,"Africa",E:E)+SUMIF($N:$N,"Seven seas (open ocean)",E:E)</f>
        <v>13436.708000000001</v>
      </c>
      <c r="F234" s="38">
        <f>SUMIF($N:$N,"South America",F:F)+SUMIF($N:$N,"Africa",F:F)+SUMIF($N:$N,"Seven seas (open ocean)",F:F)</f>
        <v>3710836</v>
      </c>
      <c r="G234" s="38">
        <f>SUMIF($N:$N,"South America",G:G)+SUMIF($N:$N,"Africa",G:G)+SUMIF($N:$N,"Seven seas (open ocean)",G:G)</f>
        <v>3724272.7079999996</v>
      </c>
      <c r="H234">
        <f>(SUMIF($N:$N,"South America",H:H)+SUMIF($N:$N,"Africa",H:H)+SUMIF($N:$N,"Seven seas (open ocean)",H:H))/(COUNTIF($N:$N,"South America")+COUNTIF($N:$N,"Africa")+COUNTIF($N:$N,"Seven seas (open ocean)"))</f>
        <v>292.52534944500002</v>
      </c>
      <c r="I234">
        <f>(SUMIF($N:$N,"South America",I:I)+SUMIF($N:$N,"Africa",I:I)+SUMIF($N:$N,"Seven seas (open ocean)",I:I))/(COUNTIF($N:$N,"South America")+COUNTIF($N:$N,"Africa")+COUNTIF($N:$N,"Seven seas (open ocean)"))</f>
        <v>292.32482587499999</v>
      </c>
      <c r="J234" s="7">
        <f t="shared" si="25"/>
        <v>0.20052357000002985</v>
      </c>
      <c r="K234" s="9" t="s">
        <v>5806</v>
      </c>
      <c r="L234" t="b">
        <f t="shared" ref="L234" si="33">IF(AND(ISNUMBER(C234), ISNUMBER(D234), ISNUMBER(E234), ISNUMBER(H234)), IF(AND(C234&gt;0, D234&gt;0, E234&gt;0, NOT(N234)), TRUE, FALSE))</f>
        <v>1</v>
      </c>
      <c r="M234" s="9" t="s">
        <v>1078</v>
      </c>
      <c r="N234" t="b">
        <v>0</v>
      </c>
      <c r="O234">
        <f t="shared" si="29"/>
        <v>0.30926800000000004</v>
      </c>
      <c r="P234">
        <f t="shared" si="30"/>
        <v>3070.2533682897169</v>
      </c>
      <c r="Q234">
        <f t="shared" si="31"/>
        <v>19.17482587500001</v>
      </c>
      <c r="R234">
        <f t="shared" si="32"/>
        <v>19.37534944500004</v>
      </c>
    </row>
    <row r="235" spans="1:18" ht="14.25" customHeight="1" x14ac:dyDescent="0.2">
      <c r="A235" s="4" t="s">
        <v>5799</v>
      </c>
      <c r="B235" s="5" t="s">
        <v>5800</v>
      </c>
      <c r="C235" s="38">
        <f>SUMIF($N:$N, "Europe", C:C)</f>
        <v>363.87899999999996</v>
      </c>
      <c r="D235" s="38">
        <f>SUMIF($N:$N, "Europe", D:D)</f>
        <v>26207894402.26049</v>
      </c>
      <c r="E235" s="38">
        <f>SUMIF($N:$N, "Europe", E:E)</f>
        <v>2118.9030000000002</v>
      </c>
      <c r="F235" s="38">
        <f>SUMIF($N:$N, "Europe", F:F)</f>
        <v>280350</v>
      </c>
      <c r="G235" s="38">
        <f>SUMIF($N:$N, "Europe", G:G)</f>
        <v>282468.90299999999</v>
      </c>
      <c r="H235">
        <f>SUMIF($N:$N, "Europe", H:H)/COUNTIF($N:$N, "Europe")</f>
        <v>285.25690515499997</v>
      </c>
      <c r="I235">
        <f>SUMIF($N:$N, "Europe", I:I)/COUNTIF($N:$N, "Europe")</f>
        <v>284.68581081666667</v>
      </c>
      <c r="J235" s="7">
        <f>H235-I235</f>
        <v>0.57109433833329604</v>
      </c>
      <c r="K235" s="9" t="s">
        <v>1584</v>
      </c>
      <c r="L235" t="b">
        <f t="shared" ref="L235:L236" si="34">IF(AND(ISNUMBER(C235), ISNUMBER(D235), ISNUMBER(E235), ISNUMBER(H235)), IF(AND(C235&gt;0, D235&gt;0, E235&gt;0, NOT(N235)), TRUE, FALSE))</f>
        <v>1</v>
      </c>
      <c r="M235" s="9" t="s">
        <v>1078</v>
      </c>
      <c r="N235" t="b">
        <v>0</v>
      </c>
      <c r="O235">
        <f t="shared" si="29"/>
        <v>0.36387899999999995</v>
      </c>
      <c r="P235">
        <f t="shared" si="30"/>
        <v>26207.894402260492</v>
      </c>
      <c r="Q235">
        <f t="shared" si="31"/>
        <v>11.535810816666697</v>
      </c>
      <c r="R235">
        <f t="shared" si="32"/>
        <v>12.106905154999993</v>
      </c>
    </row>
    <row r="236" spans="1:18" ht="14.25" customHeight="1" x14ac:dyDescent="0.2">
      <c r="A236" s="4" t="s">
        <v>5802</v>
      </c>
      <c r="B236" s="5" t="s">
        <v>5804</v>
      </c>
      <c r="C236" s="38">
        <f>SUMIF($N:$N, "Microstate", C:C)</f>
        <v>142.6705</v>
      </c>
      <c r="D236" s="38">
        <f>SUMIF($N:$N, "Microstate", D:D)</f>
        <v>10358397187.599783</v>
      </c>
      <c r="E236" s="38">
        <f>SUMIF($N:$N, "Microstate", E:E)</f>
        <v>649.81500000000005</v>
      </c>
      <c r="F236" s="38">
        <f>SUMIF($N:$N, "Microstate", F:F)</f>
        <v>0</v>
      </c>
      <c r="G236" s="38">
        <f>SUMIF($N:$N, "Microstate", G:G)</f>
        <v>649.81500000000005</v>
      </c>
      <c r="H236">
        <f>SUMIF($N:$N, "Microstate", H:H)/COUNTIF($N:$N, "Microstate")</f>
        <v>282.61401141333334</v>
      </c>
      <c r="I236">
        <f>SUMIF($N:$N, "Microstate", I:I)/COUNTIF($N:$N, "Microstate")</f>
        <v>281.57866319999999</v>
      </c>
      <c r="J236" s="7">
        <f>H236-I236</f>
        <v>1.03534821333335</v>
      </c>
      <c r="K236" s="9" t="s">
        <v>1584</v>
      </c>
      <c r="L236" t="b">
        <f t="shared" si="34"/>
        <v>1</v>
      </c>
      <c r="M236" s="9" t="s">
        <v>1078</v>
      </c>
      <c r="N236" t="b">
        <v>0</v>
      </c>
      <c r="O236">
        <f t="shared" si="29"/>
        <v>0.14267050000000001</v>
      </c>
      <c r="P236">
        <f t="shared" si="30"/>
        <v>10358.397187599783</v>
      </c>
      <c r="Q236">
        <f t="shared" si="31"/>
        <v>8.4286632000000168</v>
      </c>
      <c r="R236">
        <f t="shared" si="32"/>
        <v>9.4640114133333668</v>
      </c>
    </row>
    <row r="237" spans="1:18" ht="14.25" customHeight="1" x14ac:dyDescent="0.2">
      <c r="B237" s="5"/>
    </row>
    <row r="238" spans="1:18" ht="14.25" customHeight="1" x14ac:dyDescent="0.2"/>
    <row r="239" spans="1:18" ht="14.25" customHeight="1" x14ac:dyDescent="0.2"/>
    <row r="240" spans="1:18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</sheetData>
  <autoFilter ref="A1:Z236" xr:uid="{00000000-0001-0000-0000-000000000000}">
    <filterColumn colId="11">
      <filters>
        <filter val="TRUE"/>
      </filters>
    </filterColumn>
  </autoFilter>
  <sortState xmlns:xlrd2="http://schemas.microsoft.com/office/spreadsheetml/2017/richdata2" ref="A2:M992">
    <sortCondition descending="1" ref="C2:C992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43C0-60D0-314D-BAF3-514E998A1BFA}">
  <dimension ref="A1:J6"/>
  <sheetViews>
    <sheetView workbookViewId="0">
      <selection activeCell="E3" sqref="E3"/>
    </sheetView>
  </sheetViews>
  <sheetFormatPr baseColWidth="10" defaultRowHeight="15" x14ac:dyDescent="0.2"/>
  <cols>
    <col min="4" max="4" width="0" hidden="1" customWidth="1"/>
    <col min="6" max="6" width="11.6640625" bestFit="1" customWidth="1"/>
    <col min="8" max="8" width="10.83203125" hidden="1" customWidth="1"/>
    <col min="9" max="9" width="0" hidden="1" customWidth="1"/>
  </cols>
  <sheetData>
    <row r="1" spans="1:10" ht="64" x14ac:dyDescent="0.2">
      <c r="A1" s="41" t="s">
        <v>5815</v>
      </c>
      <c r="B1" s="41" t="s">
        <v>5816</v>
      </c>
      <c r="C1" s="42" t="s">
        <v>1073</v>
      </c>
      <c r="D1" s="42" t="s">
        <v>2</v>
      </c>
      <c r="E1" s="42" t="s">
        <v>5817</v>
      </c>
      <c r="F1" s="42" t="s">
        <v>3</v>
      </c>
      <c r="G1" s="42" t="s">
        <v>4</v>
      </c>
      <c r="H1" s="42" t="s">
        <v>5</v>
      </c>
      <c r="I1" s="42" t="s">
        <v>6</v>
      </c>
      <c r="J1" s="42" t="s">
        <v>5814</v>
      </c>
    </row>
    <row r="2" spans="1:10" x14ac:dyDescent="0.2">
      <c r="A2" t="s">
        <v>5795</v>
      </c>
      <c r="B2" t="s">
        <v>5796</v>
      </c>
      <c r="C2" s="44">
        <v>1780.423</v>
      </c>
      <c r="D2">
        <v>24633540149.978394</v>
      </c>
      <c r="E2" s="44">
        <f>D2/1000000</f>
        <v>24633.540149978395</v>
      </c>
      <c r="F2" s="44">
        <v>42035.004372999989</v>
      </c>
      <c r="G2">
        <v>21740928</v>
      </c>
      <c r="H2">
        <v>21782963.004372999</v>
      </c>
      <c r="I2">
        <v>299.47628251588242</v>
      </c>
      <c r="J2" s="43">
        <f>I2-273.15</f>
        <v>26.32628251588244</v>
      </c>
    </row>
    <row r="3" spans="1:10" x14ac:dyDescent="0.2">
      <c r="A3" t="s">
        <v>5797</v>
      </c>
      <c r="B3" t="s">
        <v>5798</v>
      </c>
      <c r="C3" s="44">
        <v>1619.8195000000001</v>
      </c>
      <c r="D3">
        <v>37116223460.877106</v>
      </c>
      <c r="E3" s="44">
        <f t="shared" ref="E3:E6" si="0">D3/1000000</f>
        <v>37116.223460877103</v>
      </c>
      <c r="F3" s="44">
        <v>2160086.6710000006</v>
      </c>
      <c r="G3">
        <v>3645009</v>
      </c>
      <c r="H3">
        <v>5805095.6710000001</v>
      </c>
      <c r="I3">
        <v>296.27408344761909</v>
      </c>
      <c r="J3" s="43">
        <f t="shared" ref="J3:J6" si="1">I3-273.15</f>
        <v>23.124083447619114</v>
      </c>
    </row>
    <row r="4" spans="1:10" x14ac:dyDescent="0.2">
      <c r="A4" t="s">
        <v>5801</v>
      </c>
      <c r="B4" t="s">
        <v>5805</v>
      </c>
      <c r="C4" s="44">
        <v>309.26800000000003</v>
      </c>
      <c r="D4">
        <v>1740653150.1382785</v>
      </c>
      <c r="E4" s="44">
        <f t="shared" si="0"/>
        <v>1740.6531501382785</v>
      </c>
      <c r="F4" s="44">
        <v>13436.708000000001</v>
      </c>
      <c r="G4">
        <v>3710836</v>
      </c>
      <c r="H4">
        <v>3724272.7079999996</v>
      </c>
      <c r="I4">
        <v>292.52534944500002</v>
      </c>
      <c r="J4" s="43">
        <f t="shared" si="1"/>
        <v>19.37534944500004</v>
      </c>
    </row>
    <row r="5" spans="1:10" x14ac:dyDescent="0.2">
      <c r="A5" t="s">
        <v>5799</v>
      </c>
      <c r="B5" t="s">
        <v>5800</v>
      </c>
      <c r="C5" s="44">
        <v>363.87899999999996</v>
      </c>
      <c r="D5">
        <v>25041348693.39571</v>
      </c>
      <c r="E5" s="44">
        <f t="shared" si="0"/>
        <v>25041.34869339571</v>
      </c>
      <c r="F5" s="44">
        <v>2118.9030000000002</v>
      </c>
      <c r="G5">
        <v>276350</v>
      </c>
      <c r="H5">
        <v>278468.90299999999</v>
      </c>
      <c r="I5">
        <v>285.25690515499997</v>
      </c>
      <c r="J5" s="43">
        <f t="shared" si="1"/>
        <v>12.106905154999993</v>
      </c>
    </row>
    <row r="6" spans="1:10" x14ac:dyDescent="0.2">
      <c r="A6" t="s">
        <v>5802</v>
      </c>
      <c r="B6" t="s">
        <v>5804</v>
      </c>
      <c r="C6" s="44">
        <v>142.6705</v>
      </c>
      <c r="D6">
        <v>10477794802.131733</v>
      </c>
      <c r="E6" s="44">
        <f t="shared" si="0"/>
        <v>10477.794802131733</v>
      </c>
      <c r="F6" s="44">
        <v>649.81500000000005</v>
      </c>
      <c r="G6">
        <v>0</v>
      </c>
      <c r="H6">
        <v>649.81500000000005</v>
      </c>
      <c r="I6">
        <v>282.61401141333334</v>
      </c>
      <c r="J6" s="43">
        <f t="shared" si="1"/>
        <v>9.4640114133333668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topLeftCell="J1" workbookViewId="0">
      <selection activeCell="AG3" sqref="AG3"/>
    </sheetView>
  </sheetViews>
  <sheetFormatPr baseColWidth="10" defaultColWidth="14.5" defaultRowHeight="15" customHeight="1" x14ac:dyDescent="0.2"/>
  <cols>
    <col min="1" max="2" width="8.6640625" customWidth="1"/>
    <col min="3" max="3" width="21.6640625" customWidth="1"/>
    <col min="4" max="8" width="8.6640625" customWidth="1"/>
    <col min="9" max="9" width="14.6640625" customWidth="1"/>
    <col min="10" max="32" width="8.6640625" customWidth="1"/>
    <col min="33" max="33" width="11.5" customWidth="1"/>
  </cols>
  <sheetData>
    <row r="1" spans="1:33" ht="12" customHeight="1" x14ac:dyDescent="0.2">
      <c r="A1" s="19"/>
      <c r="B1" s="19"/>
      <c r="C1" s="19"/>
      <c r="D1" s="19"/>
      <c r="E1" s="20"/>
      <c r="F1" s="21"/>
      <c r="G1" s="21"/>
      <c r="H1" s="21"/>
      <c r="I1" s="22"/>
      <c r="J1" s="20"/>
      <c r="K1" s="19"/>
      <c r="L1" s="23" t="s">
        <v>481</v>
      </c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5"/>
    </row>
    <row r="2" spans="1:33" ht="39" x14ac:dyDescent="0.2">
      <c r="A2" s="26" t="s">
        <v>482</v>
      </c>
      <c r="B2" s="26" t="s">
        <v>483</v>
      </c>
      <c r="C2" s="27" t="s">
        <v>484</v>
      </c>
      <c r="D2" s="27" t="s">
        <v>485</v>
      </c>
      <c r="E2" s="28" t="s">
        <v>486</v>
      </c>
      <c r="F2" s="29" t="s">
        <v>1</v>
      </c>
      <c r="G2" s="29" t="s">
        <v>487</v>
      </c>
      <c r="H2" s="29" t="s">
        <v>488</v>
      </c>
      <c r="I2" s="30" t="s">
        <v>489</v>
      </c>
      <c r="J2" s="28" t="s">
        <v>490</v>
      </c>
      <c r="K2" s="28" t="s">
        <v>491</v>
      </c>
      <c r="L2" s="31" t="s">
        <v>492</v>
      </c>
      <c r="M2" s="31" t="s">
        <v>493</v>
      </c>
      <c r="N2" s="31" t="s">
        <v>494</v>
      </c>
      <c r="O2" s="31" t="s">
        <v>495</v>
      </c>
      <c r="P2" s="31" t="s">
        <v>496</v>
      </c>
      <c r="Q2" s="31" t="s">
        <v>497</v>
      </c>
      <c r="R2" s="31" t="s">
        <v>498</v>
      </c>
      <c r="S2" s="31" t="s">
        <v>499</v>
      </c>
      <c r="T2" s="31" t="s">
        <v>500</v>
      </c>
      <c r="U2" s="31" t="s">
        <v>501</v>
      </c>
      <c r="V2" s="31" t="s">
        <v>502</v>
      </c>
      <c r="W2" s="31" t="s">
        <v>503</v>
      </c>
      <c r="X2" s="31" t="s">
        <v>504</v>
      </c>
      <c r="Y2" s="31" t="s">
        <v>505</v>
      </c>
      <c r="Z2" s="31" t="s">
        <v>506</v>
      </c>
      <c r="AA2" s="31" t="s">
        <v>507</v>
      </c>
      <c r="AB2" s="31" t="s">
        <v>508</v>
      </c>
      <c r="AC2" s="31" t="s">
        <v>509</v>
      </c>
      <c r="AD2" s="31" t="s">
        <v>510</v>
      </c>
      <c r="AE2" s="31" t="s">
        <v>511</v>
      </c>
      <c r="AF2" s="31" t="s">
        <v>512</v>
      </c>
      <c r="AG2" s="32" t="s">
        <v>513</v>
      </c>
    </row>
    <row r="3" spans="1:33" x14ac:dyDescent="0.2">
      <c r="A3" s="33">
        <v>1798</v>
      </c>
      <c r="B3" s="33" t="s">
        <v>514</v>
      </c>
      <c r="C3" s="34" t="s">
        <v>75</v>
      </c>
      <c r="D3" s="35" t="s">
        <v>515</v>
      </c>
      <c r="E3" s="35">
        <v>108</v>
      </c>
      <c r="F3" s="35" t="s">
        <v>76</v>
      </c>
      <c r="G3" s="35" t="s">
        <v>550</v>
      </c>
      <c r="H3" s="35">
        <v>108</v>
      </c>
      <c r="I3" s="36" t="s">
        <v>517</v>
      </c>
      <c r="J3" s="35">
        <v>910</v>
      </c>
      <c r="K3" s="35">
        <v>2015</v>
      </c>
      <c r="L3" s="37">
        <v>2051.9169999999999</v>
      </c>
      <c r="M3" s="37">
        <v>1698.8720000000001</v>
      </c>
      <c r="N3" s="37">
        <v>1269.7594999999999</v>
      </c>
      <c r="O3" s="37">
        <v>1009.2954999999999</v>
      </c>
      <c r="P3" s="37">
        <v>930.58</v>
      </c>
      <c r="Q3" s="37">
        <v>899.41200000000003</v>
      </c>
      <c r="R3" s="37">
        <v>790.58749999999998</v>
      </c>
      <c r="S3" s="37">
        <v>567.35850000000005</v>
      </c>
      <c r="T3" s="37">
        <v>395.09449999999998</v>
      </c>
      <c r="U3" s="37">
        <v>292.3</v>
      </c>
      <c r="V3" s="37">
        <v>225.8065</v>
      </c>
      <c r="W3" s="37">
        <v>191.66800000000001</v>
      </c>
      <c r="X3" s="37">
        <v>160.43700000000001</v>
      </c>
      <c r="Y3" s="37">
        <v>103.11450000000001</v>
      </c>
      <c r="Z3" s="37">
        <v>71.194000000000003</v>
      </c>
      <c r="AA3" s="37">
        <v>42.094499999999996</v>
      </c>
      <c r="AB3" s="37">
        <v>19.573499999999999</v>
      </c>
      <c r="AC3" s="37">
        <v>6.6029999999999998</v>
      </c>
      <c r="AD3" s="37">
        <v>1.3480000000000001</v>
      </c>
      <c r="AE3" s="37">
        <v>0.113</v>
      </c>
      <c r="AF3" s="37">
        <v>0.02</v>
      </c>
      <c r="AG3" s="38">
        <f>SUM(L3:AF3)</f>
        <v>10727.148499999998</v>
      </c>
    </row>
    <row r="4" spans="1:33" x14ac:dyDescent="0.2">
      <c r="A4" s="33">
        <v>1870</v>
      </c>
      <c r="B4" s="33" t="s">
        <v>514</v>
      </c>
      <c r="C4" s="34" t="s">
        <v>103</v>
      </c>
      <c r="D4" s="35" t="s">
        <v>515</v>
      </c>
      <c r="E4" s="35">
        <v>174</v>
      </c>
      <c r="F4" s="35" t="s">
        <v>104</v>
      </c>
      <c r="G4" s="35" t="s">
        <v>564</v>
      </c>
      <c r="H4" s="35">
        <v>174</v>
      </c>
      <c r="I4" s="36" t="s">
        <v>517</v>
      </c>
      <c r="J4" s="35">
        <v>910</v>
      </c>
      <c r="K4" s="35">
        <v>2015</v>
      </c>
      <c r="L4" s="37">
        <v>107.6545</v>
      </c>
      <c r="M4" s="37">
        <v>96.402000000000001</v>
      </c>
      <c r="N4" s="37">
        <v>86.899500000000003</v>
      </c>
      <c r="O4" s="37">
        <v>80.522499999999994</v>
      </c>
      <c r="P4" s="37">
        <v>67.572999999999993</v>
      </c>
      <c r="Q4" s="37">
        <v>56.244500000000002</v>
      </c>
      <c r="R4" s="37">
        <v>47.036999999999999</v>
      </c>
      <c r="S4" s="37">
        <v>38.658499999999997</v>
      </c>
      <c r="T4" s="37">
        <v>33.134</v>
      </c>
      <c r="U4" s="37">
        <v>29.126999999999999</v>
      </c>
      <c r="V4" s="37">
        <v>24.304500000000001</v>
      </c>
      <c r="W4" s="37">
        <v>17.575500000000002</v>
      </c>
      <c r="X4" s="37">
        <v>14.914</v>
      </c>
      <c r="Y4" s="37">
        <v>10.8065</v>
      </c>
      <c r="Z4" s="37">
        <v>9.2210000000000001</v>
      </c>
      <c r="AA4" s="37">
        <v>6.024</v>
      </c>
      <c r="AB4" s="37">
        <v>2.9605000000000001</v>
      </c>
      <c r="AC4" s="37">
        <v>0.94350000000000001</v>
      </c>
      <c r="AD4" s="37">
        <v>0.1855</v>
      </c>
      <c r="AE4" s="37">
        <v>2.7E-2</v>
      </c>
      <c r="AF4" s="37">
        <v>1E-3</v>
      </c>
      <c r="AG4" s="38">
        <f t="shared" ref="AG4:AG67" si="0">SUM(L4:AF4)</f>
        <v>730.21550000000002</v>
      </c>
    </row>
    <row r="5" spans="1:33" x14ac:dyDescent="0.2">
      <c r="A5" s="33">
        <v>1942</v>
      </c>
      <c r="B5" s="33" t="s">
        <v>514</v>
      </c>
      <c r="C5" s="34" t="s">
        <v>129</v>
      </c>
      <c r="D5" s="35" t="s">
        <v>515</v>
      </c>
      <c r="E5" s="35">
        <v>262</v>
      </c>
      <c r="F5" s="35" t="s">
        <v>130</v>
      </c>
      <c r="G5" s="35" t="s">
        <v>577</v>
      </c>
      <c r="H5" s="35">
        <v>262</v>
      </c>
      <c r="I5" s="36" t="s">
        <v>517</v>
      </c>
      <c r="J5" s="35">
        <v>910</v>
      </c>
      <c r="K5" s="35">
        <v>2015</v>
      </c>
      <c r="L5" s="37">
        <v>113.69499999999999</v>
      </c>
      <c r="M5" s="37">
        <v>112.967</v>
      </c>
      <c r="N5" s="37">
        <v>114.2705</v>
      </c>
      <c r="O5" s="37">
        <v>102.03149999999999</v>
      </c>
      <c r="P5" s="37">
        <v>94.235500000000002</v>
      </c>
      <c r="Q5" s="37">
        <v>84.218999999999994</v>
      </c>
      <c r="R5" s="37">
        <v>75.742500000000007</v>
      </c>
      <c r="S5" s="37">
        <v>69.810500000000005</v>
      </c>
      <c r="T5" s="37">
        <v>60.398499999999999</v>
      </c>
      <c r="U5" s="37">
        <v>48.534999999999997</v>
      </c>
      <c r="V5" s="37">
        <v>37.725000000000001</v>
      </c>
      <c r="W5" s="37">
        <v>28.876999999999999</v>
      </c>
      <c r="X5" s="37">
        <v>22.021000000000001</v>
      </c>
      <c r="Y5" s="37">
        <v>17.966000000000001</v>
      </c>
      <c r="Z5" s="37">
        <v>11.9185</v>
      </c>
      <c r="AA5" s="37">
        <v>7.0185000000000004</v>
      </c>
      <c r="AB5" s="37">
        <v>3.3780000000000001</v>
      </c>
      <c r="AC5" s="37">
        <v>1.1635</v>
      </c>
      <c r="AD5" s="37">
        <v>0.255</v>
      </c>
      <c r="AE5" s="37">
        <v>3.0499999999999999E-2</v>
      </c>
      <c r="AF5" s="37">
        <v>1E-3</v>
      </c>
      <c r="AG5" s="38">
        <f t="shared" si="0"/>
        <v>1006.259</v>
      </c>
    </row>
    <row r="6" spans="1:33" x14ac:dyDescent="0.2">
      <c r="A6" s="33">
        <v>2014</v>
      </c>
      <c r="B6" s="33" t="s">
        <v>514</v>
      </c>
      <c r="C6" s="34" t="s">
        <v>143</v>
      </c>
      <c r="D6" s="35" t="s">
        <v>515</v>
      </c>
      <c r="E6" s="35">
        <v>232</v>
      </c>
      <c r="F6" s="35" t="s">
        <v>144</v>
      </c>
      <c r="G6" s="35" t="s">
        <v>584</v>
      </c>
      <c r="H6" s="35">
        <v>232</v>
      </c>
      <c r="I6" s="36" t="s">
        <v>517</v>
      </c>
      <c r="J6" s="35">
        <v>910</v>
      </c>
      <c r="K6" s="35">
        <v>2015</v>
      </c>
      <c r="L6" s="37">
        <v>496.19600000000003</v>
      </c>
      <c r="M6" s="37">
        <v>480.39949999999999</v>
      </c>
      <c r="N6" s="37">
        <v>433.46600000000001</v>
      </c>
      <c r="O6" s="37">
        <v>382.15449999999998</v>
      </c>
      <c r="P6" s="37">
        <v>295.46300000000002</v>
      </c>
      <c r="Q6" s="37">
        <v>239.23500000000001</v>
      </c>
      <c r="R6" s="37">
        <v>202.34399999999999</v>
      </c>
      <c r="S6" s="37">
        <v>171.10400000000001</v>
      </c>
      <c r="T6" s="37">
        <v>147.32550000000001</v>
      </c>
      <c r="U6" s="37">
        <v>123.63800000000001</v>
      </c>
      <c r="V6" s="37">
        <v>100.66</v>
      </c>
      <c r="W6" s="37">
        <v>79.087000000000003</v>
      </c>
      <c r="X6" s="37">
        <v>60.402500000000003</v>
      </c>
      <c r="Y6" s="37">
        <v>52.1815</v>
      </c>
      <c r="Z6" s="37">
        <v>38.127000000000002</v>
      </c>
      <c r="AA6" s="37">
        <v>22.983000000000001</v>
      </c>
      <c r="AB6" s="37">
        <v>11.025</v>
      </c>
      <c r="AC6" s="37">
        <v>3.5939999999999999</v>
      </c>
      <c r="AD6" s="37">
        <v>0.59899999999999998</v>
      </c>
      <c r="AE6" s="37">
        <v>2.1499999999999998E-2</v>
      </c>
      <c r="AF6" s="37">
        <v>0</v>
      </c>
      <c r="AG6" s="38">
        <f t="shared" si="0"/>
        <v>3340.0060000000003</v>
      </c>
    </row>
    <row r="7" spans="1:33" x14ac:dyDescent="0.2">
      <c r="A7" s="33">
        <v>2086</v>
      </c>
      <c r="B7" s="33" t="s">
        <v>514</v>
      </c>
      <c r="C7" s="34" t="s">
        <v>149</v>
      </c>
      <c r="D7" s="35" t="s">
        <v>515</v>
      </c>
      <c r="E7" s="35">
        <v>231</v>
      </c>
      <c r="F7" s="35" t="s">
        <v>150</v>
      </c>
      <c r="G7" s="35" t="s">
        <v>587</v>
      </c>
      <c r="H7" s="35">
        <v>231</v>
      </c>
      <c r="I7" s="36" t="s">
        <v>517</v>
      </c>
      <c r="J7" s="35">
        <v>910</v>
      </c>
      <c r="K7" s="35">
        <v>2015</v>
      </c>
      <c r="L7" s="37">
        <v>15660.944</v>
      </c>
      <c r="M7" s="37">
        <v>14616.24</v>
      </c>
      <c r="N7" s="37">
        <v>13293.743</v>
      </c>
      <c r="O7" s="37">
        <v>11669.159</v>
      </c>
      <c r="P7" s="37">
        <v>9932.1915000000008</v>
      </c>
      <c r="Q7" s="37">
        <v>8181.0060000000003</v>
      </c>
      <c r="R7" s="37">
        <v>6302.7025000000003</v>
      </c>
      <c r="S7" s="37">
        <v>5224.7385000000004</v>
      </c>
      <c r="T7" s="37">
        <v>4235.22</v>
      </c>
      <c r="U7" s="37">
        <v>3571.4319999999998</v>
      </c>
      <c r="V7" s="37">
        <v>2878.884</v>
      </c>
      <c r="W7" s="37">
        <v>2180.3580000000002</v>
      </c>
      <c r="X7" s="37">
        <v>1691.8605</v>
      </c>
      <c r="Y7" s="37">
        <v>1294.3219999999999</v>
      </c>
      <c r="Z7" s="37">
        <v>880.06600000000003</v>
      </c>
      <c r="AA7" s="37">
        <v>512.59500000000003</v>
      </c>
      <c r="AB7" s="37">
        <v>242.386</v>
      </c>
      <c r="AC7" s="37">
        <v>83.024000000000001</v>
      </c>
      <c r="AD7" s="37">
        <v>18.370999999999999</v>
      </c>
      <c r="AE7" s="37">
        <v>2.4255</v>
      </c>
      <c r="AF7" s="37">
        <v>0.22700000000000001</v>
      </c>
      <c r="AG7" s="38">
        <f t="shared" si="0"/>
        <v>102471.89550000001</v>
      </c>
    </row>
    <row r="8" spans="1:33" x14ac:dyDescent="0.2">
      <c r="A8" s="33">
        <v>2158</v>
      </c>
      <c r="B8" s="33" t="s">
        <v>514</v>
      </c>
      <c r="C8" s="34" t="s">
        <v>231</v>
      </c>
      <c r="D8" s="35" t="s">
        <v>515</v>
      </c>
      <c r="E8" s="35">
        <v>404</v>
      </c>
      <c r="F8" s="35" t="s">
        <v>232</v>
      </c>
      <c r="G8" s="35" t="s">
        <v>628</v>
      </c>
      <c r="H8" s="35">
        <v>404</v>
      </c>
      <c r="I8" s="36" t="s">
        <v>517</v>
      </c>
      <c r="J8" s="35">
        <v>910</v>
      </c>
      <c r="K8" s="35">
        <v>2015</v>
      </c>
      <c r="L8" s="37">
        <v>6812.9459999999999</v>
      </c>
      <c r="M8" s="37">
        <v>6730.5334999999995</v>
      </c>
      <c r="N8" s="37">
        <v>5932.1025</v>
      </c>
      <c r="O8" s="37">
        <v>5013.0564999999997</v>
      </c>
      <c r="P8" s="37">
        <v>4377.1234999999997</v>
      </c>
      <c r="Q8" s="37">
        <v>4033.7890000000002</v>
      </c>
      <c r="R8" s="37">
        <v>3396.4504999999999</v>
      </c>
      <c r="S8" s="37">
        <v>2710.3024999999998</v>
      </c>
      <c r="T8" s="37">
        <v>2166.1084999999998</v>
      </c>
      <c r="U8" s="37">
        <v>1712.7315000000001</v>
      </c>
      <c r="V8" s="37">
        <v>1285.4870000000001</v>
      </c>
      <c r="W8" s="37">
        <v>910.04200000000003</v>
      </c>
      <c r="X8" s="37">
        <v>598.32500000000005</v>
      </c>
      <c r="Y8" s="37">
        <v>453.964</v>
      </c>
      <c r="Z8" s="37">
        <v>295.791</v>
      </c>
      <c r="AA8" s="37">
        <v>199.29900000000001</v>
      </c>
      <c r="AB8" s="37">
        <v>124.7985</v>
      </c>
      <c r="AC8" s="37">
        <v>61.453000000000003</v>
      </c>
      <c r="AD8" s="37">
        <v>25.057500000000001</v>
      </c>
      <c r="AE8" s="37">
        <v>9.2484999999999999</v>
      </c>
      <c r="AF8" s="37">
        <v>2.879</v>
      </c>
      <c r="AG8" s="38">
        <f t="shared" si="0"/>
        <v>46851.488499999992</v>
      </c>
    </row>
    <row r="9" spans="1:33" x14ac:dyDescent="0.2">
      <c r="A9" s="33">
        <v>2230</v>
      </c>
      <c r="B9" s="33" t="s">
        <v>514</v>
      </c>
      <c r="C9" s="34" t="s">
        <v>259</v>
      </c>
      <c r="D9" s="35" t="s">
        <v>515</v>
      </c>
      <c r="E9" s="35">
        <v>450</v>
      </c>
      <c r="F9" s="35" t="s">
        <v>260</v>
      </c>
      <c r="G9" s="35" t="s">
        <v>642</v>
      </c>
      <c r="H9" s="35">
        <v>450</v>
      </c>
      <c r="I9" s="36" t="s">
        <v>517</v>
      </c>
      <c r="J9" s="35">
        <v>910</v>
      </c>
      <c r="K9" s="35">
        <v>2015</v>
      </c>
      <c r="L9" s="37">
        <v>3765.7334999999998</v>
      </c>
      <c r="M9" s="37">
        <v>3461.9074999999998</v>
      </c>
      <c r="N9" s="37">
        <v>3043.0034999999998</v>
      </c>
      <c r="O9" s="37">
        <v>2748.1550000000002</v>
      </c>
      <c r="P9" s="37">
        <v>2331.4670000000001</v>
      </c>
      <c r="Q9" s="37">
        <v>1890.645</v>
      </c>
      <c r="R9" s="37">
        <v>1573.3119999999999</v>
      </c>
      <c r="S9" s="37">
        <v>1384.4224999999999</v>
      </c>
      <c r="T9" s="37">
        <v>1188.307</v>
      </c>
      <c r="U9" s="37">
        <v>936.10850000000005</v>
      </c>
      <c r="V9" s="37">
        <v>745.77250000000004</v>
      </c>
      <c r="W9" s="37">
        <v>602.93399999999997</v>
      </c>
      <c r="X9" s="37">
        <v>468.02699999999999</v>
      </c>
      <c r="Y9" s="37">
        <v>300.81349999999998</v>
      </c>
      <c r="Z9" s="37">
        <v>187.613</v>
      </c>
      <c r="AA9" s="37">
        <v>124.239</v>
      </c>
      <c r="AB9" s="37">
        <v>67.120999999999995</v>
      </c>
      <c r="AC9" s="37">
        <v>24.822500000000002</v>
      </c>
      <c r="AD9" s="37">
        <v>5.7975000000000003</v>
      </c>
      <c r="AE9" s="37">
        <v>0.66900000000000004</v>
      </c>
      <c r="AF9" s="37">
        <v>4.2000000000000003E-2</v>
      </c>
      <c r="AG9" s="38">
        <f t="shared" si="0"/>
        <v>24850.912500000002</v>
      </c>
    </row>
    <row r="10" spans="1:33" x14ac:dyDescent="0.2">
      <c r="A10" s="33">
        <v>2302</v>
      </c>
      <c r="B10" s="33" t="s">
        <v>514</v>
      </c>
      <c r="C10" s="34" t="s">
        <v>261</v>
      </c>
      <c r="D10" s="35" t="s">
        <v>515</v>
      </c>
      <c r="E10" s="35">
        <v>454</v>
      </c>
      <c r="F10" s="35" t="s">
        <v>262</v>
      </c>
      <c r="G10" s="35" t="s">
        <v>643</v>
      </c>
      <c r="H10" s="35">
        <v>454</v>
      </c>
      <c r="I10" s="36" t="s">
        <v>517</v>
      </c>
      <c r="J10" s="35">
        <v>910</v>
      </c>
      <c r="K10" s="35">
        <v>2015</v>
      </c>
      <c r="L10" s="37">
        <v>2862.9074999999998</v>
      </c>
      <c r="M10" s="37">
        <v>2666.654</v>
      </c>
      <c r="N10" s="37">
        <v>2261.2750000000001</v>
      </c>
      <c r="O10" s="37">
        <v>1831.9285</v>
      </c>
      <c r="P10" s="37">
        <v>1513.175</v>
      </c>
      <c r="Q10" s="37">
        <v>1305.0965000000001</v>
      </c>
      <c r="R10" s="37">
        <v>1176.2315000000001</v>
      </c>
      <c r="S10" s="37">
        <v>904.31050000000005</v>
      </c>
      <c r="T10" s="37">
        <v>606.90499999999997</v>
      </c>
      <c r="U10" s="37">
        <v>446.827</v>
      </c>
      <c r="V10" s="37">
        <v>350.233</v>
      </c>
      <c r="W10" s="37">
        <v>261.36599999999999</v>
      </c>
      <c r="X10" s="37">
        <v>199.63800000000001</v>
      </c>
      <c r="Y10" s="37">
        <v>186.27500000000001</v>
      </c>
      <c r="Z10" s="37">
        <v>147.92699999999999</v>
      </c>
      <c r="AA10" s="37">
        <v>102.05500000000001</v>
      </c>
      <c r="AB10" s="37">
        <v>63.204500000000003</v>
      </c>
      <c r="AC10" s="37">
        <v>33.317</v>
      </c>
      <c r="AD10" s="37">
        <v>13.6365</v>
      </c>
      <c r="AE10" s="37">
        <v>4.7584999999999997</v>
      </c>
      <c r="AF10" s="37">
        <v>1.2204999999999999</v>
      </c>
      <c r="AG10" s="38">
        <f t="shared" si="0"/>
        <v>16938.941499999997</v>
      </c>
    </row>
    <row r="11" spans="1:33" x14ac:dyDescent="0.2">
      <c r="A11" s="33">
        <v>2374</v>
      </c>
      <c r="B11" s="33" t="s">
        <v>514</v>
      </c>
      <c r="C11" s="34" t="s">
        <v>277</v>
      </c>
      <c r="D11" s="35">
        <v>1</v>
      </c>
      <c r="E11" s="35">
        <v>480</v>
      </c>
      <c r="F11" s="35" t="s">
        <v>278</v>
      </c>
      <c r="G11" s="35" t="s">
        <v>651</v>
      </c>
      <c r="H11" s="35">
        <v>480</v>
      </c>
      <c r="I11" s="36" t="s">
        <v>517</v>
      </c>
      <c r="J11" s="35">
        <v>910</v>
      </c>
      <c r="K11" s="35">
        <v>2015</v>
      </c>
      <c r="L11" s="37">
        <v>71.537499999999994</v>
      </c>
      <c r="M11" s="37">
        <v>84.001499999999993</v>
      </c>
      <c r="N11" s="37">
        <v>96.872</v>
      </c>
      <c r="O11" s="37">
        <v>97.103499999999997</v>
      </c>
      <c r="P11" s="37">
        <v>103.64449999999999</v>
      </c>
      <c r="Q11" s="37">
        <v>93.358500000000006</v>
      </c>
      <c r="R11" s="37">
        <v>97.174499999999995</v>
      </c>
      <c r="S11" s="37">
        <v>102.854</v>
      </c>
      <c r="T11" s="37">
        <v>87.810500000000005</v>
      </c>
      <c r="U11" s="37">
        <v>91.89</v>
      </c>
      <c r="V11" s="37">
        <v>96.054000000000002</v>
      </c>
      <c r="W11" s="37">
        <v>82.587000000000003</v>
      </c>
      <c r="X11" s="37">
        <v>67.917000000000002</v>
      </c>
      <c r="Y11" s="37">
        <v>47.1355</v>
      </c>
      <c r="Z11" s="37">
        <v>29.769500000000001</v>
      </c>
      <c r="AA11" s="37">
        <v>20.39</v>
      </c>
      <c r="AB11" s="37">
        <v>12.791499999999999</v>
      </c>
      <c r="AC11" s="37">
        <v>6.9059999999999997</v>
      </c>
      <c r="AD11" s="37">
        <v>2.649</v>
      </c>
      <c r="AE11" s="37">
        <v>0.61399999999999999</v>
      </c>
      <c r="AF11" s="37">
        <v>9.2999999999999999E-2</v>
      </c>
      <c r="AG11" s="38">
        <f t="shared" si="0"/>
        <v>1293.1530000000002</v>
      </c>
    </row>
    <row r="12" spans="1:33" x14ac:dyDescent="0.2">
      <c r="A12" s="33">
        <v>2446</v>
      </c>
      <c r="B12" s="33" t="s">
        <v>514</v>
      </c>
      <c r="C12" s="34" t="s">
        <v>279</v>
      </c>
      <c r="D12" s="35">
        <v>2</v>
      </c>
      <c r="E12" s="35">
        <v>175</v>
      </c>
      <c r="F12" s="35" t="s">
        <v>280</v>
      </c>
      <c r="G12" s="35" t="s">
        <v>652</v>
      </c>
      <c r="H12" s="35">
        <v>175</v>
      </c>
      <c r="I12" s="36" t="s">
        <v>517</v>
      </c>
      <c r="J12" s="35">
        <v>910</v>
      </c>
      <c r="K12" s="35">
        <v>2015</v>
      </c>
      <c r="L12" s="37">
        <v>40.1355</v>
      </c>
      <c r="M12" s="37">
        <v>36.689500000000002</v>
      </c>
      <c r="N12" s="37">
        <v>32.654499999999999</v>
      </c>
      <c r="O12" s="37">
        <v>24.72</v>
      </c>
      <c r="P12" s="37">
        <v>19.297499999999999</v>
      </c>
      <c r="Q12" s="37">
        <v>17.415500000000002</v>
      </c>
      <c r="R12" s="37">
        <v>16.117000000000001</v>
      </c>
      <c r="S12" s="37">
        <v>15.263500000000001</v>
      </c>
      <c r="T12" s="37">
        <v>13.117000000000001</v>
      </c>
      <c r="U12" s="37">
        <v>10.122</v>
      </c>
      <c r="V12" s="37">
        <v>7.3789999999999996</v>
      </c>
      <c r="W12" s="37">
        <v>5.7370000000000001</v>
      </c>
      <c r="X12" s="37">
        <v>4.1604999999999999</v>
      </c>
      <c r="Y12" s="37">
        <v>2.786</v>
      </c>
      <c r="Z12" s="37">
        <v>1.7150000000000001</v>
      </c>
      <c r="AA12" s="37">
        <v>1.1134999999999999</v>
      </c>
      <c r="AB12" s="37">
        <v>0.67600000000000005</v>
      </c>
      <c r="AC12" s="37">
        <v>0.30599999999999999</v>
      </c>
      <c r="AD12" s="37">
        <v>0.11650000000000001</v>
      </c>
      <c r="AE12" s="37">
        <v>2.2499999999999999E-2</v>
      </c>
      <c r="AF12" s="37">
        <v>1E-3</v>
      </c>
      <c r="AG12" s="38">
        <f t="shared" si="0"/>
        <v>249.54499999999999</v>
      </c>
    </row>
    <row r="13" spans="1:33" x14ac:dyDescent="0.2">
      <c r="A13" s="33">
        <v>2518</v>
      </c>
      <c r="B13" s="33" t="s">
        <v>514</v>
      </c>
      <c r="C13" s="34" t="s">
        <v>295</v>
      </c>
      <c r="D13" s="35" t="s">
        <v>515</v>
      </c>
      <c r="E13" s="35">
        <v>508</v>
      </c>
      <c r="F13" s="35" t="s">
        <v>296</v>
      </c>
      <c r="G13" s="35" t="s">
        <v>660</v>
      </c>
      <c r="H13" s="35">
        <v>508</v>
      </c>
      <c r="I13" s="36" t="s">
        <v>517</v>
      </c>
      <c r="J13" s="35">
        <v>910</v>
      </c>
      <c r="K13" s="35">
        <v>2015</v>
      </c>
      <c r="L13" s="37">
        <v>4664.3370000000004</v>
      </c>
      <c r="M13" s="37">
        <v>3973.5324999999998</v>
      </c>
      <c r="N13" s="37">
        <v>3432.1750000000002</v>
      </c>
      <c r="O13" s="37">
        <v>2924.848</v>
      </c>
      <c r="P13" s="37">
        <v>2433.4085</v>
      </c>
      <c r="Q13" s="37">
        <v>2021.9780000000001</v>
      </c>
      <c r="R13" s="37">
        <v>1621.731</v>
      </c>
      <c r="S13" s="37">
        <v>1359.498</v>
      </c>
      <c r="T13" s="37">
        <v>1153.1745000000001</v>
      </c>
      <c r="U13" s="37">
        <v>879.88300000000004</v>
      </c>
      <c r="V13" s="37">
        <v>687.66549999999995</v>
      </c>
      <c r="W13" s="37">
        <v>564.64449999999999</v>
      </c>
      <c r="X13" s="37">
        <v>434.63600000000002</v>
      </c>
      <c r="Y13" s="37">
        <v>305.45800000000003</v>
      </c>
      <c r="Z13" s="37">
        <v>200.92099999999999</v>
      </c>
      <c r="AA13" s="37">
        <v>113.71599999999999</v>
      </c>
      <c r="AB13" s="37">
        <v>50.209499999999998</v>
      </c>
      <c r="AC13" s="37">
        <v>17.257999999999999</v>
      </c>
      <c r="AD13" s="37">
        <v>3.67</v>
      </c>
      <c r="AE13" s="37">
        <v>0.47049999999999997</v>
      </c>
      <c r="AF13" s="37">
        <v>3.1E-2</v>
      </c>
      <c r="AG13" s="38">
        <f t="shared" si="0"/>
        <v>26843.245499999994</v>
      </c>
    </row>
    <row r="14" spans="1:33" x14ac:dyDescent="0.2">
      <c r="A14" s="33">
        <v>2590</v>
      </c>
      <c r="B14" s="33" t="s">
        <v>514</v>
      </c>
      <c r="C14" s="34" t="s">
        <v>353</v>
      </c>
      <c r="D14" s="35">
        <v>2</v>
      </c>
      <c r="E14" s="35">
        <v>638</v>
      </c>
      <c r="F14" s="35" t="s">
        <v>354</v>
      </c>
      <c r="G14" s="35" t="s">
        <v>689</v>
      </c>
      <c r="H14" s="35">
        <v>638</v>
      </c>
      <c r="I14" s="36" t="s">
        <v>517</v>
      </c>
      <c r="J14" s="35">
        <v>910</v>
      </c>
      <c r="K14" s="35">
        <v>2015</v>
      </c>
      <c r="L14" s="37">
        <v>75.519499999999994</v>
      </c>
      <c r="M14" s="37">
        <v>77.188500000000005</v>
      </c>
      <c r="N14" s="37">
        <v>77.896000000000001</v>
      </c>
      <c r="O14" s="37">
        <v>73.802000000000007</v>
      </c>
      <c r="P14" s="37">
        <v>63.000500000000002</v>
      </c>
      <c r="Q14" s="37">
        <v>57.021500000000003</v>
      </c>
      <c r="R14" s="37">
        <v>55.983499999999999</v>
      </c>
      <c r="S14" s="37">
        <v>58.222999999999999</v>
      </c>
      <c r="T14" s="37">
        <v>63.192500000000003</v>
      </c>
      <c r="U14" s="37">
        <v>67.706000000000003</v>
      </c>
      <c r="V14" s="37">
        <v>63.637999999999998</v>
      </c>
      <c r="W14" s="37">
        <v>52.4495</v>
      </c>
      <c r="X14" s="37">
        <v>42.522500000000001</v>
      </c>
      <c r="Y14" s="37">
        <v>31.8645</v>
      </c>
      <c r="Z14" s="37">
        <v>23.58</v>
      </c>
      <c r="AA14" s="37">
        <v>17.698</v>
      </c>
      <c r="AB14" s="37">
        <v>11.388999999999999</v>
      </c>
      <c r="AC14" s="37">
        <v>6.2244999999999999</v>
      </c>
      <c r="AD14" s="37">
        <v>2.5964999999999998</v>
      </c>
      <c r="AE14" s="37">
        <v>0.81899999999999995</v>
      </c>
      <c r="AF14" s="37">
        <v>0.18</v>
      </c>
      <c r="AG14" s="38">
        <f t="shared" si="0"/>
        <v>922.49450000000002</v>
      </c>
    </row>
    <row r="15" spans="1:33" x14ac:dyDescent="0.2">
      <c r="A15" s="33">
        <v>2662</v>
      </c>
      <c r="B15" s="33" t="s">
        <v>514</v>
      </c>
      <c r="C15" s="34" t="s">
        <v>359</v>
      </c>
      <c r="D15" s="35" t="s">
        <v>515</v>
      </c>
      <c r="E15" s="35">
        <v>646</v>
      </c>
      <c r="F15" s="35" t="s">
        <v>360</v>
      </c>
      <c r="G15" s="35" t="s">
        <v>692</v>
      </c>
      <c r="H15" s="35">
        <v>646</v>
      </c>
      <c r="I15" s="36" t="s">
        <v>517</v>
      </c>
      <c r="J15" s="35">
        <v>910</v>
      </c>
      <c r="K15" s="35">
        <v>2015</v>
      </c>
      <c r="L15" s="37">
        <v>1712.6110000000001</v>
      </c>
      <c r="M15" s="37">
        <v>1621.9745</v>
      </c>
      <c r="N15" s="37">
        <v>1459.133</v>
      </c>
      <c r="O15" s="37">
        <v>1218.712</v>
      </c>
      <c r="P15" s="37">
        <v>1093.8879999999999</v>
      </c>
      <c r="Q15" s="37">
        <v>1018.1464999999999</v>
      </c>
      <c r="R15" s="37">
        <v>888.04300000000001</v>
      </c>
      <c r="S15" s="37">
        <v>621.51800000000003</v>
      </c>
      <c r="T15" s="37">
        <v>462.02949999999998</v>
      </c>
      <c r="U15" s="37">
        <v>369.30799999999999</v>
      </c>
      <c r="V15" s="37">
        <v>338.69349999999997</v>
      </c>
      <c r="W15" s="37">
        <v>285.83</v>
      </c>
      <c r="X15" s="37">
        <v>206.339</v>
      </c>
      <c r="Y15" s="37">
        <v>130.23699999999999</v>
      </c>
      <c r="Z15" s="37">
        <v>89.11</v>
      </c>
      <c r="AA15" s="37">
        <v>62.02</v>
      </c>
      <c r="AB15" s="37">
        <v>38.397500000000001</v>
      </c>
      <c r="AC15" s="37">
        <v>17.876000000000001</v>
      </c>
      <c r="AD15" s="37">
        <v>6.423</v>
      </c>
      <c r="AE15" s="37">
        <v>2.2084999999999999</v>
      </c>
      <c r="AF15" s="37">
        <v>0.46100000000000002</v>
      </c>
      <c r="AG15" s="38">
        <f t="shared" si="0"/>
        <v>11642.958999999999</v>
      </c>
    </row>
    <row r="16" spans="1:33" x14ac:dyDescent="0.2">
      <c r="A16" s="33">
        <v>2734</v>
      </c>
      <c r="B16" s="33" t="s">
        <v>514</v>
      </c>
      <c r="C16" s="34" t="s">
        <v>387</v>
      </c>
      <c r="D16" s="35" t="s">
        <v>515</v>
      </c>
      <c r="E16" s="35">
        <v>690</v>
      </c>
      <c r="F16" s="35" t="s">
        <v>388</v>
      </c>
      <c r="G16" s="35" t="s">
        <v>706</v>
      </c>
      <c r="H16" s="35">
        <v>690</v>
      </c>
      <c r="I16" s="36" t="s">
        <v>517</v>
      </c>
      <c r="J16" s="35">
        <v>910</v>
      </c>
      <c r="K16" s="35">
        <v>2015</v>
      </c>
      <c r="L16" s="37">
        <v>8.3394999999999992</v>
      </c>
      <c r="M16" s="37">
        <v>7.9364999999999997</v>
      </c>
      <c r="N16" s="37">
        <v>6.8730000000000002</v>
      </c>
      <c r="O16" s="37">
        <v>7.2164999999999999</v>
      </c>
      <c r="P16" s="37">
        <v>8.1720000000000006</v>
      </c>
      <c r="Q16" s="37">
        <v>8.1225000000000005</v>
      </c>
      <c r="R16" s="37">
        <v>8.0809999999999995</v>
      </c>
      <c r="S16" s="37">
        <v>8.4804999999999993</v>
      </c>
      <c r="T16" s="37">
        <v>7.5964999999999998</v>
      </c>
      <c r="U16" s="37">
        <v>6.8055000000000003</v>
      </c>
      <c r="V16" s="37">
        <v>6.4269999999999996</v>
      </c>
      <c r="W16" s="37">
        <v>5.0895000000000001</v>
      </c>
      <c r="X16" s="37">
        <v>3.3</v>
      </c>
      <c r="Y16" s="37">
        <v>2.2759999999999998</v>
      </c>
      <c r="Z16" s="37">
        <v>1.7215</v>
      </c>
      <c r="AA16" s="37">
        <v>1.26</v>
      </c>
      <c r="AB16" s="37">
        <v>0.84750000000000003</v>
      </c>
      <c r="AC16" s="37">
        <v>0.48399999999999999</v>
      </c>
      <c r="AD16" s="37">
        <v>0.17249999999999999</v>
      </c>
      <c r="AE16" s="37">
        <v>3.5499999999999997E-2</v>
      </c>
      <c r="AF16" s="37">
        <v>3.0000000000000001E-3</v>
      </c>
      <c r="AG16" s="38">
        <f t="shared" si="0"/>
        <v>99.24</v>
      </c>
    </row>
    <row r="17" spans="1:33" x14ac:dyDescent="0.2">
      <c r="A17" s="33">
        <v>2806</v>
      </c>
      <c r="B17" s="33" t="s">
        <v>514</v>
      </c>
      <c r="C17" s="34" t="s">
        <v>401</v>
      </c>
      <c r="D17" s="35" t="s">
        <v>515</v>
      </c>
      <c r="E17" s="35">
        <v>706</v>
      </c>
      <c r="F17" s="35" t="s">
        <v>402</v>
      </c>
      <c r="G17" s="35" t="s">
        <v>713</v>
      </c>
      <c r="H17" s="35">
        <v>706</v>
      </c>
      <c r="I17" s="36" t="s">
        <v>517</v>
      </c>
      <c r="J17" s="35">
        <v>910</v>
      </c>
      <c r="K17" s="35">
        <v>2015</v>
      </c>
      <c r="L17" s="37">
        <v>2658.3215</v>
      </c>
      <c r="M17" s="37">
        <v>2133.6405</v>
      </c>
      <c r="N17" s="37">
        <v>1790.26</v>
      </c>
      <c r="O17" s="37">
        <v>1496.17</v>
      </c>
      <c r="P17" s="37">
        <v>1151.1765</v>
      </c>
      <c r="Q17" s="37">
        <v>951.01400000000001</v>
      </c>
      <c r="R17" s="37">
        <v>805.59799999999996</v>
      </c>
      <c r="S17" s="37">
        <v>642.21100000000001</v>
      </c>
      <c r="T17" s="37">
        <v>512.50800000000004</v>
      </c>
      <c r="U17" s="37">
        <v>422.25749999999999</v>
      </c>
      <c r="V17" s="37">
        <v>347.97699999999998</v>
      </c>
      <c r="W17" s="37">
        <v>284.14350000000002</v>
      </c>
      <c r="X17" s="37">
        <v>226.58199999999999</v>
      </c>
      <c r="Y17" s="37">
        <v>151.42949999999999</v>
      </c>
      <c r="Z17" s="37">
        <v>94.676500000000004</v>
      </c>
      <c r="AA17" s="37">
        <v>58.148000000000003</v>
      </c>
      <c r="AB17" s="37">
        <v>26.370999999999999</v>
      </c>
      <c r="AC17" s="37">
        <v>9.1219999999999999</v>
      </c>
      <c r="AD17" s="37">
        <v>2.0234999999999999</v>
      </c>
      <c r="AE17" s="37">
        <v>0.25800000000000001</v>
      </c>
      <c r="AF17" s="37">
        <v>1.8499999999999999E-2</v>
      </c>
      <c r="AG17" s="38">
        <f t="shared" si="0"/>
        <v>13763.906499999996</v>
      </c>
    </row>
    <row r="18" spans="1:33" x14ac:dyDescent="0.2">
      <c r="A18" s="33">
        <v>2878</v>
      </c>
      <c r="B18" s="33" t="s">
        <v>514</v>
      </c>
      <c r="C18" s="34" t="s">
        <v>405</v>
      </c>
      <c r="D18" s="35" t="s">
        <v>515</v>
      </c>
      <c r="E18" s="35">
        <v>728</v>
      </c>
      <c r="F18" s="35" t="s">
        <v>406</v>
      </c>
      <c r="G18" s="35" t="s">
        <v>715</v>
      </c>
      <c r="H18" s="35">
        <v>728</v>
      </c>
      <c r="I18" s="36" t="s">
        <v>517</v>
      </c>
      <c r="J18" s="35">
        <v>910</v>
      </c>
      <c r="K18" s="35">
        <v>2015</v>
      </c>
      <c r="L18" s="37">
        <v>1926.9835</v>
      </c>
      <c r="M18" s="37">
        <v>1567.36</v>
      </c>
      <c r="N18" s="37">
        <v>1378.8235</v>
      </c>
      <c r="O18" s="37">
        <v>1084.0235</v>
      </c>
      <c r="P18" s="37">
        <v>932.68700000000001</v>
      </c>
      <c r="Q18" s="37">
        <v>813.49450000000002</v>
      </c>
      <c r="R18" s="37">
        <v>780.22</v>
      </c>
      <c r="S18" s="37">
        <v>692.65049999999997</v>
      </c>
      <c r="T18" s="37">
        <v>570.65</v>
      </c>
      <c r="U18" s="37">
        <v>429.24099999999999</v>
      </c>
      <c r="V18" s="37">
        <v>322.26749999999998</v>
      </c>
      <c r="W18" s="37">
        <v>240.75700000000001</v>
      </c>
      <c r="X18" s="37">
        <v>171.053</v>
      </c>
      <c r="Y18" s="37">
        <v>124.6435</v>
      </c>
      <c r="Z18" s="37">
        <v>83.652500000000003</v>
      </c>
      <c r="AA18" s="37">
        <v>46.582500000000003</v>
      </c>
      <c r="AB18" s="37">
        <v>21.271999999999998</v>
      </c>
      <c r="AC18" s="37">
        <v>6.7394999999999996</v>
      </c>
      <c r="AD18" s="37">
        <v>1.0885</v>
      </c>
      <c r="AE18" s="37">
        <v>2.4E-2</v>
      </c>
      <c r="AF18" s="37">
        <v>8.5999999999999993E-2</v>
      </c>
      <c r="AG18" s="38">
        <f t="shared" si="0"/>
        <v>11194.299499999997</v>
      </c>
    </row>
    <row r="19" spans="1:33" x14ac:dyDescent="0.2">
      <c r="A19" s="33">
        <v>2950</v>
      </c>
      <c r="B19" s="33" t="s">
        <v>514</v>
      </c>
      <c r="C19" s="34" t="s">
        <v>447</v>
      </c>
      <c r="D19" s="35" t="s">
        <v>515</v>
      </c>
      <c r="E19" s="35">
        <v>800</v>
      </c>
      <c r="F19" s="35" t="s">
        <v>448</v>
      </c>
      <c r="G19" s="35" t="s">
        <v>736</v>
      </c>
      <c r="H19" s="35">
        <v>800</v>
      </c>
      <c r="I19" s="36" t="s">
        <v>517</v>
      </c>
      <c r="J19" s="35">
        <v>910</v>
      </c>
      <c r="K19" s="35">
        <v>2015</v>
      </c>
      <c r="L19" s="37">
        <v>6800.9035000000003</v>
      </c>
      <c r="M19" s="37">
        <v>6059.0815000000002</v>
      </c>
      <c r="N19" s="37">
        <v>5317.0245000000004</v>
      </c>
      <c r="O19" s="37">
        <v>4490.2520000000004</v>
      </c>
      <c r="P19" s="37">
        <v>3667.6550000000002</v>
      </c>
      <c r="Q19" s="37">
        <v>2786.3314999999998</v>
      </c>
      <c r="R19" s="37">
        <v>2027.6295</v>
      </c>
      <c r="S19" s="37">
        <v>1590.019</v>
      </c>
      <c r="T19" s="37">
        <v>1319.7584999999999</v>
      </c>
      <c r="U19" s="37">
        <v>1053.395</v>
      </c>
      <c r="V19" s="37">
        <v>775.58699999999999</v>
      </c>
      <c r="W19" s="37">
        <v>578.41600000000005</v>
      </c>
      <c r="X19" s="37">
        <v>428.85</v>
      </c>
      <c r="Y19" s="37">
        <v>280.00749999999999</v>
      </c>
      <c r="Z19" s="37">
        <v>150.32300000000001</v>
      </c>
      <c r="AA19" s="37">
        <v>90.447500000000005</v>
      </c>
      <c r="AB19" s="37">
        <v>44.288499999999999</v>
      </c>
      <c r="AC19" s="37">
        <v>14.5785</v>
      </c>
      <c r="AD19" s="37">
        <v>2.6755</v>
      </c>
      <c r="AE19" s="37">
        <v>0.13</v>
      </c>
      <c r="AF19" s="37">
        <v>2.5000000000000001E-3</v>
      </c>
      <c r="AG19" s="38">
        <f t="shared" si="0"/>
        <v>37477.355999999992</v>
      </c>
    </row>
    <row r="20" spans="1:33" x14ac:dyDescent="0.2">
      <c r="A20" s="33">
        <v>3022</v>
      </c>
      <c r="B20" s="33" t="s">
        <v>514</v>
      </c>
      <c r="C20" s="34" t="s">
        <v>455</v>
      </c>
      <c r="D20" s="35">
        <v>3</v>
      </c>
      <c r="E20" s="35">
        <v>834</v>
      </c>
      <c r="F20" s="35" t="s">
        <v>456</v>
      </c>
      <c r="G20" s="35" t="s">
        <v>740</v>
      </c>
      <c r="H20" s="35">
        <v>834</v>
      </c>
      <c r="I20" s="36" t="s">
        <v>517</v>
      </c>
      <c r="J20" s="35">
        <v>910</v>
      </c>
      <c r="K20" s="35">
        <v>2015</v>
      </c>
      <c r="L20" s="37">
        <v>8967.2649999999994</v>
      </c>
      <c r="M20" s="37">
        <v>7890.4859999999999</v>
      </c>
      <c r="N20" s="37">
        <v>6705.4390000000003</v>
      </c>
      <c r="O20" s="37">
        <v>5447.3985000000002</v>
      </c>
      <c r="P20" s="37">
        <v>4457.6270000000004</v>
      </c>
      <c r="Q20" s="37">
        <v>3936.7365</v>
      </c>
      <c r="R20" s="37">
        <v>3471.386</v>
      </c>
      <c r="S20" s="37">
        <v>2847.6864999999998</v>
      </c>
      <c r="T20" s="37">
        <v>2199.8924999999999</v>
      </c>
      <c r="U20" s="37">
        <v>1677.1949999999999</v>
      </c>
      <c r="V20" s="37">
        <v>1319.3585</v>
      </c>
      <c r="W20" s="37">
        <v>1102.2445</v>
      </c>
      <c r="X20" s="37">
        <v>906.84249999999997</v>
      </c>
      <c r="Y20" s="37">
        <v>699.79</v>
      </c>
      <c r="Z20" s="37">
        <v>453.83449999999999</v>
      </c>
      <c r="AA20" s="37">
        <v>253.57</v>
      </c>
      <c r="AB20" s="37">
        <v>130.85900000000001</v>
      </c>
      <c r="AC20" s="37">
        <v>54.359499999999997</v>
      </c>
      <c r="AD20" s="37">
        <v>16.984500000000001</v>
      </c>
      <c r="AE20" s="37">
        <v>3.4375</v>
      </c>
      <c r="AF20" s="37">
        <v>0.43099999999999999</v>
      </c>
      <c r="AG20" s="38">
        <f t="shared" si="0"/>
        <v>52542.823499999991</v>
      </c>
    </row>
    <row r="21" spans="1:33" x14ac:dyDescent="0.2">
      <c r="A21" s="33">
        <v>3094</v>
      </c>
      <c r="B21" s="33" t="s">
        <v>514</v>
      </c>
      <c r="C21" s="34" t="s">
        <v>477</v>
      </c>
      <c r="D21" s="35" t="s">
        <v>515</v>
      </c>
      <c r="E21" s="35">
        <v>894</v>
      </c>
      <c r="F21" s="35" t="s">
        <v>478</v>
      </c>
      <c r="G21" s="35" t="s">
        <v>751</v>
      </c>
      <c r="H21" s="35">
        <v>894</v>
      </c>
      <c r="I21" s="36" t="s">
        <v>517</v>
      </c>
      <c r="J21" s="35">
        <v>910</v>
      </c>
      <c r="K21" s="35">
        <v>2015</v>
      </c>
      <c r="L21" s="37">
        <v>2815.0720000000001</v>
      </c>
      <c r="M21" s="37">
        <v>2488.038</v>
      </c>
      <c r="N21" s="37">
        <v>2089.9070000000002</v>
      </c>
      <c r="O21" s="37">
        <v>1772.1115</v>
      </c>
      <c r="P21" s="37">
        <v>1523.9704999999999</v>
      </c>
      <c r="Q21" s="37">
        <v>1323.412</v>
      </c>
      <c r="R21" s="37">
        <v>1116.0609999999999</v>
      </c>
      <c r="S21" s="37">
        <v>897.03599999999994</v>
      </c>
      <c r="T21" s="37">
        <v>679.03700000000003</v>
      </c>
      <c r="U21" s="37">
        <v>491.75799999999998</v>
      </c>
      <c r="V21" s="37">
        <v>358.51499999999999</v>
      </c>
      <c r="W21" s="37">
        <v>251.6825</v>
      </c>
      <c r="X21" s="37">
        <v>169.7705</v>
      </c>
      <c r="Y21" s="37">
        <v>114.23350000000001</v>
      </c>
      <c r="Z21" s="37">
        <v>76.089500000000001</v>
      </c>
      <c r="AA21" s="37">
        <v>45.608499999999999</v>
      </c>
      <c r="AB21" s="37">
        <v>23.3155</v>
      </c>
      <c r="AC21" s="37">
        <v>9.3755000000000006</v>
      </c>
      <c r="AD21" s="37">
        <v>2.706</v>
      </c>
      <c r="AE21" s="37">
        <v>0.47949999999999998</v>
      </c>
      <c r="AF21" s="37">
        <v>5.0999999999999997E-2</v>
      </c>
      <c r="AG21" s="38">
        <f t="shared" si="0"/>
        <v>16248.230000000001</v>
      </c>
    </row>
    <row r="22" spans="1:33" x14ac:dyDescent="0.2">
      <c r="A22" s="33">
        <v>3166</v>
      </c>
      <c r="B22" s="33" t="s">
        <v>514</v>
      </c>
      <c r="C22" s="34" t="s">
        <v>479</v>
      </c>
      <c r="D22" s="35" t="s">
        <v>515</v>
      </c>
      <c r="E22" s="35">
        <v>716</v>
      </c>
      <c r="F22" s="35" t="s">
        <v>480</v>
      </c>
      <c r="G22" s="35" t="s">
        <v>752</v>
      </c>
      <c r="H22" s="35">
        <v>716</v>
      </c>
      <c r="I22" s="36" t="s">
        <v>517</v>
      </c>
      <c r="J22" s="35">
        <v>910</v>
      </c>
      <c r="K22" s="35">
        <v>2015</v>
      </c>
      <c r="L22" s="37">
        <v>2280.9124999999999</v>
      </c>
      <c r="M22" s="37">
        <v>1952.5155</v>
      </c>
      <c r="N22" s="37">
        <v>1835.1714999999999</v>
      </c>
      <c r="O22" s="37">
        <v>1575.412</v>
      </c>
      <c r="P22" s="37">
        <v>1246.4649999999999</v>
      </c>
      <c r="Q22" s="37">
        <v>1132.0219999999999</v>
      </c>
      <c r="R22" s="37">
        <v>1112.8844999999999</v>
      </c>
      <c r="S22" s="37">
        <v>804.52850000000001</v>
      </c>
      <c r="T22" s="37">
        <v>574.11599999999999</v>
      </c>
      <c r="U22" s="37">
        <v>382.7045</v>
      </c>
      <c r="V22" s="37">
        <v>284.42750000000001</v>
      </c>
      <c r="W22" s="37">
        <v>273.18900000000002</v>
      </c>
      <c r="X22" s="37">
        <v>262.12150000000003</v>
      </c>
      <c r="Y22" s="37">
        <v>185.66050000000001</v>
      </c>
      <c r="Z22" s="37">
        <v>117.542</v>
      </c>
      <c r="AA22" s="37">
        <v>65.88</v>
      </c>
      <c r="AB22" s="37">
        <v>39.299999999999997</v>
      </c>
      <c r="AC22" s="37">
        <v>21.472000000000001</v>
      </c>
      <c r="AD22" s="37">
        <v>6.9314999999999998</v>
      </c>
      <c r="AE22" s="37">
        <v>1.4564999999999999</v>
      </c>
      <c r="AF22" s="37">
        <v>0.22450000000000001</v>
      </c>
      <c r="AG22" s="38">
        <f t="shared" si="0"/>
        <v>14154.937</v>
      </c>
    </row>
    <row r="23" spans="1:33" x14ac:dyDescent="0.2">
      <c r="A23" s="33">
        <v>3310</v>
      </c>
      <c r="B23" s="33" t="s">
        <v>514</v>
      </c>
      <c r="C23" s="34" t="s">
        <v>19</v>
      </c>
      <c r="D23" s="35" t="s">
        <v>515</v>
      </c>
      <c r="E23" s="35">
        <v>24</v>
      </c>
      <c r="F23" s="35" t="s">
        <v>20</v>
      </c>
      <c r="G23" s="35" t="s">
        <v>522</v>
      </c>
      <c r="H23" s="35">
        <v>24</v>
      </c>
      <c r="I23" s="36" t="s">
        <v>517</v>
      </c>
      <c r="J23" s="35">
        <v>911</v>
      </c>
      <c r="K23" s="35">
        <v>2015</v>
      </c>
      <c r="L23" s="37">
        <v>5158.4674999999997</v>
      </c>
      <c r="M23" s="37">
        <v>4267.2055</v>
      </c>
      <c r="N23" s="37">
        <v>3445.4450000000002</v>
      </c>
      <c r="O23" s="37">
        <v>2823.5704999999998</v>
      </c>
      <c r="P23" s="37">
        <v>2451.8200000000002</v>
      </c>
      <c r="Q23" s="37">
        <v>2136.4625000000001</v>
      </c>
      <c r="R23" s="37">
        <v>1770.8734999999999</v>
      </c>
      <c r="S23" s="37">
        <v>1427.2165</v>
      </c>
      <c r="T23" s="37">
        <v>1148.6714999999999</v>
      </c>
      <c r="U23" s="37">
        <v>959.56600000000003</v>
      </c>
      <c r="V23" s="37">
        <v>787.54549999999995</v>
      </c>
      <c r="W23" s="37">
        <v>603.38199999999995</v>
      </c>
      <c r="X23" s="37">
        <v>431.13350000000003</v>
      </c>
      <c r="Y23" s="37">
        <v>296.03949999999998</v>
      </c>
      <c r="Z23" s="37">
        <v>207.58850000000001</v>
      </c>
      <c r="AA23" s="37">
        <v>129.73349999999999</v>
      </c>
      <c r="AB23" s="37">
        <v>59.427500000000002</v>
      </c>
      <c r="AC23" s="37">
        <v>18.491499999999998</v>
      </c>
      <c r="AD23" s="37">
        <v>4.0614999999999997</v>
      </c>
      <c r="AE23" s="37">
        <v>0.83799999999999997</v>
      </c>
      <c r="AF23" s="37">
        <v>0.18149999999999999</v>
      </c>
      <c r="AG23" s="38">
        <f t="shared" si="0"/>
        <v>28127.721000000001</v>
      </c>
    </row>
    <row r="24" spans="1:33" x14ac:dyDescent="0.2">
      <c r="A24" s="33">
        <v>3382</v>
      </c>
      <c r="B24" s="33" t="s">
        <v>514</v>
      </c>
      <c r="C24" s="34" t="s">
        <v>81</v>
      </c>
      <c r="D24" s="35" t="s">
        <v>515</v>
      </c>
      <c r="E24" s="35">
        <v>120</v>
      </c>
      <c r="F24" s="35" t="s">
        <v>82</v>
      </c>
      <c r="G24" s="35" t="s">
        <v>553</v>
      </c>
      <c r="H24" s="35">
        <v>120</v>
      </c>
      <c r="I24" s="36" t="s">
        <v>517</v>
      </c>
      <c r="J24" s="35">
        <v>911</v>
      </c>
      <c r="K24" s="35">
        <v>2015</v>
      </c>
      <c r="L24" s="37">
        <v>3811.8690000000001</v>
      </c>
      <c r="M24" s="37">
        <v>3315.67</v>
      </c>
      <c r="N24" s="37">
        <v>2826.8739999999998</v>
      </c>
      <c r="O24" s="37">
        <v>2420.0275000000001</v>
      </c>
      <c r="P24" s="37">
        <v>2166.971</v>
      </c>
      <c r="Q24" s="37">
        <v>1883.8409999999999</v>
      </c>
      <c r="R24" s="37">
        <v>1555.0485000000001</v>
      </c>
      <c r="S24" s="37">
        <v>1229.4100000000001</v>
      </c>
      <c r="T24" s="37">
        <v>979.59550000000002</v>
      </c>
      <c r="U24" s="37">
        <v>777.25699999999995</v>
      </c>
      <c r="V24" s="37">
        <v>599.73800000000006</v>
      </c>
      <c r="W24" s="37">
        <v>452.79899999999998</v>
      </c>
      <c r="X24" s="37">
        <v>337.33</v>
      </c>
      <c r="Y24" s="37">
        <v>254.61799999999999</v>
      </c>
      <c r="Z24" s="37">
        <v>187.26949999999999</v>
      </c>
      <c r="AA24" s="37">
        <v>118.37649999999999</v>
      </c>
      <c r="AB24" s="37">
        <v>62.582500000000003</v>
      </c>
      <c r="AC24" s="37">
        <v>25.119</v>
      </c>
      <c r="AD24" s="37">
        <v>6.9059999999999997</v>
      </c>
      <c r="AE24" s="37">
        <v>1.2250000000000001</v>
      </c>
      <c r="AF24" s="37">
        <v>0.1195</v>
      </c>
      <c r="AG24" s="38">
        <f t="shared" si="0"/>
        <v>23012.646499999995</v>
      </c>
    </row>
    <row r="25" spans="1:33" x14ac:dyDescent="0.2">
      <c r="A25" s="33">
        <v>3454</v>
      </c>
      <c r="B25" s="33" t="s">
        <v>514</v>
      </c>
      <c r="C25" s="34" t="s">
        <v>87</v>
      </c>
      <c r="D25" s="35" t="s">
        <v>515</v>
      </c>
      <c r="E25" s="35">
        <v>140</v>
      </c>
      <c r="F25" s="35" t="s">
        <v>88</v>
      </c>
      <c r="G25" s="35" t="s">
        <v>556</v>
      </c>
      <c r="H25" s="35">
        <v>140</v>
      </c>
      <c r="I25" s="36" t="s">
        <v>517</v>
      </c>
      <c r="J25" s="35">
        <v>911</v>
      </c>
      <c r="K25" s="35">
        <v>2015</v>
      </c>
      <c r="L25" s="37">
        <v>893.77599999999995</v>
      </c>
      <c r="M25" s="37">
        <v>778.79949999999997</v>
      </c>
      <c r="N25" s="37">
        <v>676.99450000000002</v>
      </c>
      <c r="O25" s="37">
        <v>564.89750000000004</v>
      </c>
      <c r="P25" s="37">
        <v>424.09449999999998</v>
      </c>
      <c r="Q25" s="37">
        <v>318.71550000000002</v>
      </c>
      <c r="R25" s="37">
        <v>245.04</v>
      </c>
      <c r="S25" s="37">
        <v>187.88249999999999</v>
      </c>
      <c r="T25" s="37">
        <v>160.8065</v>
      </c>
      <c r="U25" s="37">
        <v>147.34950000000001</v>
      </c>
      <c r="V25" s="37">
        <v>127.39400000000001</v>
      </c>
      <c r="W25" s="37">
        <v>107.0025</v>
      </c>
      <c r="X25" s="37">
        <v>81.835499999999996</v>
      </c>
      <c r="Y25" s="37">
        <v>50.484000000000002</v>
      </c>
      <c r="Z25" s="37">
        <v>28.837499999999999</v>
      </c>
      <c r="AA25" s="37">
        <v>15.3485</v>
      </c>
      <c r="AB25" s="37">
        <v>7.2590000000000003</v>
      </c>
      <c r="AC25" s="37">
        <v>2.452</v>
      </c>
      <c r="AD25" s="37">
        <v>0.34899999999999998</v>
      </c>
      <c r="AE25" s="37">
        <v>1.4500000000000001E-2</v>
      </c>
      <c r="AF25" s="37">
        <v>5.0000000000000001E-4</v>
      </c>
      <c r="AG25" s="38">
        <f t="shared" si="0"/>
        <v>4819.3330000000014</v>
      </c>
    </row>
    <row r="26" spans="1:33" x14ac:dyDescent="0.2">
      <c r="A26" s="33">
        <v>3526</v>
      </c>
      <c r="B26" s="33" t="s">
        <v>514</v>
      </c>
      <c r="C26" s="34" t="s">
        <v>89</v>
      </c>
      <c r="D26" s="35" t="s">
        <v>515</v>
      </c>
      <c r="E26" s="35">
        <v>148</v>
      </c>
      <c r="F26" s="35" t="s">
        <v>90</v>
      </c>
      <c r="G26" s="35" t="s">
        <v>557</v>
      </c>
      <c r="H26" s="35">
        <v>148</v>
      </c>
      <c r="I26" s="36" t="s">
        <v>517</v>
      </c>
      <c r="J26" s="35">
        <v>911</v>
      </c>
      <c r="K26" s="35">
        <v>2015</v>
      </c>
      <c r="L26" s="37">
        <v>2786.4470000000001</v>
      </c>
      <c r="M26" s="37">
        <v>2244.8335000000002</v>
      </c>
      <c r="N26" s="37">
        <v>1805.9760000000001</v>
      </c>
      <c r="O26" s="37">
        <v>1498.8565000000001</v>
      </c>
      <c r="P26" s="37">
        <v>1223.1855</v>
      </c>
      <c r="Q26" s="37">
        <v>982.79100000000005</v>
      </c>
      <c r="R26" s="37">
        <v>800.99699999999996</v>
      </c>
      <c r="S26" s="37">
        <v>693.24599999999998</v>
      </c>
      <c r="T26" s="37">
        <v>582.87049999999999</v>
      </c>
      <c r="U26" s="37">
        <v>448.62900000000002</v>
      </c>
      <c r="V26" s="37">
        <v>344.42099999999999</v>
      </c>
      <c r="W26" s="37">
        <v>254.78100000000001</v>
      </c>
      <c r="X26" s="37">
        <v>185.9015</v>
      </c>
      <c r="Y26" s="37">
        <v>120.003</v>
      </c>
      <c r="Z26" s="37">
        <v>82.960999999999999</v>
      </c>
      <c r="AA26" s="37">
        <v>50.107999999999997</v>
      </c>
      <c r="AB26" s="37">
        <v>23.960999999999999</v>
      </c>
      <c r="AC26" s="37">
        <v>8.2360000000000007</v>
      </c>
      <c r="AD26" s="37">
        <v>1.794</v>
      </c>
      <c r="AE26" s="37">
        <v>0.24149999999999999</v>
      </c>
      <c r="AF26" s="37">
        <v>3.4000000000000002E-2</v>
      </c>
      <c r="AG26" s="38">
        <f t="shared" si="0"/>
        <v>14140.273999999999</v>
      </c>
    </row>
    <row r="27" spans="1:33" x14ac:dyDescent="0.2">
      <c r="A27" s="33">
        <v>3598</v>
      </c>
      <c r="B27" s="33" t="s">
        <v>514</v>
      </c>
      <c r="C27" s="34" t="s">
        <v>105</v>
      </c>
      <c r="D27" s="35" t="s">
        <v>515</v>
      </c>
      <c r="E27" s="35">
        <v>178</v>
      </c>
      <c r="F27" s="35" t="s">
        <v>106</v>
      </c>
      <c r="G27" s="35" t="s">
        <v>565</v>
      </c>
      <c r="H27" s="35">
        <v>178</v>
      </c>
      <c r="I27" s="36" t="s">
        <v>517</v>
      </c>
      <c r="J27" s="35">
        <v>911</v>
      </c>
      <c r="K27" s="35">
        <v>2015</v>
      </c>
      <c r="L27" s="37">
        <v>834.96749999999997</v>
      </c>
      <c r="M27" s="37">
        <v>715.11</v>
      </c>
      <c r="N27" s="37">
        <v>576.85699999999997</v>
      </c>
      <c r="O27" s="37">
        <v>483.68049999999999</v>
      </c>
      <c r="P27" s="37">
        <v>428.97649999999999</v>
      </c>
      <c r="Q27" s="37">
        <v>400.63</v>
      </c>
      <c r="R27" s="37">
        <v>359.92500000000001</v>
      </c>
      <c r="S27" s="37">
        <v>314.875</v>
      </c>
      <c r="T27" s="37">
        <v>257.94400000000002</v>
      </c>
      <c r="U27" s="37">
        <v>208.56</v>
      </c>
      <c r="V27" s="37">
        <v>159.59399999999999</v>
      </c>
      <c r="W27" s="37">
        <v>115.65</v>
      </c>
      <c r="X27" s="37">
        <v>78.366500000000002</v>
      </c>
      <c r="Y27" s="37">
        <v>53.831499999999998</v>
      </c>
      <c r="Z27" s="37">
        <v>35.171999999999997</v>
      </c>
      <c r="AA27" s="37">
        <v>22.954999999999998</v>
      </c>
      <c r="AB27" s="37">
        <v>11.454000000000001</v>
      </c>
      <c r="AC27" s="37">
        <v>4.548</v>
      </c>
      <c r="AD27" s="37">
        <v>1.107</v>
      </c>
      <c r="AE27" s="37">
        <v>0.16700000000000001</v>
      </c>
      <c r="AF27" s="37">
        <v>1.55E-2</v>
      </c>
      <c r="AG27" s="38">
        <f t="shared" si="0"/>
        <v>5064.3860000000004</v>
      </c>
    </row>
    <row r="28" spans="1:33" x14ac:dyDescent="0.2">
      <c r="A28" s="33">
        <v>3670</v>
      </c>
      <c r="B28" s="33" t="s">
        <v>514</v>
      </c>
      <c r="C28" s="34" t="s">
        <v>125</v>
      </c>
      <c r="D28" s="35" t="s">
        <v>515</v>
      </c>
      <c r="E28" s="35">
        <v>180</v>
      </c>
      <c r="F28" s="35" t="s">
        <v>126</v>
      </c>
      <c r="G28" s="35" t="s">
        <v>575</v>
      </c>
      <c r="H28" s="35">
        <v>180</v>
      </c>
      <c r="I28" s="36" t="s">
        <v>517</v>
      </c>
      <c r="J28" s="35">
        <v>911</v>
      </c>
      <c r="K28" s="35">
        <v>2015</v>
      </c>
      <c r="L28" s="37">
        <v>14778.7125</v>
      </c>
      <c r="M28" s="37">
        <v>11871.5735</v>
      </c>
      <c r="N28" s="37">
        <v>9731.8235000000004</v>
      </c>
      <c r="O28" s="37">
        <v>8287.0524999999998</v>
      </c>
      <c r="P28" s="37">
        <v>6888.6914999999999</v>
      </c>
      <c r="Q28" s="37">
        <v>5692.3964999999998</v>
      </c>
      <c r="R28" s="37">
        <v>4548.6360000000004</v>
      </c>
      <c r="S28" s="37">
        <v>3609.9459999999999</v>
      </c>
      <c r="T28" s="37">
        <v>3085.2339999999999</v>
      </c>
      <c r="U28" s="37">
        <v>2618.9470000000001</v>
      </c>
      <c r="V28" s="37">
        <v>2122.6514999999999</v>
      </c>
      <c r="W28" s="37">
        <v>1691.2684999999999</v>
      </c>
      <c r="X28" s="37">
        <v>1312.902</v>
      </c>
      <c r="Y28" s="37">
        <v>1016.4725</v>
      </c>
      <c r="Z28" s="37">
        <v>712.91549999999995</v>
      </c>
      <c r="AA28" s="37">
        <v>415.339</v>
      </c>
      <c r="AB28" s="37">
        <v>192.63499999999999</v>
      </c>
      <c r="AC28" s="37">
        <v>64.439499999999995</v>
      </c>
      <c r="AD28" s="37">
        <v>13.672000000000001</v>
      </c>
      <c r="AE28" s="37">
        <v>1.5269999999999999</v>
      </c>
      <c r="AF28" s="37">
        <v>6.8000000000000005E-2</v>
      </c>
      <c r="AG28" s="38">
        <f t="shared" si="0"/>
        <v>78656.9035</v>
      </c>
    </row>
    <row r="29" spans="1:33" x14ac:dyDescent="0.2">
      <c r="A29" s="33">
        <v>3742</v>
      </c>
      <c r="B29" s="33" t="s">
        <v>514</v>
      </c>
      <c r="C29" s="34" t="s">
        <v>141</v>
      </c>
      <c r="D29" s="35" t="s">
        <v>515</v>
      </c>
      <c r="E29" s="35">
        <v>226</v>
      </c>
      <c r="F29" s="35" t="s">
        <v>142</v>
      </c>
      <c r="G29" s="35" t="s">
        <v>583</v>
      </c>
      <c r="H29" s="35">
        <v>226</v>
      </c>
      <c r="I29" s="36" t="s">
        <v>517</v>
      </c>
      <c r="J29" s="35">
        <v>911</v>
      </c>
      <c r="K29" s="35">
        <v>2015</v>
      </c>
      <c r="L29" s="37">
        <v>209.86500000000001</v>
      </c>
      <c r="M29" s="37">
        <v>185.52850000000001</v>
      </c>
      <c r="N29" s="37">
        <v>125.62050000000001</v>
      </c>
      <c r="O29" s="37">
        <v>116.5415</v>
      </c>
      <c r="P29" s="37">
        <v>125.146</v>
      </c>
      <c r="Q29" s="37">
        <v>130.476</v>
      </c>
      <c r="R29" s="37">
        <v>104.946</v>
      </c>
      <c r="S29" s="37">
        <v>81.39</v>
      </c>
      <c r="T29" s="37">
        <v>67.593000000000004</v>
      </c>
      <c r="U29" s="37">
        <v>53.912999999999997</v>
      </c>
      <c r="V29" s="37">
        <v>47.048000000000002</v>
      </c>
      <c r="W29" s="37">
        <v>31.394500000000001</v>
      </c>
      <c r="X29" s="37">
        <v>26.135000000000002</v>
      </c>
      <c r="Y29" s="37">
        <v>15.672000000000001</v>
      </c>
      <c r="Z29" s="37">
        <v>11.6145</v>
      </c>
      <c r="AA29" s="37">
        <v>7.1665000000000001</v>
      </c>
      <c r="AB29" s="37">
        <v>4.22</v>
      </c>
      <c r="AC29" s="37">
        <v>1.9970000000000001</v>
      </c>
      <c r="AD29" s="37">
        <v>0.54500000000000004</v>
      </c>
      <c r="AE29" s="37">
        <v>0.13500000000000001</v>
      </c>
      <c r="AF29" s="37">
        <v>2.5999999999999999E-2</v>
      </c>
      <c r="AG29" s="38">
        <f t="shared" si="0"/>
        <v>1346.9730000000004</v>
      </c>
    </row>
    <row r="30" spans="1:33" x14ac:dyDescent="0.2">
      <c r="A30" s="33">
        <v>3814</v>
      </c>
      <c r="B30" s="33" t="s">
        <v>514</v>
      </c>
      <c r="C30" s="34" t="s">
        <v>165</v>
      </c>
      <c r="D30" s="35" t="s">
        <v>515</v>
      </c>
      <c r="E30" s="35">
        <v>266</v>
      </c>
      <c r="F30" s="35" t="s">
        <v>166</v>
      </c>
      <c r="G30" s="35" t="s">
        <v>595</v>
      </c>
      <c r="H30" s="35">
        <v>266</v>
      </c>
      <c r="I30" s="36" t="s">
        <v>517</v>
      </c>
      <c r="J30" s="35">
        <v>911</v>
      </c>
      <c r="K30" s="35">
        <v>2015</v>
      </c>
      <c r="L30" s="37">
        <v>289.77600000000001</v>
      </c>
      <c r="M30" s="37">
        <v>244.61250000000001</v>
      </c>
      <c r="N30" s="37">
        <v>209.26050000000001</v>
      </c>
      <c r="O30" s="37">
        <v>190.17850000000001</v>
      </c>
      <c r="P30" s="37">
        <v>189.58600000000001</v>
      </c>
      <c r="Q30" s="37">
        <v>183.3175</v>
      </c>
      <c r="R30" s="37">
        <v>162.48750000000001</v>
      </c>
      <c r="S30" s="37">
        <v>133.49299999999999</v>
      </c>
      <c r="T30" s="37">
        <v>106.01649999999999</v>
      </c>
      <c r="U30" s="37">
        <v>83.275499999999994</v>
      </c>
      <c r="V30" s="37">
        <v>65.726500000000001</v>
      </c>
      <c r="W30" s="37">
        <v>51.253</v>
      </c>
      <c r="X30" s="37">
        <v>40.091000000000001</v>
      </c>
      <c r="Y30" s="37">
        <v>30.047999999999998</v>
      </c>
      <c r="Z30" s="37">
        <v>21.296500000000002</v>
      </c>
      <c r="AA30" s="37">
        <v>14.387</v>
      </c>
      <c r="AB30" s="37">
        <v>8.3360000000000003</v>
      </c>
      <c r="AC30" s="37">
        <v>3.7690000000000001</v>
      </c>
      <c r="AD30" s="37">
        <v>1.238</v>
      </c>
      <c r="AE30" s="37">
        <v>0.30649999999999999</v>
      </c>
      <c r="AF30" s="37">
        <v>6.2E-2</v>
      </c>
      <c r="AG30" s="38">
        <f t="shared" si="0"/>
        <v>2028.5169999999996</v>
      </c>
    </row>
    <row r="31" spans="1:33" x14ac:dyDescent="0.2">
      <c r="A31" s="33">
        <v>3886</v>
      </c>
      <c r="B31" s="33" t="s">
        <v>514</v>
      </c>
      <c r="C31" s="34" t="s">
        <v>379</v>
      </c>
      <c r="D31" s="35" t="s">
        <v>515</v>
      </c>
      <c r="E31" s="35">
        <v>678</v>
      </c>
      <c r="F31" s="35" t="s">
        <v>380</v>
      </c>
      <c r="G31" s="35" t="s">
        <v>702</v>
      </c>
      <c r="H31" s="35">
        <v>678</v>
      </c>
      <c r="I31" s="36" t="s">
        <v>517</v>
      </c>
      <c r="J31" s="35">
        <v>911</v>
      </c>
      <c r="K31" s="35">
        <v>2015</v>
      </c>
      <c r="L31" s="37">
        <v>31.327500000000001</v>
      </c>
      <c r="M31" s="37">
        <v>28.484500000000001</v>
      </c>
      <c r="N31" s="37">
        <v>25.200500000000002</v>
      </c>
      <c r="O31" s="37">
        <v>20.3385</v>
      </c>
      <c r="P31" s="37">
        <v>16.998000000000001</v>
      </c>
      <c r="Q31" s="37">
        <v>14.8185</v>
      </c>
      <c r="R31" s="37">
        <v>14.108000000000001</v>
      </c>
      <c r="S31" s="37">
        <v>11.8475</v>
      </c>
      <c r="T31" s="37">
        <v>9.2225000000000001</v>
      </c>
      <c r="U31" s="37">
        <v>7.3494999999999999</v>
      </c>
      <c r="V31" s="37">
        <v>6.1864999999999997</v>
      </c>
      <c r="W31" s="37">
        <v>4.7024999999999997</v>
      </c>
      <c r="X31" s="37">
        <v>3.4279999999999999</v>
      </c>
      <c r="Y31" s="37">
        <v>2.2719999999999998</v>
      </c>
      <c r="Z31" s="37">
        <v>1.9</v>
      </c>
      <c r="AA31" s="37">
        <v>1.5794999999999999</v>
      </c>
      <c r="AB31" s="37">
        <v>0.94550000000000001</v>
      </c>
      <c r="AC31" s="37">
        <v>0.32450000000000001</v>
      </c>
      <c r="AD31" s="37">
        <v>7.9500000000000001E-2</v>
      </c>
      <c r="AE31" s="37">
        <v>1.0500000000000001E-2</v>
      </c>
      <c r="AF31" s="37">
        <v>0</v>
      </c>
      <c r="AG31" s="38">
        <f t="shared" si="0"/>
        <v>201.12350000000001</v>
      </c>
    </row>
    <row r="32" spans="1:33" x14ac:dyDescent="0.2">
      <c r="A32" s="33">
        <v>4030</v>
      </c>
      <c r="B32" s="33" t="s">
        <v>514</v>
      </c>
      <c r="C32" s="34" t="s">
        <v>13</v>
      </c>
      <c r="D32" s="35" t="s">
        <v>515</v>
      </c>
      <c r="E32" s="35">
        <v>12</v>
      </c>
      <c r="F32" s="35" t="s">
        <v>14</v>
      </c>
      <c r="G32" s="35" t="s">
        <v>519</v>
      </c>
      <c r="H32" s="35">
        <v>12</v>
      </c>
      <c r="I32" s="36" t="s">
        <v>517</v>
      </c>
      <c r="J32" s="35">
        <v>912</v>
      </c>
      <c r="K32" s="35">
        <v>2015</v>
      </c>
      <c r="L32" s="37">
        <v>4623.4264999999996</v>
      </c>
      <c r="M32" s="37">
        <v>3812.4760000000001</v>
      </c>
      <c r="N32" s="37">
        <v>3032.886</v>
      </c>
      <c r="O32" s="37">
        <v>2988.2314999999999</v>
      </c>
      <c r="P32" s="37">
        <v>3472.8355000000001</v>
      </c>
      <c r="Q32" s="37">
        <v>3687.8325</v>
      </c>
      <c r="R32" s="37">
        <v>3605.64</v>
      </c>
      <c r="S32" s="37">
        <v>3094.0830000000001</v>
      </c>
      <c r="T32" s="37">
        <v>2606.29</v>
      </c>
      <c r="U32" s="37">
        <v>2215.3344999999999</v>
      </c>
      <c r="V32" s="37">
        <v>1787.9545000000001</v>
      </c>
      <c r="W32" s="37">
        <v>1425.7950000000001</v>
      </c>
      <c r="X32" s="37">
        <v>1137.7805000000001</v>
      </c>
      <c r="Y32" s="37">
        <v>763.8895</v>
      </c>
      <c r="Z32" s="37">
        <v>531.90800000000002</v>
      </c>
      <c r="AA32" s="37">
        <v>398.959</v>
      </c>
      <c r="AB32" s="37">
        <v>236.35050000000001</v>
      </c>
      <c r="AC32" s="37">
        <v>94.218000000000004</v>
      </c>
      <c r="AD32" s="37">
        <v>23.183</v>
      </c>
      <c r="AE32" s="37">
        <v>3.8359999999999999</v>
      </c>
      <c r="AF32" s="37">
        <v>0.245</v>
      </c>
      <c r="AG32" s="38">
        <f t="shared" si="0"/>
        <v>39543.154500000004</v>
      </c>
    </row>
    <row r="33" spans="1:33" x14ac:dyDescent="0.2">
      <c r="A33" s="33">
        <v>4102</v>
      </c>
      <c r="B33" s="33" t="s">
        <v>514</v>
      </c>
      <c r="C33" s="34" t="s">
        <v>137</v>
      </c>
      <c r="D33" s="35" t="s">
        <v>515</v>
      </c>
      <c r="E33" s="35">
        <v>818</v>
      </c>
      <c r="F33" s="35" t="s">
        <v>138</v>
      </c>
      <c r="G33" s="35" t="s">
        <v>581</v>
      </c>
      <c r="H33" s="35">
        <v>818</v>
      </c>
      <c r="I33" s="36" t="s">
        <v>517</v>
      </c>
      <c r="J33" s="35">
        <v>912</v>
      </c>
      <c r="K33" s="35">
        <v>2015</v>
      </c>
      <c r="L33" s="37">
        <v>12635.022000000001</v>
      </c>
      <c r="M33" s="37">
        <v>10555.669</v>
      </c>
      <c r="N33" s="37">
        <v>9525.2379999999994</v>
      </c>
      <c r="O33" s="37">
        <v>8922.0365000000002</v>
      </c>
      <c r="P33" s="37">
        <v>8702.9529999999995</v>
      </c>
      <c r="Q33" s="37">
        <v>8643.9575000000004</v>
      </c>
      <c r="R33" s="37">
        <v>7766.41</v>
      </c>
      <c r="S33" s="37">
        <v>6603.0420000000004</v>
      </c>
      <c r="T33" s="37">
        <v>5486.7780000000002</v>
      </c>
      <c r="U33" s="37">
        <v>4787.4579999999996</v>
      </c>
      <c r="V33" s="37">
        <v>4073.4969999999998</v>
      </c>
      <c r="W33" s="37">
        <v>3276.1415000000002</v>
      </c>
      <c r="X33" s="37">
        <v>2481.0160000000001</v>
      </c>
      <c r="Y33" s="37">
        <v>1849.7695000000001</v>
      </c>
      <c r="Z33" s="37">
        <v>1079.1095</v>
      </c>
      <c r="AA33" s="37">
        <v>712.66150000000005</v>
      </c>
      <c r="AB33" s="37">
        <v>424.8535</v>
      </c>
      <c r="AC33" s="37">
        <v>156.42250000000001</v>
      </c>
      <c r="AD33" s="37">
        <v>36.625999999999998</v>
      </c>
      <c r="AE33" s="37">
        <v>4.7915000000000001</v>
      </c>
      <c r="AF33" s="37">
        <v>0.34599999999999997</v>
      </c>
      <c r="AG33" s="38">
        <f t="shared" si="0"/>
        <v>97723.798500000034</v>
      </c>
    </row>
    <row r="34" spans="1:33" x14ac:dyDescent="0.2">
      <c r="A34" s="33">
        <v>4174</v>
      </c>
      <c r="B34" s="33" t="s">
        <v>514</v>
      </c>
      <c r="C34" s="34" t="s">
        <v>251</v>
      </c>
      <c r="D34" s="35" t="s">
        <v>515</v>
      </c>
      <c r="E34" s="35">
        <v>434</v>
      </c>
      <c r="F34" s="35" t="s">
        <v>252</v>
      </c>
      <c r="G34" s="35" t="s">
        <v>638</v>
      </c>
      <c r="H34" s="35">
        <v>434</v>
      </c>
      <c r="I34" s="36" t="s">
        <v>517</v>
      </c>
      <c r="J34" s="35">
        <v>912</v>
      </c>
      <c r="K34" s="35">
        <v>2015</v>
      </c>
      <c r="L34" s="37">
        <v>664.6825</v>
      </c>
      <c r="M34" s="37">
        <v>670.87850000000003</v>
      </c>
      <c r="N34" s="37">
        <v>618.31100000000004</v>
      </c>
      <c r="O34" s="37">
        <v>551.101</v>
      </c>
      <c r="P34" s="37">
        <v>488.01</v>
      </c>
      <c r="Q34" s="37">
        <v>479.08800000000002</v>
      </c>
      <c r="R34" s="37">
        <v>509.05500000000001</v>
      </c>
      <c r="S34" s="37">
        <v>524.65449999999998</v>
      </c>
      <c r="T34" s="37">
        <v>464.19349999999997</v>
      </c>
      <c r="U34" s="37">
        <v>365.70949999999999</v>
      </c>
      <c r="V34" s="37">
        <v>265.68650000000002</v>
      </c>
      <c r="W34" s="37">
        <v>177.82050000000001</v>
      </c>
      <c r="X34" s="37">
        <v>125.014</v>
      </c>
      <c r="Y34" s="37">
        <v>103.322</v>
      </c>
      <c r="Z34" s="37">
        <v>81.161000000000001</v>
      </c>
      <c r="AA34" s="37">
        <v>55.901000000000003</v>
      </c>
      <c r="AB34" s="37">
        <v>30.9435</v>
      </c>
      <c r="AC34" s="37">
        <v>12.791499999999999</v>
      </c>
      <c r="AD34" s="37">
        <v>3.4175</v>
      </c>
      <c r="AE34" s="37">
        <v>0.46150000000000002</v>
      </c>
      <c r="AF34" s="37">
        <v>3.2500000000000001E-2</v>
      </c>
      <c r="AG34" s="38">
        <f t="shared" si="0"/>
        <v>6192.2350000000006</v>
      </c>
    </row>
    <row r="35" spans="1:33" x14ac:dyDescent="0.2">
      <c r="A35" s="33">
        <v>4246</v>
      </c>
      <c r="B35" s="33" t="s">
        <v>514</v>
      </c>
      <c r="C35" s="34" t="s">
        <v>293</v>
      </c>
      <c r="D35" s="35" t="s">
        <v>515</v>
      </c>
      <c r="E35" s="35">
        <v>504</v>
      </c>
      <c r="F35" s="35" t="s">
        <v>294</v>
      </c>
      <c r="G35" s="35" t="s">
        <v>659</v>
      </c>
      <c r="H35" s="35">
        <v>504</v>
      </c>
      <c r="I35" s="36" t="s">
        <v>517</v>
      </c>
      <c r="J35" s="35">
        <v>912</v>
      </c>
      <c r="K35" s="35">
        <v>2015</v>
      </c>
      <c r="L35" s="37">
        <v>3447.6405</v>
      </c>
      <c r="M35" s="37">
        <v>3213.4245000000001</v>
      </c>
      <c r="N35" s="37">
        <v>3045.9935</v>
      </c>
      <c r="O35" s="37">
        <v>3027.1640000000002</v>
      </c>
      <c r="P35" s="37">
        <v>3057.2914999999998</v>
      </c>
      <c r="Q35" s="37">
        <v>2958.7865000000002</v>
      </c>
      <c r="R35" s="37">
        <v>2772.2190000000001</v>
      </c>
      <c r="S35" s="37">
        <v>2491.373</v>
      </c>
      <c r="T35" s="37">
        <v>2212.2170000000001</v>
      </c>
      <c r="U35" s="37">
        <v>1962.7874999999999</v>
      </c>
      <c r="V35" s="37">
        <v>1772.9445000000001</v>
      </c>
      <c r="W35" s="37">
        <v>1491.7190000000001</v>
      </c>
      <c r="X35" s="37">
        <v>1191.8620000000001</v>
      </c>
      <c r="Y35" s="37">
        <v>841.221</v>
      </c>
      <c r="Z35" s="37">
        <v>562.11</v>
      </c>
      <c r="AA35" s="37">
        <v>349.12049999999999</v>
      </c>
      <c r="AB35" s="37">
        <v>191.8355</v>
      </c>
      <c r="AC35" s="37">
        <v>74.13</v>
      </c>
      <c r="AD35" s="37">
        <v>15.042</v>
      </c>
      <c r="AE35" s="37">
        <v>1.4955000000000001</v>
      </c>
      <c r="AF35" s="37">
        <v>8.1000000000000003E-2</v>
      </c>
      <c r="AG35" s="38">
        <f t="shared" si="0"/>
        <v>34680.457999999999</v>
      </c>
    </row>
    <row r="36" spans="1:33" x14ac:dyDescent="0.2">
      <c r="A36" s="33">
        <v>4318</v>
      </c>
      <c r="B36" s="33" t="s">
        <v>514</v>
      </c>
      <c r="C36" s="34" t="s">
        <v>413</v>
      </c>
      <c r="D36" s="35" t="s">
        <v>515</v>
      </c>
      <c r="E36" s="35">
        <v>729</v>
      </c>
      <c r="F36" s="35" t="s">
        <v>414</v>
      </c>
      <c r="G36" s="35" t="s">
        <v>719</v>
      </c>
      <c r="H36" s="35">
        <v>729</v>
      </c>
      <c r="I36" s="36" t="s">
        <v>517</v>
      </c>
      <c r="J36" s="35">
        <v>912</v>
      </c>
      <c r="K36" s="35">
        <v>2015</v>
      </c>
      <c r="L36" s="37">
        <v>6158.6324999999997</v>
      </c>
      <c r="M36" s="37">
        <v>5319.4070000000002</v>
      </c>
      <c r="N36" s="37">
        <v>4546.5190000000002</v>
      </c>
      <c r="O36" s="37">
        <v>4047.1909999999998</v>
      </c>
      <c r="P36" s="37">
        <v>3567.6509999999998</v>
      </c>
      <c r="Q36" s="37">
        <v>3160.6205</v>
      </c>
      <c r="R36" s="37">
        <v>2686.8654999999999</v>
      </c>
      <c r="S36" s="37">
        <v>2020.9804999999999</v>
      </c>
      <c r="T36" s="37">
        <v>1511.2660000000001</v>
      </c>
      <c r="U36" s="37">
        <v>1231.4075</v>
      </c>
      <c r="V36" s="37">
        <v>1083.289</v>
      </c>
      <c r="W36" s="37">
        <v>982.8415</v>
      </c>
      <c r="X36" s="37">
        <v>788.53300000000002</v>
      </c>
      <c r="Y36" s="37">
        <v>509.54500000000002</v>
      </c>
      <c r="Z36" s="37">
        <v>280.67649999999998</v>
      </c>
      <c r="AA36" s="37">
        <v>148.52699999999999</v>
      </c>
      <c r="AB36" s="37">
        <v>80.138000000000005</v>
      </c>
      <c r="AC36" s="37">
        <v>37.281500000000001</v>
      </c>
      <c r="AD36" s="37">
        <v>9.0195000000000007</v>
      </c>
      <c r="AE36" s="37">
        <v>0.75549999999999995</v>
      </c>
      <c r="AF36" s="37">
        <v>3.1E-2</v>
      </c>
      <c r="AG36" s="38">
        <f t="shared" si="0"/>
        <v>38171.178000000007</v>
      </c>
    </row>
    <row r="37" spans="1:33" x14ac:dyDescent="0.2">
      <c r="A37" s="33">
        <v>4390</v>
      </c>
      <c r="B37" s="33" t="s">
        <v>514</v>
      </c>
      <c r="C37" s="34" t="s">
        <v>437</v>
      </c>
      <c r="D37" s="35" t="s">
        <v>515</v>
      </c>
      <c r="E37" s="35">
        <v>788</v>
      </c>
      <c r="F37" s="35" t="s">
        <v>438</v>
      </c>
      <c r="G37" s="35" t="s">
        <v>731</v>
      </c>
      <c r="H37" s="35">
        <v>788</v>
      </c>
      <c r="I37" s="36" t="s">
        <v>517</v>
      </c>
      <c r="J37" s="35">
        <v>912</v>
      </c>
      <c r="K37" s="35">
        <v>2015</v>
      </c>
      <c r="L37" s="37">
        <v>1061.326</v>
      </c>
      <c r="M37" s="37">
        <v>912.46199999999999</v>
      </c>
      <c r="N37" s="37">
        <v>828.32799999999997</v>
      </c>
      <c r="O37" s="37">
        <v>849.96199999999999</v>
      </c>
      <c r="P37" s="37">
        <v>979.08600000000001</v>
      </c>
      <c r="Q37" s="37">
        <v>1021.522</v>
      </c>
      <c r="R37" s="37">
        <v>965.83050000000003</v>
      </c>
      <c r="S37" s="37">
        <v>886.06849999999997</v>
      </c>
      <c r="T37" s="37">
        <v>786.62149999999997</v>
      </c>
      <c r="U37" s="37">
        <v>736.24800000000005</v>
      </c>
      <c r="V37" s="37">
        <v>675.74850000000004</v>
      </c>
      <c r="W37" s="37">
        <v>565.71249999999998</v>
      </c>
      <c r="X37" s="37">
        <v>421.91050000000001</v>
      </c>
      <c r="Y37" s="37">
        <v>305.72800000000001</v>
      </c>
      <c r="Z37" s="37">
        <v>234.6645</v>
      </c>
      <c r="AA37" s="37">
        <v>161.94200000000001</v>
      </c>
      <c r="AB37" s="37">
        <v>103.16500000000001</v>
      </c>
      <c r="AC37" s="37">
        <v>45.6175</v>
      </c>
      <c r="AD37" s="37">
        <v>13.353999999999999</v>
      </c>
      <c r="AE37" s="37">
        <v>2.2865000000000002</v>
      </c>
      <c r="AF37" s="37">
        <v>0.19500000000000001</v>
      </c>
      <c r="AG37" s="38">
        <f t="shared" si="0"/>
        <v>11557.778499999999</v>
      </c>
    </row>
    <row r="38" spans="1:33" x14ac:dyDescent="0.2">
      <c r="A38" s="33">
        <v>4462</v>
      </c>
      <c r="B38" s="33" t="s">
        <v>514</v>
      </c>
      <c r="C38" s="34" t="s">
        <v>473</v>
      </c>
      <c r="D38" s="35" t="s">
        <v>515</v>
      </c>
      <c r="E38" s="35">
        <v>732</v>
      </c>
      <c r="F38" s="35" t="s">
        <v>474</v>
      </c>
      <c r="G38" s="35" t="s">
        <v>749</v>
      </c>
      <c r="H38" s="35">
        <v>732</v>
      </c>
      <c r="I38" s="36" t="s">
        <v>517</v>
      </c>
      <c r="J38" s="35">
        <v>912</v>
      </c>
      <c r="K38" s="35">
        <v>2015</v>
      </c>
      <c r="L38" s="37">
        <v>46.488</v>
      </c>
      <c r="M38" s="37">
        <v>43.411000000000001</v>
      </c>
      <c r="N38" s="37">
        <v>37.785499999999999</v>
      </c>
      <c r="O38" s="37">
        <v>34.471499999999999</v>
      </c>
      <c r="P38" s="37">
        <v>38.710999999999999</v>
      </c>
      <c r="Q38" s="37">
        <v>48.401499999999999</v>
      </c>
      <c r="R38" s="37">
        <v>51.716999999999999</v>
      </c>
      <c r="S38" s="37">
        <v>43.386499999999998</v>
      </c>
      <c r="T38" s="37">
        <v>36.371000000000002</v>
      </c>
      <c r="U38" s="37">
        <v>30.048500000000001</v>
      </c>
      <c r="V38" s="37">
        <v>24.140999999999998</v>
      </c>
      <c r="W38" s="37">
        <v>20.145</v>
      </c>
      <c r="X38" s="37">
        <v>15.400499999999999</v>
      </c>
      <c r="Y38" s="37">
        <v>10.0555</v>
      </c>
      <c r="Z38" s="37">
        <v>5.9225000000000003</v>
      </c>
      <c r="AA38" s="37">
        <v>3.1659999999999999</v>
      </c>
      <c r="AB38" s="37">
        <v>1.452</v>
      </c>
      <c r="AC38" s="37">
        <v>0.52100000000000002</v>
      </c>
      <c r="AD38" s="37">
        <v>0.1545</v>
      </c>
      <c r="AE38" s="37">
        <v>5.8000000000000003E-2</v>
      </c>
      <c r="AF38" s="37">
        <v>1.6E-2</v>
      </c>
      <c r="AG38" s="38">
        <f t="shared" si="0"/>
        <v>491.82350000000002</v>
      </c>
    </row>
    <row r="39" spans="1:33" x14ac:dyDescent="0.2">
      <c r="A39" s="33">
        <v>4606</v>
      </c>
      <c r="B39" s="33" t="s">
        <v>514</v>
      </c>
      <c r="C39" s="34" t="s">
        <v>63</v>
      </c>
      <c r="D39" s="35" t="s">
        <v>515</v>
      </c>
      <c r="E39" s="35">
        <v>72</v>
      </c>
      <c r="F39" s="35" t="s">
        <v>64</v>
      </c>
      <c r="G39" s="35" t="s">
        <v>544</v>
      </c>
      <c r="H39" s="35">
        <v>72</v>
      </c>
      <c r="I39" s="36" t="s">
        <v>517</v>
      </c>
      <c r="J39" s="35">
        <v>913</v>
      </c>
      <c r="K39" s="35">
        <v>2015</v>
      </c>
      <c r="L39" s="37">
        <v>285.83300000000003</v>
      </c>
      <c r="M39" s="37">
        <v>265.47699999999998</v>
      </c>
      <c r="N39" s="37">
        <v>237.89500000000001</v>
      </c>
      <c r="O39" s="37">
        <v>220.56700000000001</v>
      </c>
      <c r="P39" s="37">
        <v>223.38499999999999</v>
      </c>
      <c r="Q39" s="37">
        <v>220.99</v>
      </c>
      <c r="R39" s="37">
        <v>206.06800000000001</v>
      </c>
      <c r="S39" s="37">
        <v>168.16900000000001</v>
      </c>
      <c r="T39" s="37">
        <v>123.4605</v>
      </c>
      <c r="U39" s="37">
        <v>97.594499999999996</v>
      </c>
      <c r="V39" s="37">
        <v>77.634500000000003</v>
      </c>
      <c r="W39" s="37">
        <v>60.361499999999999</v>
      </c>
      <c r="X39" s="37">
        <v>43.881500000000003</v>
      </c>
      <c r="Y39" s="37">
        <v>28.959499999999998</v>
      </c>
      <c r="Z39" s="37">
        <v>20.0045</v>
      </c>
      <c r="AA39" s="37">
        <v>13.204499999999999</v>
      </c>
      <c r="AB39" s="37">
        <v>7.3265000000000002</v>
      </c>
      <c r="AC39" s="37">
        <v>3.0950000000000002</v>
      </c>
      <c r="AD39" s="37">
        <v>1.0580000000000001</v>
      </c>
      <c r="AE39" s="37">
        <v>0.1885</v>
      </c>
      <c r="AF39" s="37">
        <v>1.8499999999999999E-2</v>
      </c>
      <c r="AG39" s="38">
        <f t="shared" si="0"/>
        <v>2305.1714999999999</v>
      </c>
    </row>
    <row r="40" spans="1:33" x14ac:dyDescent="0.2">
      <c r="A40" s="33">
        <v>4678</v>
      </c>
      <c r="B40" s="33" t="s">
        <v>514</v>
      </c>
      <c r="C40" s="34" t="s">
        <v>147</v>
      </c>
      <c r="D40" s="35" t="s">
        <v>515</v>
      </c>
      <c r="E40" s="35">
        <v>748</v>
      </c>
      <c r="F40" s="35" t="s">
        <v>148</v>
      </c>
      <c r="G40" s="35" t="s">
        <v>586</v>
      </c>
      <c r="H40" s="35">
        <v>748</v>
      </c>
      <c r="I40" s="36" t="s">
        <v>517</v>
      </c>
      <c r="J40" s="35">
        <v>913</v>
      </c>
      <c r="K40" s="35">
        <v>2015</v>
      </c>
      <c r="L40" s="37">
        <v>150.273</v>
      </c>
      <c r="M40" s="37">
        <v>142.50399999999999</v>
      </c>
      <c r="N40" s="37">
        <v>131.96950000000001</v>
      </c>
      <c r="O40" s="37">
        <v>121.699</v>
      </c>
      <c r="P40" s="37">
        <v>122.27849999999999</v>
      </c>
      <c r="Q40" s="37">
        <v>108.125</v>
      </c>
      <c r="R40" s="37">
        <v>87.569000000000003</v>
      </c>
      <c r="S40" s="37">
        <v>63.107999999999997</v>
      </c>
      <c r="T40" s="37">
        <v>46.807499999999997</v>
      </c>
      <c r="U40" s="37">
        <v>39.305</v>
      </c>
      <c r="V40" s="37">
        <v>32.855499999999999</v>
      </c>
      <c r="W40" s="37">
        <v>26.834499999999998</v>
      </c>
      <c r="X40" s="37">
        <v>22.964500000000001</v>
      </c>
      <c r="Y40" s="37">
        <v>17.141500000000001</v>
      </c>
      <c r="Z40" s="37">
        <v>10.2265</v>
      </c>
      <c r="AA40" s="37">
        <v>5.7095000000000002</v>
      </c>
      <c r="AB40" s="37">
        <v>2.8149999999999999</v>
      </c>
      <c r="AC40" s="37">
        <v>1.2495000000000001</v>
      </c>
      <c r="AD40" s="37">
        <v>0.41299999999999998</v>
      </c>
      <c r="AE40" s="37">
        <v>8.2000000000000003E-2</v>
      </c>
      <c r="AF40" s="37">
        <v>6.0000000000000001E-3</v>
      </c>
      <c r="AG40" s="38">
        <f t="shared" si="0"/>
        <v>1133.9359999999997</v>
      </c>
    </row>
    <row r="41" spans="1:33" x14ac:dyDescent="0.2">
      <c r="A41" s="33">
        <v>4750</v>
      </c>
      <c r="B41" s="33" t="s">
        <v>514</v>
      </c>
      <c r="C41" s="34" t="s">
        <v>247</v>
      </c>
      <c r="D41" s="35" t="s">
        <v>515</v>
      </c>
      <c r="E41" s="35">
        <v>426</v>
      </c>
      <c r="F41" s="35" t="s">
        <v>248</v>
      </c>
      <c r="G41" s="35" t="s">
        <v>636</v>
      </c>
      <c r="H41" s="35">
        <v>426</v>
      </c>
      <c r="I41" s="36" t="s">
        <v>517</v>
      </c>
      <c r="J41" s="35">
        <v>913</v>
      </c>
      <c r="K41" s="35">
        <v>2015</v>
      </c>
      <c r="L41" s="37">
        <v>270.29349999999999</v>
      </c>
      <c r="M41" s="37">
        <v>242.5565</v>
      </c>
      <c r="N41" s="37">
        <v>231.45500000000001</v>
      </c>
      <c r="O41" s="37">
        <v>227.06450000000001</v>
      </c>
      <c r="P41" s="37">
        <v>219.7405</v>
      </c>
      <c r="Q41" s="37">
        <v>203.70750000000001</v>
      </c>
      <c r="R41" s="37">
        <v>164.11799999999999</v>
      </c>
      <c r="S41" s="37">
        <v>124.221</v>
      </c>
      <c r="T41" s="37">
        <v>91.841499999999996</v>
      </c>
      <c r="U41" s="37">
        <v>78.284000000000006</v>
      </c>
      <c r="V41" s="37">
        <v>71.344499999999996</v>
      </c>
      <c r="W41" s="37">
        <v>60.399000000000001</v>
      </c>
      <c r="X41" s="37">
        <v>44.964500000000001</v>
      </c>
      <c r="Y41" s="37">
        <v>35.052</v>
      </c>
      <c r="Z41" s="37">
        <v>22.038499999999999</v>
      </c>
      <c r="AA41" s="37">
        <v>15.6325</v>
      </c>
      <c r="AB41" s="37">
        <v>9.5764999999999993</v>
      </c>
      <c r="AC41" s="37">
        <v>4.4509999999999996</v>
      </c>
      <c r="AD41" s="37">
        <v>1.4664999999999999</v>
      </c>
      <c r="AE41" s="37">
        <v>0.28599999999999998</v>
      </c>
      <c r="AF41" s="37">
        <v>2.75E-2</v>
      </c>
      <c r="AG41" s="38">
        <f t="shared" si="0"/>
        <v>2118.520500000001</v>
      </c>
    </row>
    <row r="42" spans="1:33" x14ac:dyDescent="0.2">
      <c r="A42" s="33">
        <v>4822</v>
      </c>
      <c r="B42" s="33" t="s">
        <v>514</v>
      </c>
      <c r="C42" s="34" t="s">
        <v>299</v>
      </c>
      <c r="D42" s="35" t="s">
        <v>515</v>
      </c>
      <c r="E42" s="35">
        <v>516</v>
      </c>
      <c r="F42" s="35" t="s">
        <v>300</v>
      </c>
      <c r="G42" s="35" t="s">
        <v>662</v>
      </c>
      <c r="H42" s="35">
        <v>516</v>
      </c>
      <c r="I42" s="36" t="s">
        <v>517</v>
      </c>
      <c r="J42" s="35">
        <v>913</v>
      </c>
      <c r="K42" s="35">
        <v>2015</v>
      </c>
      <c r="L42" s="37">
        <v>318.64749999999998</v>
      </c>
      <c r="M42" s="37">
        <v>268.76799999999997</v>
      </c>
      <c r="N42" s="37">
        <v>241.9845</v>
      </c>
      <c r="O42" s="37">
        <v>242.5215</v>
      </c>
      <c r="P42" s="37">
        <v>246.77850000000001</v>
      </c>
      <c r="Q42" s="37">
        <v>201.08600000000001</v>
      </c>
      <c r="R42" s="37">
        <v>155.5205</v>
      </c>
      <c r="S42" s="37">
        <v>134.47049999999999</v>
      </c>
      <c r="T42" s="37">
        <v>114.533</v>
      </c>
      <c r="U42" s="37">
        <v>96.364999999999995</v>
      </c>
      <c r="V42" s="37">
        <v>74.872500000000002</v>
      </c>
      <c r="W42" s="37">
        <v>56.71</v>
      </c>
      <c r="X42" s="37">
        <v>45.933500000000002</v>
      </c>
      <c r="Y42" s="37">
        <v>34.719499999999996</v>
      </c>
      <c r="Z42" s="37">
        <v>22.829000000000001</v>
      </c>
      <c r="AA42" s="37">
        <v>13.5915</v>
      </c>
      <c r="AB42" s="37">
        <v>7.7645</v>
      </c>
      <c r="AC42" s="37">
        <v>3.8279999999999998</v>
      </c>
      <c r="AD42" s="37">
        <v>1.3734999999999999</v>
      </c>
      <c r="AE42" s="37">
        <v>0.34899999999999998</v>
      </c>
      <c r="AF42" s="37">
        <v>5.8000000000000003E-2</v>
      </c>
      <c r="AG42" s="38">
        <f t="shared" si="0"/>
        <v>2282.7040000000006</v>
      </c>
    </row>
    <row r="43" spans="1:33" x14ac:dyDescent="0.2">
      <c r="A43" s="33">
        <v>4894</v>
      </c>
      <c r="B43" s="33" t="s">
        <v>514</v>
      </c>
      <c r="C43" s="34" t="s">
        <v>403</v>
      </c>
      <c r="D43" s="35" t="s">
        <v>515</v>
      </c>
      <c r="E43" s="35">
        <v>710</v>
      </c>
      <c r="F43" s="35" t="s">
        <v>404</v>
      </c>
      <c r="G43" s="35" t="s">
        <v>714</v>
      </c>
      <c r="H43" s="35">
        <v>710</v>
      </c>
      <c r="I43" s="36" t="s">
        <v>517</v>
      </c>
      <c r="J43" s="35">
        <v>913</v>
      </c>
      <c r="K43" s="35">
        <v>2015</v>
      </c>
      <c r="L43" s="37">
        <v>5754.2915000000003</v>
      </c>
      <c r="M43" s="37">
        <v>5429.2695000000003</v>
      </c>
      <c r="N43" s="37">
        <v>4615.7169999999996</v>
      </c>
      <c r="O43" s="37">
        <v>4911.2820000000002</v>
      </c>
      <c r="P43" s="37">
        <v>5672.1575000000003</v>
      </c>
      <c r="Q43" s="37">
        <v>5925.7749999999996</v>
      </c>
      <c r="R43" s="37">
        <v>4935.0129999999999</v>
      </c>
      <c r="S43" s="37">
        <v>3450.4185000000002</v>
      </c>
      <c r="T43" s="37">
        <v>3074.7550000000001</v>
      </c>
      <c r="U43" s="37">
        <v>3314.95</v>
      </c>
      <c r="V43" s="37">
        <v>2498.1455000000001</v>
      </c>
      <c r="W43" s="37">
        <v>1742.2919999999999</v>
      </c>
      <c r="X43" s="37">
        <v>1517.1079999999999</v>
      </c>
      <c r="Y43" s="37">
        <v>1205.585</v>
      </c>
      <c r="Z43" s="37">
        <v>800.221</v>
      </c>
      <c r="AA43" s="37">
        <v>492.01</v>
      </c>
      <c r="AB43" s="37">
        <v>291.70699999999999</v>
      </c>
      <c r="AC43" s="37">
        <v>169.90049999999999</v>
      </c>
      <c r="AD43" s="37">
        <v>60.610999999999997</v>
      </c>
      <c r="AE43" s="37">
        <v>13.47</v>
      </c>
      <c r="AF43" s="37">
        <v>1.825</v>
      </c>
      <c r="AG43" s="38">
        <f t="shared" si="0"/>
        <v>55876.503999999994</v>
      </c>
    </row>
    <row r="44" spans="1:33" x14ac:dyDescent="0.2">
      <c r="A44" s="33">
        <v>5038</v>
      </c>
      <c r="B44" s="33" t="s">
        <v>514</v>
      </c>
      <c r="C44" s="34" t="s">
        <v>51</v>
      </c>
      <c r="D44" s="35" t="s">
        <v>515</v>
      </c>
      <c r="E44" s="35">
        <v>204</v>
      </c>
      <c r="F44" s="35" t="s">
        <v>52</v>
      </c>
      <c r="G44" s="35" t="s">
        <v>538</v>
      </c>
      <c r="H44" s="35">
        <v>204</v>
      </c>
      <c r="I44" s="36" t="s">
        <v>517</v>
      </c>
      <c r="J44" s="35">
        <v>914</v>
      </c>
      <c r="K44" s="35">
        <v>2015</v>
      </c>
      <c r="L44" s="37">
        <v>1836.0084999999999</v>
      </c>
      <c r="M44" s="37">
        <v>1551.0345</v>
      </c>
      <c r="N44" s="37">
        <v>1331.5250000000001</v>
      </c>
      <c r="O44" s="37">
        <v>1149.3844999999999</v>
      </c>
      <c r="P44" s="37">
        <v>998.54200000000003</v>
      </c>
      <c r="Q44" s="37">
        <v>839.09299999999996</v>
      </c>
      <c r="R44" s="37">
        <v>704.75149999999996</v>
      </c>
      <c r="S44" s="37">
        <v>570.18899999999996</v>
      </c>
      <c r="T44" s="37">
        <v>473.64249999999998</v>
      </c>
      <c r="U44" s="37">
        <v>393.51400000000001</v>
      </c>
      <c r="V44" s="37">
        <v>318.84500000000003</v>
      </c>
      <c r="W44" s="37">
        <v>243.65649999999999</v>
      </c>
      <c r="X44" s="37">
        <v>184.58</v>
      </c>
      <c r="Y44" s="37">
        <v>133.16550000000001</v>
      </c>
      <c r="Z44" s="37">
        <v>101.301</v>
      </c>
      <c r="AA44" s="37">
        <v>59.6845</v>
      </c>
      <c r="AB44" s="37">
        <v>29.579000000000001</v>
      </c>
      <c r="AC44" s="37">
        <v>11.0525</v>
      </c>
      <c r="AD44" s="37">
        <v>2.8</v>
      </c>
      <c r="AE44" s="37">
        <v>0.40400000000000003</v>
      </c>
      <c r="AF44" s="37">
        <v>3.1E-2</v>
      </c>
      <c r="AG44" s="38">
        <f t="shared" si="0"/>
        <v>10932.783499999996</v>
      </c>
    </row>
    <row r="45" spans="1:33" x14ac:dyDescent="0.2">
      <c r="A45" s="33">
        <v>5110</v>
      </c>
      <c r="B45" s="33" t="s">
        <v>514</v>
      </c>
      <c r="C45" s="34" t="s">
        <v>73</v>
      </c>
      <c r="D45" s="35" t="s">
        <v>515</v>
      </c>
      <c r="E45" s="35">
        <v>854</v>
      </c>
      <c r="F45" s="35" t="s">
        <v>74</v>
      </c>
      <c r="G45" s="35" t="s">
        <v>549</v>
      </c>
      <c r="H45" s="35">
        <v>854</v>
      </c>
      <c r="I45" s="36" t="s">
        <v>517</v>
      </c>
      <c r="J45" s="35">
        <v>914</v>
      </c>
      <c r="K45" s="35">
        <v>2015</v>
      </c>
      <c r="L45" s="37">
        <v>3341.6035000000002</v>
      </c>
      <c r="M45" s="37">
        <v>2837.2404999999999</v>
      </c>
      <c r="N45" s="37">
        <v>2347.8829999999998</v>
      </c>
      <c r="O45" s="37">
        <v>1976.9690000000001</v>
      </c>
      <c r="P45" s="37">
        <v>1664.0915</v>
      </c>
      <c r="Q45" s="37">
        <v>1432.6334999999999</v>
      </c>
      <c r="R45" s="37">
        <v>1207.6224999999999</v>
      </c>
      <c r="S45" s="37">
        <v>966.84950000000003</v>
      </c>
      <c r="T45" s="37">
        <v>735.33249999999998</v>
      </c>
      <c r="U45" s="37">
        <v>589.82349999999997</v>
      </c>
      <c r="V45" s="37">
        <v>478.10300000000001</v>
      </c>
      <c r="W45" s="37">
        <v>375.137</v>
      </c>
      <c r="X45" s="37">
        <v>277.14299999999997</v>
      </c>
      <c r="Y45" s="37">
        <v>208.2655</v>
      </c>
      <c r="Z45" s="37">
        <v>151.82300000000001</v>
      </c>
      <c r="AA45" s="37">
        <v>82.736000000000004</v>
      </c>
      <c r="AB45" s="37">
        <v>34.1355</v>
      </c>
      <c r="AC45" s="37">
        <v>9.3565000000000005</v>
      </c>
      <c r="AD45" s="37">
        <v>1.2324999999999999</v>
      </c>
      <c r="AE45" s="37">
        <v>3.85E-2</v>
      </c>
      <c r="AF45" s="37">
        <v>0</v>
      </c>
      <c r="AG45" s="38">
        <f t="shared" si="0"/>
        <v>18718.019499999999</v>
      </c>
    </row>
    <row r="46" spans="1:33" x14ac:dyDescent="0.2">
      <c r="A46" s="33">
        <v>5182</v>
      </c>
      <c r="B46" s="33" t="s">
        <v>514</v>
      </c>
      <c r="C46" s="34" t="s">
        <v>77</v>
      </c>
      <c r="D46" s="35" t="s">
        <v>515</v>
      </c>
      <c r="E46" s="35">
        <v>132</v>
      </c>
      <c r="F46" s="35" t="s">
        <v>78</v>
      </c>
      <c r="G46" s="35" t="s">
        <v>551</v>
      </c>
      <c r="H46" s="35">
        <v>132</v>
      </c>
      <c r="I46" s="36" t="s">
        <v>517</v>
      </c>
      <c r="J46" s="35">
        <v>914</v>
      </c>
      <c r="K46" s="35">
        <v>2015</v>
      </c>
      <c r="L46" s="37">
        <v>53.101500000000001</v>
      </c>
      <c r="M46" s="37">
        <v>53.988500000000002</v>
      </c>
      <c r="N46" s="37">
        <v>53.368000000000002</v>
      </c>
      <c r="O46" s="37">
        <v>57.843499999999999</v>
      </c>
      <c r="P46" s="37">
        <v>60.776000000000003</v>
      </c>
      <c r="Q46" s="37">
        <v>54.6325</v>
      </c>
      <c r="R46" s="37">
        <v>45.712499999999999</v>
      </c>
      <c r="S46" s="37">
        <v>35.546500000000002</v>
      </c>
      <c r="T46" s="37">
        <v>28.446999999999999</v>
      </c>
      <c r="U46" s="37">
        <v>26.4755</v>
      </c>
      <c r="V46" s="37">
        <v>23.545999999999999</v>
      </c>
      <c r="W46" s="37">
        <v>17.7715</v>
      </c>
      <c r="X46" s="37">
        <v>11.688499999999999</v>
      </c>
      <c r="Y46" s="37">
        <v>6.7435</v>
      </c>
      <c r="Z46" s="37">
        <v>6.13</v>
      </c>
      <c r="AA46" s="37">
        <v>7.0445000000000002</v>
      </c>
      <c r="AB46" s="37">
        <v>5.4640000000000004</v>
      </c>
      <c r="AC46" s="37">
        <v>2.7774999999999999</v>
      </c>
      <c r="AD46" s="37">
        <v>0.86450000000000005</v>
      </c>
      <c r="AE46" s="37">
        <v>0.20399999999999999</v>
      </c>
      <c r="AF46" s="37">
        <v>4.0500000000000001E-2</v>
      </c>
      <c r="AG46" s="38">
        <f t="shared" si="0"/>
        <v>552.16599999999994</v>
      </c>
    </row>
    <row r="47" spans="1:33" x14ac:dyDescent="0.2">
      <c r="A47" s="33">
        <v>5254</v>
      </c>
      <c r="B47" s="33" t="s">
        <v>514</v>
      </c>
      <c r="C47" s="34" t="s">
        <v>111</v>
      </c>
      <c r="D47" s="35" t="s">
        <v>515</v>
      </c>
      <c r="E47" s="35">
        <v>384</v>
      </c>
      <c r="F47" s="35" t="s">
        <v>112</v>
      </c>
      <c r="G47" s="35" t="s">
        <v>568</v>
      </c>
      <c r="H47" s="35">
        <v>384</v>
      </c>
      <c r="I47" s="36" t="s">
        <v>517</v>
      </c>
      <c r="J47" s="35">
        <v>914</v>
      </c>
      <c r="K47" s="35">
        <v>2015</v>
      </c>
      <c r="L47" s="37">
        <v>3834.2215000000001</v>
      </c>
      <c r="M47" s="37">
        <v>3430.7195000000002</v>
      </c>
      <c r="N47" s="37">
        <v>3027.261</v>
      </c>
      <c r="O47" s="37">
        <v>2576.0070000000001</v>
      </c>
      <c r="P47" s="37">
        <v>2125.0010000000002</v>
      </c>
      <c r="Q47" s="37">
        <v>1759.3755000000001</v>
      </c>
      <c r="R47" s="37">
        <v>1604.2085</v>
      </c>
      <c r="S47" s="37">
        <v>1412.5995</v>
      </c>
      <c r="T47" s="37">
        <v>1090.2950000000001</v>
      </c>
      <c r="U47" s="37">
        <v>815.822</v>
      </c>
      <c r="V47" s="37">
        <v>592.18799999999999</v>
      </c>
      <c r="W47" s="37">
        <v>436.024</v>
      </c>
      <c r="X47" s="37">
        <v>331.19150000000002</v>
      </c>
      <c r="Y47" s="37">
        <v>222.17599999999999</v>
      </c>
      <c r="Z47" s="37">
        <v>152.71850000000001</v>
      </c>
      <c r="AA47" s="37">
        <v>97.626499999999993</v>
      </c>
      <c r="AB47" s="37">
        <v>55.521000000000001</v>
      </c>
      <c r="AC47" s="37">
        <v>24.311</v>
      </c>
      <c r="AD47" s="37">
        <v>7.7854999999999999</v>
      </c>
      <c r="AE47" s="37">
        <v>1.5389999999999999</v>
      </c>
      <c r="AF47" s="37">
        <v>0.14949999999999999</v>
      </c>
      <c r="AG47" s="38">
        <f t="shared" si="0"/>
        <v>23596.741000000005</v>
      </c>
    </row>
    <row r="48" spans="1:33" x14ac:dyDescent="0.2">
      <c r="A48" s="33">
        <v>5326</v>
      </c>
      <c r="B48" s="33" t="s">
        <v>514</v>
      </c>
      <c r="C48" s="34" t="s">
        <v>167</v>
      </c>
      <c r="D48" s="35" t="s">
        <v>515</v>
      </c>
      <c r="E48" s="35">
        <v>270</v>
      </c>
      <c r="F48" s="35" t="s">
        <v>168</v>
      </c>
      <c r="G48" s="35" t="s">
        <v>596</v>
      </c>
      <c r="H48" s="35">
        <v>270</v>
      </c>
      <c r="I48" s="36" t="s">
        <v>517</v>
      </c>
      <c r="J48" s="35">
        <v>914</v>
      </c>
      <c r="K48" s="35">
        <v>2015</v>
      </c>
      <c r="L48" s="37">
        <v>393.50749999999999</v>
      </c>
      <c r="M48" s="37">
        <v>342.56049999999999</v>
      </c>
      <c r="N48" s="37">
        <v>285.84300000000002</v>
      </c>
      <c r="O48" s="37">
        <v>239.4205</v>
      </c>
      <c r="P48" s="37">
        <v>200.87200000000001</v>
      </c>
      <c r="Q48" s="37">
        <v>167.37200000000001</v>
      </c>
      <c r="R48" s="37">
        <v>139.779</v>
      </c>
      <c r="S48" s="37">
        <v>116.977</v>
      </c>
      <c r="T48" s="37">
        <v>97.540499999999994</v>
      </c>
      <c r="U48" s="37">
        <v>79.379000000000005</v>
      </c>
      <c r="V48" s="37">
        <v>61.061500000000002</v>
      </c>
      <c r="W48" s="37">
        <v>42.273000000000003</v>
      </c>
      <c r="X48" s="37">
        <v>28.007000000000001</v>
      </c>
      <c r="Y48" s="37">
        <v>21.522500000000001</v>
      </c>
      <c r="Z48" s="37">
        <v>17.099499999999999</v>
      </c>
      <c r="AA48" s="37">
        <v>10.7525</v>
      </c>
      <c r="AB48" s="37">
        <v>5.9375</v>
      </c>
      <c r="AC48" s="37">
        <v>2.4415</v>
      </c>
      <c r="AD48" s="37">
        <v>0.67649999999999999</v>
      </c>
      <c r="AE48" s="37">
        <v>0.10199999999999999</v>
      </c>
      <c r="AF48" s="37">
        <v>8.9999999999999993E-3</v>
      </c>
      <c r="AG48" s="38">
        <f t="shared" si="0"/>
        <v>2253.1334999999999</v>
      </c>
    </row>
    <row r="49" spans="1:33" x14ac:dyDescent="0.2">
      <c r="A49" s="33">
        <v>5398</v>
      </c>
      <c r="B49" s="33" t="s">
        <v>514</v>
      </c>
      <c r="C49" s="34" t="s">
        <v>173</v>
      </c>
      <c r="D49" s="35" t="s">
        <v>515</v>
      </c>
      <c r="E49" s="35">
        <v>288</v>
      </c>
      <c r="F49" s="35" t="s">
        <v>174</v>
      </c>
      <c r="G49" s="35" t="s">
        <v>599</v>
      </c>
      <c r="H49" s="35">
        <v>288</v>
      </c>
      <c r="I49" s="36" t="s">
        <v>517</v>
      </c>
      <c r="J49" s="35">
        <v>914</v>
      </c>
      <c r="K49" s="35">
        <v>2015</v>
      </c>
      <c r="L49" s="37">
        <v>4208.6009999999997</v>
      </c>
      <c r="M49" s="37">
        <v>3704.8975</v>
      </c>
      <c r="N49" s="37">
        <v>3305.3215</v>
      </c>
      <c r="O49" s="37">
        <v>2835.6010000000001</v>
      </c>
      <c r="P49" s="37">
        <v>2614.8555000000001</v>
      </c>
      <c r="Q49" s="37">
        <v>2460.4360000000001</v>
      </c>
      <c r="R49" s="37">
        <v>2247.5625</v>
      </c>
      <c r="S49" s="37">
        <v>1844.8415</v>
      </c>
      <c r="T49" s="37">
        <v>1376.838</v>
      </c>
      <c r="U49" s="37">
        <v>1079.9024999999999</v>
      </c>
      <c r="V49" s="37">
        <v>958.76</v>
      </c>
      <c r="W49" s="37">
        <v>784.45950000000005</v>
      </c>
      <c r="X49" s="37">
        <v>542.82650000000001</v>
      </c>
      <c r="Y49" s="37">
        <v>356.16649999999998</v>
      </c>
      <c r="Z49" s="37">
        <v>247.166</v>
      </c>
      <c r="AA49" s="37">
        <v>170.49700000000001</v>
      </c>
      <c r="AB49" s="37">
        <v>92.177000000000007</v>
      </c>
      <c r="AC49" s="37">
        <v>32.3245</v>
      </c>
      <c r="AD49" s="37">
        <v>6.9379999999999997</v>
      </c>
      <c r="AE49" s="37">
        <v>0.73750000000000004</v>
      </c>
      <c r="AF49" s="37">
        <v>2.9499999999999998E-2</v>
      </c>
      <c r="AG49" s="38">
        <f t="shared" si="0"/>
        <v>28870.938999999995</v>
      </c>
    </row>
    <row r="50" spans="1:33" x14ac:dyDescent="0.2">
      <c r="A50" s="33">
        <v>5470</v>
      </c>
      <c r="B50" s="33" t="s">
        <v>514</v>
      </c>
      <c r="C50" s="34" t="s">
        <v>191</v>
      </c>
      <c r="D50" s="35" t="s">
        <v>515</v>
      </c>
      <c r="E50" s="35">
        <v>324</v>
      </c>
      <c r="F50" s="35" t="s">
        <v>192</v>
      </c>
      <c r="G50" s="35" t="s">
        <v>608</v>
      </c>
      <c r="H50" s="35">
        <v>324</v>
      </c>
      <c r="I50" s="36" t="s">
        <v>517</v>
      </c>
      <c r="J50" s="35">
        <v>914</v>
      </c>
      <c r="K50" s="35">
        <v>2015</v>
      </c>
      <c r="L50" s="37">
        <v>1914.7750000000001</v>
      </c>
      <c r="M50" s="37">
        <v>1665.1089999999999</v>
      </c>
      <c r="N50" s="37">
        <v>1457.357</v>
      </c>
      <c r="O50" s="37">
        <v>1322.835</v>
      </c>
      <c r="P50" s="37">
        <v>1137.095</v>
      </c>
      <c r="Q50" s="37">
        <v>898.52449999999999</v>
      </c>
      <c r="R50" s="37">
        <v>677.64599999999996</v>
      </c>
      <c r="S50" s="37">
        <v>526.58799999999997</v>
      </c>
      <c r="T50" s="37">
        <v>443.74650000000003</v>
      </c>
      <c r="U50" s="37">
        <v>385.75299999999999</v>
      </c>
      <c r="V50" s="37">
        <v>326.36399999999998</v>
      </c>
      <c r="W50" s="37">
        <v>261.43</v>
      </c>
      <c r="X50" s="37">
        <v>206.392</v>
      </c>
      <c r="Y50" s="37">
        <v>150.71199999999999</v>
      </c>
      <c r="Z50" s="37">
        <v>117.7975</v>
      </c>
      <c r="AA50" s="37">
        <v>75.814499999999995</v>
      </c>
      <c r="AB50" s="37">
        <v>39.588500000000003</v>
      </c>
      <c r="AC50" s="37">
        <v>14.7835</v>
      </c>
      <c r="AD50" s="37">
        <v>3.3570000000000002</v>
      </c>
      <c r="AE50" s="37">
        <v>0.32500000000000001</v>
      </c>
      <c r="AF50" s="37">
        <v>5.4999999999999997E-3</v>
      </c>
      <c r="AG50" s="38">
        <f t="shared" si="0"/>
        <v>11625.9985</v>
      </c>
    </row>
    <row r="51" spans="1:33" x14ac:dyDescent="0.2">
      <c r="A51" s="33">
        <v>5542</v>
      </c>
      <c r="B51" s="33" t="s">
        <v>514</v>
      </c>
      <c r="C51" s="34" t="s">
        <v>193</v>
      </c>
      <c r="D51" s="35" t="s">
        <v>515</v>
      </c>
      <c r="E51" s="35">
        <v>624</v>
      </c>
      <c r="F51" s="35" t="s">
        <v>194</v>
      </c>
      <c r="G51" s="35" t="s">
        <v>609</v>
      </c>
      <c r="H51" s="35">
        <v>624</v>
      </c>
      <c r="I51" s="36" t="s">
        <v>517</v>
      </c>
      <c r="J51" s="35">
        <v>914</v>
      </c>
      <c r="K51" s="35">
        <v>2015</v>
      </c>
      <c r="L51" s="37">
        <v>288.04849999999999</v>
      </c>
      <c r="M51" s="37">
        <v>255.125</v>
      </c>
      <c r="N51" s="37">
        <v>221.76050000000001</v>
      </c>
      <c r="O51" s="37">
        <v>189.69649999999999</v>
      </c>
      <c r="P51" s="37">
        <v>161.577</v>
      </c>
      <c r="Q51" s="37">
        <v>144.83199999999999</v>
      </c>
      <c r="R51" s="37">
        <v>128.36850000000001</v>
      </c>
      <c r="S51" s="37">
        <v>103.215</v>
      </c>
      <c r="T51" s="37">
        <v>79.420500000000004</v>
      </c>
      <c r="U51" s="37">
        <v>56.679000000000002</v>
      </c>
      <c r="V51" s="37">
        <v>44.775500000000001</v>
      </c>
      <c r="W51" s="37">
        <v>38.263500000000001</v>
      </c>
      <c r="X51" s="37">
        <v>30.1675</v>
      </c>
      <c r="Y51" s="37">
        <v>20.123000000000001</v>
      </c>
      <c r="Z51" s="37">
        <v>12.558</v>
      </c>
      <c r="AA51" s="37">
        <v>7.8064999999999998</v>
      </c>
      <c r="AB51" s="37">
        <v>4.2539999999999996</v>
      </c>
      <c r="AC51" s="37">
        <v>1.7084999999999999</v>
      </c>
      <c r="AD51" s="37">
        <v>0.45450000000000002</v>
      </c>
      <c r="AE51" s="37">
        <v>7.7499999999999999E-2</v>
      </c>
      <c r="AF51" s="37">
        <v>8.0000000000000002E-3</v>
      </c>
      <c r="AG51" s="38">
        <f t="shared" si="0"/>
        <v>1788.9189999999999</v>
      </c>
    </row>
    <row r="52" spans="1:33" x14ac:dyDescent="0.2">
      <c r="A52" s="33">
        <v>5614</v>
      </c>
      <c r="B52" s="33" t="s">
        <v>514</v>
      </c>
      <c r="C52" s="34" t="s">
        <v>249</v>
      </c>
      <c r="D52" s="35" t="s">
        <v>515</v>
      </c>
      <c r="E52" s="35">
        <v>430</v>
      </c>
      <c r="F52" s="35" t="s">
        <v>250</v>
      </c>
      <c r="G52" s="35" t="s">
        <v>637</v>
      </c>
      <c r="H52" s="35">
        <v>430</v>
      </c>
      <c r="I52" s="36" t="s">
        <v>517</v>
      </c>
      <c r="J52" s="35">
        <v>914</v>
      </c>
      <c r="K52" s="35">
        <v>2015</v>
      </c>
      <c r="L52" s="37">
        <v>728.36599999999999</v>
      </c>
      <c r="M52" s="37">
        <v>666.3</v>
      </c>
      <c r="N52" s="37">
        <v>571.67750000000001</v>
      </c>
      <c r="O52" s="37">
        <v>475.87799999999999</v>
      </c>
      <c r="P52" s="37">
        <v>388.161</v>
      </c>
      <c r="Q52" s="37">
        <v>340.7835</v>
      </c>
      <c r="R52" s="37">
        <v>311.15199999999999</v>
      </c>
      <c r="S52" s="37">
        <v>271.90649999999999</v>
      </c>
      <c r="T52" s="37">
        <v>215.6</v>
      </c>
      <c r="U52" s="37">
        <v>169.11099999999999</v>
      </c>
      <c r="V52" s="37">
        <v>129.58600000000001</v>
      </c>
      <c r="W52" s="37">
        <v>102.4905</v>
      </c>
      <c r="X52" s="37">
        <v>82.308499999999995</v>
      </c>
      <c r="Y52" s="37">
        <v>64.096000000000004</v>
      </c>
      <c r="Z52" s="37">
        <v>49.192</v>
      </c>
      <c r="AA52" s="37">
        <v>28.547499999999999</v>
      </c>
      <c r="AB52" s="37">
        <v>12.536</v>
      </c>
      <c r="AC52" s="37">
        <v>3.8380000000000001</v>
      </c>
      <c r="AD52" s="37">
        <v>0.73799999999999999</v>
      </c>
      <c r="AE52" s="37">
        <v>5.3499999999999999E-2</v>
      </c>
      <c r="AF52" s="37">
        <v>7.4999999999999997E-3</v>
      </c>
      <c r="AG52" s="38">
        <f t="shared" si="0"/>
        <v>4612.3290000000006</v>
      </c>
    </row>
    <row r="53" spans="1:33" x14ac:dyDescent="0.2">
      <c r="A53" s="33">
        <v>5686</v>
      </c>
      <c r="B53" s="33" t="s">
        <v>514</v>
      </c>
      <c r="C53" s="34" t="s">
        <v>267</v>
      </c>
      <c r="D53" s="35" t="s">
        <v>515</v>
      </c>
      <c r="E53" s="35">
        <v>466</v>
      </c>
      <c r="F53" s="35" t="s">
        <v>268</v>
      </c>
      <c r="G53" s="35" t="s">
        <v>646</v>
      </c>
      <c r="H53" s="35">
        <v>466</v>
      </c>
      <c r="I53" s="36" t="s">
        <v>517</v>
      </c>
      <c r="J53" s="35">
        <v>914</v>
      </c>
      <c r="K53" s="35">
        <v>2015</v>
      </c>
      <c r="L53" s="37">
        <v>3474.8784999999998</v>
      </c>
      <c r="M53" s="37">
        <v>2880.68</v>
      </c>
      <c r="N53" s="37">
        <v>2360.3184999999999</v>
      </c>
      <c r="O53" s="37">
        <v>1867.7284999999999</v>
      </c>
      <c r="P53" s="37">
        <v>1540.1590000000001</v>
      </c>
      <c r="Q53" s="37">
        <v>1316.204</v>
      </c>
      <c r="R53" s="37">
        <v>1127.6455000000001</v>
      </c>
      <c r="S53" s="37">
        <v>907.06050000000005</v>
      </c>
      <c r="T53" s="37">
        <v>686.03949999999998</v>
      </c>
      <c r="U53" s="37">
        <v>506.7645</v>
      </c>
      <c r="V53" s="37">
        <v>386.68950000000001</v>
      </c>
      <c r="W53" s="37">
        <v>315.98050000000001</v>
      </c>
      <c r="X53" s="37">
        <v>264.18299999999999</v>
      </c>
      <c r="Y53" s="37">
        <v>205.60650000000001</v>
      </c>
      <c r="Z53" s="37">
        <v>148.18450000000001</v>
      </c>
      <c r="AA53" s="37">
        <v>79.614000000000004</v>
      </c>
      <c r="AB53" s="37">
        <v>34.375500000000002</v>
      </c>
      <c r="AC53" s="37">
        <v>9.6280000000000001</v>
      </c>
      <c r="AD53" s="37">
        <v>1.1505000000000001</v>
      </c>
      <c r="AE53" s="37">
        <v>1.6E-2</v>
      </c>
      <c r="AF53" s="37">
        <v>0</v>
      </c>
      <c r="AG53" s="38">
        <f t="shared" si="0"/>
        <v>18112.906500000001</v>
      </c>
    </row>
    <row r="54" spans="1:33" x14ac:dyDescent="0.2">
      <c r="A54" s="33">
        <v>5758</v>
      </c>
      <c r="B54" s="33" t="s">
        <v>514</v>
      </c>
      <c r="C54" s="34" t="s">
        <v>275</v>
      </c>
      <c r="D54" s="35" t="s">
        <v>515</v>
      </c>
      <c r="E54" s="35">
        <v>478</v>
      </c>
      <c r="F54" s="35" t="s">
        <v>276</v>
      </c>
      <c r="G54" s="35" t="s">
        <v>650</v>
      </c>
      <c r="H54" s="35">
        <v>478</v>
      </c>
      <c r="I54" s="36" t="s">
        <v>517</v>
      </c>
      <c r="J54" s="35">
        <v>914</v>
      </c>
      <c r="K54" s="35">
        <v>2015</v>
      </c>
      <c r="L54" s="37">
        <v>651.54750000000001</v>
      </c>
      <c r="M54" s="37">
        <v>586.89049999999997</v>
      </c>
      <c r="N54" s="37">
        <v>487.89850000000001</v>
      </c>
      <c r="O54" s="37">
        <v>409.50400000000002</v>
      </c>
      <c r="P54" s="37">
        <v>347.55500000000001</v>
      </c>
      <c r="Q54" s="37">
        <v>292.83199999999999</v>
      </c>
      <c r="R54" s="37">
        <v>243.70949999999999</v>
      </c>
      <c r="S54" s="37">
        <v>200.64599999999999</v>
      </c>
      <c r="T54" s="37">
        <v>169.0855</v>
      </c>
      <c r="U54" s="37">
        <v>140.29650000000001</v>
      </c>
      <c r="V54" s="37">
        <v>114.4345</v>
      </c>
      <c r="W54" s="37">
        <v>91.876999999999995</v>
      </c>
      <c r="X54" s="37">
        <v>70.063999999999993</v>
      </c>
      <c r="Y54" s="37">
        <v>51.663499999999999</v>
      </c>
      <c r="Z54" s="37">
        <v>37.317999999999998</v>
      </c>
      <c r="AA54" s="37">
        <v>24.94</v>
      </c>
      <c r="AB54" s="37">
        <v>15.0245</v>
      </c>
      <c r="AC54" s="37">
        <v>7.8555000000000001</v>
      </c>
      <c r="AD54" s="37">
        <v>2.6659999999999999</v>
      </c>
      <c r="AE54" s="37">
        <v>0.379</v>
      </c>
      <c r="AF54" s="37">
        <v>3.2500000000000001E-2</v>
      </c>
      <c r="AG54" s="38">
        <f t="shared" si="0"/>
        <v>3946.2195000000002</v>
      </c>
    </row>
    <row r="55" spans="1:33" x14ac:dyDescent="0.2">
      <c r="A55" s="33">
        <v>5830</v>
      </c>
      <c r="B55" s="33" t="s">
        <v>514</v>
      </c>
      <c r="C55" s="34" t="s">
        <v>313</v>
      </c>
      <c r="D55" s="35" t="s">
        <v>515</v>
      </c>
      <c r="E55" s="35">
        <v>562</v>
      </c>
      <c r="F55" s="35" t="s">
        <v>314</v>
      </c>
      <c r="G55" s="35" t="s">
        <v>669</v>
      </c>
      <c r="H55" s="35">
        <v>562</v>
      </c>
      <c r="I55" s="36" t="s">
        <v>517</v>
      </c>
      <c r="J55" s="35">
        <v>914</v>
      </c>
      <c r="K55" s="35">
        <v>2015</v>
      </c>
      <c r="L55" s="37">
        <v>4008.3915000000002</v>
      </c>
      <c r="M55" s="37">
        <v>3246.6975000000002</v>
      </c>
      <c r="N55" s="37">
        <v>2636.498</v>
      </c>
      <c r="O55" s="37">
        <v>2113.1329999999998</v>
      </c>
      <c r="P55" s="37">
        <v>1656.6469999999999</v>
      </c>
      <c r="Q55" s="37">
        <v>1332.424</v>
      </c>
      <c r="R55" s="37">
        <v>1125.1814999999999</v>
      </c>
      <c r="S55" s="37">
        <v>920.07</v>
      </c>
      <c r="T55" s="37">
        <v>742.19749999999999</v>
      </c>
      <c r="U55" s="37">
        <v>623.98299999999995</v>
      </c>
      <c r="V55" s="37">
        <v>519.68050000000005</v>
      </c>
      <c r="W55" s="37">
        <v>412.012</v>
      </c>
      <c r="X55" s="37">
        <v>312.84449999999998</v>
      </c>
      <c r="Y55" s="37">
        <v>210.27250000000001</v>
      </c>
      <c r="Z55" s="37">
        <v>149.4375</v>
      </c>
      <c r="AA55" s="37">
        <v>78.391999999999996</v>
      </c>
      <c r="AB55" s="37">
        <v>31.074000000000002</v>
      </c>
      <c r="AC55" s="37">
        <v>7.9984999999999999</v>
      </c>
      <c r="AD55" s="37">
        <v>1.103</v>
      </c>
      <c r="AE55" s="37">
        <v>0.08</v>
      </c>
      <c r="AF55" s="37">
        <v>6.4999999999999997E-3</v>
      </c>
      <c r="AG55" s="38">
        <f t="shared" si="0"/>
        <v>20128.123999999996</v>
      </c>
    </row>
    <row r="56" spans="1:33" x14ac:dyDescent="0.2">
      <c r="A56" s="33">
        <v>5902</v>
      </c>
      <c r="B56" s="33" t="s">
        <v>514</v>
      </c>
      <c r="C56" s="34" t="s">
        <v>315</v>
      </c>
      <c r="D56" s="35" t="s">
        <v>515</v>
      </c>
      <c r="E56" s="35">
        <v>566</v>
      </c>
      <c r="F56" s="35" t="s">
        <v>316</v>
      </c>
      <c r="G56" s="35" t="s">
        <v>670</v>
      </c>
      <c r="H56" s="35">
        <v>566</v>
      </c>
      <c r="I56" s="36" t="s">
        <v>517</v>
      </c>
      <c r="J56" s="35">
        <v>914</v>
      </c>
      <c r="K56" s="35">
        <v>2015</v>
      </c>
      <c r="L56" s="37">
        <v>31790.446</v>
      </c>
      <c r="M56" s="37">
        <v>27032.169000000002</v>
      </c>
      <c r="N56" s="37">
        <v>22712.77</v>
      </c>
      <c r="O56" s="37">
        <v>18769.023000000001</v>
      </c>
      <c r="P56" s="37">
        <v>15790.933000000001</v>
      </c>
      <c r="Q56" s="37">
        <v>13417.05</v>
      </c>
      <c r="R56" s="37">
        <v>11902.89</v>
      </c>
      <c r="S56" s="37">
        <v>10086.244500000001</v>
      </c>
      <c r="T56" s="37">
        <v>7982.2610000000004</v>
      </c>
      <c r="U56" s="37">
        <v>6333.2730000000001</v>
      </c>
      <c r="V56" s="37">
        <v>5200.1284999999998</v>
      </c>
      <c r="W56" s="37">
        <v>4173.5910000000003</v>
      </c>
      <c r="X56" s="37">
        <v>3237.1030000000001</v>
      </c>
      <c r="Y56" s="37">
        <v>2384.491</v>
      </c>
      <c r="Z56" s="37">
        <v>1659.9465</v>
      </c>
      <c r="AA56" s="37">
        <v>942.45</v>
      </c>
      <c r="AB56" s="37">
        <v>419.22399999999999</v>
      </c>
      <c r="AC56" s="37">
        <v>133.12950000000001</v>
      </c>
      <c r="AD56" s="37">
        <v>25.864999999999998</v>
      </c>
      <c r="AE56" s="37">
        <v>2.653</v>
      </c>
      <c r="AF56" s="37">
        <v>0.14349999999999999</v>
      </c>
      <c r="AG56" s="38">
        <f t="shared" si="0"/>
        <v>183995.78449999998</v>
      </c>
    </row>
    <row r="57" spans="1:33" x14ac:dyDescent="0.2">
      <c r="A57" s="33">
        <v>5974</v>
      </c>
      <c r="B57" s="33" t="s">
        <v>514</v>
      </c>
      <c r="C57" s="34" t="s">
        <v>363</v>
      </c>
      <c r="D57" s="35">
        <v>4</v>
      </c>
      <c r="E57" s="35">
        <v>654</v>
      </c>
      <c r="F57" s="35" t="s">
        <v>364</v>
      </c>
      <c r="G57" s="35" t="s">
        <v>694</v>
      </c>
      <c r="H57" s="35">
        <v>654</v>
      </c>
      <c r="I57" s="36" t="s">
        <v>517</v>
      </c>
      <c r="J57" s="35">
        <v>914</v>
      </c>
      <c r="K57" s="35">
        <v>2015</v>
      </c>
      <c r="L57" s="37">
        <v>0.2515</v>
      </c>
      <c r="M57" s="37">
        <v>0.25650000000000001</v>
      </c>
      <c r="N57" s="37">
        <v>0.24099999999999999</v>
      </c>
      <c r="O57" s="37">
        <v>0.27500000000000002</v>
      </c>
      <c r="P57" s="37">
        <v>0.26150000000000001</v>
      </c>
      <c r="Q57" s="37">
        <v>0.27650000000000002</v>
      </c>
      <c r="R57" s="37">
        <v>0.32900000000000001</v>
      </c>
      <c r="S57" s="37">
        <v>0.29049999999999998</v>
      </c>
      <c r="T57" s="37">
        <v>0.39550000000000002</v>
      </c>
      <c r="U57" s="37">
        <v>0.47549999999999998</v>
      </c>
      <c r="V57" s="37">
        <v>0.47349999999999998</v>
      </c>
      <c r="W57" s="37">
        <v>0.436</v>
      </c>
      <c r="X57" s="37">
        <v>0.39600000000000002</v>
      </c>
      <c r="Y57" s="37">
        <v>0.42849999999999999</v>
      </c>
      <c r="Z57" s="37">
        <v>0.32800000000000001</v>
      </c>
      <c r="AA57" s="37">
        <v>0.18149999999999999</v>
      </c>
      <c r="AB57" s="37">
        <v>0.11799999999999999</v>
      </c>
      <c r="AC57" s="37">
        <v>5.2499999999999998E-2</v>
      </c>
      <c r="AD57" s="37">
        <v>2.7E-2</v>
      </c>
      <c r="AE57" s="37">
        <v>3.5000000000000001E-3</v>
      </c>
      <c r="AF57" s="37">
        <v>0</v>
      </c>
      <c r="AG57" s="38">
        <f t="shared" si="0"/>
        <v>5.4969999999999999</v>
      </c>
    </row>
    <row r="58" spans="1:33" x14ac:dyDescent="0.2">
      <c r="A58" s="33">
        <v>6046</v>
      </c>
      <c r="B58" s="33" t="s">
        <v>514</v>
      </c>
      <c r="C58" s="34" t="s">
        <v>383</v>
      </c>
      <c r="D58" s="35" t="s">
        <v>515</v>
      </c>
      <c r="E58" s="35">
        <v>686</v>
      </c>
      <c r="F58" s="35" t="s">
        <v>384</v>
      </c>
      <c r="G58" s="35" t="s">
        <v>704</v>
      </c>
      <c r="H58" s="35">
        <v>686</v>
      </c>
      <c r="I58" s="36" t="s">
        <v>517</v>
      </c>
      <c r="J58" s="35">
        <v>914</v>
      </c>
      <c r="K58" s="35">
        <v>2015</v>
      </c>
      <c r="L58" s="37">
        <v>2363.627</v>
      </c>
      <c r="M58" s="37">
        <v>2064.395</v>
      </c>
      <c r="N58" s="37">
        <v>1764.7665</v>
      </c>
      <c r="O58" s="37">
        <v>1505.056</v>
      </c>
      <c r="P58" s="37">
        <v>1304.6044999999999</v>
      </c>
      <c r="Q58" s="37">
        <v>1135.9545000000001</v>
      </c>
      <c r="R58" s="37">
        <v>962.62450000000001</v>
      </c>
      <c r="S58" s="37">
        <v>784.37599999999998</v>
      </c>
      <c r="T58" s="37">
        <v>613.35299999999995</v>
      </c>
      <c r="U58" s="37">
        <v>480.43</v>
      </c>
      <c r="V58" s="37">
        <v>381.24599999999998</v>
      </c>
      <c r="W58" s="37">
        <v>301.75650000000002</v>
      </c>
      <c r="X58" s="37">
        <v>242.4795</v>
      </c>
      <c r="Y58" s="37">
        <v>179.17850000000001</v>
      </c>
      <c r="Z58" s="37">
        <v>135.53200000000001</v>
      </c>
      <c r="AA58" s="37">
        <v>84.963499999999996</v>
      </c>
      <c r="AB58" s="37">
        <v>39.051499999999997</v>
      </c>
      <c r="AC58" s="37">
        <v>11.250999999999999</v>
      </c>
      <c r="AD58" s="37">
        <v>1.4875</v>
      </c>
      <c r="AE58" s="37">
        <v>4.7500000000000001E-2</v>
      </c>
      <c r="AF58" s="37">
        <v>0</v>
      </c>
      <c r="AG58" s="38">
        <f t="shared" si="0"/>
        <v>14356.180499999995</v>
      </c>
    </row>
    <row r="59" spans="1:33" x14ac:dyDescent="0.2">
      <c r="A59" s="33">
        <v>6118</v>
      </c>
      <c r="B59" s="33" t="s">
        <v>514</v>
      </c>
      <c r="C59" s="34" t="s">
        <v>389</v>
      </c>
      <c r="D59" s="35" t="s">
        <v>515</v>
      </c>
      <c r="E59" s="35">
        <v>694</v>
      </c>
      <c r="F59" s="35" t="s">
        <v>390</v>
      </c>
      <c r="G59" s="35" t="s">
        <v>707</v>
      </c>
      <c r="H59" s="35">
        <v>694</v>
      </c>
      <c r="I59" s="36" t="s">
        <v>517</v>
      </c>
      <c r="J59" s="35">
        <v>914</v>
      </c>
      <c r="K59" s="35">
        <v>2015</v>
      </c>
      <c r="L59" s="37">
        <v>1128.8744999999999</v>
      </c>
      <c r="M59" s="37">
        <v>1016.5955</v>
      </c>
      <c r="N59" s="37">
        <v>913.15650000000005</v>
      </c>
      <c r="O59" s="37">
        <v>792.77049999999997</v>
      </c>
      <c r="P59" s="37">
        <v>669.82100000000003</v>
      </c>
      <c r="Q59" s="37">
        <v>567.12750000000005</v>
      </c>
      <c r="R59" s="37">
        <v>476.53899999999999</v>
      </c>
      <c r="S59" s="37">
        <v>397.10250000000002</v>
      </c>
      <c r="T59" s="37">
        <v>329.14350000000002</v>
      </c>
      <c r="U59" s="37">
        <v>271.87299999999999</v>
      </c>
      <c r="V59" s="37">
        <v>220.46350000000001</v>
      </c>
      <c r="W59" s="37">
        <v>171.714</v>
      </c>
      <c r="X59" s="37">
        <v>129.06649999999999</v>
      </c>
      <c r="Y59" s="37">
        <v>97.578999999999994</v>
      </c>
      <c r="Z59" s="37">
        <v>68.871499999999997</v>
      </c>
      <c r="AA59" s="37">
        <v>39.133000000000003</v>
      </c>
      <c r="AB59" s="37">
        <v>17.775500000000001</v>
      </c>
      <c r="AC59" s="37">
        <v>5.7645</v>
      </c>
      <c r="AD59" s="37">
        <v>1.2335</v>
      </c>
      <c r="AE59" s="37">
        <v>0.1585</v>
      </c>
      <c r="AF59" s="37">
        <v>0.01</v>
      </c>
      <c r="AG59" s="38">
        <f t="shared" si="0"/>
        <v>7314.7729999999983</v>
      </c>
    </row>
    <row r="60" spans="1:33" x14ac:dyDescent="0.2">
      <c r="A60" s="33">
        <v>6190</v>
      </c>
      <c r="B60" s="33" t="s">
        <v>514</v>
      </c>
      <c r="C60" s="34" t="s">
        <v>429</v>
      </c>
      <c r="D60" s="35" t="s">
        <v>515</v>
      </c>
      <c r="E60" s="35">
        <v>768</v>
      </c>
      <c r="F60" s="35" t="s">
        <v>430</v>
      </c>
      <c r="G60" s="35" t="s">
        <v>727</v>
      </c>
      <c r="H60" s="35">
        <v>768</v>
      </c>
      <c r="I60" s="36" t="s">
        <v>517</v>
      </c>
      <c r="J60" s="35">
        <v>914</v>
      </c>
      <c r="K60" s="35">
        <v>2015</v>
      </c>
      <c r="L60" s="37">
        <v>1171.0485000000001</v>
      </c>
      <c r="M60" s="37">
        <v>1036.4535000000001</v>
      </c>
      <c r="N60" s="37">
        <v>889.75649999999996</v>
      </c>
      <c r="O60" s="37">
        <v>765.07</v>
      </c>
      <c r="P60" s="37">
        <v>669.70150000000001</v>
      </c>
      <c r="Q60" s="37">
        <v>586.8845</v>
      </c>
      <c r="R60" s="37">
        <v>508.53149999999999</v>
      </c>
      <c r="S60" s="37">
        <v>435.37700000000001</v>
      </c>
      <c r="T60" s="37">
        <v>358.20850000000002</v>
      </c>
      <c r="U60" s="37">
        <v>288.29050000000001</v>
      </c>
      <c r="V60" s="37">
        <v>229.3185</v>
      </c>
      <c r="W60" s="37">
        <v>179.83500000000001</v>
      </c>
      <c r="X60" s="37">
        <v>139.29050000000001</v>
      </c>
      <c r="Y60" s="37">
        <v>100.65049999999999</v>
      </c>
      <c r="Z60" s="37">
        <v>62.976500000000001</v>
      </c>
      <c r="AA60" s="37">
        <v>33.959000000000003</v>
      </c>
      <c r="AB60" s="37">
        <v>13.76</v>
      </c>
      <c r="AC60" s="37">
        <v>3.5960000000000001</v>
      </c>
      <c r="AD60" s="37">
        <v>0.49149999999999999</v>
      </c>
      <c r="AE60" s="37">
        <v>2.9000000000000001E-2</v>
      </c>
      <c r="AF60" s="37">
        <v>0</v>
      </c>
      <c r="AG60" s="38">
        <f t="shared" si="0"/>
        <v>7473.2285000000011</v>
      </c>
    </row>
    <row r="61" spans="1:33" x14ac:dyDescent="0.2">
      <c r="A61" s="33">
        <v>6406</v>
      </c>
      <c r="B61" s="33" t="s">
        <v>514</v>
      </c>
      <c r="C61" s="34" t="s">
        <v>229</v>
      </c>
      <c r="D61" s="35" t="s">
        <v>515</v>
      </c>
      <c r="E61" s="35">
        <v>398</v>
      </c>
      <c r="F61" s="35" t="s">
        <v>230</v>
      </c>
      <c r="G61" s="35" t="s">
        <v>627</v>
      </c>
      <c r="H61" s="35">
        <v>398</v>
      </c>
      <c r="I61" s="36" t="s">
        <v>517</v>
      </c>
      <c r="J61" s="35">
        <v>5500</v>
      </c>
      <c r="K61" s="35">
        <v>2015</v>
      </c>
      <c r="L61" s="37">
        <v>1902.9390000000001</v>
      </c>
      <c r="M61" s="37">
        <v>1669.2974999999999</v>
      </c>
      <c r="N61" s="37">
        <v>1243.8510000000001</v>
      </c>
      <c r="O61" s="37">
        <v>1175.1855</v>
      </c>
      <c r="P61" s="37">
        <v>1429.345</v>
      </c>
      <c r="Q61" s="37">
        <v>1618.4755</v>
      </c>
      <c r="R61" s="37">
        <v>1404.759</v>
      </c>
      <c r="S61" s="37">
        <v>1233.4395</v>
      </c>
      <c r="T61" s="37">
        <v>1141.232</v>
      </c>
      <c r="U61" s="37">
        <v>1040.8644999999999</v>
      </c>
      <c r="V61" s="37">
        <v>1062.2405000000001</v>
      </c>
      <c r="W61" s="37">
        <v>945.42150000000004</v>
      </c>
      <c r="X61" s="37">
        <v>722.04049999999995</v>
      </c>
      <c r="Y61" s="37">
        <v>485</v>
      </c>
      <c r="Z61" s="37">
        <v>278.55399999999997</v>
      </c>
      <c r="AA61" s="37">
        <v>300.73250000000002</v>
      </c>
      <c r="AB61" s="37">
        <v>113.0685</v>
      </c>
      <c r="AC61" s="37">
        <v>55.948</v>
      </c>
      <c r="AD61" s="37">
        <v>12.013500000000001</v>
      </c>
      <c r="AE61" s="37">
        <v>1.3640000000000001</v>
      </c>
      <c r="AF61" s="37">
        <v>0.13700000000000001</v>
      </c>
      <c r="AG61" s="38">
        <f t="shared" si="0"/>
        <v>17835.908500000001</v>
      </c>
    </row>
    <row r="62" spans="1:33" x14ac:dyDescent="0.2">
      <c r="A62" s="33">
        <v>6478</v>
      </c>
      <c r="B62" s="33" t="s">
        <v>514</v>
      </c>
      <c r="C62" s="34" t="s">
        <v>239</v>
      </c>
      <c r="D62" s="35" t="s">
        <v>515</v>
      </c>
      <c r="E62" s="35">
        <v>417</v>
      </c>
      <c r="F62" s="35" t="s">
        <v>240</v>
      </c>
      <c r="G62" s="35" t="s">
        <v>632</v>
      </c>
      <c r="H62" s="35">
        <v>417</v>
      </c>
      <c r="I62" s="36" t="s">
        <v>517</v>
      </c>
      <c r="J62" s="35">
        <v>5500</v>
      </c>
      <c r="K62" s="35">
        <v>2015</v>
      </c>
      <c r="L62" s="37">
        <v>789.4425</v>
      </c>
      <c r="M62" s="37">
        <v>621.69949999999994</v>
      </c>
      <c r="N62" s="37">
        <v>509.25450000000001</v>
      </c>
      <c r="O62" s="37">
        <v>537.74249999999995</v>
      </c>
      <c r="P62" s="37">
        <v>605.79700000000003</v>
      </c>
      <c r="Q62" s="37">
        <v>578.91150000000005</v>
      </c>
      <c r="R62" s="37">
        <v>441.16250000000002</v>
      </c>
      <c r="S62" s="37">
        <v>349.59199999999998</v>
      </c>
      <c r="T62" s="37">
        <v>319.41399999999999</v>
      </c>
      <c r="U62" s="37">
        <v>280.33550000000002</v>
      </c>
      <c r="V62" s="37">
        <v>279.68450000000001</v>
      </c>
      <c r="W62" s="37">
        <v>223.88900000000001</v>
      </c>
      <c r="X62" s="37">
        <v>150.57550000000001</v>
      </c>
      <c r="Y62" s="37">
        <v>86.495999999999995</v>
      </c>
      <c r="Z62" s="37">
        <v>40.9315</v>
      </c>
      <c r="AA62" s="37">
        <v>55.6815</v>
      </c>
      <c r="AB62" s="37">
        <v>27.448499999999999</v>
      </c>
      <c r="AC62" s="37">
        <v>13.801500000000001</v>
      </c>
      <c r="AD62" s="37">
        <v>2.8065000000000002</v>
      </c>
      <c r="AE62" s="37">
        <v>0.29749999999999999</v>
      </c>
      <c r="AF62" s="37">
        <v>1.7000000000000001E-2</v>
      </c>
      <c r="AG62" s="38">
        <f t="shared" si="0"/>
        <v>5914.9804999999988</v>
      </c>
    </row>
    <row r="63" spans="1:33" x14ac:dyDescent="0.2">
      <c r="A63" s="33">
        <v>6550</v>
      </c>
      <c r="B63" s="33" t="s">
        <v>514</v>
      </c>
      <c r="C63" s="34" t="s">
        <v>423</v>
      </c>
      <c r="D63" s="35" t="s">
        <v>515</v>
      </c>
      <c r="E63" s="35">
        <v>762</v>
      </c>
      <c r="F63" s="35" t="s">
        <v>424</v>
      </c>
      <c r="G63" s="35" t="s">
        <v>724</v>
      </c>
      <c r="H63" s="35">
        <v>762</v>
      </c>
      <c r="I63" s="36" t="s">
        <v>517</v>
      </c>
      <c r="J63" s="35">
        <v>5500</v>
      </c>
      <c r="K63" s="35">
        <v>2015</v>
      </c>
      <c r="L63" s="37">
        <v>1215.3205</v>
      </c>
      <c r="M63" s="37">
        <v>1011.2805</v>
      </c>
      <c r="N63" s="37">
        <v>895.59299999999996</v>
      </c>
      <c r="O63" s="37">
        <v>856.16650000000004</v>
      </c>
      <c r="P63" s="37">
        <v>846.95849999999996</v>
      </c>
      <c r="Q63" s="37">
        <v>805.74199999999996</v>
      </c>
      <c r="R63" s="37">
        <v>615.80600000000004</v>
      </c>
      <c r="S63" s="37">
        <v>477.99950000000001</v>
      </c>
      <c r="T63" s="37">
        <v>416.589</v>
      </c>
      <c r="U63" s="37">
        <v>371.25599999999997</v>
      </c>
      <c r="V63" s="37">
        <v>338.096</v>
      </c>
      <c r="W63" s="37">
        <v>257.94049999999999</v>
      </c>
      <c r="X63" s="37">
        <v>162.20500000000001</v>
      </c>
      <c r="Y63" s="37">
        <v>92.753</v>
      </c>
      <c r="Z63" s="37">
        <v>57.822000000000003</v>
      </c>
      <c r="AA63" s="37">
        <v>54.156999999999996</v>
      </c>
      <c r="AB63" s="37">
        <v>31.170999999999999</v>
      </c>
      <c r="AC63" s="37">
        <v>13.753500000000001</v>
      </c>
      <c r="AD63" s="37">
        <v>3.0750000000000002</v>
      </c>
      <c r="AE63" s="37">
        <v>0.35899999999999999</v>
      </c>
      <c r="AF63" s="37">
        <v>1.9E-2</v>
      </c>
      <c r="AG63" s="38">
        <f t="shared" si="0"/>
        <v>8524.0625000000036</v>
      </c>
    </row>
    <row r="64" spans="1:33" x14ac:dyDescent="0.2">
      <c r="A64" s="33">
        <v>6622</v>
      </c>
      <c r="B64" s="33" t="s">
        <v>514</v>
      </c>
      <c r="C64" s="34" t="s">
        <v>441</v>
      </c>
      <c r="D64" s="35" t="s">
        <v>515</v>
      </c>
      <c r="E64" s="35">
        <v>795</v>
      </c>
      <c r="F64" s="35" t="s">
        <v>442</v>
      </c>
      <c r="G64" s="35" t="s">
        <v>733</v>
      </c>
      <c r="H64" s="35">
        <v>795</v>
      </c>
      <c r="I64" s="36" t="s">
        <v>517</v>
      </c>
      <c r="J64" s="35">
        <v>5500</v>
      </c>
      <c r="K64" s="35">
        <v>2015</v>
      </c>
      <c r="L64" s="37">
        <v>695.01499999999999</v>
      </c>
      <c r="M64" s="37">
        <v>565.81700000000001</v>
      </c>
      <c r="N64" s="37">
        <v>493.41399999999999</v>
      </c>
      <c r="O64" s="37">
        <v>519.01549999999997</v>
      </c>
      <c r="P64" s="37">
        <v>567.19050000000004</v>
      </c>
      <c r="Q64" s="37">
        <v>554.55700000000002</v>
      </c>
      <c r="R64" s="37">
        <v>448.0915</v>
      </c>
      <c r="S64" s="37">
        <v>372.24149999999997</v>
      </c>
      <c r="T64" s="37">
        <v>333.15499999999997</v>
      </c>
      <c r="U64" s="37">
        <v>304.39800000000002</v>
      </c>
      <c r="V64" s="37">
        <v>288.60149999999999</v>
      </c>
      <c r="W64" s="37">
        <v>235.41499999999999</v>
      </c>
      <c r="X64" s="37">
        <v>157.73750000000001</v>
      </c>
      <c r="Y64" s="37">
        <v>91.856499999999997</v>
      </c>
      <c r="Z64" s="37">
        <v>53.216000000000001</v>
      </c>
      <c r="AA64" s="37">
        <v>49.544499999999999</v>
      </c>
      <c r="AB64" s="37">
        <v>24.542999999999999</v>
      </c>
      <c r="AC64" s="37">
        <v>10.334</v>
      </c>
      <c r="AD64" s="37">
        <v>2.077</v>
      </c>
      <c r="AE64" s="37">
        <v>0.20050000000000001</v>
      </c>
      <c r="AF64" s="37">
        <v>1.0999999999999999E-2</v>
      </c>
      <c r="AG64" s="38">
        <f t="shared" si="0"/>
        <v>5766.4314999999997</v>
      </c>
    </row>
    <row r="65" spans="1:33" x14ac:dyDescent="0.2">
      <c r="A65" s="33">
        <v>6694</v>
      </c>
      <c r="B65" s="33" t="s">
        <v>514</v>
      </c>
      <c r="C65" s="34" t="s">
        <v>463</v>
      </c>
      <c r="D65" s="35" t="s">
        <v>515</v>
      </c>
      <c r="E65" s="35">
        <v>860</v>
      </c>
      <c r="F65" s="35" t="s">
        <v>464</v>
      </c>
      <c r="G65" s="35" t="s">
        <v>744</v>
      </c>
      <c r="H65" s="35">
        <v>860</v>
      </c>
      <c r="I65" s="36" t="s">
        <v>517</v>
      </c>
      <c r="J65" s="35">
        <v>5500</v>
      </c>
      <c r="K65" s="35">
        <v>2015</v>
      </c>
      <c r="L65" s="37">
        <v>3297.2170000000001</v>
      </c>
      <c r="M65" s="37">
        <v>2951.098</v>
      </c>
      <c r="N65" s="37">
        <v>2579.3180000000002</v>
      </c>
      <c r="O65" s="37">
        <v>2804.0104999999999</v>
      </c>
      <c r="P65" s="37">
        <v>3163.1345000000001</v>
      </c>
      <c r="Q65" s="37">
        <v>3017.9245000000001</v>
      </c>
      <c r="R65" s="37">
        <v>2551.4724999999999</v>
      </c>
      <c r="S65" s="37">
        <v>2154.9834999999998</v>
      </c>
      <c r="T65" s="37">
        <v>1865.405</v>
      </c>
      <c r="U65" s="37">
        <v>1635.2270000000001</v>
      </c>
      <c r="V65" s="37">
        <v>1525.6244999999999</v>
      </c>
      <c r="W65" s="37">
        <v>1195.8965000000001</v>
      </c>
      <c r="X65" s="37">
        <v>866.94349999999997</v>
      </c>
      <c r="Y65" s="37">
        <v>473.56</v>
      </c>
      <c r="Z65" s="37">
        <v>341.27800000000002</v>
      </c>
      <c r="AA65" s="37">
        <v>288.45749999999998</v>
      </c>
      <c r="AB65" s="37">
        <v>158.39500000000001</v>
      </c>
      <c r="AC65" s="37">
        <v>65.879499999999993</v>
      </c>
      <c r="AD65" s="37">
        <v>12.488</v>
      </c>
      <c r="AE65" s="37">
        <v>1.0595000000000001</v>
      </c>
      <c r="AF65" s="37">
        <v>4.4999999999999998E-2</v>
      </c>
      <c r="AG65" s="38">
        <f t="shared" si="0"/>
        <v>30949.4175</v>
      </c>
    </row>
    <row r="66" spans="1:33" x14ac:dyDescent="0.2">
      <c r="A66" s="33">
        <v>6838</v>
      </c>
      <c r="B66" s="33" t="s">
        <v>514</v>
      </c>
      <c r="C66" s="34" t="s">
        <v>93</v>
      </c>
      <c r="D66" s="35">
        <v>5</v>
      </c>
      <c r="E66" s="35">
        <v>156</v>
      </c>
      <c r="F66" s="35" t="s">
        <v>94</v>
      </c>
      <c r="G66" s="35" t="s">
        <v>559</v>
      </c>
      <c r="H66" s="35">
        <v>156</v>
      </c>
      <c r="I66" s="36" t="s">
        <v>517</v>
      </c>
      <c r="J66" s="35">
        <v>906</v>
      </c>
      <c r="K66" s="35">
        <v>2015</v>
      </c>
      <c r="L66" s="37">
        <v>90641.545499999993</v>
      </c>
      <c r="M66" s="37">
        <v>85576.514999999999</v>
      </c>
      <c r="N66" s="37">
        <v>79620.268500000006</v>
      </c>
      <c r="O66" s="37">
        <v>82839.199999999997</v>
      </c>
      <c r="P66" s="37">
        <v>99600.900500000003</v>
      </c>
      <c r="Q66" s="37">
        <v>123082.8605</v>
      </c>
      <c r="R66" s="37">
        <v>104952.65300000001</v>
      </c>
      <c r="S66" s="37">
        <v>93771.485499999995</v>
      </c>
      <c r="T66" s="37">
        <v>117868.9835</v>
      </c>
      <c r="U66" s="37">
        <v>121263.476</v>
      </c>
      <c r="V66" s="37">
        <v>99795.636499999993</v>
      </c>
      <c r="W66" s="37">
        <v>77818.102499999994</v>
      </c>
      <c r="X66" s="37">
        <v>77232.785499999998</v>
      </c>
      <c r="Y66" s="37">
        <v>51854.3845</v>
      </c>
      <c r="Z66" s="37">
        <v>34761.955000000002</v>
      </c>
      <c r="AA66" s="37">
        <v>25885.983499999998</v>
      </c>
      <c r="AB66" s="37">
        <v>16758.451000000001</v>
      </c>
      <c r="AC66" s="37">
        <v>7691.6260000000002</v>
      </c>
      <c r="AD66" s="37">
        <v>2354.1795000000002</v>
      </c>
      <c r="AE66" s="37">
        <v>325.04599999999999</v>
      </c>
      <c r="AF66" s="37">
        <v>19.410499999999999</v>
      </c>
      <c r="AG66" s="38">
        <f t="shared" si="0"/>
        <v>1393715.4484999999</v>
      </c>
    </row>
    <row r="67" spans="1:33" x14ac:dyDescent="0.2">
      <c r="A67" s="33">
        <v>6910</v>
      </c>
      <c r="B67" s="33" t="s">
        <v>514</v>
      </c>
      <c r="C67" s="34" t="s">
        <v>95</v>
      </c>
      <c r="D67" s="35">
        <v>6</v>
      </c>
      <c r="E67" s="35">
        <v>344</v>
      </c>
      <c r="F67" s="35" t="s">
        <v>96</v>
      </c>
      <c r="G67" s="35" t="s">
        <v>560</v>
      </c>
      <c r="H67" s="35">
        <v>344</v>
      </c>
      <c r="I67" s="36" t="s">
        <v>517</v>
      </c>
      <c r="J67" s="35">
        <v>906</v>
      </c>
      <c r="K67" s="35">
        <v>2015</v>
      </c>
      <c r="L67" s="37">
        <v>305.58699999999999</v>
      </c>
      <c r="M67" s="37">
        <v>280.62849999999997</v>
      </c>
      <c r="N67" s="37">
        <v>272.09949999999998</v>
      </c>
      <c r="O67" s="37">
        <v>372.10250000000002</v>
      </c>
      <c r="P67" s="37">
        <v>464.34899999999999</v>
      </c>
      <c r="Q67" s="37">
        <v>527.22900000000004</v>
      </c>
      <c r="R67" s="37">
        <v>587.19899999999996</v>
      </c>
      <c r="S67" s="37">
        <v>561.65</v>
      </c>
      <c r="T67" s="37">
        <v>574.41449999999998</v>
      </c>
      <c r="U67" s="37">
        <v>572.56100000000004</v>
      </c>
      <c r="V67" s="37">
        <v>651.99749999999995</v>
      </c>
      <c r="W67" s="37">
        <v>608.49950000000001</v>
      </c>
      <c r="X67" s="37">
        <v>474.64049999999997</v>
      </c>
      <c r="Y67" s="37">
        <v>371.72699999999998</v>
      </c>
      <c r="Z67" s="37">
        <v>221.5685</v>
      </c>
      <c r="AA67" s="37">
        <v>214.584</v>
      </c>
      <c r="AB67" s="37">
        <v>171.673</v>
      </c>
      <c r="AC67" s="37">
        <v>102.61450000000001</v>
      </c>
      <c r="AD67" s="37">
        <v>45.577500000000001</v>
      </c>
      <c r="AE67" s="37">
        <v>15.987500000000001</v>
      </c>
      <c r="AF67" s="37">
        <v>3.149</v>
      </c>
      <c r="AG67" s="38">
        <f t="shared" si="0"/>
        <v>7399.8384999999989</v>
      </c>
    </row>
    <row r="68" spans="1:33" x14ac:dyDescent="0.2">
      <c r="A68" s="33">
        <v>6982</v>
      </c>
      <c r="B68" s="33" t="s">
        <v>514</v>
      </c>
      <c r="C68" s="34" t="s">
        <v>97</v>
      </c>
      <c r="D68" s="35">
        <v>7</v>
      </c>
      <c r="E68" s="35">
        <v>446</v>
      </c>
      <c r="F68" s="35" t="s">
        <v>98</v>
      </c>
      <c r="G68" s="35" t="s">
        <v>561</v>
      </c>
      <c r="H68" s="35">
        <v>446</v>
      </c>
      <c r="I68" s="36" t="s">
        <v>517</v>
      </c>
      <c r="J68" s="35">
        <v>906</v>
      </c>
      <c r="K68" s="35">
        <v>2015</v>
      </c>
      <c r="L68" s="37">
        <v>31.432500000000001</v>
      </c>
      <c r="M68" s="37">
        <v>24.294</v>
      </c>
      <c r="N68" s="37">
        <v>23.442499999999999</v>
      </c>
      <c r="O68" s="37">
        <v>36.729500000000002</v>
      </c>
      <c r="P68" s="37">
        <v>50.527000000000001</v>
      </c>
      <c r="Q68" s="37">
        <v>65.108500000000006</v>
      </c>
      <c r="R68" s="37">
        <v>56.480499999999999</v>
      </c>
      <c r="S68" s="37">
        <v>46.336500000000001</v>
      </c>
      <c r="T68" s="37">
        <v>46.832500000000003</v>
      </c>
      <c r="U68" s="37">
        <v>46.552999999999997</v>
      </c>
      <c r="V68" s="37">
        <v>52.472999999999999</v>
      </c>
      <c r="W68" s="37">
        <v>45.764000000000003</v>
      </c>
      <c r="X68" s="37">
        <v>34.203000000000003</v>
      </c>
      <c r="Y68" s="37">
        <v>21.635000000000002</v>
      </c>
      <c r="Z68" s="37">
        <v>11.3375</v>
      </c>
      <c r="AA68" s="37">
        <v>8.9510000000000005</v>
      </c>
      <c r="AB68" s="37">
        <v>6.7190000000000003</v>
      </c>
      <c r="AC68" s="37">
        <v>4.1630000000000003</v>
      </c>
      <c r="AD68" s="37">
        <v>1.6025</v>
      </c>
      <c r="AE68" s="37">
        <v>0.5605</v>
      </c>
      <c r="AF68" s="37">
        <v>9.4E-2</v>
      </c>
      <c r="AG68" s="38">
        <f t="shared" ref="AG68:AG131" si="1">SUM(L68:AF68)</f>
        <v>615.23900000000003</v>
      </c>
    </row>
    <row r="69" spans="1:33" x14ac:dyDescent="0.2">
      <c r="A69" s="33">
        <v>7054</v>
      </c>
      <c r="B69" s="33" t="s">
        <v>514</v>
      </c>
      <c r="C69" s="34" t="s">
        <v>99</v>
      </c>
      <c r="D69" s="35">
        <v>8</v>
      </c>
      <c r="E69" s="35">
        <v>158</v>
      </c>
      <c r="F69" s="35" t="s">
        <v>100</v>
      </c>
      <c r="G69" s="35" t="s">
        <v>562</v>
      </c>
      <c r="H69" s="35">
        <v>158</v>
      </c>
      <c r="I69" s="36" t="s">
        <v>517</v>
      </c>
      <c r="J69" s="35">
        <v>906</v>
      </c>
      <c r="K69" s="35">
        <v>2015</v>
      </c>
      <c r="L69" s="37">
        <v>1051.5735</v>
      </c>
      <c r="M69" s="37">
        <v>988.048</v>
      </c>
      <c r="N69" s="37">
        <v>1190.8900000000001</v>
      </c>
      <c r="O69" s="37">
        <v>1529.5450000000001</v>
      </c>
      <c r="P69" s="37">
        <v>1636.8485000000001</v>
      </c>
      <c r="Q69" s="37">
        <v>1689.568</v>
      </c>
      <c r="R69" s="37">
        <v>1988.538</v>
      </c>
      <c r="S69" s="37">
        <v>2044.0440000000001</v>
      </c>
      <c r="T69" s="37">
        <v>1782.018</v>
      </c>
      <c r="U69" s="37">
        <v>1843.7265</v>
      </c>
      <c r="V69" s="37">
        <v>1831.03</v>
      </c>
      <c r="W69" s="37">
        <v>1689.2739999999999</v>
      </c>
      <c r="X69" s="37">
        <v>1431.86</v>
      </c>
      <c r="Y69" s="37">
        <v>915.09849999999994</v>
      </c>
      <c r="Z69" s="37">
        <v>718.96699999999998</v>
      </c>
      <c r="AA69" s="37">
        <v>527.28800000000001</v>
      </c>
      <c r="AB69" s="37">
        <v>347.92899999999997</v>
      </c>
      <c r="AC69" s="37">
        <v>192.67250000000001</v>
      </c>
      <c r="AD69" s="37">
        <v>83.061999999999998</v>
      </c>
      <c r="AE69" s="37">
        <v>25.042999999999999</v>
      </c>
      <c r="AF69" s="37">
        <v>5.1120000000000001</v>
      </c>
      <c r="AG69" s="38">
        <f t="shared" si="1"/>
        <v>23512.135500000008</v>
      </c>
    </row>
    <row r="70" spans="1:33" x14ac:dyDescent="0.2">
      <c r="A70" s="33">
        <v>7126</v>
      </c>
      <c r="B70" s="33" t="s">
        <v>514</v>
      </c>
      <c r="C70" s="34" t="s">
        <v>123</v>
      </c>
      <c r="D70" s="35" t="s">
        <v>515</v>
      </c>
      <c r="E70" s="35">
        <v>408</v>
      </c>
      <c r="F70" s="35" t="s">
        <v>124</v>
      </c>
      <c r="G70" s="35" t="s">
        <v>574</v>
      </c>
      <c r="H70" s="35">
        <v>408</v>
      </c>
      <c r="I70" s="36" t="s">
        <v>517</v>
      </c>
      <c r="J70" s="35">
        <v>906</v>
      </c>
      <c r="K70" s="35">
        <v>2015</v>
      </c>
      <c r="L70" s="37">
        <v>1598.5070000000001</v>
      </c>
      <c r="M70" s="37">
        <v>1638.5355</v>
      </c>
      <c r="N70" s="37">
        <v>1771.048</v>
      </c>
      <c r="O70" s="37">
        <v>1927.5530000000001</v>
      </c>
      <c r="P70" s="37">
        <v>2014.8975</v>
      </c>
      <c r="Q70" s="37">
        <v>1877.2384999999999</v>
      </c>
      <c r="R70" s="37">
        <v>1757.8154999999999</v>
      </c>
      <c r="S70" s="37">
        <v>1651.4345000000001</v>
      </c>
      <c r="T70" s="37">
        <v>2073.2154999999998</v>
      </c>
      <c r="U70" s="37">
        <v>2169.953</v>
      </c>
      <c r="V70" s="37">
        <v>1697.0174999999999</v>
      </c>
      <c r="W70" s="37">
        <v>1481.704</v>
      </c>
      <c r="X70" s="37">
        <v>903.00900000000001</v>
      </c>
      <c r="Y70" s="37">
        <v>958.49300000000005</v>
      </c>
      <c r="Z70" s="37">
        <v>806.13499999999999</v>
      </c>
      <c r="AA70" s="37">
        <v>560.0575</v>
      </c>
      <c r="AB70" s="37">
        <v>252.4725</v>
      </c>
      <c r="AC70" s="37">
        <v>90.137</v>
      </c>
      <c r="AD70" s="37">
        <v>24.5365</v>
      </c>
      <c r="AE70" s="37">
        <v>3.9315000000000002</v>
      </c>
      <c r="AF70" s="37">
        <v>0.32350000000000001</v>
      </c>
      <c r="AG70" s="38">
        <f t="shared" si="1"/>
        <v>25258.014999999992</v>
      </c>
    </row>
    <row r="71" spans="1:33" x14ac:dyDescent="0.2">
      <c r="A71" s="33">
        <v>7198</v>
      </c>
      <c r="B71" s="33" t="s">
        <v>514</v>
      </c>
      <c r="C71" s="34" t="s">
        <v>223</v>
      </c>
      <c r="D71" s="35" t="s">
        <v>515</v>
      </c>
      <c r="E71" s="35">
        <v>392</v>
      </c>
      <c r="F71" s="35" t="s">
        <v>224</v>
      </c>
      <c r="G71" s="35" t="s">
        <v>624</v>
      </c>
      <c r="H71" s="35">
        <v>392</v>
      </c>
      <c r="I71" s="36" t="s">
        <v>517</v>
      </c>
      <c r="J71" s="35">
        <v>906</v>
      </c>
      <c r="K71" s="35">
        <v>2015</v>
      </c>
      <c r="L71" s="37">
        <v>5117.5029999999997</v>
      </c>
      <c r="M71" s="37">
        <v>5380.7860000000001</v>
      </c>
      <c r="N71" s="37">
        <v>5628.835</v>
      </c>
      <c r="O71" s="37">
        <v>6000.5974999999999</v>
      </c>
      <c r="P71" s="37">
        <v>6095.4094999999998</v>
      </c>
      <c r="Q71" s="37">
        <v>6526.6925000000001</v>
      </c>
      <c r="R71" s="37">
        <v>7233.7434999999996</v>
      </c>
      <c r="S71" s="37">
        <v>8410.2909999999993</v>
      </c>
      <c r="T71" s="37">
        <v>9743.93</v>
      </c>
      <c r="U71" s="37">
        <v>8583.1265000000003</v>
      </c>
      <c r="V71" s="37">
        <v>7930.1170000000002</v>
      </c>
      <c r="W71" s="37">
        <v>7489.2929999999997</v>
      </c>
      <c r="X71" s="37">
        <v>8335.2185000000009</v>
      </c>
      <c r="Y71" s="37">
        <v>9785.2170000000006</v>
      </c>
      <c r="Z71" s="37">
        <v>7893.4255000000003</v>
      </c>
      <c r="AA71" s="37">
        <v>6476.8639999999996</v>
      </c>
      <c r="AB71" s="37">
        <v>5176.1255000000001</v>
      </c>
      <c r="AC71" s="37">
        <v>3301.7449999999999</v>
      </c>
      <c r="AD71" s="37">
        <v>1550.5840000000001</v>
      </c>
      <c r="AE71" s="37">
        <v>493.41899999999998</v>
      </c>
      <c r="AF71" s="37">
        <v>98.01</v>
      </c>
      <c r="AG71" s="38">
        <f t="shared" si="1"/>
        <v>127250.93299999999</v>
      </c>
    </row>
    <row r="72" spans="1:33" x14ac:dyDescent="0.2">
      <c r="A72" s="33">
        <v>7270</v>
      </c>
      <c r="B72" s="33" t="s">
        <v>514</v>
      </c>
      <c r="C72" s="34" t="s">
        <v>287</v>
      </c>
      <c r="D72" s="35" t="s">
        <v>515</v>
      </c>
      <c r="E72" s="35">
        <v>496</v>
      </c>
      <c r="F72" s="35" t="s">
        <v>288</v>
      </c>
      <c r="G72" s="35" t="s">
        <v>656</v>
      </c>
      <c r="H72" s="35">
        <v>496</v>
      </c>
      <c r="I72" s="36" t="s">
        <v>517</v>
      </c>
      <c r="J72" s="35">
        <v>906</v>
      </c>
      <c r="K72" s="35">
        <v>2015</v>
      </c>
      <c r="L72" s="37">
        <v>355.6395</v>
      </c>
      <c r="M72" s="37">
        <v>288.70650000000001</v>
      </c>
      <c r="N72" s="37">
        <v>223.92500000000001</v>
      </c>
      <c r="O72" s="37">
        <v>237.7525</v>
      </c>
      <c r="P72" s="37">
        <v>266.09399999999999</v>
      </c>
      <c r="Q72" s="37">
        <v>298.06099999999998</v>
      </c>
      <c r="R72" s="37">
        <v>252.084</v>
      </c>
      <c r="S72" s="37">
        <v>224.4965</v>
      </c>
      <c r="T72" s="37">
        <v>201.07599999999999</v>
      </c>
      <c r="U72" s="37">
        <v>174.77500000000001</v>
      </c>
      <c r="V72" s="37">
        <v>151.99</v>
      </c>
      <c r="W72" s="37">
        <v>110.72499999999999</v>
      </c>
      <c r="X72" s="37">
        <v>65.605000000000004</v>
      </c>
      <c r="Y72" s="37">
        <v>41.856999999999999</v>
      </c>
      <c r="Z72" s="37">
        <v>32.137500000000003</v>
      </c>
      <c r="AA72" s="37">
        <v>21.059000000000001</v>
      </c>
      <c r="AB72" s="37">
        <v>12.038500000000001</v>
      </c>
      <c r="AC72" s="37">
        <v>4.7549999999999999</v>
      </c>
      <c r="AD72" s="37">
        <v>1.5914999999999999</v>
      </c>
      <c r="AE72" s="37">
        <v>0.35</v>
      </c>
      <c r="AF72" s="37">
        <v>0.03</v>
      </c>
      <c r="AG72" s="38">
        <f t="shared" si="1"/>
        <v>2964.7485000000006</v>
      </c>
    </row>
    <row r="73" spans="1:33" x14ac:dyDescent="0.2">
      <c r="A73" s="33">
        <v>7342</v>
      </c>
      <c r="B73" s="33" t="s">
        <v>514</v>
      </c>
      <c r="C73" s="34" t="s">
        <v>349</v>
      </c>
      <c r="D73" s="35" t="s">
        <v>515</v>
      </c>
      <c r="E73" s="35">
        <v>410</v>
      </c>
      <c r="F73" s="35" t="s">
        <v>350</v>
      </c>
      <c r="G73" s="35" t="s">
        <v>687</v>
      </c>
      <c r="H73" s="35">
        <v>410</v>
      </c>
      <c r="I73" s="36" t="s">
        <v>517</v>
      </c>
      <c r="J73" s="35">
        <v>906</v>
      </c>
      <c r="K73" s="35">
        <v>2015</v>
      </c>
      <c r="L73" s="37">
        <v>2262.6374999999998</v>
      </c>
      <c r="M73" s="37">
        <v>2261.127</v>
      </c>
      <c r="N73" s="37">
        <v>2498.8325</v>
      </c>
      <c r="O73" s="37">
        <v>3225.3789999999999</v>
      </c>
      <c r="P73" s="37">
        <v>3515.72</v>
      </c>
      <c r="Q73" s="37">
        <v>3265.2809999999999</v>
      </c>
      <c r="R73" s="37">
        <v>3855.06</v>
      </c>
      <c r="S73" s="37">
        <v>3905.5785000000001</v>
      </c>
      <c r="T73" s="37">
        <v>4351.4115000000002</v>
      </c>
      <c r="U73" s="37">
        <v>4359.7550000000001</v>
      </c>
      <c r="V73" s="37">
        <v>4265.4465</v>
      </c>
      <c r="W73" s="37">
        <v>3880.0934999999999</v>
      </c>
      <c r="X73" s="37">
        <v>2740.4304999999999</v>
      </c>
      <c r="Y73" s="37">
        <v>2105.866</v>
      </c>
      <c r="Z73" s="37">
        <v>1761.7940000000001</v>
      </c>
      <c r="AA73" s="37">
        <v>1351.7474999999999</v>
      </c>
      <c r="AB73" s="37">
        <v>827.31899999999996</v>
      </c>
      <c r="AC73" s="37">
        <v>395.81099999999998</v>
      </c>
      <c r="AD73" s="37">
        <v>124.28449999999999</v>
      </c>
      <c r="AE73" s="37">
        <v>34.628</v>
      </c>
      <c r="AF73" s="37">
        <v>6.1985000000000001</v>
      </c>
      <c r="AG73" s="38">
        <f t="shared" si="1"/>
        <v>50994.401000000005</v>
      </c>
    </row>
    <row r="74" spans="1:33" x14ac:dyDescent="0.2">
      <c r="A74" s="33">
        <v>7486</v>
      </c>
      <c r="B74" s="33" t="s">
        <v>514</v>
      </c>
      <c r="C74" s="34" t="s">
        <v>9</v>
      </c>
      <c r="D74" s="35" t="s">
        <v>515</v>
      </c>
      <c r="E74" s="35">
        <v>4</v>
      </c>
      <c r="F74" s="35" t="s">
        <v>10</v>
      </c>
      <c r="G74" s="35" t="s">
        <v>516</v>
      </c>
      <c r="H74" s="35">
        <v>4</v>
      </c>
      <c r="I74" s="36" t="s">
        <v>517</v>
      </c>
      <c r="J74" s="35">
        <v>5501</v>
      </c>
      <c r="K74" s="35">
        <v>2015</v>
      </c>
      <c r="L74" s="37">
        <v>5747.8630000000003</v>
      </c>
      <c r="M74" s="37">
        <v>5083.2650000000003</v>
      </c>
      <c r="N74" s="37">
        <v>4625.3100000000004</v>
      </c>
      <c r="O74" s="37">
        <v>3998.7775000000001</v>
      </c>
      <c r="P74" s="37">
        <v>3252.7995000000001</v>
      </c>
      <c r="Q74" s="37">
        <v>2479.6675</v>
      </c>
      <c r="R74" s="37">
        <v>1922.1955</v>
      </c>
      <c r="S74" s="37">
        <v>1607.0740000000001</v>
      </c>
      <c r="T74" s="37">
        <v>1314.1965</v>
      </c>
      <c r="U74" s="37">
        <v>1036.654</v>
      </c>
      <c r="V74" s="37">
        <v>799.35199999999998</v>
      </c>
      <c r="W74" s="37">
        <v>614.30499999999995</v>
      </c>
      <c r="X74" s="37">
        <v>459.99250000000001</v>
      </c>
      <c r="Y74" s="37">
        <v>354.06349999999998</v>
      </c>
      <c r="Z74" s="37">
        <v>236.6045</v>
      </c>
      <c r="AA74" s="37">
        <v>135.24199999999999</v>
      </c>
      <c r="AB74" s="37">
        <v>61.508499999999998</v>
      </c>
      <c r="AC74" s="37">
        <v>19.87</v>
      </c>
      <c r="AD74" s="37">
        <v>4.0460000000000003</v>
      </c>
      <c r="AE74" s="37">
        <v>0.57999999999999996</v>
      </c>
      <c r="AF74" s="37">
        <v>0.13250000000000001</v>
      </c>
      <c r="AG74" s="38">
        <f t="shared" si="1"/>
        <v>33753.499000000003</v>
      </c>
    </row>
    <row r="75" spans="1:33" x14ac:dyDescent="0.2">
      <c r="A75" s="33">
        <v>7558</v>
      </c>
      <c r="B75" s="33" t="s">
        <v>514</v>
      </c>
      <c r="C75" s="34" t="s">
        <v>41</v>
      </c>
      <c r="D75" s="35" t="s">
        <v>515</v>
      </c>
      <c r="E75" s="35">
        <v>50</v>
      </c>
      <c r="F75" s="35" t="s">
        <v>42</v>
      </c>
      <c r="G75" s="35" t="s">
        <v>533</v>
      </c>
      <c r="H75" s="35">
        <v>50</v>
      </c>
      <c r="I75" s="36" t="s">
        <v>517</v>
      </c>
      <c r="J75" s="35">
        <v>5501</v>
      </c>
      <c r="K75" s="35">
        <v>2015</v>
      </c>
      <c r="L75" s="37">
        <v>14761.755999999999</v>
      </c>
      <c r="M75" s="37">
        <v>15929.2395</v>
      </c>
      <c r="N75" s="37">
        <v>16975.624</v>
      </c>
      <c r="O75" s="37">
        <v>16225.324500000001</v>
      </c>
      <c r="P75" s="37">
        <v>14970.388000000001</v>
      </c>
      <c r="Q75" s="37">
        <v>13895.8755</v>
      </c>
      <c r="R75" s="37">
        <v>12532.8815</v>
      </c>
      <c r="S75" s="37">
        <v>10896.7395</v>
      </c>
      <c r="T75" s="37">
        <v>9600.7119999999995</v>
      </c>
      <c r="U75" s="37">
        <v>8018.1130000000003</v>
      </c>
      <c r="V75" s="37">
        <v>6548.6594999999998</v>
      </c>
      <c r="W75" s="37">
        <v>5573.0590000000002</v>
      </c>
      <c r="X75" s="37">
        <v>4314.2049999999999</v>
      </c>
      <c r="Y75" s="37">
        <v>2923.8525</v>
      </c>
      <c r="Z75" s="37">
        <v>2139.547</v>
      </c>
      <c r="AA75" s="37">
        <v>1391.3824999999999</v>
      </c>
      <c r="AB75" s="37">
        <v>745.36300000000006</v>
      </c>
      <c r="AC75" s="37">
        <v>301.387</v>
      </c>
      <c r="AD75" s="37">
        <v>76.510499999999993</v>
      </c>
      <c r="AE75" s="37">
        <v>9.0414999999999992</v>
      </c>
      <c r="AF75" s="37">
        <v>0.33850000000000002</v>
      </c>
      <c r="AG75" s="38">
        <f t="shared" si="1"/>
        <v>157829.99950000003</v>
      </c>
    </row>
    <row r="76" spans="1:33" x14ac:dyDescent="0.2">
      <c r="A76" s="33">
        <v>7630</v>
      </c>
      <c r="B76" s="33" t="s">
        <v>514</v>
      </c>
      <c r="C76" s="34" t="s">
        <v>55</v>
      </c>
      <c r="D76" s="35" t="s">
        <v>515</v>
      </c>
      <c r="E76" s="35">
        <v>64</v>
      </c>
      <c r="F76" s="35" t="s">
        <v>56</v>
      </c>
      <c r="G76" s="35" t="s">
        <v>540</v>
      </c>
      <c r="H76" s="35">
        <v>64</v>
      </c>
      <c r="I76" s="36" t="s">
        <v>517</v>
      </c>
      <c r="J76" s="35">
        <v>5501</v>
      </c>
      <c r="K76" s="35">
        <v>2015</v>
      </c>
      <c r="L76" s="37">
        <v>62.805</v>
      </c>
      <c r="M76" s="37">
        <v>66.322999999999993</v>
      </c>
      <c r="N76" s="37">
        <v>71.753500000000003</v>
      </c>
      <c r="O76" s="37">
        <v>73.499499999999998</v>
      </c>
      <c r="P76" s="37">
        <v>81.974500000000006</v>
      </c>
      <c r="Q76" s="37">
        <v>78.201999999999998</v>
      </c>
      <c r="R76" s="37">
        <v>64.680999999999997</v>
      </c>
      <c r="S76" s="37">
        <v>53.331000000000003</v>
      </c>
      <c r="T76" s="37">
        <v>40.582000000000001</v>
      </c>
      <c r="U76" s="37">
        <v>35.223999999999997</v>
      </c>
      <c r="V76" s="37">
        <v>28.547499999999999</v>
      </c>
      <c r="W76" s="37">
        <v>24.532</v>
      </c>
      <c r="X76" s="37">
        <v>19.6325</v>
      </c>
      <c r="Y76" s="37">
        <v>14.551500000000001</v>
      </c>
      <c r="Z76" s="37">
        <v>11.394</v>
      </c>
      <c r="AA76" s="37">
        <v>8.0615000000000006</v>
      </c>
      <c r="AB76" s="37">
        <v>5.1189999999999998</v>
      </c>
      <c r="AC76" s="37">
        <v>2.2585000000000002</v>
      </c>
      <c r="AD76" s="37">
        <v>0.69099999999999995</v>
      </c>
      <c r="AE76" s="37">
        <v>0.10199999999999999</v>
      </c>
      <c r="AF76" s="37">
        <v>8.9999999999999993E-3</v>
      </c>
      <c r="AG76" s="38">
        <f t="shared" si="1"/>
        <v>743.27400000000023</v>
      </c>
    </row>
    <row r="77" spans="1:33" x14ac:dyDescent="0.2">
      <c r="A77" s="33">
        <v>7702</v>
      </c>
      <c r="B77" s="33" t="s">
        <v>514</v>
      </c>
      <c r="C77" s="34" t="s">
        <v>205</v>
      </c>
      <c r="D77" s="35" t="s">
        <v>515</v>
      </c>
      <c r="E77" s="35">
        <v>356</v>
      </c>
      <c r="F77" s="35" t="s">
        <v>206</v>
      </c>
      <c r="G77" s="35" t="s">
        <v>615</v>
      </c>
      <c r="H77" s="35">
        <v>356</v>
      </c>
      <c r="I77" s="36" t="s">
        <v>517</v>
      </c>
      <c r="J77" s="35">
        <v>5501</v>
      </c>
      <c r="K77" s="35">
        <v>2015</v>
      </c>
      <c r="L77" s="37">
        <v>123077.603</v>
      </c>
      <c r="M77" s="37">
        <v>126093.067</v>
      </c>
      <c r="N77" s="37">
        <v>129622.50599999999</v>
      </c>
      <c r="O77" s="37">
        <v>126090.5355</v>
      </c>
      <c r="P77" s="37">
        <v>120689.03350000001</v>
      </c>
      <c r="Q77" s="37">
        <v>114047.09849999999</v>
      </c>
      <c r="R77" s="37">
        <v>103923.8455</v>
      </c>
      <c r="S77" s="37">
        <v>91725.8</v>
      </c>
      <c r="T77" s="37">
        <v>82135.077000000005</v>
      </c>
      <c r="U77" s="37">
        <v>71994.861499999999</v>
      </c>
      <c r="V77" s="37">
        <v>62936.120999999999</v>
      </c>
      <c r="W77" s="37">
        <v>53118.800499999998</v>
      </c>
      <c r="X77" s="37">
        <v>42798.582999999999</v>
      </c>
      <c r="Y77" s="37">
        <v>29623.557499999999</v>
      </c>
      <c r="Z77" s="37">
        <v>19988.925999999999</v>
      </c>
      <c r="AA77" s="37">
        <v>13407.683999999999</v>
      </c>
      <c r="AB77" s="37">
        <v>7343.2865000000002</v>
      </c>
      <c r="AC77" s="37">
        <v>3140.8024999999998</v>
      </c>
      <c r="AD77" s="37">
        <v>915.57550000000003</v>
      </c>
      <c r="AE77" s="37">
        <v>173.405</v>
      </c>
      <c r="AF77" s="37">
        <v>20.3355</v>
      </c>
      <c r="AG77" s="38">
        <f t="shared" si="1"/>
        <v>1322866.5045000003</v>
      </c>
    </row>
    <row r="78" spans="1:33" x14ac:dyDescent="0.2">
      <c r="A78" s="33">
        <v>7774</v>
      </c>
      <c r="B78" s="33" t="s">
        <v>514</v>
      </c>
      <c r="C78" s="34" t="s">
        <v>209</v>
      </c>
      <c r="D78" s="35" t="s">
        <v>515</v>
      </c>
      <c r="E78" s="35">
        <v>364</v>
      </c>
      <c r="F78" s="35" t="s">
        <v>210</v>
      </c>
      <c r="G78" s="35" t="s">
        <v>617</v>
      </c>
      <c r="H78" s="35">
        <v>364</v>
      </c>
      <c r="I78" s="36" t="s">
        <v>517</v>
      </c>
      <c r="J78" s="35">
        <v>5501</v>
      </c>
      <c r="K78" s="35">
        <v>2015</v>
      </c>
      <c r="L78" s="37">
        <v>7357.0285000000003</v>
      </c>
      <c r="M78" s="37">
        <v>6278.8530000000001</v>
      </c>
      <c r="N78" s="37">
        <v>5559.8774999999996</v>
      </c>
      <c r="O78" s="37">
        <v>5620.2430000000004</v>
      </c>
      <c r="P78" s="37">
        <v>7397.9674999999997</v>
      </c>
      <c r="Q78" s="37">
        <v>8892.5370000000003</v>
      </c>
      <c r="R78" s="37">
        <v>8690.366</v>
      </c>
      <c r="S78" s="37">
        <v>6793.393</v>
      </c>
      <c r="T78" s="37">
        <v>5447.0535</v>
      </c>
      <c r="U78" s="37">
        <v>4728.01</v>
      </c>
      <c r="V78" s="37">
        <v>4026.72</v>
      </c>
      <c r="W78" s="37">
        <v>3493.9205000000002</v>
      </c>
      <c r="X78" s="37">
        <v>2771.529</v>
      </c>
      <c r="Y78" s="37">
        <v>1920.5055</v>
      </c>
      <c r="Z78" s="37">
        <v>1245.7925</v>
      </c>
      <c r="AA78" s="37">
        <v>852.01049999999998</v>
      </c>
      <c r="AB78" s="37">
        <v>472.63650000000001</v>
      </c>
      <c r="AC78" s="37">
        <v>186.51</v>
      </c>
      <c r="AD78" s="37">
        <v>49.78</v>
      </c>
      <c r="AE78" s="37">
        <v>5.8150000000000004</v>
      </c>
      <c r="AF78" s="37">
        <v>0.29199999999999998</v>
      </c>
      <c r="AG78" s="38">
        <f t="shared" si="1"/>
        <v>81790.840499999991</v>
      </c>
    </row>
    <row r="79" spans="1:33" x14ac:dyDescent="0.2">
      <c r="A79" s="33">
        <v>7846</v>
      </c>
      <c r="B79" s="33" t="s">
        <v>514</v>
      </c>
      <c r="C79" s="34" t="s">
        <v>265</v>
      </c>
      <c r="D79" s="35" t="s">
        <v>515</v>
      </c>
      <c r="E79" s="35">
        <v>462</v>
      </c>
      <c r="F79" s="35" t="s">
        <v>266</v>
      </c>
      <c r="G79" s="35" t="s">
        <v>645</v>
      </c>
      <c r="H79" s="35">
        <v>462</v>
      </c>
      <c r="I79" s="36" t="s">
        <v>517</v>
      </c>
      <c r="J79" s="35">
        <v>5501</v>
      </c>
      <c r="K79" s="35">
        <v>2015</v>
      </c>
      <c r="L79" s="37">
        <v>37.666499999999999</v>
      </c>
      <c r="M79" s="37">
        <v>33.969499999999996</v>
      </c>
      <c r="N79" s="37">
        <v>28.297999999999998</v>
      </c>
      <c r="O79" s="37">
        <v>34.652999999999999</v>
      </c>
      <c r="P79" s="37">
        <v>49.764000000000003</v>
      </c>
      <c r="Q79" s="37">
        <v>60.268999999999998</v>
      </c>
      <c r="R79" s="37">
        <v>49.829500000000003</v>
      </c>
      <c r="S79" s="37">
        <v>34.887999999999998</v>
      </c>
      <c r="T79" s="37">
        <v>27.061499999999999</v>
      </c>
      <c r="U79" s="37">
        <v>21.99</v>
      </c>
      <c r="V79" s="37">
        <v>17.765499999999999</v>
      </c>
      <c r="W79" s="37">
        <v>13.595499999999999</v>
      </c>
      <c r="X79" s="37">
        <v>7.6189999999999998</v>
      </c>
      <c r="Y79" s="37">
        <v>5.5330000000000004</v>
      </c>
      <c r="Z79" s="37">
        <v>5.0430000000000001</v>
      </c>
      <c r="AA79" s="37">
        <v>4.0460000000000003</v>
      </c>
      <c r="AB79" s="37">
        <v>2.2665000000000002</v>
      </c>
      <c r="AC79" s="37">
        <v>0.90949999999999998</v>
      </c>
      <c r="AD79" s="37">
        <v>0.309</v>
      </c>
      <c r="AE79" s="37">
        <v>9.4E-2</v>
      </c>
      <c r="AF79" s="37">
        <v>1.2E-2</v>
      </c>
      <c r="AG79" s="38">
        <f t="shared" si="1"/>
        <v>435.58200000000005</v>
      </c>
    </row>
    <row r="80" spans="1:33" x14ac:dyDescent="0.2">
      <c r="A80" s="33">
        <v>7918</v>
      </c>
      <c r="B80" s="33" t="s">
        <v>514</v>
      </c>
      <c r="C80" s="34" t="s">
        <v>303</v>
      </c>
      <c r="D80" s="35" t="s">
        <v>515</v>
      </c>
      <c r="E80" s="35">
        <v>524</v>
      </c>
      <c r="F80" s="35" t="s">
        <v>304</v>
      </c>
      <c r="G80" s="35" t="s">
        <v>664</v>
      </c>
      <c r="H80" s="35">
        <v>524</v>
      </c>
      <c r="I80" s="36" t="s">
        <v>517</v>
      </c>
      <c r="J80" s="35">
        <v>5501</v>
      </c>
      <c r="K80" s="35">
        <v>2015</v>
      </c>
      <c r="L80" s="37">
        <v>2939.0934999999999</v>
      </c>
      <c r="M80" s="37">
        <v>3002.8820000000001</v>
      </c>
      <c r="N80" s="37">
        <v>3274.5464999999999</v>
      </c>
      <c r="O80" s="37">
        <v>3162.3285000000001</v>
      </c>
      <c r="P80" s="37">
        <v>2677.0805</v>
      </c>
      <c r="Q80" s="37">
        <v>2119.7395000000001</v>
      </c>
      <c r="R80" s="37">
        <v>1836.5635</v>
      </c>
      <c r="S80" s="37">
        <v>1609.3620000000001</v>
      </c>
      <c r="T80" s="37">
        <v>1406.5615</v>
      </c>
      <c r="U80" s="37">
        <v>1235.6690000000001</v>
      </c>
      <c r="V80" s="37">
        <v>1073.2665</v>
      </c>
      <c r="W80" s="37">
        <v>938.97500000000002</v>
      </c>
      <c r="X80" s="37">
        <v>814.35400000000004</v>
      </c>
      <c r="Y80" s="37">
        <v>635.81200000000001</v>
      </c>
      <c r="Z80" s="37">
        <v>445.09750000000003</v>
      </c>
      <c r="AA80" s="37">
        <v>257.22750000000002</v>
      </c>
      <c r="AB80" s="37">
        <v>126.4175</v>
      </c>
      <c r="AC80" s="37">
        <v>44.841999999999999</v>
      </c>
      <c r="AD80" s="37">
        <v>9.4614999999999991</v>
      </c>
      <c r="AE80" s="37">
        <v>0.998</v>
      </c>
      <c r="AF80" s="37">
        <v>4.7500000000000001E-2</v>
      </c>
      <c r="AG80" s="38">
        <f t="shared" si="1"/>
        <v>27610.325500000006</v>
      </c>
    </row>
    <row r="81" spans="1:33" x14ac:dyDescent="0.2">
      <c r="A81" s="33">
        <v>7990</v>
      </c>
      <c r="B81" s="33" t="s">
        <v>514</v>
      </c>
      <c r="C81" s="34" t="s">
        <v>327</v>
      </c>
      <c r="D81" s="35" t="s">
        <v>515</v>
      </c>
      <c r="E81" s="35">
        <v>586</v>
      </c>
      <c r="F81" s="35" t="s">
        <v>328</v>
      </c>
      <c r="G81" s="35" t="s">
        <v>676</v>
      </c>
      <c r="H81" s="35">
        <v>586</v>
      </c>
      <c r="I81" s="36" t="s">
        <v>517</v>
      </c>
      <c r="J81" s="35">
        <v>5501</v>
      </c>
      <c r="K81" s="35">
        <v>2015</v>
      </c>
      <c r="L81" s="37">
        <v>29279.791499999999</v>
      </c>
      <c r="M81" s="37">
        <v>26754.197</v>
      </c>
      <c r="N81" s="37">
        <v>25033.663</v>
      </c>
      <c r="O81" s="37">
        <v>22870.816999999999</v>
      </c>
      <c r="P81" s="37">
        <v>20285.389500000001</v>
      </c>
      <c r="Q81" s="37">
        <v>17273.2945</v>
      </c>
      <c r="R81" s="37">
        <v>14114.4565</v>
      </c>
      <c r="S81" s="37">
        <v>11280.933000000001</v>
      </c>
      <c r="T81" s="37">
        <v>9511.6990000000005</v>
      </c>
      <c r="U81" s="37">
        <v>8308.5434999999998</v>
      </c>
      <c r="V81" s="37">
        <v>7395.9645</v>
      </c>
      <c r="W81" s="37">
        <v>6104.9885000000004</v>
      </c>
      <c r="X81" s="37">
        <v>4514.8805000000002</v>
      </c>
      <c r="Y81" s="37">
        <v>3357.4735000000001</v>
      </c>
      <c r="Z81" s="37">
        <v>2443.6129999999998</v>
      </c>
      <c r="AA81" s="37">
        <v>1451.3665000000001</v>
      </c>
      <c r="AB81" s="37">
        <v>701.92700000000002</v>
      </c>
      <c r="AC81" s="37">
        <v>239.54900000000001</v>
      </c>
      <c r="AD81" s="37">
        <v>44.933500000000002</v>
      </c>
      <c r="AE81" s="37">
        <v>1.788</v>
      </c>
      <c r="AF81" s="37">
        <v>2.9499999999999998E-2</v>
      </c>
      <c r="AG81" s="38">
        <f t="shared" si="1"/>
        <v>210969.29800000001</v>
      </c>
    </row>
    <row r="82" spans="1:33" x14ac:dyDescent="0.2">
      <c r="A82" s="33">
        <v>8062</v>
      </c>
      <c r="B82" s="33" t="s">
        <v>514</v>
      </c>
      <c r="C82" s="34" t="s">
        <v>409</v>
      </c>
      <c r="D82" s="35" t="s">
        <v>515</v>
      </c>
      <c r="E82" s="35">
        <v>144</v>
      </c>
      <c r="F82" s="35" t="s">
        <v>410</v>
      </c>
      <c r="G82" s="35" t="s">
        <v>717</v>
      </c>
      <c r="H82" s="35">
        <v>144</v>
      </c>
      <c r="I82" s="36" t="s">
        <v>517</v>
      </c>
      <c r="J82" s="35">
        <v>5501</v>
      </c>
      <c r="K82" s="35">
        <v>2015</v>
      </c>
      <c r="L82" s="37">
        <v>1749.3505</v>
      </c>
      <c r="M82" s="37">
        <v>1815.5074999999999</v>
      </c>
      <c r="N82" s="37">
        <v>1766.6679999999999</v>
      </c>
      <c r="O82" s="37">
        <v>1658.6925000000001</v>
      </c>
      <c r="P82" s="37">
        <v>1618.2705000000001</v>
      </c>
      <c r="Q82" s="37">
        <v>1505.0675000000001</v>
      </c>
      <c r="R82" s="37">
        <v>1632.9970000000001</v>
      </c>
      <c r="S82" s="37">
        <v>1560.1665</v>
      </c>
      <c r="T82" s="37">
        <v>1385.7840000000001</v>
      </c>
      <c r="U82" s="37">
        <v>1317.8420000000001</v>
      </c>
      <c r="V82" s="37">
        <v>1274.662</v>
      </c>
      <c r="W82" s="37">
        <v>1147.0094999999999</v>
      </c>
      <c r="X82" s="37">
        <v>987.25699999999995</v>
      </c>
      <c r="Y82" s="37">
        <v>785.39499999999998</v>
      </c>
      <c r="Z82" s="37">
        <v>510.4495</v>
      </c>
      <c r="AA82" s="37">
        <v>318.69</v>
      </c>
      <c r="AB82" s="37">
        <v>185.73750000000001</v>
      </c>
      <c r="AC82" s="37">
        <v>82.599000000000004</v>
      </c>
      <c r="AD82" s="37">
        <v>26.786000000000001</v>
      </c>
      <c r="AE82" s="37">
        <v>7.2839999999999998</v>
      </c>
      <c r="AF82" s="37">
        <v>0.48199999999999998</v>
      </c>
      <c r="AG82" s="38">
        <f t="shared" si="1"/>
        <v>21336.697499999995</v>
      </c>
    </row>
    <row r="83" spans="1:33" x14ac:dyDescent="0.2">
      <c r="A83" s="33">
        <v>8206</v>
      </c>
      <c r="B83" s="33" t="s">
        <v>514</v>
      </c>
      <c r="C83" s="34" t="s">
        <v>69</v>
      </c>
      <c r="D83" s="35" t="s">
        <v>515</v>
      </c>
      <c r="E83" s="35">
        <v>96</v>
      </c>
      <c r="F83" s="35" t="s">
        <v>70</v>
      </c>
      <c r="G83" s="35" t="s">
        <v>547</v>
      </c>
      <c r="H83" s="35">
        <v>96</v>
      </c>
      <c r="I83" s="36" t="s">
        <v>517</v>
      </c>
      <c r="J83" s="35">
        <v>920</v>
      </c>
      <c r="K83" s="35">
        <v>2015</v>
      </c>
      <c r="L83" s="37">
        <v>34.708500000000001</v>
      </c>
      <c r="M83" s="37">
        <v>32.901499999999999</v>
      </c>
      <c r="N83" s="37">
        <v>34.387999999999998</v>
      </c>
      <c r="O83" s="37">
        <v>34.957500000000003</v>
      </c>
      <c r="P83" s="37">
        <v>35.413499999999999</v>
      </c>
      <c r="Q83" s="37">
        <v>39.408499999999997</v>
      </c>
      <c r="R83" s="37">
        <v>39.430500000000002</v>
      </c>
      <c r="S83" s="37">
        <v>36.445</v>
      </c>
      <c r="T83" s="37">
        <v>33.378</v>
      </c>
      <c r="U83" s="37">
        <v>28.916</v>
      </c>
      <c r="V83" s="37">
        <v>23.646999999999998</v>
      </c>
      <c r="W83" s="37">
        <v>18.2745</v>
      </c>
      <c r="X83" s="37">
        <v>12.3285</v>
      </c>
      <c r="Y83" s="37">
        <v>7.1944999999999997</v>
      </c>
      <c r="Z83" s="37">
        <v>4.43</v>
      </c>
      <c r="AA83" s="37">
        <v>2.9725000000000001</v>
      </c>
      <c r="AB83" s="37">
        <v>1.6719999999999999</v>
      </c>
      <c r="AC83" s="37">
        <v>0.70399999999999996</v>
      </c>
      <c r="AD83" s="37">
        <v>0.2215</v>
      </c>
      <c r="AE83" s="37">
        <v>4.2500000000000003E-2</v>
      </c>
      <c r="AF83" s="37">
        <v>2.5000000000000001E-3</v>
      </c>
      <c r="AG83" s="38">
        <f t="shared" si="1"/>
        <v>421.43650000000008</v>
      </c>
    </row>
    <row r="84" spans="1:33" x14ac:dyDescent="0.2">
      <c r="A84" s="33">
        <v>8278</v>
      </c>
      <c r="B84" s="33" t="s">
        <v>514</v>
      </c>
      <c r="C84" s="34" t="s">
        <v>79</v>
      </c>
      <c r="D84" s="35" t="s">
        <v>515</v>
      </c>
      <c r="E84" s="35">
        <v>116</v>
      </c>
      <c r="F84" s="35" t="s">
        <v>80</v>
      </c>
      <c r="G84" s="35" t="s">
        <v>552</v>
      </c>
      <c r="H84" s="35">
        <v>116</v>
      </c>
      <c r="I84" s="36" t="s">
        <v>517</v>
      </c>
      <c r="J84" s="35">
        <v>920</v>
      </c>
      <c r="K84" s="35">
        <v>2015</v>
      </c>
      <c r="L84" s="37">
        <v>1660.2025000000001</v>
      </c>
      <c r="M84" s="37">
        <v>1596.5925</v>
      </c>
      <c r="N84" s="37">
        <v>1506.1310000000001</v>
      </c>
      <c r="O84" s="37">
        <v>1399.963</v>
      </c>
      <c r="P84" s="37">
        <v>1499.848</v>
      </c>
      <c r="Q84" s="37">
        <v>1459.8405</v>
      </c>
      <c r="R84" s="37">
        <v>1301.9594999999999</v>
      </c>
      <c r="S84" s="37">
        <v>742.44399999999996</v>
      </c>
      <c r="T84" s="37">
        <v>879.37149999999997</v>
      </c>
      <c r="U84" s="37">
        <v>890.54449999999997</v>
      </c>
      <c r="V84" s="37">
        <v>778.91049999999996</v>
      </c>
      <c r="W84" s="37">
        <v>629.99900000000002</v>
      </c>
      <c r="X84" s="37">
        <v>422.601</v>
      </c>
      <c r="Y84" s="37">
        <v>267.07350000000002</v>
      </c>
      <c r="Z84" s="37">
        <v>177.0625</v>
      </c>
      <c r="AA84" s="37">
        <v>113.901</v>
      </c>
      <c r="AB84" s="37">
        <v>60.683500000000002</v>
      </c>
      <c r="AC84" s="37">
        <v>23.6465</v>
      </c>
      <c r="AD84" s="37">
        <v>5.9055</v>
      </c>
      <c r="AE84" s="37">
        <v>0.79500000000000004</v>
      </c>
      <c r="AF84" s="37">
        <v>4.8000000000000001E-2</v>
      </c>
      <c r="AG84" s="38">
        <f t="shared" si="1"/>
        <v>15417.523000000001</v>
      </c>
    </row>
    <row r="85" spans="1:33" x14ac:dyDescent="0.2">
      <c r="A85" s="33">
        <v>8350</v>
      </c>
      <c r="B85" s="33" t="s">
        <v>514</v>
      </c>
      <c r="C85" s="34" t="s">
        <v>207</v>
      </c>
      <c r="D85" s="35" t="s">
        <v>515</v>
      </c>
      <c r="E85" s="35">
        <v>360</v>
      </c>
      <c r="F85" s="35" t="s">
        <v>208</v>
      </c>
      <c r="G85" s="35" t="s">
        <v>616</v>
      </c>
      <c r="H85" s="35">
        <v>360</v>
      </c>
      <c r="I85" s="36" t="s">
        <v>517</v>
      </c>
      <c r="J85" s="35">
        <v>920</v>
      </c>
      <c r="K85" s="35">
        <v>2015</v>
      </c>
      <c r="L85" s="37">
        <v>24010.694</v>
      </c>
      <c r="M85" s="37">
        <v>23458.487000000001</v>
      </c>
      <c r="N85" s="37">
        <v>22163.7605</v>
      </c>
      <c r="O85" s="37">
        <v>22069.859499999999</v>
      </c>
      <c r="P85" s="37">
        <v>21209.730500000001</v>
      </c>
      <c r="Q85" s="37">
        <v>20782.920999999998</v>
      </c>
      <c r="R85" s="37">
        <v>21167.214</v>
      </c>
      <c r="S85" s="37">
        <v>19973.1155</v>
      </c>
      <c r="T85" s="37">
        <v>18336.732499999998</v>
      </c>
      <c r="U85" s="37">
        <v>16519.880499999999</v>
      </c>
      <c r="V85" s="37">
        <v>14080.691999999999</v>
      </c>
      <c r="W85" s="37">
        <v>11141.2685</v>
      </c>
      <c r="X85" s="37">
        <v>8151.4129999999996</v>
      </c>
      <c r="Y85" s="37">
        <v>5989.8639999999996</v>
      </c>
      <c r="Z85" s="37">
        <v>4623.3924999999999</v>
      </c>
      <c r="AA85" s="37">
        <v>3107.77</v>
      </c>
      <c r="AB85" s="37">
        <v>1588.3910000000001</v>
      </c>
      <c r="AC85" s="37">
        <v>572.90750000000003</v>
      </c>
      <c r="AD85" s="37">
        <v>126.1825</v>
      </c>
      <c r="AE85" s="37">
        <v>16.515000000000001</v>
      </c>
      <c r="AF85" s="37">
        <v>1.1785000000000001</v>
      </c>
      <c r="AG85" s="38">
        <f t="shared" si="1"/>
        <v>259091.96950000001</v>
      </c>
    </row>
    <row r="86" spans="1:33" x14ac:dyDescent="0.2">
      <c r="A86" s="33">
        <v>8422</v>
      </c>
      <c r="B86" s="33" t="s">
        <v>514</v>
      </c>
      <c r="C86" s="34" t="s">
        <v>241</v>
      </c>
      <c r="D86" s="35" t="s">
        <v>515</v>
      </c>
      <c r="E86" s="35">
        <v>418</v>
      </c>
      <c r="F86" s="35" t="s">
        <v>242</v>
      </c>
      <c r="G86" s="35" t="s">
        <v>633</v>
      </c>
      <c r="H86" s="35">
        <v>418</v>
      </c>
      <c r="I86" s="36" t="s">
        <v>517</v>
      </c>
      <c r="J86" s="35">
        <v>920</v>
      </c>
      <c r="K86" s="35">
        <v>2015</v>
      </c>
      <c r="L86" s="37">
        <v>766.89350000000002</v>
      </c>
      <c r="M86" s="37">
        <v>752.03150000000005</v>
      </c>
      <c r="N86" s="37">
        <v>729.70100000000002</v>
      </c>
      <c r="O86" s="37">
        <v>726.072</v>
      </c>
      <c r="P86" s="37">
        <v>681.86500000000001</v>
      </c>
      <c r="Q86" s="37">
        <v>621.42049999999995</v>
      </c>
      <c r="R86" s="37">
        <v>521.89750000000004</v>
      </c>
      <c r="S86" s="37">
        <v>426.33249999999998</v>
      </c>
      <c r="T86" s="37">
        <v>357.33600000000001</v>
      </c>
      <c r="U86" s="37">
        <v>305.34550000000002</v>
      </c>
      <c r="V86" s="37">
        <v>260.75349999999997</v>
      </c>
      <c r="W86" s="37">
        <v>205.90450000000001</v>
      </c>
      <c r="X86" s="37">
        <v>150.1155</v>
      </c>
      <c r="Y86" s="37">
        <v>104.687</v>
      </c>
      <c r="Z86" s="37">
        <v>72.475999999999999</v>
      </c>
      <c r="AA86" s="37">
        <v>48.336500000000001</v>
      </c>
      <c r="AB86" s="37">
        <v>29.725999999999999</v>
      </c>
      <c r="AC86" s="37">
        <v>15.538</v>
      </c>
      <c r="AD86" s="37">
        <v>7.1479999999999997</v>
      </c>
      <c r="AE86" s="37">
        <v>3.2894999999999999</v>
      </c>
      <c r="AF86" s="37">
        <v>0.54949999999999999</v>
      </c>
      <c r="AG86" s="38">
        <f t="shared" si="1"/>
        <v>6787.418999999999</v>
      </c>
    </row>
    <row r="87" spans="1:33" x14ac:dyDescent="0.2">
      <c r="A87" s="33">
        <v>8494</v>
      </c>
      <c r="B87" s="33" t="s">
        <v>514</v>
      </c>
      <c r="C87" s="34" t="s">
        <v>263</v>
      </c>
      <c r="D87" s="35">
        <v>9</v>
      </c>
      <c r="E87" s="35">
        <v>458</v>
      </c>
      <c r="F87" s="35" t="s">
        <v>264</v>
      </c>
      <c r="G87" s="35" t="s">
        <v>644</v>
      </c>
      <c r="H87" s="35">
        <v>458</v>
      </c>
      <c r="I87" s="36" t="s">
        <v>517</v>
      </c>
      <c r="J87" s="35">
        <v>920</v>
      </c>
      <c r="K87" s="35">
        <v>2015</v>
      </c>
      <c r="L87" s="37">
        <v>2570.1585</v>
      </c>
      <c r="M87" s="37">
        <v>2550.6080000000002</v>
      </c>
      <c r="N87" s="37">
        <v>2701.3305</v>
      </c>
      <c r="O87" s="37">
        <v>2795.3890000000001</v>
      </c>
      <c r="P87" s="37">
        <v>2950.4065000000001</v>
      </c>
      <c r="Q87" s="37">
        <v>2985.6954999999998</v>
      </c>
      <c r="R87" s="37">
        <v>2747.9850000000001</v>
      </c>
      <c r="S87" s="37">
        <v>2254.9859999999999</v>
      </c>
      <c r="T87" s="37">
        <v>1960.8275000000001</v>
      </c>
      <c r="U87" s="37">
        <v>1789.0060000000001</v>
      </c>
      <c r="V87" s="37">
        <v>1575.5235</v>
      </c>
      <c r="W87" s="37">
        <v>1327.7885000000001</v>
      </c>
      <c r="X87" s="37">
        <v>1033.4045000000001</v>
      </c>
      <c r="Y87" s="37">
        <v>739.8</v>
      </c>
      <c r="Z87" s="37">
        <v>496.15199999999999</v>
      </c>
      <c r="AA87" s="37">
        <v>312.70749999999998</v>
      </c>
      <c r="AB87" s="37">
        <v>163.77950000000001</v>
      </c>
      <c r="AC87" s="37">
        <v>74.067999999999998</v>
      </c>
      <c r="AD87" s="37">
        <v>29.298999999999999</v>
      </c>
      <c r="AE87" s="37">
        <v>8.56</v>
      </c>
      <c r="AF87" s="37">
        <v>1.3574999999999999</v>
      </c>
      <c r="AG87" s="38">
        <f t="shared" si="1"/>
        <v>31068.8325</v>
      </c>
    </row>
    <row r="88" spans="1:33" x14ac:dyDescent="0.2">
      <c r="A88" s="33">
        <v>8566</v>
      </c>
      <c r="B88" s="33" t="s">
        <v>514</v>
      </c>
      <c r="C88" s="34" t="s">
        <v>297</v>
      </c>
      <c r="D88" s="35" t="s">
        <v>515</v>
      </c>
      <c r="E88" s="35">
        <v>104</v>
      </c>
      <c r="F88" s="35" t="s">
        <v>298</v>
      </c>
      <c r="G88" s="35" t="s">
        <v>661</v>
      </c>
      <c r="H88" s="35">
        <v>104</v>
      </c>
      <c r="I88" s="36" t="s">
        <v>517</v>
      </c>
      <c r="J88" s="35">
        <v>920</v>
      </c>
      <c r="K88" s="35">
        <v>2015</v>
      </c>
      <c r="L88" s="37">
        <v>4486.97</v>
      </c>
      <c r="M88" s="37">
        <v>4526.3055000000004</v>
      </c>
      <c r="N88" s="37">
        <v>4680.0150000000003</v>
      </c>
      <c r="O88" s="37">
        <v>4599.0934999999999</v>
      </c>
      <c r="P88" s="37">
        <v>4551.3415000000005</v>
      </c>
      <c r="Q88" s="37">
        <v>4363.165</v>
      </c>
      <c r="R88" s="37">
        <v>4248.1509999999998</v>
      </c>
      <c r="S88" s="37">
        <v>3846.5070000000001</v>
      </c>
      <c r="T88" s="37">
        <v>3504.3584999999998</v>
      </c>
      <c r="U88" s="37">
        <v>3142.7190000000001</v>
      </c>
      <c r="V88" s="37">
        <v>2687.6770000000001</v>
      </c>
      <c r="W88" s="37">
        <v>2231.7190000000001</v>
      </c>
      <c r="X88" s="37">
        <v>1745.13</v>
      </c>
      <c r="Y88" s="37">
        <v>1180.8815</v>
      </c>
      <c r="Z88" s="37">
        <v>782.2835</v>
      </c>
      <c r="AA88" s="37">
        <v>511.62</v>
      </c>
      <c r="AB88" s="37">
        <v>274.221</v>
      </c>
      <c r="AC88" s="37">
        <v>99.513000000000005</v>
      </c>
      <c r="AD88" s="37">
        <v>20.283000000000001</v>
      </c>
      <c r="AE88" s="37">
        <v>1.9570000000000001</v>
      </c>
      <c r="AF88" s="37">
        <v>3.7999999999999999E-2</v>
      </c>
      <c r="AG88" s="38">
        <f t="shared" si="1"/>
        <v>51483.949000000001</v>
      </c>
    </row>
    <row r="89" spans="1:33" x14ac:dyDescent="0.2">
      <c r="A89" s="33">
        <v>8638</v>
      </c>
      <c r="B89" s="33" t="s">
        <v>514</v>
      </c>
      <c r="C89" s="34" t="s">
        <v>339</v>
      </c>
      <c r="D89" s="35" t="s">
        <v>515</v>
      </c>
      <c r="E89" s="35">
        <v>608</v>
      </c>
      <c r="F89" s="35" t="s">
        <v>340</v>
      </c>
      <c r="G89" s="35" t="s">
        <v>682</v>
      </c>
      <c r="H89" s="35">
        <v>608</v>
      </c>
      <c r="I89" s="36" t="s">
        <v>517</v>
      </c>
      <c r="J89" s="35">
        <v>920</v>
      </c>
      <c r="K89" s="35">
        <v>2015</v>
      </c>
      <c r="L89" s="37">
        <v>11591.46</v>
      </c>
      <c r="M89" s="37">
        <v>11340.450500000001</v>
      </c>
      <c r="N89" s="37">
        <v>10693.587</v>
      </c>
      <c r="O89" s="37">
        <v>10223.607</v>
      </c>
      <c r="P89" s="37">
        <v>9523.5519999999997</v>
      </c>
      <c r="Q89" s="37">
        <v>8416.3924999999999</v>
      </c>
      <c r="R89" s="37">
        <v>7498.5420000000004</v>
      </c>
      <c r="S89" s="37">
        <v>6814.6395000000002</v>
      </c>
      <c r="T89" s="37">
        <v>5990.4894999999997</v>
      </c>
      <c r="U89" s="37">
        <v>5272.8215</v>
      </c>
      <c r="V89" s="37">
        <v>4450.0495000000001</v>
      </c>
      <c r="W89" s="37">
        <v>3638.5329999999999</v>
      </c>
      <c r="X89" s="37">
        <v>2799.0520000000001</v>
      </c>
      <c r="Y89" s="37">
        <v>1896.2555</v>
      </c>
      <c r="Z89" s="37">
        <v>1253.8955000000001</v>
      </c>
      <c r="AA89" s="37">
        <v>851.07500000000005</v>
      </c>
      <c r="AB89" s="37">
        <v>473.53199999999998</v>
      </c>
      <c r="AC89" s="37">
        <v>211.36</v>
      </c>
      <c r="AD89" s="37">
        <v>75.147499999999994</v>
      </c>
      <c r="AE89" s="37">
        <v>15.709</v>
      </c>
      <c r="AF89" s="37">
        <v>1.2144999999999999</v>
      </c>
      <c r="AG89" s="38">
        <f t="shared" si="1"/>
        <v>103031.36500000001</v>
      </c>
    </row>
    <row r="90" spans="1:33" x14ac:dyDescent="0.2">
      <c r="A90" s="33">
        <v>8710</v>
      </c>
      <c r="B90" s="33" t="s">
        <v>514</v>
      </c>
      <c r="C90" s="34" t="s">
        <v>391</v>
      </c>
      <c r="D90" s="35" t="s">
        <v>515</v>
      </c>
      <c r="E90" s="35">
        <v>702</v>
      </c>
      <c r="F90" s="35" t="s">
        <v>392</v>
      </c>
      <c r="G90" s="35" t="s">
        <v>708</v>
      </c>
      <c r="H90" s="35">
        <v>702</v>
      </c>
      <c r="I90" s="36" t="s">
        <v>517</v>
      </c>
      <c r="J90" s="35">
        <v>920</v>
      </c>
      <c r="K90" s="35">
        <v>2015</v>
      </c>
      <c r="L90" s="37">
        <v>223.4075</v>
      </c>
      <c r="M90" s="37">
        <v>239.4605</v>
      </c>
      <c r="N90" s="37">
        <v>255.43600000000001</v>
      </c>
      <c r="O90" s="37">
        <v>374.85550000000001</v>
      </c>
      <c r="P90" s="37">
        <v>418.423</v>
      </c>
      <c r="Q90" s="37">
        <v>422.8485</v>
      </c>
      <c r="R90" s="37">
        <v>452.54599999999999</v>
      </c>
      <c r="S90" s="37">
        <v>469.05500000000001</v>
      </c>
      <c r="T90" s="37">
        <v>490.52699999999999</v>
      </c>
      <c r="U90" s="37">
        <v>476.07749999999999</v>
      </c>
      <c r="V90" s="37">
        <v>493.17450000000002</v>
      </c>
      <c r="W90" s="37">
        <v>459.7475</v>
      </c>
      <c r="X90" s="37">
        <v>370.33350000000002</v>
      </c>
      <c r="Y90" s="37">
        <v>202.93450000000001</v>
      </c>
      <c r="Z90" s="37">
        <v>112.083</v>
      </c>
      <c r="AA90" s="37">
        <v>87.245500000000007</v>
      </c>
      <c r="AB90" s="37">
        <v>56.883000000000003</v>
      </c>
      <c r="AC90" s="37">
        <v>30.099</v>
      </c>
      <c r="AD90" s="37">
        <v>11.143000000000001</v>
      </c>
      <c r="AE90" s="37">
        <v>3.0994999999999999</v>
      </c>
      <c r="AF90" s="37">
        <v>0.63849999999999996</v>
      </c>
      <c r="AG90" s="38">
        <f t="shared" si="1"/>
        <v>5650.018</v>
      </c>
    </row>
    <row r="91" spans="1:33" x14ac:dyDescent="0.2">
      <c r="A91" s="33">
        <v>8782</v>
      </c>
      <c r="B91" s="33" t="s">
        <v>514</v>
      </c>
      <c r="C91" s="34" t="s">
        <v>425</v>
      </c>
      <c r="D91" s="35" t="s">
        <v>515</v>
      </c>
      <c r="E91" s="35">
        <v>764</v>
      </c>
      <c r="F91" s="35" t="s">
        <v>426</v>
      </c>
      <c r="G91" s="35" t="s">
        <v>725</v>
      </c>
      <c r="H91" s="35">
        <v>764</v>
      </c>
      <c r="I91" s="36" t="s">
        <v>517</v>
      </c>
      <c r="J91" s="35">
        <v>920</v>
      </c>
      <c r="K91" s="35">
        <v>2015</v>
      </c>
      <c r="L91" s="37">
        <v>3941.5990000000002</v>
      </c>
      <c r="M91" s="37">
        <v>4079.9929999999999</v>
      </c>
      <c r="N91" s="37">
        <v>4211.3635000000004</v>
      </c>
      <c r="O91" s="37">
        <v>4886.8154999999997</v>
      </c>
      <c r="P91" s="37">
        <v>5046.4110000000001</v>
      </c>
      <c r="Q91" s="37">
        <v>5049.5775000000003</v>
      </c>
      <c r="R91" s="37">
        <v>5286.3909999999996</v>
      </c>
      <c r="S91" s="37">
        <v>5135.4075000000003</v>
      </c>
      <c r="T91" s="37">
        <v>5283.4915000000001</v>
      </c>
      <c r="U91" s="37">
        <v>5568.634</v>
      </c>
      <c r="V91" s="37">
        <v>5454.3244999999997</v>
      </c>
      <c r="W91" s="37">
        <v>4871.875</v>
      </c>
      <c r="X91" s="37">
        <v>3771.5765000000001</v>
      </c>
      <c r="Y91" s="37">
        <v>2758.2959999999998</v>
      </c>
      <c r="Z91" s="37">
        <v>1876.3625</v>
      </c>
      <c r="AA91" s="37">
        <v>1442.4204999999999</v>
      </c>
      <c r="AB91" s="37">
        <v>918.54849999999999</v>
      </c>
      <c r="AC91" s="37">
        <v>468.27499999999998</v>
      </c>
      <c r="AD91" s="37">
        <v>168.55199999999999</v>
      </c>
      <c r="AE91" s="37">
        <v>55.695500000000003</v>
      </c>
      <c r="AF91" s="37">
        <v>18.787500000000001</v>
      </c>
      <c r="AG91" s="38">
        <f t="shared" si="1"/>
        <v>70294.396999999997</v>
      </c>
    </row>
    <row r="92" spans="1:33" x14ac:dyDescent="0.2">
      <c r="A92" s="33">
        <v>8854</v>
      </c>
      <c r="B92" s="33" t="s">
        <v>514</v>
      </c>
      <c r="C92" s="34" t="s">
        <v>427</v>
      </c>
      <c r="D92" s="35" t="s">
        <v>515</v>
      </c>
      <c r="E92" s="35">
        <v>626</v>
      </c>
      <c r="F92" s="35" t="s">
        <v>428</v>
      </c>
      <c r="G92" s="35" t="s">
        <v>726</v>
      </c>
      <c r="H92" s="35">
        <v>626</v>
      </c>
      <c r="I92" s="36" t="s">
        <v>517</v>
      </c>
      <c r="J92" s="35">
        <v>920</v>
      </c>
      <c r="K92" s="35">
        <v>2015</v>
      </c>
      <c r="L92" s="37">
        <v>155.72749999999999</v>
      </c>
      <c r="M92" s="37">
        <v>157.6705</v>
      </c>
      <c r="N92" s="37">
        <v>157.45050000000001</v>
      </c>
      <c r="O92" s="37">
        <v>138.21449999999999</v>
      </c>
      <c r="P92" s="37">
        <v>113.50149999999999</v>
      </c>
      <c r="Q92" s="37">
        <v>94.007999999999996</v>
      </c>
      <c r="R92" s="37">
        <v>72.501999999999995</v>
      </c>
      <c r="S92" s="37">
        <v>56.716999999999999</v>
      </c>
      <c r="T92" s="37">
        <v>53.162500000000001</v>
      </c>
      <c r="U92" s="37">
        <v>46.241500000000002</v>
      </c>
      <c r="V92" s="37">
        <v>36.165999999999997</v>
      </c>
      <c r="W92" s="37">
        <v>29.5275</v>
      </c>
      <c r="X92" s="37">
        <v>28.804500000000001</v>
      </c>
      <c r="Y92" s="37">
        <v>27.497</v>
      </c>
      <c r="Z92" s="37">
        <v>19.199000000000002</v>
      </c>
      <c r="AA92" s="37">
        <v>10.243499999999999</v>
      </c>
      <c r="AB92" s="37">
        <v>5.2225000000000001</v>
      </c>
      <c r="AC92" s="37">
        <v>2.7545000000000002</v>
      </c>
      <c r="AD92" s="37">
        <v>1.0285</v>
      </c>
      <c r="AE92" s="37">
        <v>0.16250000000000001</v>
      </c>
      <c r="AF92" s="37">
        <v>1.2E-2</v>
      </c>
      <c r="AG92" s="38">
        <f t="shared" si="1"/>
        <v>1205.8129999999999</v>
      </c>
    </row>
    <row r="93" spans="1:33" x14ac:dyDescent="0.2">
      <c r="A93" s="33">
        <v>8926</v>
      </c>
      <c r="B93" s="33" t="s">
        <v>514</v>
      </c>
      <c r="C93" s="34" t="s">
        <v>469</v>
      </c>
      <c r="D93" s="35" t="s">
        <v>515</v>
      </c>
      <c r="E93" s="35">
        <v>704</v>
      </c>
      <c r="F93" s="35" t="s">
        <v>470</v>
      </c>
      <c r="G93" s="35" t="s">
        <v>747</v>
      </c>
      <c r="H93" s="35">
        <v>704</v>
      </c>
      <c r="I93" s="36" t="s">
        <v>517</v>
      </c>
      <c r="J93" s="35">
        <v>920</v>
      </c>
      <c r="K93" s="35">
        <v>2015</v>
      </c>
      <c r="L93" s="37">
        <v>7485.2595000000001</v>
      </c>
      <c r="M93" s="37">
        <v>7088.0780000000004</v>
      </c>
      <c r="N93" s="37">
        <v>7017.1710000000003</v>
      </c>
      <c r="O93" s="37">
        <v>7012.7584999999999</v>
      </c>
      <c r="P93" s="37">
        <v>8242.8464999999997</v>
      </c>
      <c r="Q93" s="37">
        <v>8119.9549999999999</v>
      </c>
      <c r="R93" s="37">
        <v>7873.1139999999996</v>
      </c>
      <c r="S93" s="37">
        <v>7350.308</v>
      </c>
      <c r="T93" s="37">
        <v>6589.6774999999998</v>
      </c>
      <c r="U93" s="37">
        <v>5475.5805</v>
      </c>
      <c r="V93" s="37">
        <v>5183.0114999999996</v>
      </c>
      <c r="W93" s="37">
        <v>4722.8360000000002</v>
      </c>
      <c r="X93" s="37">
        <v>3555.5079999999998</v>
      </c>
      <c r="Y93" s="37">
        <v>2288.7674999999999</v>
      </c>
      <c r="Z93" s="37">
        <v>1503.0815</v>
      </c>
      <c r="AA93" s="37">
        <v>1182.3530000000001</v>
      </c>
      <c r="AB93" s="37">
        <v>875.04600000000005</v>
      </c>
      <c r="AC93" s="37">
        <v>424.29399999999998</v>
      </c>
      <c r="AD93" s="37">
        <v>161.16999999999999</v>
      </c>
      <c r="AE93" s="37">
        <v>35.701999999999998</v>
      </c>
      <c r="AF93" s="37">
        <v>4.8795000000000002</v>
      </c>
      <c r="AG93" s="38">
        <f t="shared" si="1"/>
        <v>92191.397499999992</v>
      </c>
    </row>
    <row r="94" spans="1:33" x14ac:dyDescent="0.2">
      <c r="A94" s="33">
        <v>9070</v>
      </c>
      <c r="B94" s="33" t="s">
        <v>514</v>
      </c>
      <c r="C94" s="34" t="s">
        <v>27</v>
      </c>
      <c r="D94" s="35" t="s">
        <v>515</v>
      </c>
      <c r="E94" s="35">
        <v>51</v>
      </c>
      <c r="F94" s="35" t="s">
        <v>28</v>
      </c>
      <c r="G94" s="35" t="s">
        <v>526</v>
      </c>
      <c r="H94" s="35">
        <v>51</v>
      </c>
      <c r="I94" s="36" t="s">
        <v>517</v>
      </c>
      <c r="J94" s="35">
        <v>922</v>
      </c>
      <c r="K94" s="35">
        <v>2015</v>
      </c>
      <c r="L94" s="37">
        <v>212.17349999999999</v>
      </c>
      <c r="M94" s="37">
        <v>182.54400000000001</v>
      </c>
      <c r="N94" s="37">
        <v>170.20349999999999</v>
      </c>
      <c r="O94" s="37">
        <v>186.66499999999999</v>
      </c>
      <c r="P94" s="37">
        <v>258.5455</v>
      </c>
      <c r="Q94" s="37">
        <v>273.3075</v>
      </c>
      <c r="R94" s="37">
        <v>226.54900000000001</v>
      </c>
      <c r="S94" s="37">
        <v>175.08699999999999</v>
      </c>
      <c r="T94" s="37">
        <v>158.64449999999999</v>
      </c>
      <c r="U94" s="37">
        <v>164.506</v>
      </c>
      <c r="V94" s="37">
        <v>208.27099999999999</v>
      </c>
      <c r="W94" s="37">
        <v>205.8425</v>
      </c>
      <c r="X94" s="37">
        <v>149.5145</v>
      </c>
      <c r="Y94" s="37">
        <v>95.227000000000004</v>
      </c>
      <c r="Z94" s="37">
        <v>55.6935</v>
      </c>
      <c r="AA94" s="37">
        <v>81.778999999999996</v>
      </c>
      <c r="AB94" s="37">
        <v>44.201000000000001</v>
      </c>
      <c r="AC94" s="37">
        <v>23.959499999999998</v>
      </c>
      <c r="AD94" s="37">
        <v>5.2495000000000003</v>
      </c>
      <c r="AE94" s="37">
        <v>0.56499999999999995</v>
      </c>
      <c r="AF94" s="37">
        <v>6.6500000000000004E-2</v>
      </c>
      <c r="AG94" s="38">
        <f t="shared" si="1"/>
        <v>2878.5944999999997</v>
      </c>
    </row>
    <row r="95" spans="1:33" x14ac:dyDescent="0.2">
      <c r="A95" s="33">
        <v>9142</v>
      </c>
      <c r="B95" s="33" t="s">
        <v>514</v>
      </c>
      <c r="C95" s="34" t="s">
        <v>35</v>
      </c>
      <c r="D95" s="35">
        <v>10</v>
      </c>
      <c r="E95" s="35">
        <v>31</v>
      </c>
      <c r="F95" s="35" t="s">
        <v>36</v>
      </c>
      <c r="G95" s="35" t="s">
        <v>530</v>
      </c>
      <c r="H95" s="35">
        <v>31</v>
      </c>
      <c r="I95" s="36" t="s">
        <v>517</v>
      </c>
      <c r="J95" s="35">
        <v>922</v>
      </c>
      <c r="K95" s="35">
        <v>2015</v>
      </c>
      <c r="L95" s="37">
        <v>923.25699999999995</v>
      </c>
      <c r="M95" s="37">
        <v>819.86599999999999</v>
      </c>
      <c r="N95" s="37">
        <v>664.65599999999995</v>
      </c>
      <c r="O95" s="37">
        <v>717.16549999999995</v>
      </c>
      <c r="P95" s="37">
        <v>895.31650000000002</v>
      </c>
      <c r="Q95" s="37">
        <v>949.88649999999996</v>
      </c>
      <c r="R95" s="37">
        <v>840.21249999999998</v>
      </c>
      <c r="S95" s="37">
        <v>697.20249999999999</v>
      </c>
      <c r="T95" s="37">
        <v>629.06399999999996</v>
      </c>
      <c r="U95" s="37">
        <v>659.35699999999997</v>
      </c>
      <c r="V95" s="37">
        <v>658.202</v>
      </c>
      <c r="W95" s="37">
        <v>537.30600000000004</v>
      </c>
      <c r="X95" s="37">
        <v>330.68400000000003</v>
      </c>
      <c r="Y95" s="37">
        <v>191.50149999999999</v>
      </c>
      <c r="Z95" s="37">
        <v>114.3045</v>
      </c>
      <c r="AA95" s="37">
        <v>134.25399999999999</v>
      </c>
      <c r="AB95" s="37">
        <v>69.573499999999996</v>
      </c>
      <c r="AC95" s="37">
        <v>25.168500000000002</v>
      </c>
      <c r="AD95" s="37">
        <v>5.7889999999999997</v>
      </c>
      <c r="AE95" s="37">
        <v>0.66500000000000004</v>
      </c>
      <c r="AF95" s="37">
        <v>4.8500000000000001E-2</v>
      </c>
      <c r="AG95" s="38">
        <f t="shared" si="1"/>
        <v>9863.4800000000032</v>
      </c>
    </row>
    <row r="96" spans="1:33" x14ac:dyDescent="0.2">
      <c r="A96" s="33">
        <v>9214</v>
      </c>
      <c r="B96" s="33" t="s">
        <v>514</v>
      </c>
      <c r="C96" s="34" t="s">
        <v>39</v>
      </c>
      <c r="D96" s="35" t="s">
        <v>515</v>
      </c>
      <c r="E96" s="35">
        <v>48</v>
      </c>
      <c r="F96" s="35" t="s">
        <v>40</v>
      </c>
      <c r="G96" s="35" t="s">
        <v>532</v>
      </c>
      <c r="H96" s="35">
        <v>48</v>
      </c>
      <c r="I96" s="36" t="s">
        <v>517</v>
      </c>
      <c r="J96" s="35">
        <v>922</v>
      </c>
      <c r="K96" s="35">
        <v>2015</v>
      </c>
      <c r="L96" s="37">
        <v>102.8955</v>
      </c>
      <c r="M96" s="37">
        <v>92.852000000000004</v>
      </c>
      <c r="N96" s="37">
        <v>81.710499999999996</v>
      </c>
      <c r="O96" s="37">
        <v>77.563999999999993</v>
      </c>
      <c r="P96" s="37">
        <v>110.61</v>
      </c>
      <c r="Q96" s="37">
        <v>179.50399999999999</v>
      </c>
      <c r="R96" s="37">
        <v>181.85900000000001</v>
      </c>
      <c r="S96" s="37">
        <v>142.9485</v>
      </c>
      <c r="T96" s="37">
        <v>111.09399999999999</v>
      </c>
      <c r="U96" s="37">
        <v>89.212999999999994</v>
      </c>
      <c r="V96" s="37">
        <v>70.217500000000001</v>
      </c>
      <c r="W96" s="37">
        <v>53.1</v>
      </c>
      <c r="X96" s="37">
        <v>30.8005</v>
      </c>
      <c r="Y96" s="37">
        <v>15.910500000000001</v>
      </c>
      <c r="Z96" s="37">
        <v>9.6984999999999992</v>
      </c>
      <c r="AA96" s="37">
        <v>6.7195</v>
      </c>
      <c r="AB96" s="37">
        <v>3.4350000000000001</v>
      </c>
      <c r="AC96" s="37">
        <v>1.5375000000000001</v>
      </c>
      <c r="AD96" s="37">
        <v>0.39800000000000002</v>
      </c>
      <c r="AE96" s="37">
        <v>7.0499999999999993E-2</v>
      </c>
      <c r="AF96" s="37">
        <v>4.0000000000000001E-3</v>
      </c>
      <c r="AG96" s="38">
        <f t="shared" si="1"/>
        <v>1362.1419999999994</v>
      </c>
    </row>
    <row r="97" spans="1:33" x14ac:dyDescent="0.2">
      <c r="A97" s="33">
        <v>9286</v>
      </c>
      <c r="B97" s="33" t="s">
        <v>514</v>
      </c>
      <c r="C97" s="34" t="s">
        <v>119</v>
      </c>
      <c r="D97" s="35">
        <v>11</v>
      </c>
      <c r="E97" s="35">
        <v>196</v>
      </c>
      <c r="F97" s="35" t="s">
        <v>120</v>
      </c>
      <c r="G97" s="35" t="s">
        <v>572</v>
      </c>
      <c r="H97" s="35">
        <v>196</v>
      </c>
      <c r="I97" s="36" t="s">
        <v>517</v>
      </c>
      <c r="J97" s="35">
        <v>922</v>
      </c>
      <c r="K97" s="35">
        <v>2015</v>
      </c>
      <c r="L97" s="37">
        <v>66.547499999999999</v>
      </c>
      <c r="M97" s="37">
        <v>62.904499999999999</v>
      </c>
      <c r="N97" s="37">
        <v>61.896999999999998</v>
      </c>
      <c r="O97" s="37">
        <v>69.569500000000005</v>
      </c>
      <c r="P97" s="37">
        <v>91.308999999999997</v>
      </c>
      <c r="Q97" s="37">
        <v>113.35299999999999</v>
      </c>
      <c r="R97" s="37">
        <v>109.9495</v>
      </c>
      <c r="S97" s="37">
        <v>95.522999999999996</v>
      </c>
      <c r="T97" s="37">
        <v>84.165000000000006</v>
      </c>
      <c r="U97" s="37">
        <v>80.45</v>
      </c>
      <c r="V97" s="37">
        <v>74.531999999999996</v>
      </c>
      <c r="W97" s="37">
        <v>68.674999999999997</v>
      </c>
      <c r="X97" s="37">
        <v>57.595500000000001</v>
      </c>
      <c r="Y97" s="37">
        <v>50.027500000000003</v>
      </c>
      <c r="Z97" s="37">
        <v>39.153500000000001</v>
      </c>
      <c r="AA97" s="37">
        <v>28.8825</v>
      </c>
      <c r="AB97" s="37">
        <v>18.395499999999998</v>
      </c>
      <c r="AC97" s="37">
        <v>9.7635000000000005</v>
      </c>
      <c r="AD97" s="37">
        <v>3.7164999999999999</v>
      </c>
      <c r="AE97" s="37">
        <v>0.78100000000000003</v>
      </c>
      <c r="AF97" s="37">
        <v>8.9499999999999996E-2</v>
      </c>
      <c r="AG97" s="38">
        <f t="shared" si="1"/>
        <v>1187.2799999999997</v>
      </c>
    </row>
    <row r="98" spans="1:33" x14ac:dyDescent="0.2">
      <c r="A98" s="33">
        <v>9358</v>
      </c>
      <c r="B98" s="33" t="s">
        <v>514</v>
      </c>
      <c r="C98" s="34" t="s">
        <v>169</v>
      </c>
      <c r="D98" s="35">
        <v>12</v>
      </c>
      <c r="E98" s="35">
        <v>268</v>
      </c>
      <c r="F98" s="35" t="s">
        <v>170</v>
      </c>
      <c r="G98" s="35" t="s">
        <v>597</v>
      </c>
      <c r="H98" s="35">
        <v>268</v>
      </c>
      <c r="I98" s="36" t="s">
        <v>517</v>
      </c>
      <c r="J98" s="35">
        <v>922</v>
      </c>
      <c r="K98" s="35">
        <v>2015</v>
      </c>
      <c r="L98" s="37">
        <v>276.65249999999997</v>
      </c>
      <c r="M98" s="37">
        <v>243.33500000000001</v>
      </c>
      <c r="N98" s="37">
        <v>210.8965</v>
      </c>
      <c r="O98" s="37">
        <v>225.858</v>
      </c>
      <c r="P98" s="37">
        <v>266.12</v>
      </c>
      <c r="Q98" s="37">
        <v>291.82600000000002</v>
      </c>
      <c r="R98" s="37">
        <v>271.024</v>
      </c>
      <c r="S98" s="37">
        <v>250.697</v>
      </c>
      <c r="T98" s="37">
        <v>243.16</v>
      </c>
      <c r="U98" s="37">
        <v>238.1515</v>
      </c>
      <c r="V98" s="37">
        <v>267.0675</v>
      </c>
      <c r="W98" s="37">
        <v>249.553</v>
      </c>
      <c r="X98" s="37">
        <v>210.68450000000001</v>
      </c>
      <c r="Y98" s="37">
        <v>160.52099999999999</v>
      </c>
      <c r="Z98" s="37">
        <v>114.42100000000001</v>
      </c>
      <c r="AA98" s="37">
        <v>135.60599999999999</v>
      </c>
      <c r="AB98" s="37">
        <v>72.272499999999994</v>
      </c>
      <c r="AC98" s="37">
        <v>34.865499999999997</v>
      </c>
      <c r="AD98" s="37">
        <v>7.3860000000000001</v>
      </c>
      <c r="AE98" s="37">
        <v>0.92949999999999999</v>
      </c>
      <c r="AF98" s="37">
        <v>0.105</v>
      </c>
      <c r="AG98" s="38">
        <f t="shared" si="1"/>
        <v>3771.1319999999996</v>
      </c>
    </row>
    <row r="99" spans="1:33" x14ac:dyDescent="0.2">
      <c r="A99" s="33">
        <v>9430</v>
      </c>
      <c r="B99" s="33" t="s">
        <v>514</v>
      </c>
      <c r="C99" s="34" t="s">
        <v>211</v>
      </c>
      <c r="D99" s="35" t="s">
        <v>515</v>
      </c>
      <c r="E99" s="35">
        <v>368</v>
      </c>
      <c r="F99" s="35" t="s">
        <v>212</v>
      </c>
      <c r="G99" s="35" t="s">
        <v>618</v>
      </c>
      <c r="H99" s="35">
        <v>368</v>
      </c>
      <c r="I99" s="36" t="s">
        <v>517</v>
      </c>
      <c r="J99" s="35">
        <v>922</v>
      </c>
      <c r="K99" s="35">
        <v>2015</v>
      </c>
      <c r="L99" s="37">
        <v>5798.0609999999997</v>
      </c>
      <c r="M99" s="37">
        <v>4964.7174999999997</v>
      </c>
      <c r="N99" s="37">
        <v>4436.7815000000001</v>
      </c>
      <c r="O99" s="37">
        <v>4020.5479999999998</v>
      </c>
      <c r="P99" s="37">
        <v>3555.6550000000002</v>
      </c>
      <c r="Q99" s="37">
        <v>2946.56</v>
      </c>
      <c r="R99" s="37">
        <v>2537.7984999999999</v>
      </c>
      <c r="S99" s="37">
        <v>2215.3820000000001</v>
      </c>
      <c r="T99" s="37">
        <v>1935.4349999999999</v>
      </c>
      <c r="U99" s="37">
        <v>1573.2175</v>
      </c>
      <c r="V99" s="37">
        <v>1163.598</v>
      </c>
      <c r="W99" s="37">
        <v>736.11800000000005</v>
      </c>
      <c r="X99" s="37">
        <v>705.52250000000004</v>
      </c>
      <c r="Y99" s="37">
        <v>480.41550000000001</v>
      </c>
      <c r="Z99" s="37">
        <v>335.02499999999998</v>
      </c>
      <c r="AA99" s="37">
        <v>204.45099999999999</v>
      </c>
      <c r="AB99" s="37">
        <v>102.2285</v>
      </c>
      <c r="AC99" s="37">
        <v>36.557000000000002</v>
      </c>
      <c r="AD99" s="37">
        <v>8.5869999999999997</v>
      </c>
      <c r="AE99" s="37">
        <v>1.089</v>
      </c>
      <c r="AF99" s="37">
        <v>6.5000000000000002E-2</v>
      </c>
      <c r="AG99" s="38">
        <f t="shared" si="1"/>
        <v>37757.812500000007</v>
      </c>
    </row>
    <row r="100" spans="1:33" x14ac:dyDescent="0.2">
      <c r="A100" s="33">
        <v>9502</v>
      </c>
      <c r="B100" s="33" t="s">
        <v>514</v>
      </c>
      <c r="C100" s="34" t="s">
        <v>217</v>
      </c>
      <c r="D100" s="35" t="s">
        <v>515</v>
      </c>
      <c r="E100" s="35">
        <v>376</v>
      </c>
      <c r="F100" s="35" t="s">
        <v>218</v>
      </c>
      <c r="G100" s="35" t="s">
        <v>621</v>
      </c>
      <c r="H100" s="35">
        <v>376</v>
      </c>
      <c r="I100" s="36" t="s">
        <v>517</v>
      </c>
      <c r="J100" s="35">
        <v>922</v>
      </c>
      <c r="K100" s="35">
        <v>2015</v>
      </c>
      <c r="L100" s="37">
        <v>832.74749999999995</v>
      </c>
      <c r="M100" s="37">
        <v>739.93700000000001</v>
      </c>
      <c r="N100" s="37">
        <v>679.98749999999995</v>
      </c>
      <c r="O100" s="37">
        <v>621.86249999999995</v>
      </c>
      <c r="P100" s="37">
        <v>574.87300000000005</v>
      </c>
      <c r="Q100" s="37">
        <v>573.05849999999998</v>
      </c>
      <c r="R100" s="37">
        <v>564.31299999999999</v>
      </c>
      <c r="S100" s="37">
        <v>542.49149999999997</v>
      </c>
      <c r="T100" s="37">
        <v>501.31900000000002</v>
      </c>
      <c r="U100" s="37">
        <v>413.17750000000001</v>
      </c>
      <c r="V100" s="37">
        <v>379.79199999999997</v>
      </c>
      <c r="W100" s="37">
        <v>364.31450000000001</v>
      </c>
      <c r="X100" s="37">
        <v>346.27699999999999</v>
      </c>
      <c r="Y100" s="37">
        <v>298.57600000000002</v>
      </c>
      <c r="Z100" s="37">
        <v>179.0925</v>
      </c>
      <c r="AA100" s="37">
        <v>162.3535</v>
      </c>
      <c r="AB100" s="37">
        <v>113.9915</v>
      </c>
      <c r="AC100" s="37">
        <v>74.021000000000001</v>
      </c>
      <c r="AD100" s="37">
        <v>35.877499999999998</v>
      </c>
      <c r="AE100" s="37">
        <v>8.3015000000000008</v>
      </c>
      <c r="AF100" s="37">
        <v>1.4139999999999999</v>
      </c>
      <c r="AG100" s="38">
        <f t="shared" si="1"/>
        <v>8007.7779999999993</v>
      </c>
    </row>
    <row r="101" spans="1:33" x14ac:dyDescent="0.2">
      <c r="A101" s="33">
        <v>9574</v>
      </c>
      <c r="B101" s="33" t="s">
        <v>514</v>
      </c>
      <c r="C101" s="34" t="s">
        <v>227</v>
      </c>
      <c r="D101" s="35" t="s">
        <v>515</v>
      </c>
      <c r="E101" s="35">
        <v>400</v>
      </c>
      <c r="F101" s="35" t="s">
        <v>228</v>
      </c>
      <c r="G101" s="35" t="s">
        <v>626</v>
      </c>
      <c r="H101" s="35">
        <v>400</v>
      </c>
      <c r="I101" s="36" t="s">
        <v>517</v>
      </c>
      <c r="J101" s="35">
        <v>922</v>
      </c>
      <c r="K101" s="35">
        <v>2015</v>
      </c>
      <c r="L101" s="37">
        <v>1179.7270000000001</v>
      </c>
      <c r="M101" s="37">
        <v>1149.2190000000001</v>
      </c>
      <c r="N101" s="37">
        <v>1000.8585</v>
      </c>
      <c r="O101" s="37">
        <v>959.14949999999999</v>
      </c>
      <c r="P101" s="37">
        <v>936.23050000000001</v>
      </c>
      <c r="Q101" s="37">
        <v>823.51949999999999</v>
      </c>
      <c r="R101" s="37">
        <v>721.80849999999998</v>
      </c>
      <c r="S101" s="37">
        <v>628.649</v>
      </c>
      <c r="T101" s="37">
        <v>556.92899999999997</v>
      </c>
      <c r="U101" s="37">
        <v>468.27800000000002</v>
      </c>
      <c r="V101" s="37">
        <v>354.98349999999999</v>
      </c>
      <c r="W101" s="37">
        <v>248.86949999999999</v>
      </c>
      <c r="X101" s="37">
        <v>170.0515</v>
      </c>
      <c r="Y101" s="37">
        <v>117.114</v>
      </c>
      <c r="Z101" s="37">
        <v>82.575500000000005</v>
      </c>
      <c r="AA101" s="37">
        <v>56.314</v>
      </c>
      <c r="AB101" s="37">
        <v>27.407499999999999</v>
      </c>
      <c r="AC101" s="37">
        <v>9.8030000000000008</v>
      </c>
      <c r="AD101" s="37">
        <v>2.4155000000000002</v>
      </c>
      <c r="AE101" s="37">
        <v>0.32250000000000001</v>
      </c>
      <c r="AF101" s="37">
        <v>2.1499999999999998E-2</v>
      </c>
      <c r="AG101" s="38">
        <f t="shared" si="1"/>
        <v>9494.2465000000011</v>
      </c>
    </row>
    <row r="102" spans="1:33" x14ac:dyDescent="0.2">
      <c r="A102" s="33">
        <v>9646</v>
      </c>
      <c r="B102" s="33" t="s">
        <v>514</v>
      </c>
      <c r="C102" s="34" t="s">
        <v>237</v>
      </c>
      <c r="D102" s="35" t="s">
        <v>515</v>
      </c>
      <c r="E102" s="35">
        <v>414</v>
      </c>
      <c r="F102" s="35" t="s">
        <v>238</v>
      </c>
      <c r="G102" s="35" t="s">
        <v>631</v>
      </c>
      <c r="H102" s="35">
        <v>414</v>
      </c>
      <c r="I102" s="36" t="s">
        <v>517</v>
      </c>
      <c r="J102" s="35">
        <v>922</v>
      </c>
      <c r="K102" s="35">
        <v>2015</v>
      </c>
      <c r="L102" s="37">
        <v>320.91300000000001</v>
      </c>
      <c r="M102" s="37">
        <v>286.10849999999999</v>
      </c>
      <c r="N102" s="37">
        <v>241.52850000000001</v>
      </c>
      <c r="O102" s="37">
        <v>219.47399999999999</v>
      </c>
      <c r="P102" s="37">
        <v>198.67150000000001</v>
      </c>
      <c r="Q102" s="37">
        <v>317.10599999999999</v>
      </c>
      <c r="R102" s="37">
        <v>476.21850000000001</v>
      </c>
      <c r="S102" s="37">
        <v>496.20499999999998</v>
      </c>
      <c r="T102" s="37">
        <v>476.32850000000002</v>
      </c>
      <c r="U102" s="37">
        <v>324.75400000000002</v>
      </c>
      <c r="V102" s="37">
        <v>225.542</v>
      </c>
      <c r="W102" s="37">
        <v>147.369</v>
      </c>
      <c r="X102" s="37">
        <v>86.786500000000004</v>
      </c>
      <c r="Y102" s="37">
        <v>45.408999999999999</v>
      </c>
      <c r="Z102" s="37">
        <v>22.731999999999999</v>
      </c>
      <c r="AA102" s="37">
        <v>13.571999999999999</v>
      </c>
      <c r="AB102" s="37">
        <v>6.8064999999999998</v>
      </c>
      <c r="AC102" s="37">
        <v>2.3904999999999998</v>
      </c>
      <c r="AD102" s="37">
        <v>0.70850000000000002</v>
      </c>
      <c r="AE102" s="37">
        <v>0.1105</v>
      </c>
      <c r="AF102" s="37">
        <v>8.9999999999999993E-3</v>
      </c>
      <c r="AG102" s="38">
        <f t="shared" si="1"/>
        <v>3908.7430000000004</v>
      </c>
    </row>
    <row r="103" spans="1:33" x14ac:dyDescent="0.2">
      <c r="A103" s="33">
        <v>9718</v>
      </c>
      <c r="B103" s="33" t="s">
        <v>514</v>
      </c>
      <c r="C103" s="34" t="s">
        <v>245</v>
      </c>
      <c r="D103" s="35" t="s">
        <v>515</v>
      </c>
      <c r="E103" s="35">
        <v>422</v>
      </c>
      <c r="F103" s="35" t="s">
        <v>246</v>
      </c>
      <c r="G103" s="35" t="s">
        <v>635</v>
      </c>
      <c r="H103" s="35">
        <v>422</v>
      </c>
      <c r="I103" s="36" t="s">
        <v>517</v>
      </c>
      <c r="J103" s="35">
        <v>922</v>
      </c>
      <c r="K103" s="35">
        <v>2015</v>
      </c>
      <c r="L103" s="37">
        <v>556.47749999999996</v>
      </c>
      <c r="M103" s="37">
        <v>511.13049999999998</v>
      </c>
      <c r="N103" s="37">
        <v>522.26</v>
      </c>
      <c r="O103" s="37">
        <v>532.03750000000002</v>
      </c>
      <c r="P103" s="37">
        <v>552.19849999999997</v>
      </c>
      <c r="Q103" s="37">
        <v>549.36900000000003</v>
      </c>
      <c r="R103" s="37">
        <v>518.50900000000001</v>
      </c>
      <c r="S103" s="37">
        <v>465.4735</v>
      </c>
      <c r="T103" s="37">
        <v>429.92899999999997</v>
      </c>
      <c r="U103" s="37">
        <v>397.33499999999998</v>
      </c>
      <c r="V103" s="37">
        <v>357.75</v>
      </c>
      <c r="W103" s="37">
        <v>306.01799999999997</v>
      </c>
      <c r="X103" s="37">
        <v>250.55500000000001</v>
      </c>
      <c r="Y103" s="37">
        <v>162.36949999999999</v>
      </c>
      <c r="Z103" s="37">
        <v>110.9515</v>
      </c>
      <c r="AA103" s="37">
        <v>85.495000000000005</v>
      </c>
      <c r="AB103" s="37">
        <v>55.8855</v>
      </c>
      <c r="AC103" s="37">
        <v>26.643000000000001</v>
      </c>
      <c r="AD103" s="37">
        <v>7.4545000000000003</v>
      </c>
      <c r="AE103" s="37">
        <v>0.999</v>
      </c>
      <c r="AF103" s="37">
        <v>9.9000000000000005E-2</v>
      </c>
      <c r="AG103" s="38">
        <f t="shared" si="1"/>
        <v>6398.9395000000004</v>
      </c>
    </row>
    <row r="104" spans="1:33" x14ac:dyDescent="0.2">
      <c r="A104" s="33">
        <v>9790</v>
      </c>
      <c r="B104" s="33" t="s">
        <v>514</v>
      </c>
      <c r="C104" s="34" t="s">
        <v>325</v>
      </c>
      <c r="D104" s="35" t="s">
        <v>515</v>
      </c>
      <c r="E104" s="35">
        <v>512</v>
      </c>
      <c r="F104" s="35" t="s">
        <v>326</v>
      </c>
      <c r="G104" s="35" t="s">
        <v>675</v>
      </c>
      <c r="H104" s="35">
        <v>512</v>
      </c>
      <c r="I104" s="36" t="s">
        <v>517</v>
      </c>
      <c r="J104" s="35">
        <v>922</v>
      </c>
      <c r="K104" s="35">
        <v>2015</v>
      </c>
      <c r="L104" s="37">
        <v>385.125</v>
      </c>
      <c r="M104" s="37">
        <v>305.3005</v>
      </c>
      <c r="N104" s="37">
        <v>242.96250000000001</v>
      </c>
      <c r="O104" s="37">
        <v>236.56399999999999</v>
      </c>
      <c r="P104" s="37">
        <v>389.166</v>
      </c>
      <c r="Q104" s="37">
        <v>705.572</v>
      </c>
      <c r="R104" s="37">
        <v>602.01900000000001</v>
      </c>
      <c r="S104" s="37">
        <v>424.92750000000001</v>
      </c>
      <c r="T104" s="37">
        <v>289.57600000000002</v>
      </c>
      <c r="U104" s="37">
        <v>200.666</v>
      </c>
      <c r="V104" s="37">
        <v>140.63</v>
      </c>
      <c r="W104" s="37">
        <v>104.77249999999999</v>
      </c>
      <c r="X104" s="37">
        <v>58.31</v>
      </c>
      <c r="Y104" s="37">
        <v>42.285499999999999</v>
      </c>
      <c r="Z104" s="37">
        <v>29.6035</v>
      </c>
      <c r="AA104" s="37">
        <v>18.907499999999999</v>
      </c>
      <c r="AB104" s="37">
        <v>9.8774999999999995</v>
      </c>
      <c r="AC104" s="37">
        <v>4.1144999999999996</v>
      </c>
      <c r="AD104" s="37">
        <v>1.1505000000000001</v>
      </c>
      <c r="AE104" s="37">
        <v>0.22900000000000001</v>
      </c>
      <c r="AF104" s="37">
        <v>1.7500000000000002E-2</v>
      </c>
      <c r="AG104" s="38">
        <f t="shared" si="1"/>
        <v>4191.7764999999999</v>
      </c>
    </row>
    <row r="105" spans="1:33" x14ac:dyDescent="0.2">
      <c r="A105" s="33">
        <v>9862</v>
      </c>
      <c r="B105" s="33" t="s">
        <v>514</v>
      </c>
      <c r="C105" s="34" t="s">
        <v>347</v>
      </c>
      <c r="D105" s="35" t="s">
        <v>515</v>
      </c>
      <c r="E105" s="35">
        <v>634</v>
      </c>
      <c r="F105" s="35" t="s">
        <v>348</v>
      </c>
      <c r="G105" s="35" t="s">
        <v>686</v>
      </c>
      <c r="H105" s="35">
        <v>634</v>
      </c>
      <c r="I105" s="36" t="s">
        <v>517</v>
      </c>
      <c r="J105" s="35">
        <v>922</v>
      </c>
      <c r="K105" s="35">
        <v>2015</v>
      </c>
      <c r="L105" s="37">
        <v>128.078</v>
      </c>
      <c r="M105" s="37">
        <v>115.762</v>
      </c>
      <c r="N105" s="37">
        <v>91.744500000000002</v>
      </c>
      <c r="O105" s="37">
        <v>90.608000000000004</v>
      </c>
      <c r="P105" s="37">
        <v>256.65499999999997</v>
      </c>
      <c r="Q105" s="37">
        <v>419.60399999999998</v>
      </c>
      <c r="R105" s="37">
        <v>403.38400000000001</v>
      </c>
      <c r="S105" s="37">
        <v>307.84949999999998</v>
      </c>
      <c r="T105" s="37">
        <v>228.071</v>
      </c>
      <c r="U105" s="37">
        <v>157.09350000000001</v>
      </c>
      <c r="V105" s="37">
        <v>99.828999999999994</v>
      </c>
      <c r="W105" s="37">
        <v>62.636499999999998</v>
      </c>
      <c r="X105" s="37">
        <v>29.475999999999999</v>
      </c>
      <c r="Y105" s="37">
        <v>12.654999999999999</v>
      </c>
      <c r="Z105" s="37">
        <v>4.9610000000000003</v>
      </c>
      <c r="AA105" s="37">
        <v>3.2410000000000001</v>
      </c>
      <c r="AB105" s="37">
        <v>2.0209999999999999</v>
      </c>
      <c r="AC105" s="37">
        <v>0.74099999999999999</v>
      </c>
      <c r="AD105" s="37">
        <v>0.13800000000000001</v>
      </c>
      <c r="AE105" s="37">
        <v>2.35E-2</v>
      </c>
      <c r="AF105" s="37">
        <v>1E-3</v>
      </c>
      <c r="AG105" s="38">
        <f t="shared" si="1"/>
        <v>2414.5725000000002</v>
      </c>
    </row>
    <row r="106" spans="1:33" x14ac:dyDescent="0.2">
      <c r="A106" s="33">
        <v>9934</v>
      </c>
      <c r="B106" s="33" t="s">
        <v>514</v>
      </c>
      <c r="C106" s="34" t="s">
        <v>381</v>
      </c>
      <c r="D106" s="35" t="s">
        <v>515</v>
      </c>
      <c r="E106" s="35">
        <v>682</v>
      </c>
      <c r="F106" s="35" t="s">
        <v>382</v>
      </c>
      <c r="G106" s="35" t="s">
        <v>703</v>
      </c>
      <c r="H106" s="35">
        <v>682</v>
      </c>
      <c r="I106" s="36" t="s">
        <v>517</v>
      </c>
      <c r="J106" s="35">
        <v>922</v>
      </c>
      <c r="K106" s="35">
        <v>2015</v>
      </c>
      <c r="L106" s="37">
        <v>3213.9380000000001</v>
      </c>
      <c r="M106" s="37">
        <v>2993.0385000000001</v>
      </c>
      <c r="N106" s="37">
        <v>2804.7235000000001</v>
      </c>
      <c r="O106" s="37">
        <v>2638.4895000000001</v>
      </c>
      <c r="P106" s="37">
        <v>2463.069</v>
      </c>
      <c r="Q106" s="37">
        <v>2637.8595</v>
      </c>
      <c r="R106" s="37">
        <v>2926.0419999999999</v>
      </c>
      <c r="S106" s="37">
        <v>3590.6954999999998</v>
      </c>
      <c r="T106" s="37">
        <v>3232.3975</v>
      </c>
      <c r="U106" s="37">
        <v>2379.134</v>
      </c>
      <c r="V106" s="37">
        <v>1569.5509999999999</v>
      </c>
      <c r="W106" s="37">
        <v>964.19650000000001</v>
      </c>
      <c r="X106" s="37">
        <v>576.54600000000005</v>
      </c>
      <c r="Y106" s="37">
        <v>299.26549999999997</v>
      </c>
      <c r="Z106" s="37">
        <v>209.09100000000001</v>
      </c>
      <c r="AA106" s="37">
        <v>128.55950000000001</v>
      </c>
      <c r="AB106" s="37">
        <v>72.686499999999995</v>
      </c>
      <c r="AC106" s="37">
        <v>36.361499999999999</v>
      </c>
      <c r="AD106" s="37">
        <v>12.1435</v>
      </c>
      <c r="AE106" s="37">
        <v>1.9085000000000001</v>
      </c>
      <c r="AF106" s="37">
        <v>0.1515</v>
      </c>
      <c r="AG106" s="38">
        <f t="shared" si="1"/>
        <v>32749.847999999991</v>
      </c>
    </row>
    <row r="107" spans="1:33" x14ac:dyDescent="0.2">
      <c r="A107" s="33">
        <v>10006</v>
      </c>
      <c r="B107" s="33" t="s">
        <v>514</v>
      </c>
      <c r="C107" s="34" t="s">
        <v>411</v>
      </c>
      <c r="D107" s="35">
        <v>13</v>
      </c>
      <c r="E107" s="35">
        <v>275</v>
      </c>
      <c r="F107" s="35" t="s">
        <v>412</v>
      </c>
      <c r="G107" s="35" t="s">
        <v>718</v>
      </c>
      <c r="H107" s="35">
        <v>275</v>
      </c>
      <c r="I107" s="36" t="s">
        <v>517</v>
      </c>
      <c r="J107" s="35">
        <v>922</v>
      </c>
      <c r="K107" s="35">
        <v>2015</v>
      </c>
      <c r="L107" s="37">
        <v>681.14800000000002</v>
      </c>
      <c r="M107" s="37">
        <v>603.23400000000004</v>
      </c>
      <c r="N107" s="37">
        <v>537.77599999999995</v>
      </c>
      <c r="O107" s="37">
        <v>490.43700000000001</v>
      </c>
      <c r="P107" s="37">
        <v>459.98050000000001</v>
      </c>
      <c r="Q107" s="37">
        <v>378.28399999999999</v>
      </c>
      <c r="R107" s="37">
        <v>296.81549999999999</v>
      </c>
      <c r="S107" s="37">
        <v>235.23599999999999</v>
      </c>
      <c r="T107" s="37">
        <v>191.066</v>
      </c>
      <c r="U107" s="37">
        <v>160.05850000000001</v>
      </c>
      <c r="V107" s="37">
        <v>132.964</v>
      </c>
      <c r="W107" s="37">
        <v>102.47750000000001</v>
      </c>
      <c r="X107" s="37">
        <v>75.960499999999996</v>
      </c>
      <c r="Y107" s="37">
        <v>55.769500000000001</v>
      </c>
      <c r="Z107" s="37">
        <v>39.348500000000001</v>
      </c>
      <c r="AA107" s="37">
        <v>25.6785</v>
      </c>
      <c r="AB107" s="37">
        <v>12.692500000000001</v>
      </c>
      <c r="AC107" s="37">
        <v>4.4684999999999997</v>
      </c>
      <c r="AD107" s="37">
        <v>1.073</v>
      </c>
      <c r="AE107" s="37">
        <v>0.13800000000000001</v>
      </c>
      <c r="AF107" s="37">
        <v>7.4999999999999997E-3</v>
      </c>
      <c r="AG107" s="38">
        <f t="shared" si="1"/>
        <v>4484.6135000000004</v>
      </c>
    </row>
    <row r="108" spans="1:33" x14ac:dyDescent="0.2">
      <c r="A108" s="33">
        <v>10078</v>
      </c>
      <c r="B108" s="33" t="s">
        <v>514</v>
      </c>
      <c r="C108" s="34" t="s">
        <v>421</v>
      </c>
      <c r="D108" s="35" t="s">
        <v>515</v>
      </c>
      <c r="E108" s="35">
        <v>760</v>
      </c>
      <c r="F108" s="35" t="s">
        <v>422</v>
      </c>
      <c r="G108" s="35" t="s">
        <v>723</v>
      </c>
      <c r="H108" s="35">
        <v>760</v>
      </c>
      <c r="I108" s="36" t="s">
        <v>517</v>
      </c>
      <c r="J108" s="35">
        <v>922</v>
      </c>
      <c r="K108" s="35">
        <v>2015</v>
      </c>
      <c r="L108" s="37">
        <v>2463.8744999999999</v>
      </c>
      <c r="M108" s="37">
        <v>2887.5439999999999</v>
      </c>
      <c r="N108" s="37">
        <v>2540.136</v>
      </c>
      <c r="O108" s="37">
        <v>1943.299</v>
      </c>
      <c r="P108" s="37">
        <v>1269.444</v>
      </c>
      <c r="Q108" s="37">
        <v>1200.808</v>
      </c>
      <c r="R108" s="37">
        <v>1253.5155</v>
      </c>
      <c r="S108" s="37">
        <v>1208.646</v>
      </c>
      <c r="T108" s="37">
        <v>1068.71</v>
      </c>
      <c r="U108" s="37">
        <v>896.44500000000005</v>
      </c>
      <c r="V108" s="37">
        <v>697.27099999999996</v>
      </c>
      <c r="W108" s="37">
        <v>556.70399999999995</v>
      </c>
      <c r="X108" s="37">
        <v>425.22300000000001</v>
      </c>
      <c r="Y108" s="37">
        <v>317.96800000000002</v>
      </c>
      <c r="Z108" s="37">
        <v>208.422</v>
      </c>
      <c r="AA108" s="37">
        <v>138.26900000000001</v>
      </c>
      <c r="AB108" s="37">
        <v>83.179000000000002</v>
      </c>
      <c r="AC108" s="37">
        <v>36.1755</v>
      </c>
      <c r="AD108" s="37">
        <v>8.4514999999999993</v>
      </c>
      <c r="AE108" s="37">
        <v>1.0305</v>
      </c>
      <c r="AF108" s="37">
        <v>6.2E-2</v>
      </c>
      <c r="AG108" s="38">
        <f t="shared" si="1"/>
        <v>19205.177500000009</v>
      </c>
    </row>
    <row r="109" spans="1:33" x14ac:dyDescent="0.2">
      <c r="A109" s="33">
        <v>10150</v>
      </c>
      <c r="B109" s="33" t="s">
        <v>514</v>
      </c>
      <c r="C109" s="34" t="s">
        <v>439</v>
      </c>
      <c r="D109" s="35" t="s">
        <v>515</v>
      </c>
      <c r="E109" s="35">
        <v>792</v>
      </c>
      <c r="F109" s="35" t="s">
        <v>440</v>
      </c>
      <c r="G109" s="35" t="s">
        <v>732</v>
      </c>
      <c r="H109" s="35">
        <v>792</v>
      </c>
      <c r="I109" s="36" t="s">
        <v>517</v>
      </c>
      <c r="J109" s="35">
        <v>922</v>
      </c>
      <c r="K109" s="35">
        <v>2015</v>
      </c>
      <c r="L109" s="37">
        <v>6736.1944999999996</v>
      </c>
      <c r="M109" s="37">
        <v>6445.0245000000004</v>
      </c>
      <c r="N109" s="37">
        <v>6418.8594999999996</v>
      </c>
      <c r="O109" s="37">
        <v>6905.884</v>
      </c>
      <c r="P109" s="37">
        <v>6838.8445000000002</v>
      </c>
      <c r="Q109" s="37">
        <v>6790.8905000000004</v>
      </c>
      <c r="R109" s="37">
        <v>6553.8765000000003</v>
      </c>
      <c r="S109" s="37">
        <v>6146.2659999999996</v>
      </c>
      <c r="T109" s="37">
        <v>5517.5334999999995</v>
      </c>
      <c r="U109" s="37">
        <v>5127.8784999999998</v>
      </c>
      <c r="V109" s="37">
        <v>4326.5619999999999</v>
      </c>
      <c r="W109" s="37">
        <v>3392.5574999999999</v>
      </c>
      <c r="X109" s="37">
        <v>2801.8984999999998</v>
      </c>
      <c r="Y109" s="37">
        <v>2122.9014999999999</v>
      </c>
      <c r="Z109" s="37">
        <v>1505.0385000000001</v>
      </c>
      <c r="AA109" s="37">
        <v>1056.4275</v>
      </c>
      <c r="AB109" s="37">
        <v>600.61</v>
      </c>
      <c r="AC109" s="37">
        <v>259.51600000000002</v>
      </c>
      <c r="AD109" s="37">
        <v>80.003500000000003</v>
      </c>
      <c r="AE109" s="37">
        <v>17.111000000000001</v>
      </c>
      <c r="AF109" s="37">
        <v>2.3005</v>
      </c>
      <c r="AG109" s="38">
        <f t="shared" si="1"/>
        <v>79646.178500000009</v>
      </c>
    </row>
    <row r="110" spans="1:33" x14ac:dyDescent="0.2">
      <c r="A110" s="33">
        <v>10222</v>
      </c>
      <c r="B110" s="33" t="s">
        <v>514</v>
      </c>
      <c r="C110" s="34" t="s">
        <v>451</v>
      </c>
      <c r="D110" s="35" t="s">
        <v>515</v>
      </c>
      <c r="E110" s="35">
        <v>784</v>
      </c>
      <c r="F110" s="35" t="s">
        <v>452</v>
      </c>
      <c r="G110" s="35" t="s">
        <v>738</v>
      </c>
      <c r="H110" s="35">
        <v>784</v>
      </c>
      <c r="I110" s="36" t="s">
        <v>517</v>
      </c>
      <c r="J110" s="35">
        <v>922</v>
      </c>
      <c r="K110" s="35">
        <v>2015</v>
      </c>
      <c r="L110" s="37">
        <v>522.18499999999995</v>
      </c>
      <c r="M110" s="37">
        <v>420.87900000000002</v>
      </c>
      <c r="N110" s="37">
        <v>333.64499999999998</v>
      </c>
      <c r="O110" s="37">
        <v>559.90250000000003</v>
      </c>
      <c r="P110" s="37">
        <v>1026.8244999999999</v>
      </c>
      <c r="Q110" s="37">
        <v>1520.4190000000001</v>
      </c>
      <c r="R110" s="37">
        <v>1637.3995</v>
      </c>
      <c r="S110" s="37">
        <v>1277.326</v>
      </c>
      <c r="T110" s="37">
        <v>795.78250000000003</v>
      </c>
      <c r="U110" s="37">
        <v>435.24849999999998</v>
      </c>
      <c r="V110" s="37">
        <v>197.01949999999999</v>
      </c>
      <c r="W110" s="37">
        <v>89.691000000000003</v>
      </c>
      <c r="X110" s="37">
        <v>40.480499999999999</v>
      </c>
      <c r="Y110" s="37">
        <v>21.016999999999999</v>
      </c>
      <c r="Z110" s="37">
        <v>12.302</v>
      </c>
      <c r="AA110" s="37">
        <v>15.179500000000001</v>
      </c>
      <c r="AB110" s="37">
        <v>7.2080000000000002</v>
      </c>
      <c r="AC110" s="37">
        <v>2.9744999999999999</v>
      </c>
      <c r="AD110" s="37">
        <v>1.1759999999999999</v>
      </c>
      <c r="AE110" s="37">
        <v>0.221</v>
      </c>
      <c r="AF110" s="37">
        <v>1.8499999999999999E-2</v>
      </c>
      <c r="AG110" s="38">
        <f t="shared" si="1"/>
        <v>8916.8989999999994</v>
      </c>
    </row>
    <row r="111" spans="1:33" x14ac:dyDescent="0.2">
      <c r="A111" s="33">
        <v>10294</v>
      </c>
      <c r="B111" s="33" t="s">
        <v>514</v>
      </c>
      <c r="C111" s="34" t="s">
        <v>475</v>
      </c>
      <c r="D111" s="35" t="s">
        <v>515</v>
      </c>
      <c r="E111" s="35">
        <v>887</v>
      </c>
      <c r="F111" s="35" t="s">
        <v>476</v>
      </c>
      <c r="G111" s="35" t="s">
        <v>750</v>
      </c>
      <c r="H111" s="35">
        <v>887</v>
      </c>
      <c r="I111" s="36" t="s">
        <v>517</v>
      </c>
      <c r="J111" s="35">
        <v>922</v>
      </c>
      <c r="K111" s="35">
        <v>2015</v>
      </c>
      <c r="L111" s="37">
        <v>4409.0924999999997</v>
      </c>
      <c r="M111" s="37">
        <v>3963.9155000000001</v>
      </c>
      <c r="N111" s="37">
        <v>3519.1979999999999</v>
      </c>
      <c r="O111" s="37">
        <v>3227.0169999999998</v>
      </c>
      <c r="P111" s="37">
        <v>3052.1574999999998</v>
      </c>
      <c r="Q111" s="37">
        <v>2565.8775000000001</v>
      </c>
      <c r="R111" s="37">
        <v>2004.1679999999999</v>
      </c>
      <c r="S111" s="37">
        <v>1477.2425000000001</v>
      </c>
      <c r="T111" s="37">
        <v>1107.6659999999999</v>
      </c>
      <c r="U111" s="37">
        <v>857.13300000000004</v>
      </c>
      <c r="V111" s="37">
        <v>652.37049999999999</v>
      </c>
      <c r="W111" s="37">
        <v>499.51499999999999</v>
      </c>
      <c r="X111" s="37">
        <v>386.61399999999998</v>
      </c>
      <c r="Y111" s="37">
        <v>321.62849999999997</v>
      </c>
      <c r="Z111" s="37">
        <v>229.7225</v>
      </c>
      <c r="AA111" s="37">
        <v>142.77449999999999</v>
      </c>
      <c r="AB111" s="37">
        <v>69.9345</v>
      </c>
      <c r="AC111" s="37">
        <v>24.657499999999999</v>
      </c>
      <c r="AD111" s="37">
        <v>5.35</v>
      </c>
      <c r="AE111" s="37">
        <v>0.50349999999999995</v>
      </c>
      <c r="AF111" s="37">
        <v>7.0000000000000001E-3</v>
      </c>
      <c r="AG111" s="38">
        <f t="shared" si="1"/>
        <v>28516.545000000002</v>
      </c>
    </row>
    <row r="112" spans="1:33" x14ac:dyDescent="0.2">
      <c r="A112" s="33">
        <v>10510</v>
      </c>
      <c r="B112" s="33" t="s">
        <v>514</v>
      </c>
      <c r="C112" s="34" t="s">
        <v>45</v>
      </c>
      <c r="D112" s="35" t="s">
        <v>515</v>
      </c>
      <c r="E112" s="35">
        <v>112</v>
      </c>
      <c r="F112" s="35" t="s">
        <v>46</v>
      </c>
      <c r="G112" s="35" t="s">
        <v>535</v>
      </c>
      <c r="H112" s="35">
        <v>112</v>
      </c>
      <c r="I112" s="36" t="s">
        <v>517</v>
      </c>
      <c r="J112" s="35">
        <v>923</v>
      </c>
      <c r="K112" s="35">
        <v>2015</v>
      </c>
      <c r="L112" s="37">
        <v>583.76149999999996</v>
      </c>
      <c r="M112" s="37">
        <v>523.98299999999995</v>
      </c>
      <c r="N112" s="37">
        <v>472.16899999999998</v>
      </c>
      <c r="O112" s="37">
        <v>463.95100000000002</v>
      </c>
      <c r="P112" s="37">
        <v>569.54700000000003</v>
      </c>
      <c r="Q112" s="37">
        <v>770.93799999999999</v>
      </c>
      <c r="R112" s="37">
        <v>783.67600000000004</v>
      </c>
      <c r="S112" s="37">
        <v>707.57600000000002</v>
      </c>
      <c r="T112" s="37">
        <v>660.74099999999999</v>
      </c>
      <c r="U112" s="37">
        <v>636.601</v>
      </c>
      <c r="V112" s="37">
        <v>714.37800000000004</v>
      </c>
      <c r="W112" s="37">
        <v>741.25300000000004</v>
      </c>
      <c r="X112" s="37">
        <v>618.30999999999995</v>
      </c>
      <c r="Y112" s="37">
        <v>474.06099999999998</v>
      </c>
      <c r="Z112" s="37">
        <v>283.90699999999998</v>
      </c>
      <c r="AA112" s="37">
        <v>332.6635</v>
      </c>
      <c r="AB112" s="37">
        <v>208.67099999999999</v>
      </c>
      <c r="AC112" s="37">
        <v>116.00749999999999</v>
      </c>
      <c r="AD112" s="37">
        <v>33.141500000000001</v>
      </c>
      <c r="AE112" s="37">
        <v>4.6470000000000002</v>
      </c>
      <c r="AF112" s="37">
        <v>0.626</v>
      </c>
      <c r="AG112" s="38">
        <f t="shared" si="1"/>
        <v>9700.6089999999986</v>
      </c>
    </row>
    <row r="113" spans="1:33" x14ac:dyDescent="0.2">
      <c r="A113" s="33">
        <v>10582</v>
      </c>
      <c r="B113" s="33" t="s">
        <v>514</v>
      </c>
      <c r="C113" s="34" t="s">
        <v>71</v>
      </c>
      <c r="D113" s="35" t="s">
        <v>515</v>
      </c>
      <c r="E113" s="35">
        <v>100</v>
      </c>
      <c r="F113" s="35" t="s">
        <v>72</v>
      </c>
      <c r="G113" s="35" t="s">
        <v>548</v>
      </c>
      <c r="H113" s="35">
        <v>100</v>
      </c>
      <c r="I113" s="36" t="s">
        <v>517</v>
      </c>
      <c r="J113" s="35">
        <v>923</v>
      </c>
      <c r="K113" s="35">
        <v>2015</v>
      </c>
      <c r="L113" s="37">
        <v>349.97899999999998</v>
      </c>
      <c r="M113" s="37">
        <v>362.13249999999999</v>
      </c>
      <c r="N113" s="37">
        <v>319.28050000000002</v>
      </c>
      <c r="O113" s="37">
        <v>313.94900000000001</v>
      </c>
      <c r="P113" s="37">
        <v>390.29250000000002</v>
      </c>
      <c r="Q113" s="37">
        <v>491.61700000000002</v>
      </c>
      <c r="R113" s="37">
        <v>494.83499999999998</v>
      </c>
      <c r="S113" s="37">
        <v>540.76700000000005</v>
      </c>
      <c r="T113" s="37">
        <v>532.06050000000005</v>
      </c>
      <c r="U113" s="37">
        <v>497.73349999999999</v>
      </c>
      <c r="V113" s="37">
        <v>503.47649999999999</v>
      </c>
      <c r="W113" s="37">
        <v>509.98</v>
      </c>
      <c r="X113" s="37">
        <v>504.19450000000001</v>
      </c>
      <c r="Y113" s="37">
        <v>487.53199999999998</v>
      </c>
      <c r="Z113" s="37">
        <v>358.06099999999998</v>
      </c>
      <c r="AA113" s="37">
        <v>291.30549999999999</v>
      </c>
      <c r="AB113" s="37">
        <v>220.40700000000001</v>
      </c>
      <c r="AC113" s="37">
        <v>103.8805</v>
      </c>
      <c r="AD113" s="37">
        <v>31.9575</v>
      </c>
      <c r="AE113" s="37">
        <v>5.3529999999999998</v>
      </c>
      <c r="AF113" s="37">
        <v>0.45950000000000002</v>
      </c>
      <c r="AG113" s="38">
        <f t="shared" si="1"/>
        <v>7309.2534999999998</v>
      </c>
    </row>
    <row r="114" spans="1:33" x14ac:dyDescent="0.2">
      <c r="A114" s="33">
        <v>10654</v>
      </c>
      <c r="B114" s="33" t="s">
        <v>514</v>
      </c>
      <c r="C114" s="34" t="s">
        <v>121</v>
      </c>
      <c r="D114" s="35" t="s">
        <v>515</v>
      </c>
      <c r="E114" s="35">
        <v>203</v>
      </c>
      <c r="F114" s="35" t="s">
        <v>122</v>
      </c>
      <c r="G114" s="35" t="s">
        <v>573</v>
      </c>
      <c r="H114" s="35">
        <v>203</v>
      </c>
      <c r="I114" s="36" t="s">
        <v>517</v>
      </c>
      <c r="J114" s="35">
        <v>923</v>
      </c>
      <c r="K114" s="35">
        <v>2015</v>
      </c>
      <c r="L114" s="37">
        <v>551.49099999999999</v>
      </c>
      <c r="M114" s="37">
        <v>579.67650000000003</v>
      </c>
      <c r="N114" s="37">
        <v>475.98250000000002</v>
      </c>
      <c r="O114" s="37">
        <v>462.6755</v>
      </c>
      <c r="P114" s="37">
        <v>609.78650000000005</v>
      </c>
      <c r="Q114" s="37">
        <v>689.49800000000005</v>
      </c>
      <c r="R114" s="37">
        <v>738.18150000000003</v>
      </c>
      <c r="S114" s="37">
        <v>898.90949999999998</v>
      </c>
      <c r="T114" s="37">
        <v>855.67449999999997</v>
      </c>
      <c r="U114" s="37">
        <v>693.34699999999998</v>
      </c>
      <c r="V114" s="37">
        <v>673.99950000000001</v>
      </c>
      <c r="W114" s="37">
        <v>667.16549999999995</v>
      </c>
      <c r="X114" s="37">
        <v>723.81399999999996</v>
      </c>
      <c r="Y114" s="37">
        <v>680.05</v>
      </c>
      <c r="Z114" s="37">
        <v>487.26650000000001</v>
      </c>
      <c r="AA114" s="37">
        <v>315.07799999999997</v>
      </c>
      <c r="AB114" s="37">
        <v>234.21549999999999</v>
      </c>
      <c r="AC114" s="37">
        <v>133.50450000000001</v>
      </c>
      <c r="AD114" s="37">
        <v>47.468499999999999</v>
      </c>
      <c r="AE114" s="37">
        <v>5.3964999999999996</v>
      </c>
      <c r="AF114" s="37">
        <v>0.61650000000000005</v>
      </c>
      <c r="AG114" s="38">
        <f t="shared" si="1"/>
        <v>10523.797500000001</v>
      </c>
    </row>
    <row r="115" spans="1:33" x14ac:dyDescent="0.2">
      <c r="A115" s="33">
        <v>10726</v>
      </c>
      <c r="B115" s="33" t="s">
        <v>514</v>
      </c>
      <c r="C115" s="34" t="s">
        <v>201</v>
      </c>
      <c r="D115" s="35" t="s">
        <v>515</v>
      </c>
      <c r="E115" s="35">
        <v>348</v>
      </c>
      <c r="F115" s="35" t="s">
        <v>202</v>
      </c>
      <c r="G115" s="35" t="s">
        <v>613</v>
      </c>
      <c r="H115" s="35">
        <v>348</v>
      </c>
      <c r="I115" s="36" t="s">
        <v>517</v>
      </c>
      <c r="J115" s="35">
        <v>923</v>
      </c>
      <c r="K115" s="35">
        <v>2015</v>
      </c>
      <c r="L115" s="37">
        <v>453.52699999999999</v>
      </c>
      <c r="M115" s="37">
        <v>491.255</v>
      </c>
      <c r="N115" s="37">
        <v>481.07299999999998</v>
      </c>
      <c r="O115" s="37">
        <v>513.654</v>
      </c>
      <c r="P115" s="37">
        <v>619.97900000000004</v>
      </c>
      <c r="Q115" s="37">
        <v>614.79200000000003</v>
      </c>
      <c r="R115" s="37">
        <v>633.92349999999999</v>
      </c>
      <c r="S115" s="37">
        <v>814.99950000000001</v>
      </c>
      <c r="T115" s="37">
        <v>771.03200000000004</v>
      </c>
      <c r="U115" s="37">
        <v>685.73</v>
      </c>
      <c r="V115" s="37">
        <v>590.68449999999996</v>
      </c>
      <c r="W115" s="37">
        <v>675.32550000000003</v>
      </c>
      <c r="X115" s="37">
        <v>716.83150000000001</v>
      </c>
      <c r="Y115" s="37">
        <v>564.7835</v>
      </c>
      <c r="Z115" s="37">
        <v>459.18150000000003</v>
      </c>
      <c r="AA115" s="37">
        <v>336.83249999999998</v>
      </c>
      <c r="AB115" s="37">
        <v>237.608</v>
      </c>
      <c r="AC115" s="37">
        <v>131.89500000000001</v>
      </c>
      <c r="AD115" s="37">
        <v>44.287999999999997</v>
      </c>
      <c r="AE115" s="37">
        <v>6.0890000000000004</v>
      </c>
      <c r="AF115" s="37">
        <v>0.76200000000000001</v>
      </c>
      <c r="AG115" s="38">
        <f t="shared" si="1"/>
        <v>9844.2460000000028</v>
      </c>
    </row>
    <row r="116" spans="1:33" x14ac:dyDescent="0.2">
      <c r="A116" s="33">
        <v>10798</v>
      </c>
      <c r="B116" s="33" t="s">
        <v>514</v>
      </c>
      <c r="C116" s="34" t="s">
        <v>341</v>
      </c>
      <c r="D116" s="35" t="s">
        <v>515</v>
      </c>
      <c r="E116" s="35">
        <v>616</v>
      </c>
      <c r="F116" s="35" t="s">
        <v>342</v>
      </c>
      <c r="G116" s="35" t="s">
        <v>683</v>
      </c>
      <c r="H116" s="35">
        <v>616</v>
      </c>
      <c r="I116" s="36" t="s">
        <v>517</v>
      </c>
      <c r="J116" s="35">
        <v>923</v>
      </c>
      <c r="K116" s="35">
        <v>2015</v>
      </c>
      <c r="L116" s="37">
        <v>1920.231</v>
      </c>
      <c r="M116" s="37">
        <v>2045.7045000000001</v>
      </c>
      <c r="N116" s="37">
        <v>1807.239</v>
      </c>
      <c r="O116" s="37">
        <v>2011.2075</v>
      </c>
      <c r="P116" s="37">
        <v>2467.2660000000001</v>
      </c>
      <c r="Q116" s="37">
        <v>2875.6695</v>
      </c>
      <c r="R116" s="37">
        <v>3243.2565</v>
      </c>
      <c r="S116" s="37">
        <v>3099.5155</v>
      </c>
      <c r="T116" s="37">
        <v>2700.308</v>
      </c>
      <c r="U116" s="37">
        <v>2331.9124999999999</v>
      </c>
      <c r="V116" s="37">
        <v>2459.7435</v>
      </c>
      <c r="W116" s="37">
        <v>2884.7204999999999</v>
      </c>
      <c r="X116" s="37">
        <v>2716.4670000000001</v>
      </c>
      <c r="Y116" s="37">
        <v>2084.3989999999999</v>
      </c>
      <c r="Z116" s="37">
        <v>1216.827</v>
      </c>
      <c r="AA116" s="37">
        <v>1140.79</v>
      </c>
      <c r="AB116" s="37">
        <v>862.43499999999995</v>
      </c>
      <c r="AC116" s="37">
        <v>493.01600000000002</v>
      </c>
      <c r="AD116" s="37">
        <v>165.63300000000001</v>
      </c>
      <c r="AE116" s="37">
        <v>23.640999999999998</v>
      </c>
      <c r="AF116" s="37">
        <v>3.1640000000000001</v>
      </c>
      <c r="AG116" s="38">
        <f t="shared" si="1"/>
        <v>38553.146000000001</v>
      </c>
    </row>
    <row r="117" spans="1:33" x14ac:dyDescent="0.2">
      <c r="A117" s="33">
        <v>10870</v>
      </c>
      <c r="B117" s="33" t="s">
        <v>514</v>
      </c>
      <c r="C117" s="34" t="s">
        <v>351</v>
      </c>
      <c r="D117" s="35">
        <v>14</v>
      </c>
      <c r="E117" s="35">
        <v>498</v>
      </c>
      <c r="F117" s="35" t="s">
        <v>352</v>
      </c>
      <c r="G117" s="35" t="s">
        <v>688</v>
      </c>
      <c r="H117" s="35">
        <v>498</v>
      </c>
      <c r="I117" s="36" t="s">
        <v>517</v>
      </c>
      <c r="J117" s="35">
        <v>923</v>
      </c>
      <c r="K117" s="35">
        <v>2015</v>
      </c>
      <c r="L117" s="37">
        <v>224.315</v>
      </c>
      <c r="M117" s="37">
        <v>195.08850000000001</v>
      </c>
      <c r="N117" s="37">
        <v>177.0025</v>
      </c>
      <c r="O117" s="37">
        <v>198.41149999999999</v>
      </c>
      <c r="P117" s="37">
        <v>257.71249999999998</v>
      </c>
      <c r="Q117" s="37">
        <v>293.97000000000003</v>
      </c>
      <c r="R117" s="37">
        <v>260.92750000000001</v>
      </c>
      <c r="S117" s="37">
        <v>223.7895</v>
      </c>
      <c r="T117" s="37">
        <v>207.3355</v>
      </c>
      <c r="U117" s="37">
        <v>195.12549999999999</v>
      </c>
      <c r="V117" s="37">
        <v>224.7465</v>
      </c>
      <c r="W117" s="37">
        <v>240.2045</v>
      </c>
      <c r="X117" s="37">
        <v>206.50200000000001</v>
      </c>
      <c r="Y117" s="37">
        <v>137.41200000000001</v>
      </c>
      <c r="Z117" s="37">
        <v>88.977000000000004</v>
      </c>
      <c r="AA117" s="37">
        <v>74.424499999999995</v>
      </c>
      <c r="AB117" s="37">
        <v>43.962000000000003</v>
      </c>
      <c r="AC117" s="37">
        <v>20.356999999999999</v>
      </c>
      <c r="AD117" s="37">
        <v>6.1159999999999997</v>
      </c>
      <c r="AE117" s="37">
        <v>0.89549999999999996</v>
      </c>
      <c r="AF117" s="37">
        <v>0.113</v>
      </c>
      <c r="AG117" s="38">
        <f t="shared" si="1"/>
        <v>3277.3879999999995</v>
      </c>
    </row>
    <row r="118" spans="1:33" x14ac:dyDescent="0.2">
      <c r="A118" s="33">
        <v>10942</v>
      </c>
      <c r="B118" s="33" t="s">
        <v>514</v>
      </c>
      <c r="C118" s="34" t="s">
        <v>355</v>
      </c>
      <c r="D118" s="35" t="s">
        <v>515</v>
      </c>
      <c r="E118" s="35">
        <v>642</v>
      </c>
      <c r="F118" s="35" t="s">
        <v>356</v>
      </c>
      <c r="G118" s="35" t="s">
        <v>690</v>
      </c>
      <c r="H118" s="35">
        <v>642</v>
      </c>
      <c r="I118" s="36" t="s">
        <v>517</v>
      </c>
      <c r="J118" s="35">
        <v>923</v>
      </c>
      <c r="K118" s="35">
        <v>2015</v>
      </c>
      <c r="L118" s="37">
        <v>1009.3325</v>
      </c>
      <c r="M118" s="37">
        <v>1069.867</v>
      </c>
      <c r="N118" s="37">
        <v>1049.9090000000001</v>
      </c>
      <c r="O118" s="37">
        <v>1077.2905000000001</v>
      </c>
      <c r="P118" s="37">
        <v>1123.7125000000001</v>
      </c>
      <c r="Q118" s="37">
        <v>1431.2014999999999</v>
      </c>
      <c r="R118" s="37">
        <v>1344.4575</v>
      </c>
      <c r="S118" s="37">
        <v>1569.3275000000001</v>
      </c>
      <c r="T118" s="37">
        <v>1523.5174999999999</v>
      </c>
      <c r="U118" s="37">
        <v>1586.8505</v>
      </c>
      <c r="V118" s="37">
        <v>1094.2065</v>
      </c>
      <c r="W118" s="37">
        <v>1356.0319999999999</v>
      </c>
      <c r="X118" s="37">
        <v>1320.1635000000001</v>
      </c>
      <c r="Y118" s="37">
        <v>1048.7774999999999</v>
      </c>
      <c r="Z118" s="37">
        <v>768.15650000000005</v>
      </c>
      <c r="AA118" s="37">
        <v>733.23850000000004</v>
      </c>
      <c r="AB118" s="37">
        <v>490.613</v>
      </c>
      <c r="AC118" s="37">
        <v>237.47399999999999</v>
      </c>
      <c r="AD118" s="37">
        <v>64.257000000000005</v>
      </c>
      <c r="AE118" s="37">
        <v>7.3025000000000002</v>
      </c>
      <c r="AF118" s="37">
        <v>0.39200000000000002</v>
      </c>
      <c r="AG118" s="38">
        <f t="shared" si="1"/>
        <v>19906.079000000002</v>
      </c>
    </row>
    <row r="119" spans="1:33" x14ac:dyDescent="0.2">
      <c r="A119" s="33">
        <v>11014</v>
      </c>
      <c r="B119" s="33" t="s">
        <v>514</v>
      </c>
      <c r="C119" s="34" t="s">
        <v>357</v>
      </c>
      <c r="D119" s="35" t="s">
        <v>515</v>
      </c>
      <c r="E119" s="35">
        <v>643</v>
      </c>
      <c r="F119" s="35" t="s">
        <v>358</v>
      </c>
      <c r="G119" s="35" t="s">
        <v>691</v>
      </c>
      <c r="H119" s="35">
        <v>643</v>
      </c>
      <c r="I119" s="36" t="s">
        <v>517</v>
      </c>
      <c r="J119" s="35">
        <v>923</v>
      </c>
      <c r="K119" s="35">
        <v>2015</v>
      </c>
      <c r="L119" s="37">
        <v>9283.1744999999992</v>
      </c>
      <c r="M119" s="37">
        <v>7993.9229999999998</v>
      </c>
      <c r="N119" s="37">
        <v>7101.0119999999997</v>
      </c>
      <c r="O119" s="37">
        <v>6716.9949999999999</v>
      </c>
      <c r="P119" s="37">
        <v>8830.8259999999991</v>
      </c>
      <c r="Q119" s="37">
        <v>12409.9925</v>
      </c>
      <c r="R119" s="37">
        <v>12035.272000000001</v>
      </c>
      <c r="S119" s="37">
        <v>10854.325999999999</v>
      </c>
      <c r="T119" s="37">
        <v>10092.101000000001</v>
      </c>
      <c r="U119" s="37">
        <v>9047.5339999999997</v>
      </c>
      <c r="V119" s="37">
        <v>10580.559499999999</v>
      </c>
      <c r="W119" s="37">
        <v>10816.1155</v>
      </c>
      <c r="X119" s="37">
        <v>9209.2340000000004</v>
      </c>
      <c r="Y119" s="37">
        <v>6725.5715</v>
      </c>
      <c r="Z119" s="37">
        <v>3587.0394999999999</v>
      </c>
      <c r="AA119" s="37">
        <v>4983.0735000000004</v>
      </c>
      <c r="AB119" s="37">
        <v>2426.6754999999998</v>
      </c>
      <c r="AC119" s="37">
        <v>1543.191</v>
      </c>
      <c r="AD119" s="37">
        <v>374.00700000000001</v>
      </c>
      <c r="AE119" s="37">
        <v>50.162500000000001</v>
      </c>
      <c r="AF119" s="37">
        <v>7.6040000000000001</v>
      </c>
      <c r="AG119" s="38">
        <f t="shared" si="1"/>
        <v>144668.38950000002</v>
      </c>
    </row>
    <row r="120" spans="1:33" x14ac:dyDescent="0.2">
      <c r="A120" s="33">
        <v>11086</v>
      </c>
      <c r="B120" s="33" t="s">
        <v>514</v>
      </c>
      <c r="C120" s="34" t="s">
        <v>395</v>
      </c>
      <c r="D120" s="35" t="s">
        <v>515</v>
      </c>
      <c r="E120" s="35">
        <v>703</v>
      </c>
      <c r="F120" s="35" t="s">
        <v>396</v>
      </c>
      <c r="G120" s="35" t="s">
        <v>710</v>
      </c>
      <c r="H120" s="35">
        <v>703</v>
      </c>
      <c r="I120" s="36" t="s">
        <v>517</v>
      </c>
      <c r="J120" s="35">
        <v>923</v>
      </c>
      <c r="K120" s="35">
        <v>2015</v>
      </c>
      <c r="L120" s="37">
        <v>286.80950000000001</v>
      </c>
      <c r="M120" s="37">
        <v>281.57499999999999</v>
      </c>
      <c r="N120" s="37">
        <v>262.7285</v>
      </c>
      <c r="O120" s="37">
        <v>288.93400000000003</v>
      </c>
      <c r="P120" s="37">
        <v>358.51400000000001</v>
      </c>
      <c r="Q120" s="37">
        <v>407.92450000000002</v>
      </c>
      <c r="R120" s="37">
        <v>437.85300000000001</v>
      </c>
      <c r="S120" s="37">
        <v>458.54250000000002</v>
      </c>
      <c r="T120" s="37">
        <v>410.89749999999998</v>
      </c>
      <c r="U120" s="37">
        <v>353.22050000000002</v>
      </c>
      <c r="V120" s="37">
        <v>368.99700000000001</v>
      </c>
      <c r="W120" s="37">
        <v>376.63099999999997</v>
      </c>
      <c r="X120" s="37">
        <v>360.26150000000001</v>
      </c>
      <c r="Y120" s="37">
        <v>269.39449999999999</v>
      </c>
      <c r="Z120" s="37">
        <v>192.04349999999999</v>
      </c>
      <c r="AA120" s="37">
        <v>139.19149999999999</v>
      </c>
      <c r="AB120" s="37">
        <v>97.686000000000007</v>
      </c>
      <c r="AC120" s="37">
        <v>53.891500000000001</v>
      </c>
      <c r="AD120" s="37">
        <v>17.224</v>
      </c>
      <c r="AE120" s="37">
        <v>1.9464999999999999</v>
      </c>
      <c r="AF120" s="37">
        <v>0.17849999999999999</v>
      </c>
      <c r="AG120" s="38">
        <f t="shared" si="1"/>
        <v>5424.4444999999996</v>
      </c>
    </row>
    <row r="121" spans="1:33" x14ac:dyDescent="0.2">
      <c r="A121" s="33">
        <v>11158</v>
      </c>
      <c r="B121" s="33" t="s">
        <v>514</v>
      </c>
      <c r="C121" s="34" t="s">
        <v>449</v>
      </c>
      <c r="D121" s="35">
        <v>15</v>
      </c>
      <c r="E121" s="35">
        <v>804</v>
      </c>
      <c r="F121" s="35" t="s">
        <v>450</v>
      </c>
      <c r="G121" s="35" t="s">
        <v>737</v>
      </c>
      <c r="H121" s="35">
        <v>804</v>
      </c>
      <c r="I121" s="36" t="s">
        <v>517</v>
      </c>
      <c r="J121" s="35">
        <v>923</v>
      </c>
      <c r="K121" s="35">
        <v>2015</v>
      </c>
      <c r="L121" s="37">
        <v>2456.46</v>
      </c>
      <c r="M121" s="37">
        <v>2384.7190000000001</v>
      </c>
      <c r="N121" s="37">
        <v>1981.5574999999999</v>
      </c>
      <c r="O121" s="37">
        <v>2133.357</v>
      </c>
      <c r="P121" s="37">
        <v>2809.625</v>
      </c>
      <c r="Q121" s="37">
        <v>3617.0390000000002</v>
      </c>
      <c r="R121" s="37">
        <v>3708.3850000000002</v>
      </c>
      <c r="S121" s="37">
        <v>3330.681</v>
      </c>
      <c r="T121" s="37">
        <v>3198.0949999999998</v>
      </c>
      <c r="U121" s="37">
        <v>2955.8955000000001</v>
      </c>
      <c r="V121" s="37">
        <v>3276.922</v>
      </c>
      <c r="W121" s="37">
        <v>3252.6129999999998</v>
      </c>
      <c r="X121" s="37">
        <v>2795.5259999999998</v>
      </c>
      <c r="Y121" s="37">
        <v>2162.2820000000002</v>
      </c>
      <c r="Z121" s="37">
        <v>1546.3710000000001</v>
      </c>
      <c r="AA121" s="37">
        <v>1845.0554999999999</v>
      </c>
      <c r="AB121" s="37">
        <v>814.96050000000002</v>
      </c>
      <c r="AC121" s="37">
        <v>538.25450000000001</v>
      </c>
      <c r="AD121" s="37">
        <v>151.31649999999999</v>
      </c>
      <c r="AE121" s="37">
        <v>21.453499999999998</v>
      </c>
      <c r="AF121" s="37">
        <v>1.9955000000000001</v>
      </c>
      <c r="AG121" s="38">
        <f t="shared" si="1"/>
        <v>44982.564000000006</v>
      </c>
    </row>
    <row r="122" spans="1:33" x14ac:dyDescent="0.2">
      <c r="A122" s="33">
        <v>11302</v>
      </c>
      <c r="B122" s="33" t="s">
        <v>514</v>
      </c>
      <c r="C122" s="34" t="s">
        <v>127</v>
      </c>
      <c r="D122" s="35">
        <v>16</v>
      </c>
      <c r="E122" s="35">
        <v>208</v>
      </c>
      <c r="F122" s="35" t="s">
        <v>128</v>
      </c>
      <c r="G122" s="35" t="s">
        <v>576</v>
      </c>
      <c r="H122" s="35">
        <v>208</v>
      </c>
      <c r="I122" s="36" t="s">
        <v>517</v>
      </c>
      <c r="J122" s="35">
        <v>924</v>
      </c>
      <c r="K122" s="35">
        <v>2015</v>
      </c>
      <c r="L122" s="37">
        <v>294.74549999999999</v>
      </c>
      <c r="M122" s="37">
        <v>331.86950000000002</v>
      </c>
      <c r="N122" s="37">
        <v>334.17700000000002</v>
      </c>
      <c r="O122" s="37">
        <v>353.35</v>
      </c>
      <c r="P122" s="37">
        <v>378.12599999999998</v>
      </c>
      <c r="Q122" s="37">
        <v>350.14249999999998</v>
      </c>
      <c r="R122" s="37">
        <v>319.935</v>
      </c>
      <c r="S122" s="37">
        <v>353.9425</v>
      </c>
      <c r="T122" s="37">
        <v>391.48149999999998</v>
      </c>
      <c r="U122" s="37">
        <v>410.06549999999999</v>
      </c>
      <c r="V122" s="37">
        <v>401.55450000000002</v>
      </c>
      <c r="W122" s="37">
        <v>356.59249999999997</v>
      </c>
      <c r="X122" s="37">
        <v>337.24250000000001</v>
      </c>
      <c r="Y122" s="37">
        <v>348.03949999999998</v>
      </c>
      <c r="Z122" s="37">
        <v>283.50349999999997</v>
      </c>
      <c r="AA122" s="37">
        <v>190.59950000000001</v>
      </c>
      <c r="AB122" s="37">
        <v>124.1755</v>
      </c>
      <c r="AC122" s="37">
        <v>74.856499999999997</v>
      </c>
      <c r="AD122" s="37">
        <v>34.031500000000001</v>
      </c>
      <c r="AE122" s="37">
        <v>8.2850000000000001</v>
      </c>
      <c r="AF122" s="37">
        <v>1.0805</v>
      </c>
      <c r="AG122" s="38">
        <f t="shared" si="1"/>
        <v>5677.7960000000003</v>
      </c>
    </row>
    <row r="123" spans="1:33" x14ac:dyDescent="0.2">
      <c r="A123" s="33">
        <v>11374</v>
      </c>
      <c r="B123" s="33" t="s">
        <v>514</v>
      </c>
      <c r="C123" s="34" t="s">
        <v>145</v>
      </c>
      <c r="D123" s="35" t="s">
        <v>515</v>
      </c>
      <c r="E123" s="35">
        <v>233</v>
      </c>
      <c r="F123" s="35" t="s">
        <v>146</v>
      </c>
      <c r="G123" s="35" t="s">
        <v>585</v>
      </c>
      <c r="H123" s="35">
        <v>233</v>
      </c>
      <c r="I123" s="36" t="s">
        <v>517</v>
      </c>
      <c r="J123" s="35">
        <v>924</v>
      </c>
      <c r="K123" s="35">
        <v>2015</v>
      </c>
      <c r="L123" s="37">
        <v>71.162999999999997</v>
      </c>
      <c r="M123" s="37">
        <v>75.774500000000003</v>
      </c>
      <c r="N123" s="37">
        <v>63.599499999999999</v>
      </c>
      <c r="O123" s="37">
        <v>59.891500000000001</v>
      </c>
      <c r="P123" s="37">
        <v>76.495500000000007</v>
      </c>
      <c r="Q123" s="37">
        <v>98.685000000000002</v>
      </c>
      <c r="R123" s="37">
        <v>93.566000000000003</v>
      </c>
      <c r="S123" s="37">
        <v>89.918999999999997</v>
      </c>
      <c r="T123" s="37">
        <v>91.36</v>
      </c>
      <c r="U123" s="37">
        <v>85.317999999999998</v>
      </c>
      <c r="V123" s="37">
        <v>88.87</v>
      </c>
      <c r="W123" s="37">
        <v>88.989000000000004</v>
      </c>
      <c r="X123" s="37">
        <v>82.6935</v>
      </c>
      <c r="Y123" s="37">
        <v>71.632999999999996</v>
      </c>
      <c r="Z123" s="37">
        <v>55.637999999999998</v>
      </c>
      <c r="AA123" s="37">
        <v>54.863999999999997</v>
      </c>
      <c r="AB123" s="37">
        <v>36.316000000000003</v>
      </c>
      <c r="AC123" s="37">
        <v>21.779</v>
      </c>
      <c r="AD123" s="37">
        <v>6.9660000000000002</v>
      </c>
      <c r="AE123" s="37">
        <v>0.997</v>
      </c>
      <c r="AF123" s="37">
        <v>0.13900000000000001</v>
      </c>
      <c r="AG123" s="38">
        <f t="shared" si="1"/>
        <v>1314.6564999999998</v>
      </c>
    </row>
    <row r="124" spans="1:33" x14ac:dyDescent="0.2">
      <c r="A124" s="33">
        <v>11446</v>
      </c>
      <c r="B124" s="33" t="s">
        <v>514</v>
      </c>
      <c r="C124" s="34" t="s">
        <v>153</v>
      </c>
      <c r="D124" s="35">
        <v>17</v>
      </c>
      <c r="E124" s="35">
        <v>234</v>
      </c>
      <c r="F124" s="35" t="s">
        <v>154</v>
      </c>
      <c r="G124" s="35" t="s">
        <v>589</v>
      </c>
      <c r="H124" s="35">
        <v>234</v>
      </c>
      <c r="I124" s="36" t="s">
        <v>517</v>
      </c>
      <c r="J124" s="35">
        <v>924</v>
      </c>
      <c r="K124" s="35">
        <v>2015</v>
      </c>
      <c r="L124" s="37">
        <v>3.16</v>
      </c>
      <c r="M124" s="37">
        <v>3.4445000000000001</v>
      </c>
      <c r="N124" s="37">
        <v>3.641</v>
      </c>
      <c r="O124" s="37">
        <v>3.504</v>
      </c>
      <c r="P124" s="37">
        <v>3.0085000000000002</v>
      </c>
      <c r="Q124" s="37">
        <v>2.5329999999999999</v>
      </c>
      <c r="R124" s="37">
        <v>2.5634999999999999</v>
      </c>
      <c r="S124" s="37">
        <v>2.9380000000000002</v>
      </c>
      <c r="T124" s="37">
        <v>3.1735000000000002</v>
      </c>
      <c r="U124" s="37">
        <v>3.4135</v>
      </c>
      <c r="V124" s="37">
        <v>3.2490000000000001</v>
      </c>
      <c r="W124" s="37">
        <v>3.0754999999999999</v>
      </c>
      <c r="X124" s="37">
        <v>2.8125</v>
      </c>
      <c r="Y124" s="37">
        <v>2.6154999999999999</v>
      </c>
      <c r="Z124" s="37">
        <v>2.117</v>
      </c>
      <c r="AA124" s="37">
        <v>1.4095</v>
      </c>
      <c r="AB124" s="37">
        <v>1.0894999999999999</v>
      </c>
      <c r="AC124" s="37">
        <v>0.6845</v>
      </c>
      <c r="AD124" s="37">
        <v>0.30199999999999999</v>
      </c>
      <c r="AE124" s="37">
        <v>7.5499999999999998E-2</v>
      </c>
      <c r="AF124" s="37">
        <v>6.4999999999999997E-3</v>
      </c>
      <c r="AG124" s="38">
        <f t="shared" si="1"/>
        <v>48.816499999999998</v>
      </c>
    </row>
    <row r="125" spans="1:33" x14ac:dyDescent="0.2">
      <c r="A125" s="33">
        <v>11518</v>
      </c>
      <c r="B125" s="33" t="s">
        <v>514</v>
      </c>
      <c r="C125" s="34" t="s">
        <v>157</v>
      </c>
      <c r="D125" s="35">
        <v>18</v>
      </c>
      <c r="E125" s="35">
        <v>246</v>
      </c>
      <c r="F125" s="35" t="s">
        <v>158</v>
      </c>
      <c r="G125" s="35" t="s">
        <v>591</v>
      </c>
      <c r="H125" s="35">
        <v>246</v>
      </c>
      <c r="I125" s="36" t="s">
        <v>517</v>
      </c>
      <c r="J125" s="35">
        <v>924</v>
      </c>
      <c r="K125" s="35">
        <v>2015</v>
      </c>
      <c r="L125" s="37">
        <v>297.26549999999997</v>
      </c>
      <c r="M125" s="37">
        <v>305.952</v>
      </c>
      <c r="N125" s="37">
        <v>293.10750000000002</v>
      </c>
      <c r="O125" s="37">
        <v>303.87099999999998</v>
      </c>
      <c r="P125" s="37">
        <v>340.63249999999999</v>
      </c>
      <c r="Q125" s="37">
        <v>341.02449999999999</v>
      </c>
      <c r="R125" s="37">
        <v>356.16399999999999</v>
      </c>
      <c r="S125" s="37">
        <v>345.13900000000001</v>
      </c>
      <c r="T125" s="37">
        <v>316.28649999999999</v>
      </c>
      <c r="U125" s="37">
        <v>354.82499999999999</v>
      </c>
      <c r="V125" s="37">
        <v>375.00349999999997</v>
      </c>
      <c r="W125" s="37">
        <v>369.48750000000001</v>
      </c>
      <c r="X125" s="37">
        <v>373.45150000000001</v>
      </c>
      <c r="Y125" s="37">
        <v>378.95850000000002</v>
      </c>
      <c r="Z125" s="37">
        <v>250.024</v>
      </c>
      <c r="AA125" s="37">
        <v>197.81399999999999</v>
      </c>
      <c r="AB125" s="37">
        <v>143.8355</v>
      </c>
      <c r="AC125" s="37">
        <v>92.385000000000005</v>
      </c>
      <c r="AD125" s="37">
        <v>36.4435</v>
      </c>
      <c r="AE125" s="37">
        <v>7.0354999999999999</v>
      </c>
      <c r="AF125" s="37">
        <v>0.755</v>
      </c>
      <c r="AG125" s="38">
        <f t="shared" si="1"/>
        <v>5479.4610000000011</v>
      </c>
    </row>
    <row r="126" spans="1:33" x14ac:dyDescent="0.2">
      <c r="A126" s="33">
        <v>11590</v>
      </c>
      <c r="B126" s="33" t="s">
        <v>514</v>
      </c>
      <c r="C126" s="34" t="s">
        <v>189</v>
      </c>
      <c r="D126" s="35">
        <v>19</v>
      </c>
      <c r="E126" s="35">
        <v>831</v>
      </c>
      <c r="F126" s="35" t="s">
        <v>190</v>
      </c>
      <c r="G126" s="35" t="s">
        <v>607</v>
      </c>
      <c r="H126" s="35">
        <v>831</v>
      </c>
      <c r="I126" s="36" t="s">
        <v>517</v>
      </c>
      <c r="J126" s="35">
        <v>924</v>
      </c>
      <c r="K126" s="35">
        <v>2015</v>
      </c>
      <c r="L126" s="37">
        <v>3.1789999999999998</v>
      </c>
      <c r="M126" s="37">
        <v>3.1655000000000002</v>
      </c>
      <c r="N126" s="37">
        <v>3.0234999999999999</v>
      </c>
      <c r="O126" s="37">
        <v>3.387</v>
      </c>
      <c r="P126" s="37">
        <v>3.9289999999999998</v>
      </c>
      <c r="Q126" s="37">
        <v>3.9769999999999999</v>
      </c>
      <c r="R126" s="37">
        <v>3.9175</v>
      </c>
      <c r="S126" s="37">
        <v>3.7124999999999999</v>
      </c>
      <c r="T126" s="37">
        <v>4.3090000000000002</v>
      </c>
      <c r="U126" s="37">
        <v>4.8375000000000004</v>
      </c>
      <c r="V126" s="37">
        <v>4.8150000000000004</v>
      </c>
      <c r="W126" s="37">
        <v>4.2725</v>
      </c>
      <c r="X126" s="37">
        <v>3.6715</v>
      </c>
      <c r="Y126" s="37">
        <v>3.6840000000000002</v>
      </c>
      <c r="Z126" s="37">
        <v>2.4249999999999998</v>
      </c>
      <c r="AA126" s="37">
        <v>2.1775000000000002</v>
      </c>
      <c r="AB126" s="37">
        <v>1.5485</v>
      </c>
      <c r="AC126" s="37">
        <v>1.0155000000000001</v>
      </c>
      <c r="AD126" s="37">
        <v>0.41799999999999998</v>
      </c>
      <c r="AE126" s="37">
        <v>0.13450000000000001</v>
      </c>
      <c r="AF126" s="37">
        <v>2.9499999999999998E-2</v>
      </c>
      <c r="AG126" s="38">
        <f t="shared" si="1"/>
        <v>61.628999999999998</v>
      </c>
    </row>
    <row r="127" spans="1:33" x14ac:dyDescent="0.2">
      <c r="A127" s="33">
        <v>11662</v>
      </c>
      <c r="B127" s="33" t="s">
        <v>514</v>
      </c>
      <c r="C127" s="34" t="s">
        <v>203</v>
      </c>
      <c r="D127" s="35" t="s">
        <v>515</v>
      </c>
      <c r="E127" s="35">
        <v>352</v>
      </c>
      <c r="F127" s="35" t="s">
        <v>204</v>
      </c>
      <c r="G127" s="35" t="s">
        <v>614</v>
      </c>
      <c r="H127" s="35">
        <v>352</v>
      </c>
      <c r="I127" s="36" t="s">
        <v>517</v>
      </c>
      <c r="J127" s="35">
        <v>924</v>
      </c>
      <c r="K127" s="35">
        <v>2015</v>
      </c>
      <c r="L127" s="37">
        <v>22.271000000000001</v>
      </c>
      <c r="M127" s="37">
        <v>23.212</v>
      </c>
      <c r="N127" s="37">
        <v>21.312000000000001</v>
      </c>
      <c r="O127" s="37">
        <v>22.114999999999998</v>
      </c>
      <c r="P127" s="37">
        <v>24.957999999999998</v>
      </c>
      <c r="Q127" s="37">
        <v>23.79</v>
      </c>
      <c r="R127" s="37">
        <v>23.256</v>
      </c>
      <c r="S127" s="37">
        <v>22.166499999999999</v>
      </c>
      <c r="T127" s="37">
        <v>21.527000000000001</v>
      </c>
      <c r="U127" s="37">
        <v>20.822500000000002</v>
      </c>
      <c r="V127" s="37">
        <v>21.642499999999998</v>
      </c>
      <c r="W127" s="37">
        <v>20.849499999999999</v>
      </c>
      <c r="X127" s="37">
        <v>17.8215</v>
      </c>
      <c r="Y127" s="37">
        <v>14.778</v>
      </c>
      <c r="Z127" s="37">
        <v>10.766999999999999</v>
      </c>
      <c r="AA127" s="37">
        <v>7.67</v>
      </c>
      <c r="AB127" s="37">
        <v>6.2164999999999999</v>
      </c>
      <c r="AC127" s="37">
        <v>3.9729999999999999</v>
      </c>
      <c r="AD127" s="37">
        <v>1.5674999999999999</v>
      </c>
      <c r="AE127" s="37">
        <v>0.313</v>
      </c>
      <c r="AF127" s="37">
        <v>3.1E-2</v>
      </c>
      <c r="AG127" s="38">
        <f t="shared" si="1"/>
        <v>331.05949999999996</v>
      </c>
    </row>
    <row r="128" spans="1:33" x14ac:dyDescent="0.2">
      <c r="A128" s="33">
        <v>11734</v>
      </c>
      <c r="B128" s="33" t="s">
        <v>514</v>
      </c>
      <c r="C128" s="34" t="s">
        <v>213</v>
      </c>
      <c r="D128" s="35" t="s">
        <v>515</v>
      </c>
      <c r="E128" s="35">
        <v>372</v>
      </c>
      <c r="F128" s="35" t="s">
        <v>214</v>
      </c>
      <c r="G128" s="35" t="s">
        <v>619</v>
      </c>
      <c r="H128" s="35">
        <v>372</v>
      </c>
      <c r="I128" s="36" t="s">
        <v>517</v>
      </c>
      <c r="J128" s="35">
        <v>924</v>
      </c>
      <c r="K128" s="35">
        <v>2015</v>
      </c>
      <c r="L128" s="37">
        <v>334.72050000000002</v>
      </c>
      <c r="M128" s="37">
        <v>348.6635</v>
      </c>
      <c r="N128" s="37">
        <v>313.27749999999997</v>
      </c>
      <c r="O128" s="37">
        <v>294.37</v>
      </c>
      <c r="P128" s="37">
        <v>271.70850000000002</v>
      </c>
      <c r="Q128" s="37">
        <v>295.68650000000002</v>
      </c>
      <c r="R128" s="37">
        <v>365.38749999999999</v>
      </c>
      <c r="S128" s="37">
        <v>380.34649999999999</v>
      </c>
      <c r="T128" s="37">
        <v>352.58249999999998</v>
      </c>
      <c r="U128" s="37">
        <v>315.90699999999998</v>
      </c>
      <c r="V128" s="37">
        <v>291.15699999999998</v>
      </c>
      <c r="W128" s="37">
        <v>259.63200000000001</v>
      </c>
      <c r="X128" s="37">
        <v>230.36250000000001</v>
      </c>
      <c r="Y128" s="37">
        <v>205.43350000000001</v>
      </c>
      <c r="Z128" s="37">
        <v>152.3545</v>
      </c>
      <c r="AA128" s="37">
        <v>110.392</v>
      </c>
      <c r="AB128" s="37">
        <v>77.404499999999999</v>
      </c>
      <c r="AC128" s="37">
        <v>43.987000000000002</v>
      </c>
      <c r="AD128" s="37">
        <v>18.145499999999998</v>
      </c>
      <c r="AE128" s="37">
        <v>3.8224999999999998</v>
      </c>
      <c r="AF128" s="37">
        <v>0.41899999999999998</v>
      </c>
      <c r="AG128" s="38">
        <f t="shared" si="1"/>
        <v>4665.76</v>
      </c>
    </row>
    <row r="129" spans="1:33" x14ac:dyDescent="0.2">
      <c r="A129" s="33">
        <v>11806</v>
      </c>
      <c r="B129" s="33" t="s">
        <v>514</v>
      </c>
      <c r="C129" s="34" t="s">
        <v>215</v>
      </c>
      <c r="D129" s="35">
        <v>19</v>
      </c>
      <c r="E129" s="35">
        <v>833</v>
      </c>
      <c r="F129" s="35" t="s">
        <v>216</v>
      </c>
      <c r="G129" s="35" t="s">
        <v>620</v>
      </c>
      <c r="H129" s="35">
        <v>833</v>
      </c>
      <c r="I129" s="36" t="s">
        <v>517</v>
      </c>
      <c r="J129" s="35">
        <v>924</v>
      </c>
      <c r="K129" s="35">
        <v>2015</v>
      </c>
      <c r="L129" s="37">
        <v>4.3099999999999996</v>
      </c>
      <c r="M129" s="37">
        <v>4.6745000000000001</v>
      </c>
      <c r="N129" s="37">
        <v>4.4814999999999996</v>
      </c>
      <c r="O129" s="37">
        <v>4.84</v>
      </c>
      <c r="P129" s="37">
        <v>4.5190000000000001</v>
      </c>
      <c r="Q129" s="37">
        <v>4.3685</v>
      </c>
      <c r="R129" s="37">
        <v>4.6064999999999996</v>
      </c>
      <c r="S129" s="37">
        <v>4.8955000000000002</v>
      </c>
      <c r="T129" s="37">
        <v>5.8345000000000002</v>
      </c>
      <c r="U129" s="37">
        <v>6.5225</v>
      </c>
      <c r="V129" s="37">
        <v>6.6269999999999998</v>
      </c>
      <c r="W129" s="37">
        <v>5.7560000000000002</v>
      </c>
      <c r="X129" s="37">
        <v>5.2489999999999997</v>
      </c>
      <c r="Y129" s="37">
        <v>5.3745000000000003</v>
      </c>
      <c r="Z129" s="37">
        <v>4.1044999999999998</v>
      </c>
      <c r="AA129" s="37">
        <v>3.0804999999999998</v>
      </c>
      <c r="AB129" s="37">
        <v>2.117</v>
      </c>
      <c r="AC129" s="37">
        <v>1.3520000000000001</v>
      </c>
      <c r="AD129" s="37">
        <v>0.62350000000000005</v>
      </c>
      <c r="AE129" s="37">
        <v>0.20899999999999999</v>
      </c>
      <c r="AF129" s="37">
        <v>4.7500000000000001E-2</v>
      </c>
      <c r="AG129" s="38">
        <f t="shared" si="1"/>
        <v>83.593000000000018</v>
      </c>
    </row>
    <row r="130" spans="1:33" x14ac:dyDescent="0.2">
      <c r="A130" s="33">
        <v>11878</v>
      </c>
      <c r="B130" s="33" t="s">
        <v>514</v>
      </c>
      <c r="C130" s="34" t="s">
        <v>225</v>
      </c>
      <c r="D130" s="35">
        <v>19</v>
      </c>
      <c r="E130" s="35">
        <v>832</v>
      </c>
      <c r="F130" s="35" t="s">
        <v>226</v>
      </c>
      <c r="G130" s="35" t="s">
        <v>625</v>
      </c>
      <c r="H130" s="35">
        <v>832</v>
      </c>
      <c r="I130" s="36" t="s">
        <v>517</v>
      </c>
      <c r="J130" s="35">
        <v>924</v>
      </c>
      <c r="K130" s="35">
        <v>2015</v>
      </c>
      <c r="L130" s="37">
        <v>5.3609999999999998</v>
      </c>
      <c r="M130" s="37">
        <v>5.0285000000000002</v>
      </c>
      <c r="N130" s="37">
        <v>4.9740000000000002</v>
      </c>
      <c r="O130" s="37">
        <v>5.56</v>
      </c>
      <c r="P130" s="37">
        <v>6.1185</v>
      </c>
      <c r="Q130" s="37">
        <v>6.718</v>
      </c>
      <c r="R130" s="37">
        <v>7.4135</v>
      </c>
      <c r="S130" s="37">
        <v>7.4264999999999999</v>
      </c>
      <c r="T130" s="37">
        <v>7.4654999999999996</v>
      </c>
      <c r="U130" s="37">
        <v>8.4344999999999999</v>
      </c>
      <c r="V130" s="37">
        <v>7.9820000000000002</v>
      </c>
      <c r="W130" s="37">
        <v>6.7454999999999998</v>
      </c>
      <c r="X130" s="37">
        <v>5.5815000000000001</v>
      </c>
      <c r="Y130" s="37">
        <v>5.0594999999999999</v>
      </c>
      <c r="Z130" s="37">
        <v>3.5369999999999999</v>
      </c>
      <c r="AA130" s="37">
        <v>3.0425</v>
      </c>
      <c r="AB130" s="37">
        <v>2.1225000000000001</v>
      </c>
      <c r="AC130" s="37">
        <v>1.24</v>
      </c>
      <c r="AD130" s="37">
        <v>0.56799999999999995</v>
      </c>
      <c r="AE130" s="37">
        <v>0.151</v>
      </c>
      <c r="AF130" s="37">
        <v>3.15E-2</v>
      </c>
      <c r="AG130" s="38">
        <f t="shared" si="1"/>
        <v>100.56099999999999</v>
      </c>
    </row>
    <row r="131" spans="1:33" x14ac:dyDescent="0.2">
      <c r="A131" s="33">
        <v>11950</v>
      </c>
      <c r="B131" s="33" t="s">
        <v>514</v>
      </c>
      <c r="C131" s="34" t="s">
        <v>243</v>
      </c>
      <c r="D131" s="35" t="s">
        <v>515</v>
      </c>
      <c r="E131" s="35">
        <v>428</v>
      </c>
      <c r="F131" s="35" t="s">
        <v>244</v>
      </c>
      <c r="G131" s="35" t="s">
        <v>634</v>
      </c>
      <c r="H131" s="35">
        <v>428</v>
      </c>
      <c r="I131" s="36" t="s">
        <v>517</v>
      </c>
      <c r="J131" s="35">
        <v>924</v>
      </c>
      <c r="K131" s="35">
        <v>2015</v>
      </c>
      <c r="L131" s="37">
        <v>100.2225</v>
      </c>
      <c r="M131" s="37">
        <v>104.468</v>
      </c>
      <c r="N131" s="37">
        <v>93.782499999999999</v>
      </c>
      <c r="O131" s="37">
        <v>88.427999999999997</v>
      </c>
      <c r="P131" s="37">
        <v>118.4175</v>
      </c>
      <c r="Q131" s="37">
        <v>143.34200000000001</v>
      </c>
      <c r="R131" s="37">
        <v>137.43299999999999</v>
      </c>
      <c r="S131" s="37">
        <v>127.09099999999999</v>
      </c>
      <c r="T131" s="37">
        <v>137.86199999999999</v>
      </c>
      <c r="U131" s="37">
        <v>134.45050000000001</v>
      </c>
      <c r="V131" s="37">
        <v>143.15899999999999</v>
      </c>
      <c r="W131" s="37">
        <v>141.34649999999999</v>
      </c>
      <c r="X131" s="37">
        <v>124.58799999999999</v>
      </c>
      <c r="Y131" s="37">
        <v>106.8085</v>
      </c>
      <c r="Z131" s="37">
        <v>96.596999999999994</v>
      </c>
      <c r="AA131" s="37">
        <v>91.355999999999995</v>
      </c>
      <c r="AB131" s="37">
        <v>56.896500000000003</v>
      </c>
      <c r="AC131" s="37">
        <v>32.643500000000003</v>
      </c>
      <c r="AD131" s="37">
        <v>10.884</v>
      </c>
      <c r="AE131" s="37">
        <v>1.8905000000000001</v>
      </c>
      <c r="AF131" s="37">
        <v>0.28799999999999998</v>
      </c>
      <c r="AG131" s="38">
        <f t="shared" si="1"/>
        <v>1991.9545000000001</v>
      </c>
    </row>
    <row r="132" spans="1:33" x14ac:dyDescent="0.2">
      <c r="A132" s="33">
        <v>12022</v>
      </c>
      <c r="B132" s="33" t="s">
        <v>514</v>
      </c>
      <c r="C132" s="34" t="s">
        <v>255</v>
      </c>
      <c r="D132" s="35" t="s">
        <v>515</v>
      </c>
      <c r="E132" s="35">
        <v>440</v>
      </c>
      <c r="F132" s="35" t="s">
        <v>256</v>
      </c>
      <c r="G132" s="35" t="s">
        <v>640</v>
      </c>
      <c r="H132" s="35">
        <v>440</v>
      </c>
      <c r="I132" s="36" t="s">
        <v>517</v>
      </c>
      <c r="J132" s="35">
        <v>924</v>
      </c>
      <c r="K132" s="35">
        <v>2015</v>
      </c>
      <c r="L132" s="37">
        <v>154.76650000000001</v>
      </c>
      <c r="M132" s="37">
        <v>141.27449999999999</v>
      </c>
      <c r="N132" s="37">
        <v>135.16650000000001</v>
      </c>
      <c r="O132" s="37">
        <v>166.41249999999999</v>
      </c>
      <c r="P132" s="37">
        <v>198.97149999999999</v>
      </c>
      <c r="Q132" s="37">
        <v>200.804</v>
      </c>
      <c r="R132" s="37">
        <v>183.66200000000001</v>
      </c>
      <c r="S132" s="37">
        <v>181.09</v>
      </c>
      <c r="T132" s="37">
        <v>201.9485</v>
      </c>
      <c r="U132" s="37">
        <v>211.9905</v>
      </c>
      <c r="V132" s="37">
        <v>226.53100000000001</v>
      </c>
      <c r="W132" s="37">
        <v>217.22649999999999</v>
      </c>
      <c r="X132" s="37">
        <v>172.79300000000001</v>
      </c>
      <c r="Y132" s="37">
        <v>151.1515</v>
      </c>
      <c r="Z132" s="37">
        <v>137.917</v>
      </c>
      <c r="AA132" s="37">
        <v>124.42149999999999</v>
      </c>
      <c r="AB132" s="37">
        <v>87.650999999999996</v>
      </c>
      <c r="AC132" s="37">
        <v>49.036999999999999</v>
      </c>
      <c r="AD132" s="37">
        <v>17.1325</v>
      </c>
      <c r="AE132" s="37">
        <v>3.2669999999999999</v>
      </c>
      <c r="AF132" s="37">
        <v>0.55000000000000004</v>
      </c>
      <c r="AG132" s="38">
        <f t="shared" ref="AG132:AG195" si="2">SUM(L132:AF132)</f>
        <v>2963.7644999999998</v>
      </c>
    </row>
    <row r="133" spans="1:33" x14ac:dyDescent="0.2">
      <c r="A133" s="33">
        <v>12094</v>
      </c>
      <c r="B133" s="33" t="s">
        <v>514</v>
      </c>
      <c r="C133" s="34" t="s">
        <v>323</v>
      </c>
      <c r="D133" s="35">
        <v>20</v>
      </c>
      <c r="E133" s="35">
        <v>578</v>
      </c>
      <c r="F133" s="35" t="s">
        <v>324</v>
      </c>
      <c r="G133" s="35" t="s">
        <v>674</v>
      </c>
      <c r="H133" s="35">
        <v>578</v>
      </c>
      <c r="I133" s="36" t="s">
        <v>517</v>
      </c>
      <c r="J133" s="35">
        <v>924</v>
      </c>
      <c r="K133" s="35">
        <v>2015</v>
      </c>
      <c r="L133" s="37">
        <v>307.01949999999999</v>
      </c>
      <c r="M133" s="37">
        <v>318.74650000000003</v>
      </c>
      <c r="N133" s="37">
        <v>307.50900000000001</v>
      </c>
      <c r="O133" s="37">
        <v>326.70100000000002</v>
      </c>
      <c r="P133" s="37">
        <v>343.47449999999998</v>
      </c>
      <c r="Q133" s="37">
        <v>357.91399999999999</v>
      </c>
      <c r="R133" s="37">
        <v>348.26350000000002</v>
      </c>
      <c r="S133" s="37">
        <v>342.82049999999998</v>
      </c>
      <c r="T133" s="37">
        <v>371.92649999999998</v>
      </c>
      <c r="U133" s="37">
        <v>374.827</v>
      </c>
      <c r="V133" s="37">
        <v>340.27800000000002</v>
      </c>
      <c r="W133" s="37">
        <v>316.71449999999999</v>
      </c>
      <c r="X133" s="37">
        <v>289.32100000000003</v>
      </c>
      <c r="Y133" s="37">
        <v>278.51799999999997</v>
      </c>
      <c r="Z133" s="37">
        <v>203.9495</v>
      </c>
      <c r="AA133" s="37">
        <v>142.1095</v>
      </c>
      <c r="AB133" s="37">
        <v>104.9</v>
      </c>
      <c r="AC133" s="37">
        <v>71.652500000000003</v>
      </c>
      <c r="AD133" s="37">
        <v>34.722999999999999</v>
      </c>
      <c r="AE133" s="37">
        <v>8.1110000000000007</v>
      </c>
      <c r="AF133" s="37">
        <v>0.87749999999999995</v>
      </c>
      <c r="AG133" s="38">
        <f t="shared" si="2"/>
        <v>5190.356499999999</v>
      </c>
    </row>
    <row r="134" spans="1:33" x14ac:dyDescent="0.2">
      <c r="A134" s="33">
        <v>12166</v>
      </c>
      <c r="B134" s="33" t="s">
        <v>514</v>
      </c>
      <c r="C134" s="34" t="s">
        <v>417</v>
      </c>
      <c r="D134" s="35" t="s">
        <v>515</v>
      </c>
      <c r="E134" s="35">
        <v>752</v>
      </c>
      <c r="F134" s="35" t="s">
        <v>418</v>
      </c>
      <c r="G134" s="35" t="s">
        <v>721</v>
      </c>
      <c r="H134" s="35">
        <v>752</v>
      </c>
      <c r="I134" s="36" t="s">
        <v>517</v>
      </c>
      <c r="J134" s="35">
        <v>924</v>
      </c>
      <c r="K134" s="35">
        <v>2015</v>
      </c>
      <c r="L134" s="37">
        <v>587.77099999999996</v>
      </c>
      <c r="M134" s="37">
        <v>586.20799999999997</v>
      </c>
      <c r="N134" s="37">
        <v>534.94749999999999</v>
      </c>
      <c r="O134" s="37">
        <v>532.58749999999998</v>
      </c>
      <c r="P134" s="37">
        <v>676.28150000000005</v>
      </c>
      <c r="Q134" s="37">
        <v>672.68600000000004</v>
      </c>
      <c r="R134" s="37">
        <v>621.56849999999997</v>
      </c>
      <c r="S134" s="37">
        <v>610.41499999999996</v>
      </c>
      <c r="T134" s="37">
        <v>653.78250000000003</v>
      </c>
      <c r="U134" s="37">
        <v>670.8655</v>
      </c>
      <c r="V134" s="37">
        <v>632.61</v>
      </c>
      <c r="W134" s="37">
        <v>579.92200000000003</v>
      </c>
      <c r="X134" s="37">
        <v>560.048</v>
      </c>
      <c r="Y134" s="37">
        <v>593.78700000000003</v>
      </c>
      <c r="Z134" s="37">
        <v>495.0265</v>
      </c>
      <c r="AA134" s="37">
        <v>340.14850000000001</v>
      </c>
      <c r="AB134" s="37">
        <v>243.24</v>
      </c>
      <c r="AC134" s="37">
        <v>161.7655</v>
      </c>
      <c r="AD134" s="37">
        <v>76.228999999999999</v>
      </c>
      <c r="AE134" s="37">
        <v>17.579499999999999</v>
      </c>
      <c r="AF134" s="37">
        <v>1.8794999999999999</v>
      </c>
      <c r="AG134" s="38">
        <f t="shared" si="2"/>
        <v>9849.3484999999964</v>
      </c>
    </row>
    <row r="135" spans="1:33" x14ac:dyDescent="0.2">
      <c r="A135" s="33">
        <v>12238</v>
      </c>
      <c r="B135" s="33" t="s">
        <v>514</v>
      </c>
      <c r="C135" s="34" t="s">
        <v>453</v>
      </c>
      <c r="D135" s="35">
        <v>21</v>
      </c>
      <c r="E135" s="35">
        <v>826</v>
      </c>
      <c r="F135" s="35" t="s">
        <v>454</v>
      </c>
      <c r="G135" s="35" t="s">
        <v>739</v>
      </c>
      <c r="H135" s="35">
        <v>826</v>
      </c>
      <c r="I135" s="36" t="s">
        <v>517</v>
      </c>
      <c r="J135" s="35">
        <v>924</v>
      </c>
      <c r="K135" s="35">
        <v>2015</v>
      </c>
      <c r="L135" s="37">
        <v>4026.01</v>
      </c>
      <c r="M135" s="37">
        <v>3954.5329999999999</v>
      </c>
      <c r="N135" s="37">
        <v>3578.0124999999998</v>
      </c>
      <c r="O135" s="37">
        <v>3842.4825000000001</v>
      </c>
      <c r="P135" s="37">
        <v>4269.6049999999996</v>
      </c>
      <c r="Q135" s="37">
        <v>4464.7965000000004</v>
      </c>
      <c r="R135" s="37">
        <v>4406.4565000000002</v>
      </c>
      <c r="S135" s="37">
        <v>4092.27</v>
      </c>
      <c r="T135" s="37">
        <v>4310.7404999999999</v>
      </c>
      <c r="U135" s="37">
        <v>4641.3855000000003</v>
      </c>
      <c r="V135" s="37">
        <v>4558.9615000000003</v>
      </c>
      <c r="W135" s="37">
        <v>3956.4135000000001</v>
      </c>
      <c r="X135" s="37">
        <v>3513.6334999999999</v>
      </c>
      <c r="Y135" s="37">
        <v>3601.6635000000001</v>
      </c>
      <c r="Z135" s="37">
        <v>2732.1149999999998</v>
      </c>
      <c r="AA135" s="37">
        <v>2158.0075000000002</v>
      </c>
      <c r="AB135" s="37">
        <v>1583.133</v>
      </c>
      <c r="AC135" s="37">
        <v>981.88499999999999</v>
      </c>
      <c r="AD135" s="37">
        <v>439.678</v>
      </c>
      <c r="AE135" s="37">
        <v>98.741</v>
      </c>
      <c r="AF135" s="37">
        <v>13.8405</v>
      </c>
      <c r="AG135" s="38">
        <f t="shared" si="2"/>
        <v>65224.364000000001</v>
      </c>
    </row>
    <row r="136" spans="1:33" x14ac:dyDescent="0.2">
      <c r="A136" s="33">
        <v>12382</v>
      </c>
      <c r="B136" s="33" t="s">
        <v>514</v>
      </c>
      <c r="C136" s="34" t="s">
        <v>11</v>
      </c>
      <c r="D136" s="35" t="s">
        <v>515</v>
      </c>
      <c r="E136" s="35">
        <v>8</v>
      </c>
      <c r="F136" s="35" t="s">
        <v>12</v>
      </c>
      <c r="G136" s="35" t="s">
        <v>518</v>
      </c>
      <c r="H136" s="35">
        <v>8</v>
      </c>
      <c r="I136" s="36" t="s">
        <v>517</v>
      </c>
      <c r="J136" s="35">
        <v>925</v>
      </c>
      <c r="K136" s="35">
        <v>2015</v>
      </c>
      <c r="L136" s="37">
        <v>167.61750000000001</v>
      </c>
      <c r="M136" s="37">
        <v>160.75200000000001</v>
      </c>
      <c r="N136" s="37">
        <v>195.28149999999999</v>
      </c>
      <c r="O136" s="37">
        <v>239.2775</v>
      </c>
      <c r="P136" s="37">
        <v>256.29649999999998</v>
      </c>
      <c r="Q136" s="37">
        <v>220.77099999999999</v>
      </c>
      <c r="R136" s="37">
        <v>178.571</v>
      </c>
      <c r="S136" s="37">
        <v>161.43199999999999</v>
      </c>
      <c r="T136" s="37">
        <v>171.88650000000001</v>
      </c>
      <c r="U136" s="37">
        <v>188.31100000000001</v>
      </c>
      <c r="V136" s="37">
        <v>199.02600000000001</v>
      </c>
      <c r="W136" s="37">
        <v>195.5795</v>
      </c>
      <c r="X136" s="37">
        <v>157.58000000000001</v>
      </c>
      <c r="Y136" s="37">
        <v>126.51900000000001</v>
      </c>
      <c r="Z136" s="37">
        <v>100.1675</v>
      </c>
      <c r="AA136" s="37">
        <v>85.451999999999998</v>
      </c>
      <c r="AB136" s="37">
        <v>47.108499999999999</v>
      </c>
      <c r="AC136" s="37">
        <v>21.473500000000001</v>
      </c>
      <c r="AD136" s="37">
        <v>7.5129999999999999</v>
      </c>
      <c r="AE136" s="37">
        <v>1.6859999999999999</v>
      </c>
      <c r="AF136" s="37">
        <v>0.17899999999999999</v>
      </c>
      <c r="AG136" s="38">
        <f t="shared" si="2"/>
        <v>2882.4804999999997</v>
      </c>
    </row>
    <row r="137" spans="1:33" x14ac:dyDescent="0.2">
      <c r="A137" s="33">
        <v>12454</v>
      </c>
      <c r="B137" s="33" t="s">
        <v>514</v>
      </c>
      <c r="C137" s="34" t="s">
        <v>17</v>
      </c>
      <c r="D137" s="35" t="s">
        <v>515</v>
      </c>
      <c r="E137" s="35">
        <v>20</v>
      </c>
      <c r="F137" s="35" t="s">
        <v>18</v>
      </c>
      <c r="G137" s="35" t="s">
        <v>521</v>
      </c>
      <c r="H137" s="35">
        <v>20</v>
      </c>
      <c r="I137" s="36" t="s">
        <v>517</v>
      </c>
      <c r="J137" s="35">
        <v>925</v>
      </c>
      <c r="K137" s="35">
        <v>2015</v>
      </c>
      <c r="L137" s="37">
        <v>3.3515000000000001</v>
      </c>
      <c r="M137" s="37">
        <v>3.9289999999999998</v>
      </c>
      <c r="N137" s="37">
        <v>3.8424999999999998</v>
      </c>
      <c r="O137" s="37">
        <v>3.8704999999999998</v>
      </c>
      <c r="P137" s="37">
        <v>3.6604999999999999</v>
      </c>
      <c r="Q137" s="37">
        <v>4.1395</v>
      </c>
      <c r="R137" s="37">
        <v>5.4734999999999996</v>
      </c>
      <c r="S137" s="37">
        <v>6.4855</v>
      </c>
      <c r="T137" s="37">
        <v>6.9255000000000004</v>
      </c>
      <c r="U137" s="37">
        <v>6.57</v>
      </c>
      <c r="V137" s="37">
        <v>6.0540000000000003</v>
      </c>
      <c r="W137" s="37">
        <v>4.8310000000000004</v>
      </c>
      <c r="X137" s="37">
        <v>3.581</v>
      </c>
      <c r="Y137" s="37">
        <v>2.9315000000000002</v>
      </c>
      <c r="Z137" s="37">
        <v>2.1829999999999998</v>
      </c>
      <c r="AA137" s="37">
        <v>1.486</v>
      </c>
      <c r="AB137" s="37">
        <v>1.153</v>
      </c>
      <c r="AC137" s="37">
        <v>0.73450000000000004</v>
      </c>
      <c r="AD137" s="37">
        <v>0.38300000000000001</v>
      </c>
      <c r="AE137" s="37">
        <v>0.13400000000000001</v>
      </c>
      <c r="AF137" s="37">
        <v>2.6499999999999999E-2</v>
      </c>
      <c r="AG137" s="38">
        <f t="shared" si="2"/>
        <v>71.745500000000021</v>
      </c>
    </row>
    <row r="138" spans="1:33" x14ac:dyDescent="0.2">
      <c r="A138" s="33">
        <v>12526</v>
      </c>
      <c r="B138" s="33" t="s">
        <v>514</v>
      </c>
      <c r="C138" s="34" t="s">
        <v>61</v>
      </c>
      <c r="D138" s="35" t="s">
        <v>515</v>
      </c>
      <c r="E138" s="35">
        <v>70</v>
      </c>
      <c r="F138" s="35" t="s">
        <v>62</v>
      </c>
      <c r="G138" s="35" t="s">
        <v>543</v>
      </c>
      <c r="H138" s="35">
        <v>70</v>
      </c>
      <c r="I138" s="36" t="s">
        <v>517</v>
      </c>
      <c r="J138" s="35">
        <v>925</v>
      </c>
      <c r="K138" s="35">
        <v>2015</v>
      </c>
      <c r="L138" s="37">
        <v>170.036</v>
      </c>
      <c r="M138" s="37">
        <v>178.6105</v>
      </c>
      <c r="N138" s="37">
        <v>183.3355</v>
      </c>
      <c r="O138" s="37">
        <v>225.83799999999999</v>
      </c>
      <c r="P138" s="37">
        <v>221.64599999999999</v>
      </c>
      <c r="Q138" s="37">
        <v>248.131</v>
      </c>
      <c r="R138" s="37">
        <v>258.24450000000002</v>
      </c>
      <c r="S138" s="37">
        <v>250.215</v>
      </c>
      <c r="T138" s="37">
        <v>240.791</v>
      </c>
      <c r="U138" s="37">
        <v>247.7955</v>
      </c>
      <c r="V138" s="37">
        <v>267.48</v>
      </c>
      <c r="W138" s="37">
        <v>259.887</v>
      </c>
      <c r="X138" s="37">
        <v>233.977</v>
      </c>
      <c r="Y138" s="37">
        <v>178.33349999999999</v>
      </c>
      <c r="Z138" s="37">
        <v>125.0065</v>
      </c>
      <c r="AA138" s="37">
        <v>119.7625</v>
      </c>
      <c r="AB138" s="37">
        <v>72.317499999999995</v>
      </c>
      <c r="AC138" s="37">
        <v>29.532</v>
      </c>
      <c r="AD138" s="37">
        <v>11.023</v>
      </c>
      <c r="AE138" s="37">
        <v>2.0455000000000001</v>
      </c>
      <c r="AF138" s="37">
        <v>0.3165</v>
      </c>
      <c r="AG138" s="38">
        <f t="shared" si="2"/>
        <v>3524.3240000000005</v>
      </c>
    </row>
    <row r="139" spans="1:33" x14ac:dyDescent="0.2">
      <c r="A139" s="33">
        <v>12598</v>
      </c>
      <c r="B139" s="33" t="s">
        <v>514</v>
      </c>
      <c r="C139" s="34" t="s">
        <v>113</v>
      </c>
      <c r="D139" s="35" t="s">
        <v>515</v>
      </c>
      <c r="E139" s="35">
        <v>191</v>
      </c>
      <c r="F139" s="35" t="s">
        <v>114</v>
      </c>
      <c r="G139" s="35" t="s">
        <v>569</v>
      </c>
      <c r="H139" s="35">
        <v>191</v>
      </c>
      <c r="I139" s="36" t="s">
        <v>517</v>
      </c>
      <c r="J139" s="35">
        <v>925</v>
      </c>
      <c r="K139" s="35">
        <v>2015</v>
      </c>
      <c r="L139" s="37">
        <v>201.3965</v>
      </c>
      <c r="M139" s="37">
        <v>210.244</v>
      </c>
      <c r="N139" s="37">
        <v>202.399</v>
      </c>
      <c r="O139" s="37">
        <v>240.14449999999999</v>
      </c>
      <c r="P139" s="37">
        <v>246.84</v>
      </c>
      <c r="Q139" s="37">
        <v>266.74650000000003</v>
      </c>
      <c r="R139" s="37">
        <v>292.40249999999997</v>
      </c>
      <c r="S139" s="37">
        <v>290.0985</v>
      </c>
      <c r="T139" s="37">
        <v>277.90050000000002</v>
      </c>
      <c r="U139" s="37">
        <v>287.87700000000001</v>
      </c>
      <c r="V139" s="37">
        <v>303.44450000000001</v>
      </c>
      <c r="W139" s="37">
        <v>314.661</v>
      </c>
      <c r="X139" s="37">
        <v>295.59949999999998</v>
      </c>
      <c r="Y139" s="37">
        <v>242.2235</v>
      </c>
      <c r="Z139" s="37">
        <v>192.7295</v>
      </c>
      <c r="AA139" s="37">
        <v>181.011</v>
      </c>
      <c r="AB139" s="37">
        <v>126.922</v>
      </c>
      <c r="AC139" s="37">
        <v>59.645000000000003</v>
      </c>
      <c r="AD139" s="37">
        <v>19.052499999999998</v>
      </c>
      <c r="AE139" s="37">
        <v>3.0670000000000002</v>
      </c>
      <c r="AF139" s="37">
        <v>0.41049999999999998</v>
      </c>
      <c r="AG139" s="38">
        <f t="shared" si="2"/>
        <v>4254.8149999999996</v>
      </c>
    </row>
    <row r="140" spans="1:33" x14ac:dyDescent="0.2">
      <c r="A140" s="33">
        <v>12670</v>
      </c>
      <c r="B140" s="33" t="s">
        <v>514</v>
      </c>
      <c r="C140" s="34" t="s">
        <v>175</v>
      </c>
      <c r="D140" s="35">
        <v>19</v>
      </c>
      <c r="E140" s="35">
        <v>292</v>
      </c>
      <c r="F140" s="35" t="s">
        <v>176</v>
      </c>
      <c r="G140" s="35" t="s">
        <v>600</v>
      </c>
      <c r="H140" s="35">
        <v>292</v>
      </c>
      <c r="I140" s="36" t="s">
        <v>517</v>
      </c>
      <c r="J140" s="35">
        <v>925</v>
      </c>
      <c r="K140" s="35">
        <v>2015</v>
      </c>
      <c r="L140" s="37">
        <v>1.9644999999999999</v>
      </c>
      <c r="M140" s="37">
        <v>1.9055</v>
      </c>
      <c r="N140" s="37">
        <v>1.9185000000000001</v>
      </c>
      <c r="O140" s="37">
        <v>1.9604999999999999</v>
      </c>
      <c r="P140" s="37">
        <v>2.0474999999999999</v>
      </c>
      <c r="Q140" s="37">
        <v>1.9119999999999999</v>
      </c>
      <c r="R140" s="37">
        <v>2.0920000000000001</v>
      </c>
      <c r="S140" s="37">
        <v>2.1739999999999999</v>
      </c>
      <c r="T140" s="37">
        <v>2.1859999999999999</v>
      </c>
      <c r="U140" s="37">
        <v>2.2745000000000002</v>
      </c>
      <c r="V140" s="37">
        <v>2.2730000000000001</v>
      </c>
      <c r="W140" s="37">
        <v>2.1004999999999998</v>
      </c>
      <c r="X140" s="37">
        <v>1.9219999999999999</v>
      </c>
      <c r="Y140" s="37">
        <v>1.9125000000000001</v>
      </c>
      <c r="Z140" s="37">
        <v>1.2175</v>
      </c>
      <c r="AA140" s="37">
        <v>1.0840000000000001</v>
      </c>
      <c r="AB140" s="37">
        <v>0.78049999999999997</v>
      </c>
      <c r="AC140" s="37">
        <v>0.50900000000000001</v>
      </c>
      <c r="AD140" s="37">
        <v>0.2135</v>
      </c>
      <c r="AE140" s="37">
        <v>6.25E-2</v>
      </c>
      <c r="AF140" s="37">
        <v>9.4999999999999998E-3</v>
      </c>
      <c r="AG140" s="38">
        <f t="shared" si="2"/>
        <v>32.519500000000008</v>
      </c>
    </row>
    <row r="141" spans="1:33" x14ac:dyDescent="0.2">
      <c r="A141" s="33">
        <v>12742</v>
      </c>
      <c r="B141" s="33" t="s">
        <v>514</v>
      </c>
      <c r="C141" s="34" t="s">
        <v>177</v>
      </c>
      <c r="D141" s="35" t="s">
        <v>515</v>
      </c>
      <c r="E141" s="35">
        <v>300</v>
      </c>
      <c r="F141" s="35" t="s">
        <v>178</v>
      </c>
      <c r="G141" s="35" t="s">
        <v>601</v>
      </c>
      <c r="H141" s="35">
        <v>300</v>
      </c>
      <c r="I141" s="36" t="s">
        <v>517</v>
      </c>
      <c r="J141" s="35">
        <v>925</v>
      </c>
      <c r="K141" s="35">
        <v>2015</v>
      </c>
      <c r="L141" s="37">
        <v>491.52949999999998</v>
      </c>
      <c r="M141" s="37">
        <v>547.52099999999996</v>
      </c>
      <c r="N141" s="37">
        <v>533.37</v>
      </c>
      <c r="O141" s="37">
        <v>546.49649999999997</v>
      </c>
      <c r="P141" s="37">
        <v>572.39850000000001</v>
      </c>
      <c r="Q141" s="37">
        <v>613.29</v>
      </c>
      <c r="R141" s="37">
        <v>743.06899999999996</v>
      </c>
      <c r="S141" s="37">
        <v>813.399</v>
      </c>
      <c r="T141" s="37">
        <v>805.21950000000004</v>
      </c>
      <c r="U141" s="37">
        <v>812.43799999999999</v>
      </c>
      <c r="V141" s="37">
        <v>738.27850000000001</v>
      </c>
      <c r="W141" s="37">
        <v>706.0575</v>
      </c>
      <c r="X141" s="37">
        <v>635.30250000000001</v>
      </c>
      <c r="Y141" s="37">
        <v>609.48749999999995</v>
      </c>
      <c r="Z141" s="37">
        <v>492.10199999999998</v>
      </c>
      <c r="AA141" s="37">
        <v>487.60399999999998</v>
      </c>
      <c r="AB141" s="37">
        <v>374.95699999999999</v>
      </c>
      <c r="AC141" s="37">
        <v>204.69749999999999</v>
      </c>
      <c r="AD141" s="37">
        <v>64.078999999999994</v>
      </c>
      <c r="AE141" s="37">
        <v>13.148999999999999</v>
      </c>
      <c r="AF141" s="37">
        <v>2.1955</v>
      </c>
      <c r="AG141" s="38">
        <f t="shared" si="2"/>
        <v>10806.641</v>
      </c>
    </row>
    <row r="142" spans="1:33" x14ac:dyDescent="0.2">
      <c r="A142" s="33">
        <v>12814</v>
      </c>
      <c r="B142" s="33" t="s">
        <v>514</v>
      </c>
      <c r="C142" s="34" t="s">
        <v>219</v>
      </c>
      <c r="D142" s="35" t="s">
        <v>515</v>
      </c>
      <c r="E142" s="35">
        <v>380</v>
      </c>
      <c r="F142" s="35" t="s">
        <v>220</v>
      </c>
      <c r="G142" s="35" t="s">
        <v>622</v>
      </c>
      <c r="H142" s="35">
        <v>380</v>
      </c>
      <c r="I142" s="36" t="s">
        <v>517</v>
      </c>
      <c r="J142" s="35">
        <v>925</v>
      </c>
      <c r="K142" s="35">
        <v>2015</v>
      </c>
      <c r="L142" s="37">
        <v>2601.8564999999999</v>
      </c>
      <c r="M142" s="37">
        <v>2833.355</v>
      </c>
      <c r="N142" s="37">
        <v>2839.0155</v>
      </c>
      <c r="O142" s="37">
        <v>2855.3465000000001</v>
      </c>
      <c r="P142" s="37">
        <v>3035.88</v>
      </c>
      <c r="Q142" s="37">
        <v>3227.1985</v>
      </c>
      <c r="R142" s="37">
        <v>3514.482</v>
      </c>
      <c r="S142" s="37">
        <v>4104.2794999999996</v>
      </c>
      <c r="T142" s="37">
        <v>4749.8424999999997</v>
      </c>
      <c r="U142" s="37">
        <v>4903.0649999999996</v>
      </c>
      <c r="V142" s="37">
        <v>4663.1940000000004</v>
      </c>
      <c r="W142" s="37">
        <v>4031.9254999999998</v>
      </c>
      <c r="X142" s="37">
        <v>3618.7020000000002</v>
      </c>
      <c r="Y142" s="37">
        <v>3610.7215000000001</v>
      </c>
      <c r="Z142" s="37">
        <v>2903.3915000000002</v>
      </c>
      <c r="AA142" s="37">
        <v>2745.7145</v>
      </c>
      <c r="AB142" s="37">
        <v>2047.2155</v>
      </c>
      <c r="AC142" s="37">
        <v>1271.4024999999999</v>
      </c>
      <c r="AD142" s="37">
        <v>558.96950000000004</v>
      </c>
      <c r="AE142" s="37">
        <v>99.177999999999997</v>
      </c>
      <c r="AF142" s="37">
        <v>18.170500000000001</v>
      </c>
      <c r="AG142" s="38">
        <f t="shared" si="2"/>
        <v>60232.905999999988</v>
      </c>
    </row>
    <row r="143" spans="1:33" x14ac:dyDescent="0.2">
      <c r="A143" s="33">
        <v>12886</v>
      </c>
      <c r="B143" s="33" t="s">
        <v>514</v>
      </c>
      <c r="C143" s="34" t="s">
        <v>235</v>
      </c>
      <c r="D143" s="35">
        <v>22</v>
      </c>
      <c r="E143" s="35">
        <v>412</v>
      </c>
      <c r="F143" s="35" t="s">
        <v>236</v>
      </c>
      <c r="G143" s="35" t="s">
        <v>630</v>
      </c>
      <c r="H143" s="35">
        <v>412</v>
      </c>
      <c r="I143" s="36" t="s">
        <v>517</v>
      </c>
      <c r="J143" s="35">
        <v>925</v>
      </c>
      <c r="K143" s="35">
        <v>2015</v>
      </c>
      <c r="L143" s="37">
        <v>137.917</v>
      </c>
      <c r="M143" s="37">
        <v>149.226</v>
      </c>
      <c r="N143" s="37">
        <v>169.60400000000001</v>
      </c>
      <c r="O143" s="37">
        <v>166.5</v>
      </c>
      <c r="P143" s="37">
        <v>157.86949999999999</v>
      </c>
      <c r="Q143" s="37">
        <v>144.4855</v>
      </c>
      <c r="R143" s="37">
        <v>128.66050000000001</v>
      </c>
      <c r="S143" s="37">
        <v>121.2585</v>
      </c>
      <c r="T143" s="37">
        <v>113.93</v>
      </c>
      <c r="U143" s="37">
        <v>101.75749999999999</v>
      </c>
      <c r="V143" s="37">
        <v>89.686000000000007</v>
      </c>
      <c r="W143" s="37">
        <v>74.770499999999998</v>
      </c>
      <c r="X143" s="37">
        <v>60.663499999999999</v>
      </c>
      <c r="Y143" s="37">
        <v>47.552</v>
      </c>
      <c r="Z143" s="37">
        <v>38.900500000000001</v>
      </c>
      <c r="AA143" s="37">
        <v>27.4495</v>
      </c>
      <c r="AB143" s="37">
        <v>15.919499999999999</v>
      </c>
      <c r="AC143" s="37">
        <v>8.8454999999999995</v>
      </c>
      <c r="AD143" s="37">
        <v>3.2925</v>
      </c>
      <c r="AE143" s="37">
        <v>0.753</v>
      </c>
      <c r="AF143" s="37">
        <v>8.1000000000000003E-2</v>
      </c>
      <c r="AG143" s="38">
        <f t="shared" si="2"/>
        <v>1759.1219999999996</v>
      </c>
    </row>
    <row r="144" spans="1:33" x14ac:dyDescent="0.2">
      <c r="A144" s="33">
        <v>12958</v>
      </c>
      <c r="B144" s="33" t="s">
        <v>514</v>
      </c>
      <c r="C144" s="34" t="s">
        <v>269</v>
      </c>
      <c r="D144" s="35" t="s">
        <v>515</v>
      </c>
      <c r="E144" s="35">
        <v>470</v>
      </c>
      <c r="F144" s="35" t="s">
        <v>270</v>
      </c>
      <c r="G144" s="35" t="s">
        <v>647</v>
      </c>
      <c r="H144" s="35">
        <v>470</v>
      </c>
      <c r="I144" s="36" t="s">
        <v>517</v>
      </c>
      <c r="J144" s="35">
        <v>925</v>
      </c>
      <c r="K144" s="35">
        <v>2015</v>
      </c>
      <c r="L144" s="37">
        <v>21.9255</v>
      </c>
      <c r="M144" s="37">
        <v>20.506499999999999</v>
      </c>
      <c r="N144" s="37">
        <v>19.944500000000001</v>
      </c>
      <c r="O144" s="37">
        <v>24.6465</v>
      </c>
      <c r="P144" s="37">
        <v>32.807000000000002</v>
      </c>
      <c r="Q144" s="37">
        <v>37.386499999999998</v>
      </c>
      <c r="R144" s="37">
        <v>35.8825</v>
      </c>
      <c r="S144" s="37">
        <v>33.683500000000002</v>
      </c>
      <c r="T144" s="37">
        <v>30.376999999999999</v>
      </c>
      <c r="U144" s="37">
        <v>26.384</v>
      </c>
      <c r="V144" s="37">
        <v>29.128</v>
      </c>
      <c r="W144" s="37">
        <v>31.23</v>
      </c>
      <c r="X144" s="37">
        <v>27.954499999999999</v>
      </c>
      <c r="Y144" s="37">
        <v>30.3245</v>
      </c>
      <c r="Z144" s="37">
        <v>20.704000000000001</v>
      </c>
      <c r="AA144" s="37">
        <v>14.808999999999999</v>
      </c>
      <c r="AB144" s="37">
        <v>10.728</v>
      </c>
      <c r="AC144" s="37">
        <v>5.5039999999999996</v>
      </c>
      <c r="AD144" s="37">
        <v>2.0844999999999998</v>
      </c>
      <c r="AE144" s="37">
        <v>0.48949999999999999</v>
      </c>
      <c r="AF144" s="37">
        <v>7.9000000000000001E-2</v>
      </c>
      <c r="AG144" s="38">
        <f t="shared" si="2"/>
        <v>456.57850000000008</v>
      </c>
    </row>
    <row r="145" spans="1:33" x14ac:dyDescent="0.2">
      <c r="A145" s="33">
        <v>13030</v>
      </c>
      <c r="B145" s="33" t="s">
        <v>514</v>
      </c>
      <c r="C145" s="34" t="s">
        <v>289</v>
      </c>
      <c r="D145" s="35" t="s">
        <v>515</v>
      </c>
      <c r="E145" s="35">
        <v>499</v>
      </c>
      <c r="F145" s="35" t="s">
        <v>290</v>
      </c>
      <c r="G145" s="35" t="s">
        <v>657</v>
      </c>
      <c r="H145" s="35">
        <v>499</v>
      </c>
      <c r="I145" s="36" t="s">
        <v>517</v>
      </c>
      <c r="J145" s="35">
        <v>925</v>
      </c>
      <c r="K145" s="35">
        <v>2015</v>
      </c>
      <c r="L145" s="37">
        <v>38.542999999999999</v>
      </c>
      <c r="M145" s="37">
        <v>39.142000000000003</v>
      </c>
      <c r="N145" s="37">
        <v>39.755499999999998</v>
      </c>
      <c r="O145" s="37">
        <v>42.183</v>
      </c>
      <c r="P145" s="37">
        <v>43.581000000000003</v>
      </c>
      <c r="Q145" s="37">
        <v>44.133499999999998</v>
      </c>
      <c r="R145" s="37">
        <v>46.838999999999999</v>
      </c>
      <c r="S145" s="37">
        <v>44.527000000000001</v>
      </c>
      <c r="T145" s="37">
        <v>41.607500000000002</v>
      </c>
      <c r="U145" s="37">
        <v>40.634</v>
      </c>
      <c r="V145" s="37">
        <v>42.595500000000001</v>
      </c>
      <c r="W145" s="37">
        <v>42.337499999999999</v>
      </c>
      <c r="X145" s="37">
        <v>38.81</v>
      </c>
      <c r="Y145" s="37">
        <v>28.849499999999999</v>
      </c>
      <c r="Z145" s="37">
        <v>20.706</v>
      </c>
      <c r="AA145" s="37">
        <v>20.1525</v>
      </c>
      <c r="AB145" s="37">
        <v>12.096</v>
      </c>
      <c r="AC145" s="37">
        <v>5.6135000000000002</v>
      </c>
      <c r="AD145" s="37">
        <v>1.369</v>
      </c>
      <c r="AE145" s="37">
        <v>0.38600000000000001</v>
      </c>
      <c r="AF145" s="37">
        <v>0.1055</v>
      </c>
      <c r="AG145" s="38">
        <f t="shared" si="2"/>
        <v>633.96650000000011</v>
      </c>
    </row>
    <row r="146" spans="1:33" x14ac:dyDescent="0.2">
      <c r="A146" s="33">
        <v>13102</v>
      </c>
      <c r="B146" s="33" t="s">
        <v>514</v>
      </c>
      <c r="C146" s="34" t="s">
        <v>319</v>
      </c>
      <c r="D146" s="35" t="s">
        <v>515</v>
      </c>
      <c r="E146" s="35">
        <v>807</v>
      </c>
      <c r="F146" s="35" t="s">
        <v>320</v>
      </c>
      <c r="G146" s="35" t="s">
        <v>672</v>
      </c>
      <c r="H146" s="35">
        <v>807</v>
      </c>
      <c r="I146" s="36" t="s">
        <v>517</v>
      </c>
      <c r="J146" s="35">
        <v>925</v>
      </c>
      <c r="K146" s="35">
        <v>2015</v>
      </c>
      <c r="L146" s="37">
        <v>117.3235</v>
      </c>
      <c r="M146" s="37">
        <v>115.059</v>
      </c>
      <c r="N146" s="37">
        <v>128.429</v>
      </c>
      <c r="O146" s="37">
        <v>141.517</v>
      </c>
      <c r="P146" s="37">
        <v>155.1465</v>
      </c>
      <c r="Q146" s="37">
        <v>162.32749999999999</v>
      </c>
      <c r="R146" s="37">
        <v>165.84899999999999</v>
      </c>
      <c r="S146" s="37">
        <v>156.02600000000001</v>
      </c>
      <c r="T146" s="37">
        <v>146.10550000000001</v>
      </c>
      <c r="U146" s="37">
        <v>144.00049999999999</v>
      </c>
      <c r="V146" s="37">
        <v>144.15649999999999</v>
      </c>
      <c r="W146" s="37">
        <v>139.2175</v>
      </c>
      <c r="X146" s="37">
        <v>124.6315</v>
      </c>
      <c r="Y146" s="37">
        <v>97.705500000000001</v>
      </c>
      <c r="Z146" s="37">
        <v>71.348500000000001</v>
      </c>
      <c r="AA146" s="37">
        <v>52.563000000000002</v>
      </c>
      <c r="AB146" s="37">
        <v>31.045999999999999</v>
      </c>
      <c r="AC146" s="37">
        <v>12.124000000000001</v>
      </c>
      <c r="AD146" s="37">
        <v>3.0059999999999998</v>
      </c>
      <c r="AE146" s="37">
        <v>0.35299999999999998</v>
      </c>
      <c r="AF146" s="37">
        <v>2.7E-2</v>
      </c>
      <c r="AG146" s="38">
        <f t="shared" si="2"/>
        <v>2107.9619999999995</v>
      </c>
    </row>
    <row r="147" spans="1:33" x14ac:dyDescent="0.2">
      <c r="A147" s="33">
        <v>13174</v>
      </c>
      <c r="B147" s="33" t="s">
        <v>514</v>
      </c>
      <c r="C147" s="34" t="s">
        <v>343</v>
      </c>
      <c r="D147" s="35" t="s">
        <v>515</v>
      </c>
      <c r="E147" s="35">
        <v>620</v>
      </c>
      <c r="F147" s="35" t="s">
        <v>344</v>
      </c>
      <c r="G147" s="35" t="s">
        <v>684</v>
      </c>
      <c r="H147" s="35">
        <v>620</v>
      </c>
      <c r="I147" s="36" t="s">
        <v>517</v>
      </c>
      <c r="J147" s="35">
        <v>925</v>
      </c>
      <c r="K147" s="35">
        <v>2015</v>
      </c>
      <c r="L147" s="37">
        <v>443.084</v>
      </c>
      <c r="M147" s="37">
        <v>497.23200000000003</v>
      </c>
      <c r="N147" s="37">
        <v>535.20650000000001</v>
      </c>
      <c r="O147" s="37">
        <v>556.36599999999999</v>
      </c>
      <c r="P147" s="37">
        <v>549.12599999999998</v>
      </c>
      <c r="Q147" s="37">
        <v>561.97950000000003</v>
      </c>
      <c r="R147" s="37">
        <v>654.34849999999994</v>
      </c>
      <c r="S147" s="37">
        <v>774.18550000000005</v>
      </c>
      <c r="T147" s="37">
        <v>802.18299999999999</v>
      </c>
      <c r="U147" s="37">
        <v>756.01099999999997</v>
      </c>
      <c r="V147" s="37">
        <v>756.82299999999998</v>
      </c>
      <c r="W147" s="37">
        <v>699.14149999999995</v>
      </c>
      <c r="X147" s="37">
        <v>649.351</v>
      </c>
      <c r="Y147" s="37">
        <v>590.02949999999998</v>
      </c>
      <c r="Z147" s="37">
        <v>491.90550000000002</v>
      </c>
      <c r="AA147" s="37">
        <v>436.024</v>
      </c>
      <c r="AB147" s="37">
        <v>334.46600000000001</v>
      </c>
      <c r="AC147" s="37">
        <v>184.38200000000001</v>
      </c>
      <c r="AD147" s="37">
        <v>76.467500000000001</v>
      </c>
      <c r="AE147" s="37">
        <v>15.112500000000001</v>
      </c>
      <c r="AF147" s="37">
        <v>2.0110000000000001</v>
      </c>
      <c r="AG147" s="38">
        <f t="shared" si="2"/>
        <v>10365.435500000001</v>
      </c>
    </row>
    <row r="148" spans="1:33" x14ac:dyDescent="0.2">
      <c r="A148" s="33">
        <v>13246</v>
      </c>
      <c r="B148" s="33" t="s">
        <v>514</v>
      </c>
      <c r="C148" s="34" t="s">
        <v>377</v>
      </c>
      <c r="D148" s="35" t="s">
        <v>515</v>
      </c>
      <c r="E148" s="35">
        <v>674</v>
      </c>
      <c r="F148" s="35" t="s">
        <v>378</v>
      </c>
      <c r="G148" s="35" t="s">
        <v>701</v>
      </c>
      <c r="H148" s="35">
        <v>674</v>
      </c>
      <c r="I148" s="36" t="s">
        <v>517</v>
      </c>
      <c r="J148" s="35">
        <v>925</v>
      </c>
      <c r="K148" s="35">
        <v>2015</v>
      </c>
      <c r="L148" s="37">
        <v>1.607</v>
      </c>
      <c r="M148" s="37">
        <v>1.7175</v>
      </c>
      <c r="N148" s="37">
        <v>1.6825000000000001</v>
      </c>
      <c r="O148" s="37">
        <v>1.631</v>
      </c>
      <c r="P148" s="37">
        <v>1.4970000000000001</v>
      </c>
      <c r="Q148" s="37">
        <v>1.56</v>
      </c>
      <c r="R148" s="37">
        <v>1.9475</v>
      </c>
      <c r="S148" s="37">
        <v>2.5299999999999998</v>
      </c>
      <c r="T148" s="37">
        <v>2.9394999999999998</v>
      </c>
      <c r="U148" s="37">
        <v>3.11</v>
      </c>
      <c r="V148" s="37">
        <v>2.9089999999999998</v>
      </c>
      <c r="W148" s="37">
        <v>2.3334999999999999</v>
      </c>
      <c r="X148" s="37">
        <v>1.9664999999999999</v>
      </c>
      <c r="Y148" s="37">
        <v>1.758</v>
      </c>
      <c r="Z148" s="37">
        <v>1.3885000000000001</v>
      </c>
      <c r="AA148" s="37">
        <v>1.173</v>
      </c>
      <c r="AB148" s="37">
        <v>0.92</v>
      </c>
      <c r="AC148" s="37">
        <v>0.56799999999999995</v>
      </c>
      <c r="AD148" s="37">
        <v>0.2515</v>
      </c>
      <c r="AE148" s="37">
        <v>7.2499999999999995E-2</v>
      </c>
      <c r="AF148" s="37">
        <v>7.4999999999999997E-3</v>
      </c>
      <c r="AG148" s="38">
        <f t="shared" si="2"/>
        <v>33.569999999999993</v>
      </c>
    </row>
    <row r="149" spans="1:33" x14ac:dyDescent="0.2">
      <c r="A149" s="33">
        <v>13318</v>
      </c>
      <c r="B149" s="33" t="s">
        <v>514</v>
      </c>
      <c r="C149" s="34" t="s">
        <v>385</v>
      </c>
      <c r="D149" s="35">
        <v>23</v>
      </c>
      <c r="E149" s="35">
        <v>688</v>
      </c>
      <c r="F149" s="35" t="s">
        <v>386</v>
      </c>
      <c r="G149" s="35" t="s">
        <v>705</v>
      </c>
      <c r="H149" s="35">
        <v>688</v>
      </c>
      <c r="I149" s="36" t="s">
        <v>517</v>
      </c>
      <c r="J149" s="35">
        <v>925</v>
      </c>
      <c r="K149" s="35">
        <v>2015</v>
      </c>
      <c r="L149" s="37">
        <v>355.67149999999998</v>
      </c>
      <c r="M149" s="37">
        <v>335.5675</v>
      </c>
      <c r="N149" s="37">
        <v>384.86</v>
      </c>
      <c r="O149" s="37">
        <v>380.06450000000001</v>
      </c>
      <c r="P149" s="37">
        <v>439.38749999999999</v>
      </c>
      <c r="Q149" s="37">
        <v>489.89499999999998</v>
      </c>
      <c r="R149" s="37">
        <v>523.17049999999995</v>
      </c>
      <c r="S149" s="37">
        <v>556.97400000000005</v>
      </c>
      <c r="T149" s="37">
        <v>535.70050000000003</v>
      </c>
      <c r="U149" s="37">
        <v>516.01900000000001</v>
      </c>
      <c r="V149" s="37">
        <v>513.73450000000003</v>
      </c>
      <c r="W149" s="37">
        <v>504.55149999999998</v>
      </c>
      <c r="X149" s="37">
        <v>535.19000000000005</v>
      </c>
      <c r="Y149" s="37">
        <v>473.56349999999998</v>
      </c>
      <c r="Z149" s="37">
        <v>358.2405</v>
      </c>
      <c r="AA149" s="37">
        <v>307.38850000000002</v>
      </c>
      <c r="AB149" s="37">
        <v>198.91499999999999</v>
      </c>
      <c r="AC149" s="37">
        <v>85.686999999999998</v>
      </c>
      <c r="AD149" s="37">
        <v>22.501000000000001</v>
      </c>
      <c r="AE149" s="37">
        <v>2.1320000000000001</v>
      </c>
      <c r="AF149" s="37">
        <v>0.28249999999999997</v>
      </c>
      <c r="AG149" s="38">
        <f t="shared" si="2"/>
        <v>7519.4960000000001</v>
      </c>
    </row>
    <row r="150" spans="1:33" x14ac:dyDescent="0.2">
      <c r="A150" s="33">
        <v>13390</v>
      </c>
      <c r="B150" s="33" t="s">
        <v>514</v>
      </c>
      <c r="C150" s="34" t="s">
        <v>397</v>
      </c>
      <c r="D150" s="35" t="s">
        <v>515</v>
      </c>
      <c r="E150" s="35">
        <v>705</v>
      </c>
      <c r="F150" s="35" t="s">
        <v>398</v>
      </c>
      <c r="G150" s="35" t="s">
        <v>711</v>
      </c>
      <c r="H150" s="35">
        <v>705</v>
      </c>
      <c r="I150" s="36" t="s">
        <v>517</v>
      </c>
      <c r="J150" s="35">
        <v>925</v>
      </c>
      <c r="K150" s="35">
        <v>2015</v>
      </c>
      <c r="L150" s="37">
        <v>110.148</v>
      </c>
      <c r="M150" s="37">
        <v>106.5975</v>
      </c>
      <c r="N150" s="37">
        <v>92.692499999999995</v>
      </c>
      <c r="O150" s="37">
        <v>96.728499999999997</v>
      </c>
      <c r="P150" s="37">
        <v>109.63249999999999</v>
      </c>
      <c r="Q150" s="37">
        <v>134.80449999999999</v>
      </c>
      <c r="R150" s="37">
        <v>150.7525</v>
      </c>
      <c r="S150" s="37">
        <v>158.80350000000001</v>
      </c>
      <c r="T150" s="37">
        <v>149.8965</v>
      </c>
      <c r="U150" s="37">
        <v>151.85849999999999</v>
      </c>
      <c r="V150" s="37">
        <v>154.02799999999999</v>
      </c>
      <c r="W150" s="37">
        <v>149.9325</v>
      </c>
      <c r="X150" s="37">
        <v>142.61949999999999</v>
      </c>
      <c r="Y150" s="37">
        <v>110.7055</v>
      </c>
      <c r="Z150" s="37">
        <v>88.117999999999995</v>
      </c>
      <c r="AA150" s="37">
        <v>74.225999999999999</v>
      </c>
      <c r="AB150" s="37">
        <v>55.27</v>
      </c>
      <c r="AC150" s="37">
        <v>30.904499999999999</v>
      </c>
      <c r="AD150" s="37">
        <v>11.24</v>
      </c>
      <c r="AE150" s="37">
        <v>1.66</v>
      </c>
      <c r="AF150" s="37">
        <v>0.24349999999999999</v>
      </c>
      <c r="AG150" s="38">
        <f t="shared" si="2"/>
        <v>2080.8619999999996</v>
      </c>
    </row>
    <row r="151" spans="1:33" x14ac:dyDescent="0.2">
      <c r="A151" s="33">
        <v>13462</v>
      </c>
      <c r="B151" s="33" t="s">
        <v>514</v>
      </c>
      <c r="C151" s="34" t="s">
        <v>407</v>
      </c>
      <c r="D151" s="35">
        <v>24</v>
      </c>
      <c r="E151" s="35">
        <v>724</v>
      </c>
      <c r="F151" s="35" t="s">
        <v>408</v>
      </c>
      <c r="G151" s="35" t="s">
        <v>716</v>
      </c>
      <c r="H151" s="35">
        <v>724</v>
      </c>
      <c r="I151" s="36" t="s">
        <v>517</v>
      </c>
      <c r="J151" s="35">
        <v>925</v>
      </c>
      <c r="K151" s="35">
        <v>2015</v>
      </c>
      <c r="L151" s="37">
        <v>2229.7739999999999</v>
      </c>
      <c r="M151" s="37">
        <v>2480.7800000000002</v>
      </c>
      <c r="N151" s="37">
        <v>2326.674</v>
      </c>
      <c r="O151" s="37">
        <v>2169.386</v>
      </c>
      <c r="P151" s="37">
        <v>2299.9414999999999</v>
      </c>
      <c r="Q151" s="37">
        <v>2602.3000000000002</v>
      </c>
      <c r="R151" s="37">
        <v>3185.2060000000001</v>
      </c>
      <c r="S151" s="37">
        <v>3899.4005000000002</v>
      </c>
      <c r="T151" s="37">
        <v>3907.0034999999998</v>
      </c>
      <c r="U151" s="37">
        <v>3701.7269999999999</v>
      </c>
      <c r="V151" s="37">
        <v>3434.9160000000002</v>
      </c>
      <c r="W151" s="37">
        <v>3026.13</v>
      </c>
      <c r="X151" s="37">
        <v>2538.0835000000002</v>
      </c>
      <c r="Y151" s="37">
        <v>2352.8195000000001</v>
      </c>
      <c r="Z151" s="37">
        <v>1962.3675000000001</v>
      </c>
      <c r="AA151" s="37">
        <v>1568.5930000000001</v>
      </c>
      <c r="AB151" s="37">
        <v>1426.1849999999999</v>
      </c>
      <c r="AC151" s="37">
        <v>871.59849999999994</v>
      </c>
      <c r="AD151" s="37">
        <v>361.05149999999998</v>
      </c>
      <c r="AE151" s="37">
        <v>77.099000000000004</v>
      </c>
      <c r="AF151" s="37">
        <v>10.305999999999999</v>
      </c>
      <c r="AG151" s="38">
        <f t="shared" si="2"/>
        <v>46431.34199999999</v>
      </c>
    </row>
    <row r="152" spans="1:33" x14ac:dyDescent="0.2">
      <c r="A152" s="33">
        <v>13606</v>
      </c>
      <c r="B152" s="33" t="s">
        <v>514</v>
      </c>
      <c r="C152" s="34" t="s">
        <v>33</v>
      </c>
      <c r="D152" s="35" t="s">
        <v>515</v>
      </c>
      <c r="E152" s="35">
        <v>40</v>
      </c>
      <c r="F152" s="35" t="s">
        <v>34</v>
      </c>
      <c r="G152" s="35" t="s">
        <v>529</v>
      </c>
      <c r="H152" s="35">
        <v>40</v>
      </c>
      <c r="I152" s="36" t="s">
        <v>517</v>
      </c>
      <c r="J152" s="35">
        <v>926</v>
      </c>
      <c r="K152" s="35">
        <v>2015</v>
      </c>
      <c r="L152" s="37">
        <v>411.0865</v>
      </c>
      <c r="M152" s="37">
        <v>407.50900000000001</v>
      </c>
      <c r="N152" s="37">
        <v>417.87299999999999</v>
      </c>
      <c r="O152" s="37">
        <v>461.82299999999998</v>
      </c>
      <c r="P152" s="37">
        <v>552.95450000000005</v>
      </c>
      <c r="Q152" s="37">
        <v>578.92049999999995</v>
      </c>
      <c r="R152" s="37">
        <v>590.91849999999999</v>
      </c>
      <c r="S152" s="37">
        <v>551.20050000000003</v>
      </c>
      <c r="T152" s="37">
        <v>604.12149999999997</v>
      </c>
      <c r="U152" s="37">
        <v>702.3415</v>
      </c>
      <c r="V152" s="37">
        <v>698.46450000000004</v>
      </c>
      <c r="W152" s="37">
        <v>592.04949999999997</v>
      </c>
      <c r="X152" s="37">
        <v>479.09800000000001</v>
      </c>
      <c r="Y152" s="37">
        <v>435.89749999999998</v>
      </c>
      <c r="Z152" s="37">
        <v>407.71600000000001</v>
      </c>
      <c r="AA152" s="37">
        <v>320.85899999999998</v>
      </c>
      <c r="AB152" s="37">
        <v>213.19399999999999</v>
      </c>
      <c r="AC152" s="37">
        <v>141.672</v>
      </c>
      <c r="AD152" s="37">
        <v>63.709000000000003</v>
      </c>
      <c r="AE152" s="37">
        <v>9.7050000000000001</v>
      </c>
      <c r="AF152" s="37">
        <v>1.3080000000000001</v>
      </c>
      <c r="AG152" s="38">
        <f t="shared" si="2"/>
        <v>8642.4210000000021</v>
      </c>
    </row>
    <row r="153" spans="1:33" x14ac:dyDescent="0.2">
      <c r="A153" s="33">
        <v>13678</v>
      </c>
      <c r="B153" s="33" t="s">
        <v>514</v>
      </c>
      <c r="C153" s="34" t="s">
        <v>47</v>
      </c>
      <c r="D153" s="35" t="s">
        <v>515</v>
      </c>
      <c r="E153" s="35">
        <v>56</v>
      </c>
      <c r="F153" s="35" t="s">
        <v>48</v>
      </c>
      <c r="G153" s="35" t="s">
        <v>536</v>
      </c>
      <c r="H153" s="35">
        <v>56</v>
      </c>
      <c r="I153" s="36" t="s">
        <v>517</v>
      </c>
      <c r="J153" s="35">
        <v>926</v>
      </c>
      <c r="K153" s="35">
        <v>2015</v>
      </c>
      <c r="L153" s="37">
        <v>637.73400000000004</v>
      </c>
      <c r="M153" s="37">
        <v>655.07899999999995</v>
      </c>
      <c r="N153" s="37">
        <v>617.39700000000005</v>
      </c>
      <c r="O153" s="37">
        <v>630.83749999999998</v>
      </c>
      <c r="P153" s="37">
        <v>693.67949999999996</v>
      </c>
      <c r="Q153" s="37">
        <v>716.93700000000001</v>
      </c>
      <c r="R153" s="37">
        <v>729.93949999999995</v>
      </c>
      <c r="S153" s="37">
        <v>728.07600000000002</v>
      </c>
      <c r="T153" s="37">
        <v>757.62249999999995</v>
      </c>
      <c r="U153" s="37">
        <v>791.86950000000002</v>
      </c>
      <c r="V153" s="37">
        <v>816.84849999999994</v>
      </c>
      <c r="W153" s="37">
        <v>756.524</v>
      </c>
      <c r="X153" s="37">
        <v>667.2</v>
      </c>
      <c r="Y153" s="37">
        <v>603.27350000000001</v>
      </c>
      <c r="Z153" s="37">
        <v>434.19299999999998</v>
      </c>
      <c r="AA153" s="37">
        <v>395.24549999999999</v>
      </c>
      <c r="AB153" s="37">
        <v>321.20150000000001</v>
      </c>
      <c r="AC153" s="37">
        <v>196.32499999999999</v>
      </c>
      <c r="AD153" s="37">
        <v>82.870999999999995</v>
      </c>
      <c r="AE153" s="37">
        <v>13.5565</v>
      </c>
      <c r="AF153" s="37">
        <v>1.8935</v>
      </c>
      <c r="AG153" s="38">
        <f t="shared" si="2"/>
        <v>11248.303499999998</v>
      </c>
    </row>
    <row r="154" spans="1:33" x14ac:dyDescent="0.2">
      <c r="A154" s="33">
        <v>13750</v>
      </c>
      <c r="B154" s="33" t="s">
        <v>514</v>
      </c>
      <c r="C154" s="34" t="s">
        <v>159</v>
      </c>
      <c r="D154" s="35">
        <v>25</v>
      </c>
      <c r="E154" s="35">
        <v>250</v>
      </c>
      <c r="F154" s="35" t="s">
        <v>160</v>
      </c>
      <c r="G154" s="35" t="s">
        <v>592</v>
      </c>
      <c r="H154" s="35">
        <v>250</v>
      </c>
      <c r="I154" s="36" t="s">
        <v>517</v>
      </c>
      <c r="J154" s="35">
        <v>926</v>
      </c>
      <c r="K154" s="35">
        <v>2015</v>
      </c>
      <c r="L154" s="37">
        <v>3787.1460000000002</v>
      </c>
      <c r="M154" s="37">
        <v>3915.0124999999998</v>
      </c>
      <c r="N154" s="37">
        <v>3902.8815</v>
      </c>
      <c r="O154" s="37">
        <v>3796.3744999999999</v>
      </c>
      <c r="P154" s="37">
        <v>3625.3429999999998</v>
      </c>
      <c r="Q154" s="37">
        <v>3775.84</v>
      </c>
      <c r="R154" s="37">
        <v>3969.134</v>
      </c>
      <c r="S154" s="37">
        <v>3956.3775000000001</v>
      </c>
      <c r="T154" s="37">
        <v>4362.2304999999997</v>
      </c>
      <c r="U154" s="37">
        <v>4271.9274999999998</v>
      </c>
      <c r="V154" s="37">
        <v>4241.7839999999997</v>
      </c>
      <c r="W154" s="37">
        <v>4061.0045</v>
      </c>
      <c r="X154" s="37">
        <v>3953.8159999999998</v>
      </c>
      <c r="Y154" s="37">
        <v>3736.7604999999999</v>
      </c>
      <c r="Z154" s="37">
        <v>2426.2365</v>
      </c>
      <c r="AA154" s="37">
        <v>2165.7959999999998</v>
      </c>
      <c r="AB154" s="37">
        <v>1865.7304999999999</v>
      </c>
      <c r="AC154" s="37">
        <v>1248.8520000000001</v>
      </c>
      <c r="AD154" s="37">
        <v>611.2885</v>
      </c>
      <c r="AE154" s="37">
        <v>114.423</v>
      </c>
      <c r="AF154" s="37">
        <v>21.810500000000001</v>
      </c>
      <c r="AG154" s="38">
        <f t="shared" si="2"/>
        <v>63809.769</v>
      </c>
    </row>
    <row r="155" spans="1:33" x14ac:dyDescent="0.2">
      <c r="A155" s="33">
        <v>13822</v>
      </c>
      <c r="B155" s="33" t="s">
        <v>514</v>
      </c>
      <c r="C155" s="34" t="s">
        <v>171</v>
      </c>
      <c r="D155" s="35" t="s">
        <v>515</v>
      </c>
      <c r="E155" s="35">
        <v>276</v>
      </c>
      <c r="F155" s="35" t="s">
        <v>172</v>
      </c>
      <c r="G155" s="35" t="s">
        <v>598</v>
      </c>
      <c r="H155" s="35">
        <v>276</v>
      </c>
      <c r="I155" s="36" t="s">
        <v>517</v>
      </c>
      <c r="J155" s="35">
        <v>926</v>
      </c>
      <c r="K155" s="35">
        <v>2015</v>
      </c>
      <c r="L155" s="37">
        <v>3576.1405</v>
      </c>
      <c r="M155" s="37">
        <v>3546.9430000000002</v>
      </c>
      <c r="N155" s="37">
        <v>3714.4140000000002</v>
      </c>
      <c r="O155" s="37">
        <v>4194.3850000000002</v>
      </c>
      <c r="P155" s="37">
        <v>4655.7619999999997</v>
      </c>
      <c r="Q155" s="37">
        <v>5326.0209999999997</v>
      </c>
      <c r="R155" s="37">
        <v>5175.5919999999996</v>
      </c>
      <c r="S155" s="37">
        <v>4891.2494999999999</v>
      </c>
      <c r="T155" s="37">
        <v>5099.0005000000001</v>
      </c>
      <c r="U155" s="37">
        <v>6640.6985000000004</v>
      </c>
      <c r="V155" s="37">
        <v>6928.4425000000001</v>
      </c>
      <c r="W155" s="37">
        <v>5953.8585000000003</v>
      </c>
      <c r="X155" s="37">
        <v>5175.99</v>
      </c>
      <c r="Y155" s="37">
        <v>4167.6104999999998</v>
      </c>
      <c r="Z155" s="37">
        <v>4198.5555000000004</v>
      </c>
      <c r="AA155" s="37">
        <v>4193.4560000000001</v>
      </c>
      <c r="AB155" s="37">
        <v>2461.6565000000001</v>
      </c>
      <c r="AC155" s="37">
        <v>1467.768</v>
      </c>
      <c r="AD155" s="37">
        <v>591.4855</v>
      </c>
      <c r="AE155" s="37">
        <v>99.9255</v>
      </c>
      <c r="AF155" s="37">
        <v>14.2715</v>
      </c>
      <c r="AG155" s="38">
        <f t="shared" si="2"/>
        <v>82073.225999999995</v>
      </c>
    </row>
    <row r="156" spans="1:33" x14ac:dyDescent="0.2">
      <c r="A156" s="33">
        <v>13894</v>
      </c>
      <c r="B156" s="33" t="s">
        <v>514</v>
      </c>
      <c r="C156" s="34" t="s">
        <v>253</v>
      </c>
      <c r="D156" s="35" t="s">
        <v>515</v>
      </c>
      <c r="E156" s="35">
        <v>438</v>
      </c>
      <c r="F156" s="35" t="s">
        <v>254</v>
      </c>
      <c r="G156" s="35" t="s">
        <v>639</v>
      </c>
      <c r="H156" s="35">
        <v>438</v>
      </c>
      <c r="I156" s="36" t="s">
        <v>517</v>
      </c>
      <c r="J156" s="35">
        <v>926</v>
      </c>
      <c r="K156" s="35">
        <v>2015</v>
      </c>
      <c r="L156" s="37">
        <v>1.8320000000000001</v>
      </c>
      <c r="M156" s="37">
        <v>1.8839999999999999</v>
      </c>
      <c r="N156" s="37">
        <v>1.9035</v>
      </c>
      <c r="O156" s="37">
        <v>2.1560000000000001</v>
      </c>
      <c r="P156" s="37">
        <v>2.2065000000000001</v>
      </c>
      <c r="Q156" s="37">
        <v>2.2709999999999999</v>
      </c>
      <c r="R156" s="37">
        <v>2.3065000000000002</v>
      </c>
      <c r="S156" s="37">
        <v>2.4594999999999998</v>
      </c>
      <c r="T156" s="37">
        <v>2.8</v>
      </c>
      <c r="U156" s="37">
        <v>3.2185000000000001</v>
      </c>
      <c r="V156" s="37">
        <v>3.1305000000000001</v>
      </c>
      <c r="W156" s="37">
        <v>2.782</v>
      </c>
      <c r="X156" s="37">
        <v>2.3605</v>
      </c>
      <c r="Y156" s="37">
        <v>2.08</v>
      </c>
      <c r="Z156" s="37">
        <v>1.651</v>
      </c>
      <c r="AA156" s="37">
        <v>1.0629999999999999</v>
      </c>
      <c r="AB156" s="37">
        <v>0.64849999999999997</v>
      </c>
      <c r="AC156" s="37">
        <v>0.39450000000000002</v>
      </c>
      <c r="AD156" s="37">
        <v>0.17199999999999999</v>
      </c>
      <c r="AE156" s="37">
        <v>0.03</v>
      </c>
      <c r="AF156" s="37">
        <v>5.4999999999999997E-3</v>
      </c>
      <c r="AG156" s="38">
        <f t="shared" si="2"/>
        <v>37.354999999999997</v>
      </c>
    </row>
    <row r="157" spans="1:33" x14ac:dyDescent="0.2">
      <c r="A157" s="33">
        <v>13966</v>
      </c>
      <c r="B157" s="33" t="s">
        <v>514</v>
      </c>
      <c r="C157" s="34" t="s">
        <v>257</v>
      </c>
      <c r="D157" s="35" t="s">
        <v>515</v>
      </c>
      <c r="E157" s="35">
        <v>442</v>
      </c>
      <c r="F157" s="35" t="s">
        <v>258</v>
      </c>
      <c r="G157" s="35" t="s">
        <v>641</v>
      </c>
      <c r="H157" s="35">
        <v>442</v>
      </c>
      <c r="I157" s="36" t="s">
        <v>517</v>
      </c>
      <c r="J157" s="35">
        <v>926</v>
      </c>
      <c r="K157" s="35">
        <v>2015</v>
      </c>
      <c r="L157" s="37">
        <v>31.868500000000001</v>
      </c>
      <c r="M157" s="37">
        <v>31.343499999999999</v>
      </c>
      <c r="N157" s="37">
        <v>31.1175</v>
      </c>
      <c r="O157" s="37">
        <v>32.8675</v>
      </c>
      <c r="P157" s="37">
        <v>35.014000000000003</v>
      </c>
      <c r="Q157" s="37">
        <v>41.045999999999999</v>
      </c>
      <c r="R157" s="37">
        <v>43.895499999999998</v>
      </c>
      <c r="S157" s="37">
        <v>43.951999999999998</v>
      </c>
      <c r="T157" s="37">
        <v>43.6905</v>
      </c>
      <c r="U157" s="37">
        <v>45.475499999999997</v>
      </c>
      <c r="V157" s="37">
        <v>42.917499999999997</v>
      </c>
      <c r="W157" s="37">
        <v>36.146999999999998</v>
      </c>
      <c r="X157" s="37">
        <v>29.371500000000001</v>
      </c>
      <c r="Y157" s="37">
        <v>24.203499999999998</v>
      </c>
      <c r="Z157" s="37">
        <v>18.517499999999998</v>
      </c>
      <c r="AA157" s="37">
        <v>15.6325</v>
      </c>
      <c r="AB157" s="37">
        <v>11.904</v>
      </c>
      <c r="AC157" s="37">
        <v>7.3689999999999998</v>
      </c>
      <c r="AD157" s="37">
        <v>2.516</v>
      </c>
      <c r="AE157" s="37">
        <v>0.47599999999999998</v>
      </c>
      <c r="AF157" s="37">
        <v>8.2500000000000004E-2</v>
      </c>
      <c r="AG157" s="38">
        <f t="shared" si="2"/>
        <v>569.40750000000014</v>
      </c>
    </row>
    <row r="158" spans="1:33" x14ac:dyDescent="0.2">
      <c r="A158" s="33">
        <v>14038</v>
      </c>
      <c r="B158" s="33" t="s">
        <v>514</v>
      </c>
      <c r="C158" s="34" t="s">
        <v>285</v>
      </c>
      <c r="D158" s="35" t="s">
        <v>515</v>
      </c>
      <c r="E158" s="35">
        <v>492</v>
      </c>
      <c r="F158" s="35" t="s">
        <v>286</v>
      </c>
      <c r="G158" s="35" t="s">
        <v>655</v>
      </c>
      <c r="H158" s="35">
        <v>492</v>
      </c>
      <c r="I158" s="36" t="s">
        <v>517</v>
      </c>
      <c r="J158" s="35">
        <v>926</v>
      </c>
      <c r="K158" s="35">
        <v>2015</v>
      </c>
      <c r="L158" s="37">
        <v>1.5905</v>
      </c>
      <c r="M158" s="37">
        <v>1.3895</v>
      </c>
      <c r="N158" s="37">
        <v>1.4635</v>
      </c>
      <c r="O158" s="37">
        <v>1.61</v>
      </c>
      <c r="P158" s="37">
        <v>1.4864999999999999</v>
      </c>
      <c r="Q158" s="37">
        <v>1.4744999999999999</v>
      </c>
      <c r="R158" s="37">
        <v>1.5449999999999999</v>
      </c>
      <c r="S158" s="37">
        <v>1.6545000000000001</v>
      </c>
      <c r="T158" s="37">
        <v>1.8554999999999999</v>
      </c>
      <c r="U158" s="37">
        <v>2.2974999999999999</v>
      </c>
      <c r="V158" s="37">
        <v>2.6034999999999999</v>
      </c>
      <c r="W158" s="37">
        <v>2.7229999999999999</v>
      </c>
      <c r="X158" s="37">
        <v>2.4235000000000002</v>
      </c>
      <c r="Y158" s="37">
        <v>2.4255</v>
      </c>
      <c r="Z158" s="37">
        <v>2.2745000000000002</v>
      </c>
      <c r="AA158" s="37">
        <v>2.1844999999999999</v>
      </c>
      <c r="AB158" s="37">
        <v>1.9530000000000001</v>
      </c>
      <c r="AC158" s="37">
        <v>1.5685</v>
      </c>
      <c r="AD158" s="37">
        <v>1.1515</v>
      </c>
      <c r="AE158" s="37">
        <v>0.79300000000000004</v>
      </c>
      <c r="AF158" s="37">
        <v>0.29249999999999998</v>
      </c>
      <c r="AG158" s="38">
        <f t="shared" si="2"/>
        <v>36.76</v>
      </c>
    </row>
    <row r="159" spans="1:33" x14ac:dyDescent="0.2">
      <c r="A159" s="33">
        <v>14110</v>
      </c>
      <c r="B159" s="33" t="s">
        <v>514</v>
      </c>
      <c r="C159" s="34" t="s">
        <v>305</v>
      </c>
      <c r="D159" s="35">
        <v>26</v>
      </c>
      <c r="E159" s="35">
        <v>528</v>
      </c>
      <c r="F159" s="35" t="s">
        <v>306</v>
      </c>
      <c r="G159" s="35" t="s">
        <v>665</v>
      </c>
      <c r="H159" s="35">
        <v>528</v>
      </c>
      <c r="I159" s="36" t="s">
        <v>517</v>
      </c>
      <c r="J159" s="35">
        <v>926</v>
      </c>
      <c r="K159" s="35">
        <v>2015</v>
      </c>
      <c r="L159" s="37">
        <v>888.1345</v>
      </c>
      <c r="M159" s="37">
        <v>938.36699999999996</v>
      </c>
      <c r="N159" s="37">
        <v>1001.6425</v>
      </c>
      <c r="O159" s="37">
        <v>1029.433</v>
      </c>
      <c r="P159" s="37">
        <v>1075.54</v>
      </c>
      <c r="Q159" s="37">
        <v>1076.876</v>
      </c>
      <c r="R159" s="37">
        <v>1029.3765000000001</v>
      </c>
      <c r="S159" s="37">
        <v>1015.131</v>
      </c>
      <c r="T159" s="37">
        <v>1155.4784999999999</v>
      </c>
      <c r="U159" s="37">
        <v>1292.106</v>
      </c>
      <c r="V159" s="37">
        <v>1278.8109999999999</v>
      </c>
      <c r="W159" s="37">
        <v>1161.028</v>
      </c>
      <c r="X159" s="37">
        <v>1050.8275000000001</v>
      </c>
      <c r="Y159" s="37">
        <v>1031.0474999999999</v>
      </c>
      <c r="Z159" s="37">
        <v>723.05449999999996</v>
      </c>
      <c r="AA159" s="37">
        <v>551.62699999999995</v>
      </c>
      <c r="AB159" s="37">
        <v>393.07249999999999</v>
      </c>
      <c r="AC159" s="37">
        <v>231.08850000000001</v>
      </c>
      <c r="AD159" s="37">
        <v>96.748999999999995</v>
      </c>
      <c r="AE159" s="37">
        <v>19.6005</v>
      </c>
      <c r="AF159" s="37">
        <v>2.1164999999999998</v>
      </c>
      <c r="AG159" s="38">
        <f t="shared" si="2"/>
        <v>17041.107500000002</v>
      </c>
    </row>
    <row r="160" spans="1:33" x14ac:dyDescent="0.2">
      <c r="A160" s="33">
        <v>14182</v>
      </c>
      <c r="B160" s="33" t="s">
        <v>514</v>
      </c>
      <c r="C160" s="34" t="s">
        <v>419</v>
      </c>
      <c r="D160" s="35" t="s">
        <v>515</v>
      </c>
      <c r="E160" s="35">
        <v>756</v>
      </c>
      <c r="F160" s="35" t="s">
        <v>420</v>
      </c>
      <c r="G160" s="35" t="s">
        <v>722</v>
      </c>
      <c r="H160" s="35">
        <v>756</v>
      </c>
      <c r="I160" s="36" t="s">
        <v>517</v>
      </c>
      <c r="J160" s="35">
        <v>926</v>
      </c>
      <c r="K160" s="35">
        <v>2015</v>
      </c>
      <c r="L160" s="37">
        <v>420.78050000000002</v>
      </c>
      <c r="M160" s="37">
        <v>409.09500000000003</v>
      </c>
      <c r="N160" s="37">
        <v>401.26900000000001</v>
      </c>
      <c r="O160" s="37">
        <v>438.79649999999998</v>
      </c>
      <c r="P160" s="37">
        <v>497.19099999999997</v>
      </c>
      <c r="Q160" s="37">
        <v>556.02549999999997</v>
      </c>
      <c r="R160" s="37">
        <v>585.88250000000005</v>
      </c>
      <c r="S160" s="37">
        <v>572.97550000000001</v>
      </c>
      <c r="T160" s="37">
        <v>593.96550000000002</v>
      </c>
      <c r="U160" s="37">
        <v>658.173</v>
      </c>
      <c r="V160" s="37">
        <v>650.178</v>
      </c>
      <c r="W160" s="37">
        <v>551.89800000000002</v>
      </c>
      <c r="X160" s="37">
        <v>466.23849999999999</v>
      </c>
      <c r="Y160" s="37">
        <v>432.07499999999999</v>
      </c>
      <c r="Z160" s="37">
        <v>363.98649999999998</v>
      </c>
      <c r="AA160" s="37">
        <v>271.46850000000001</v>
      </c>
      <c r="AB160" s="37">
        <v>209.8</v>
      </c>
      <c r="AC160" s="37">
        <v>131.4845</v>
      </c>
      <c r="AD160" s="37">
        <v>57.157499999999999</v>
      </c>
      <c r="AE160" s="37">
        <v>11.814</v>
      </c>
      <c r="AF160" s="37">
        <v>1.4775</v>
      </c>
      <c r="AG160" s="38">
        <f t="shared" si="2"/>
        <v>8281.7320000000018</v>
      </c>
    </row>
    <row r="161" spans="1:33" x14ac:dyDescent="0.2">
      <c r="A161" s="33">
        <v>14398</v>
      </c>
      <c r="B161" s="33" t="s">
        <v>514</v>
      </c>
      <c r="C161" s="34" t="s">
        <v>21</v>
      </c>
      <c r="D161" s="35">
        <v>19</v>
      </c>
      <c r="E161" s="35">
        <v>660</v>
      </c>
      <c r="F161" s="35" t="s">
        <v>22</v>
      </c>
      <c r="G161" s="35" t="s">
        <v>523</v>
      </c>
      <c r="H161" s="35">
        <v>660</v>
      </c>
      <c r="I161" s="36" t="s">
        <v>517</v>
      </c>
      <c r="J161" s="35">
        <v>915</v>
      </c>
      <c r="K161" s="35">
        <v>2015</v>
      </c>
      <c r="L161" s="37">
        <v>0.92349999999999999</v>
      </c>
      <c r="M161" s="37">
        <v>1.0694999999999999</v>
      </c>
      <c r="N161" s="37">
        <v>0.96199999999999997</v>
      </c>
      <c r="O161" s="37">
        <v>0.89049999999999996</v>
      </c>
      <c r="P161" s="37">
        <v>0.93700000000000006</v>
      </c>
      <c r="Q161" s="37">
        <v>1.2135</v>
      </c>
      <c r="R161" s="37">
        <v>1.37</v>
      </c>
      <c r="S161" s="37">
        <v>1.2030000000000001</v>
      </c>
      <c r="T161" s="37">
        <v>1.2</v>
      </c>
      <c r="U161" s="37">
        <v>1.1379999999999999</v>
      </c>
      <c r="V161" s="37">
        <v>1.0335000000000001</v>
      </c>
      <c r="W161" s="37">
        <v>0.80800000000000005</v>
      </c>
      <c r="X161" s="37">
        <v>0.64249999999999996</v>
      </c>
      <c r="Y161" s="37">
        <v>0.4375</v>
      </c>
      <c r="Z161" s="37">
        <v>0.28449999999999998</v>
      </c>
      <c r="AA161" s="37">
        <v>0.22</v>
      </c>
      <c r="AB161" s="37">
        <v>0.1195</v>
      </c>
      <c r="AC161" s="37">
        <v>5.1999999999999998E-2</v>
      </c>
      <c r="AD161" s="37">
        <v>1.8499999999999999E-2</v>
      </c>
      <c r="AE161" s="37">
        <v>2.5000000000000001E-3</v>
      </c>
      <c r="AF161" s="37">
        <v>0</v>
      </c>
      <c r="AG161" s="38">
        <f t="shared" si="2"/>
        <v>14.525499999999997</v>
      </c>
    </row>
    <row r="162" spans="1:33" x14ac:dyDescent="0.2">
      <c r="A162" s="33">
        <v>14470</v>
      </c>
      <c r="B162" s="33" t="s">
        <v>514</v>
      </c>
      <c r="C162" s="34" t="s">
        <v>23</v>
      </c>
      <c r="D162" s="35" t="s">
        <v>515</v>
      </c>
      <c r="E162" s="35">
        <v>28</v>
      </c>
      <c r="F162" s="35" t="s">
        <v>24</v>
      </c>
      <c r="G162" s="35" t="s">
        <v>524</v>
      </c>
      <c r="H162" s="35">
        <v>28</v>
      </c>
      <c r="I162" s="36" t="s">
        <v>517</v>
      </c>
      <c r="J162" s="35">
        <v>915</v>
      </c>
      <c r="K162" s="35">
        <v>2015</v>
      </c>
      <c r="L162" s="37">
        <v>5.7934999999999999</v>
      </c>
      <c r="M162" s="37">
        <v>6.6224999999999996</v>
      </c>
      <c r="N162" s="37">
        <v>6.6130000000000004</v>
      </c>
      <c r="O162" s="37">
        <v>7.2</v>
      </c>
      <c r="P162" s="37">
        <v>7.2824999999999998</v>
      </c>
      <c r="Q162" s="37">
        <v>7.2244999999999999</v>
      </c>
      <c r="R162" s="37">
        <v>6.8094999999999999</v>
      </c>
      <c r="S162" s="37">
        <v>6.5644999999999998</v>
      </c>
      <c r="T162" s="37">
        <v>6.6779999999999999</v>
      </c>
      <c r="U162" s="37">
        <v>6.9710000000000001</v>
      </c>
      <c r="V162" s="37">
        <v>6.2009999999999996</v>
      </c>
      <c r="W162" s="37">
        <v>5.0010000000000003</v>
      </c>
      <c r="X162" s="37">
        <v>3.7269999999999999</v>
      </c>
      <c r="Y162" s="37">
        <v>2.6515</v>
      </c>
      <c r="Z162" s="37">
        <v>1.8045</v>
      </c>
      <c r="AA162" s="37">
        <v>1.2335</v>
      </c>
      <c r="AB162" s="37">
        <v>0.81599999999999995</v>
      </c>
      <c r="AC162" s="37">
        <v>0.47349999999999998</v>
      </c>
      <c r="AD162" s="37">
        <v>0.20399999999999999</v>
      </c>
      <c r="AE162" s="37">
        <v>5.9499999999999997E-2</v>
      </c>
      <c r="AF162" s="37">
        <v>0.01</v>
      </c>
      <c r="AG162" s="38">
        <f t="shared" si="2"/>
        <v>89.940500000000014</v>
      </c>
    </row>
    <row r="163" spans="1:33" x14ac:dyDescent="0.2">
      <c r="A163" s="33">
        <v>14542</v>
      </c>
      <c r="B163" s="33" t="s">
        <v>514</v>
      </c>
      <c r="C163" s="34" t="s">
        <v>29</v>
      </c>
      <c r="D163" s="35">
        <v>27</v>
      </c>
      <c r="E163" s="35">
        <v>533</v>
      </c>
      <c r="F163" s="35" t="s">
        <v>30</v>
      </c>
      <c r="G163" s="35" t="s">
        <v>527</v>
      </c>
      <c r="H163" s="35">
        <v>533</v>
      </c>
      <c r="I163" s="36" t="s">
        <v>517</v>
      </c>
      <c r="J163" s="35">
        <v>915</v>
      </c>
      <c r="K163" s="35">
        <v>2015</v>
      </c>
      <c r="L163" s="37">
        <v>6.0265000000000004</v>
      </c>
      <c r="M163" s="37">
        <v>6.6775000000000002</v>
      </c>
      <c r="N163" s="37">
        <v>6.8959999999999999</v>
      </c>
      <c r="O163" s="37">
        <v>6.5315000000000003</v>
      </c>
      <c r="P163" s="37">
        <v>6.6955</v>
      </c>
      <c r="Q163" s="37">
        <v>6.1144999999999996</v>
      </c>
      <c r="R163" s="37">
        <v>6.2370000000000001</v>
      </c>
      <c r="S163" s="37">
        <v>6.8014999999999999</v>
      </c>
      <c r="T163" s="37">
        <v>7.59</v>
      </c>
      <c r="U163" s="37">
        <v>8.3864999999999998</v>
      </c>
      <c r="V163" s="37">
        <v>9.0734999999999992</v>
      </c>
      <c r="W163" s="37">
        <v>8.2104999999999997</v>
      </c>
      <c r="X163" s="37">
        <v>6.6645000000000003</v>
      </c>
      <c r="Y163" s="37">
        <v>4.867</v>
      </c>
      <c r="Z163" s="37">
        <v>3.3679999999999999</v>
      </c>
      <c r="AA163" s="37">
        <v>2.3374999999999999</v>
      </c>
      <c r="AB163" s="37">
        <v>1.2355</v>
      </c>
      <c r="AC163" s="37">
        <v>0.42849999999999999</v>
      </c>
      <c r="AD163" s="37">
        <v>9.8500000000000004E-2</v>
      </c>
      <c r="AE163" s="37">
        <v>1.7000000000000001E-2</v>
      </c>
      <c r="AF163" s="37">
        <v>5.0000000000000001E-4</v>
      </c>
      <c r="AG163" s="38">
        <f t="shared" si="2"/>
        <v>104.25750000000001</v>
      </c>
    </row>
    <row r="164" spans="1:33" x14ac:dyDescent="0.2">
      <c r="A164" s="33">
        <v>14614</v>
      </c>
      <c r="B164" s="33" t="s">
        <v>514</v>
      </c>
      <c r="C164" s="34" t="s">
        <v>37</v>
      </c>
      <c r="D164" s="35" t="s">
        <v>515</v>
      </c>
      <c r="E164" s="35">
        <v>44</v>
      </c>
      <c r="F164" s="35" t="s">
        <v>38</v>
      </c>
      <c r="G164" s="35" t="s">
        <v>531</v>
      </c>
      <c r="H164" s="35">
        <v>44</v>
      </c>
      <c r="I164" s="36" t="s">
        <v>517</v>
      </c>
      <c r="J164" s="35">
        <v>915</v>
      </c>
      <c r="K164" s="35">
        <v>2015</v>
      </c>
      <c r="L164" s="37">
        <v>25.89</v>
      </c>
      <c r="M164" s="37">
        <v>32.406500000000001</v>
      </c>
      <c r="N164" s="37">
        <v>33.101500000000001</v>
      </c>
      <c r="O164" s="37">
        <v>33.685000000000002</v>
      </c>
      <c r="P164" s="37">
        <v>33.948500000000003</v>
      </c>
      <c r="Q164" s="37">
        <v>29.925999999999998</v>
      </c>
      <c r="R164" s="37">
        <v>29.322500000000002</v>
      </c>
      <c r="S164" s="37">
        <v>29.519500000000001</v>
      </c>
      <c r="T164" s="37">
        <v>30.555499999999999</v>
      </c>
      <c r="U164" s="37">
        <v>27.676500000000001</v>
      </c>
      <c r="V164" s="37">
        <v>25.668500000000002</v>
      </c>
      <c r="W164" s="37">
        <v>19.668500000000002</v>
      </c>
      <c r="X164" s="37">
        <v>13.724500000000001</v>
      </c>
      <c r="Y164" s="37">
        <v>9.9309999999999992</v>
      </c>
      <c r="Z164" s="37">
        <v>7.3925000000000001</v>
      </c>
      <c r="AA164" s="37">
        <v>5.0484999999999998</v>
      </c>
      <c r="AB164" s="37">
        <v>2.98</v>
      </c>
      <c r="AC164" s="37">
        <v>1.492</v>
      </c>
      <c r="AD164" s="37">
        <v>0.56399999999999995</v>
      </c>
      <c r="AE164" s="37">
        <v>0.16550000000000001</v>
      </c>
      <c r="AF164" s="37">
        <v>3.1E-2</v>
      </c>
      <c r="AG164" s="38">
        <f t="shared" si="2"/>
        <v>392.69749999999993</v>
      </c>
    </row>
    <row r="165" spans="1:33" x14ac:dyDescent="0.2">
      <c r="A165" s="33">
        <v>14686</v>
      </c>
      <c r="B165" s="33" t="s">
        <v>514</v>
      </c>
      <c r="C165" s="34" t="s">
        <v>43</v>
      </c>
      <c r="D165" s="35" t="s">
        <v>515</v>
      </c>
      <c r="E165" s="35">
        <v>52</v>
      </c>
      <c r="F165" s="35" t="s">
        <v>44</v>
      </c>
      <c r="G165" s="35" t="s">
        <v>534</v>
      </c>
      <c r="H165" s="35">
        <v>52</v>
      </c>
      <c r="I165" s="36" t="s">
        <v>517</v>
      </c>
      <c r="J165" s="35">
        <v>915</v>
      </c>
      <c r="K165" s="35">
        <v>2015</v>
      </c>
      <c r="L165" s="37">
        <v>15.727499999999999</v>
      </c>
      <c r="M165" s="37">
        <v>17.9635</v>
      </c>
      <c r="N165" s="37">
        <v>18.598500000000001</v>
      </c>
      <c r="O165" s="37">
        <v>18.5185</v>
      </c>
      <c r="P165" s="37">
        <v>18.7805</v>
      </c>
      <c r="Q165" s="37">
        <v>18.442499999999999</v>
      </c>
      <c r="R165" s="37">
        <v>19.265499999999999</v>
      </c>
      <c r="S165" s="37">
        <v>18.649999999999999</v>
      </c>
      <c r="T165" s="37">
        <v>20.239999999999998</v>
      </c>
      <c r="U165" s="37">
        <v>19.843499999999999</v>
      </c>
      <c r="V165" s="37">
        <v>20.651</v>
      </c>
      <c r="W165" s="37">
        <v>19.271000000000001</v>
      </c>
      <c r="X165" s="37">
        <v>15.884</v>
      </c>
      <c r="Y165" s="37">
        <v>12.462999999999999</v>
      </c>
      <c r="Z165" s="37">
        <v>9.0325000000000006</v>
      </c>
      <c r="AA165" s="37">
        <v>7.0614999999999997</v>
      </c>
      <c r="AB165" s="37">
        <v>4.5575000000000001</v>
      </c>
      <c r="AC165" s="37">
        <v>2.306</v>
      </c>
      <c r="AD165" s="37">
        <v>0.6835</v>
      </c>
      <c r="AE165" s="37">
        <v>0.13300000000000001</v>
      </c>
      <c r="AF165" s="37">
        <v>0.01</v>
      </c>
      <c r="AG165" s="38">
        <f t="shared" si="2"/>
        <v>278.08300000000003</v>
      </c>
    </row>
    <row r="166" spans="1:33" x14ac:dyDescent="0.2">
      <c r="A166" s="33">
        <v>14758</v>
      </c>
      <c r="B166" s="33" t="s">
        <v>514</v>
      </c>
      <c r="C166" s="34" t="s">
        <v>59</v>
      </c>
      <c r="D166" s="35">
        <v>27</v>
      </c>
      <c r="E166" s="35">
        <v>535</v>
      </c>
      <c r="F166" s="35" t="s">
        <v>60</v>
      </c>
      <c r="G166" s="35" t="s">
        <v>542</v>
      </c>
      <c r="H166" s="35">
        <v>535</v>
      </c>
      <c r="I166" s="36" t="s">
        <v>517</v>
      </c>
      <c r="J166" s="35">
        <v>915</v>
      </c>
      <c r="K166" s="35">
        <v>2015</v>
      </c>
      <c r="L166" s="37">
        <v>1.333</v>
      </c>
      <c r="M166" s="37">
        <v>1.3975</v>
      </c>
      <c r="N166" s="37">
        <v>1.3165</v>
      </c>
      <c r="O166" s="37">
        <v>1.2835000000000001</v>
      </c>
      <c r="P166" s="37">
        <v>1.5305</v>
      </c>
      <c r="Q166" s="37">
        <v>1.6615</v>
      </c>
      <c r="R166" s="37">
        <v>1.788</v>
      </c>
      <c r="S166" s="37">
        <v>1.5974999999999999</v>
      </c>
      <c r="T166" s="37">
        <v>1.722</v>
      </c>
      <c r="U166" s="37">
        <v>1.931</v>
      </c>
      <c r="V166" s="37">
        <v>2.1150000000000002</v>
      </c>
      <c r="W166" s="37">
        <v>1.6895</v>
      </c>
      <c r="X166" s="37">
        <v>1.278</v>
      </c>
      <c r="Y166" s="37">
        <v>1.0149999999999999</v>
      </c>
      <c r="Z166" s="37">
        <v>0.67349999999999999</v>
      </c>
      <c r="AA166" s="37">
        <v>0.434</v>
      </c>
      <c r="AB166" s="37">
        <v>0.26450000000000001</v>
      </c>
      <c r="AC166" s="37">
        <v>9.6500000000000002E-2</v>
      </c>
      <c r="AD166" s="37">
        <v>0.03</v>
      </c>
      <c r="AE166" s="37">
        <v>7.0000000000000001E-3</v>
      </c>
      <c r="AF166" s="37">
        <v>0</v>
      </c>
      <c r="AG166" s="38">
        <f t="shared" si="2"/>
        <v>23.164000000000005</v>
      </c>
    </row>
    <row r="167" spans="1:33" x14ac:dyDescent="0.2">
      <c r="A167" s="33">
        <v>14830</v>
      </c>
      <c r="B167" s="33" t="s">
        <v>514</v>
      </c>
      <c r="C167" s="34" t="s">
        <v>67</v>
      </c>
      <c r="D167" s="35">
        <v>19</v>
      </c>
      <c r="E167" s="35">
        <v>92</v>
      </c>
      <c r="F167" s="35" t="s">
        <v>68</v>
      </c>
      <c r="G167" s="35" t="s">
        <v>546</v>
      </c>
      <c r="H167" s="35">
        <v>92</v>
      </c>
      <c r="I167" s="36" t="s">
        <v>517</v>
      </c>
      <c r="J167" s="35">
        <v>915</v>
      </c>
      <c r="K167" s="35">
        <v>2015</v>
      </c>
      <c r="L167" s="37">
        <v>1.39</v>
      </c>
      <c r="M167" s="37">
        <v>2.16</v>
      </c>
      <c r="N167" s="37">
        <v>2.0634999999999999</v>
      </c>
      <c r="O167" s="37">
        <v>2.0185</v>
      </c>
      <c r="P167" s="37">
        <v>1.859</v>
      </c>
      <c r="Q167" s="37">
        <v>1.9744999999999999</v>
      </c>
      <c r="R167" s="37">
        <v>2.5409999999999999</v>
      </c>
      <c r="S167" s="37">
        <v>2.7155</v>
      </c>
      <c r="T167" s="37">
        <v>2.6484999999999999</v>
      </c>
      <c r="U167" s="37">
        <v>2.5265</v>
      </c>
      <c r="V167" s="37">
        <v>2.2829999999999999</v>
      </c>
      <c r="W167" s="37">
        <v>1.776</v>
      </c>
      <c r="X167" s="37">
        <v>1.284</v>
      </c>
      <c r="Y167" s="37">
        <v>0.93200000000000005</v>
      </c>
      <c r="Z167" s="37">
        <v>0.58650000000000002</v>
      </c>
      <c r="AA167" s="37">
        <v>0.307</v>
      </c>
      <c r="AB167" s="37">
        <v>0.1525</v>
      </c>
      <c r="AC167" s="37">
        <v>9.6500000000000002E-2</v>
      </c>
      <c r="AD167" s="37">
        <v>0.04</v>
      </c>
      <c r="AE167" s="37">
        <v>1.0999999999999999E-2</v>
      </c>
      <c r="AF167" s="37">
        <v>0</v>
      </c>
      <c r="AG167" s="38">
        <f t="shared" si="2"/>
        <v>29.36549999999999</v>
      </c>
    </row>
    <row r="168" spans="1:33" x14ac:dyDescent="0.2">
      <c r="A168" s="33">
        <v>14902</v>
      </c>
      <c r="B168" s="33" t="s">
        <v>514</v>
      </c>
      <c r="C168" s="34" t="s">
        <v>85</v>
      </c>
      <c r="D168" s="35">
        <v>19</v>
      </c>
      <c r="E168" s="35">
        <v>136</v>
      </c>
      <c r="F168" s="35" t="s">
        <v>86</v>
      </c>
      <c r="G168" s="35" t="s">
        <v>555</v>
      </c>
      <c r="H168" s="35">
        <v>136</v>
      </c>
      <c r="I168" s="36" t="s">
        <v>517</v>
      </c>
      <c r="J168" s="35">
        <v>915</v>
      </c>
      <c r="K168" s="35">
        <v>2015</v>
      </c>
      <c r="L168" s="37">
        <v>4.1289999999999996</v>
      </c>
      <c r="M168" s="37">
        <v>3.4634999999999998</v>
      </c>
      <c r="N168" s="37">
        <v>3.0695000000000001</v>
      </c>
      <c r="O168" s="37">
        <v>3.395</v>
      </c>
      <c r="P168" s="37">
        <v>4.1050000000000004</v>
      </c>
      <c r="Q168" s="37">
        <v>4.6779999999999999</v>
      </c>
      <c r="R168" s="37">
        <v>5.8579999999999997</v>
      </c>
      <c r="S168" s="37">
        <v>6.1844999999999999</v>
      </c>
      <c r="T168" s="37">
        <v>6.2575000000000003</v>
      </c>
      <c r="U168" s="37">
        <v>5.6719999999999997</v>
      </c>
      <c r="V168" s="37">
        <v>4.6585000000000001</v>
      </c>
      <c r="W168" s="37">
        <v>3.3315000000000001</v>
      </c>
      <c r="X168" s="37">
        <v>2.33</v>
      </c>
      <c r="Y168" s="37">
        <v>1.5589999999999999</v>
      </c>
      <c r="Z168" s="37">
        <v>0.97250000000000003</v>
      </c>
      <c r="AA168" s="37">
        <v>0.61450000000000005</v>
      </c>
      <c r="AB168" s="37">
        <v>0.36199999999999999</v>
      </c>
      <c r="AC168" s="37">
        <v>0.189</v>
      </c>
      <c r="AD168" s="37">
        <v>6.3E-2</v>
      </c>
      <c r="AE168" s="37">
        <v>1.7500000000000002E-2</v>
      </c>
      <c r="AF168" s="37">
        <v>1.5E-3</v>
      </c>
      <c r="AG168" s="38">
        <f t="shared" si="2"/>
        <v>60.910999999999994</v>
      </c>
    </row>
    <row r="169" spans="1:33" x14ac:dyDescent="0.2">
      <c r="A169" s="33">
        <v>14974</v>
      </c>
      <c r="B169" s="33" t="s">
        <v>514</v>
      </c>
      <c r="C169" s="34" t="s">
        <v>115</v>
      </c>
      <c r="D169" s="35" t="s">
        <v>515</v>
      </c>
      <c r="E169" s="35">
        <v>192</v>
      </c>
      <c r="F169" s="35" t="s">
        <v>116</v>
      </c>
      <c r="G169" s="35" t="s">
        <v>570</v>
      </c>
      <c r="H169" s="35">
        <v>192</v>
      </c>
      <c r="I169" s="36" t="s">
        <v>517</v>
      </c>
      <c r="J169" s="35">
        <v>915</v>
      </c>
      <c r="K169" s="35">
        <v>2015</v>
      </c>
      <c r="L169" s="37">
        <v>628.79250000000002</v>
      </c>
      <c r="M169" s="37">
        <v>598.45000000000005</v>
      </c>
      <c r="N169" s="37">
        <v>665.68050000000005</v>
      </c>
      <c r="O169" s="37">
        <v>719.41200000000003</v>
      </c>
      <c r="P169" s="37">
        <v>755.0095</v>
      </c>
      <c r="Q169" s="37">
        <v>825.54449999999997</v>
      </c>
      <c r="R169" s="37">
        <v>697.32899999999995</v>
      </c>
      <c r="S169" s="37">
        <v>684.95600000000002</v>
      </c>
      <c r="T169" s="37">
        <v>953.73800000000006</v>
      </c>
      <c r="U169" s="37">
        <v>1012.777</v>
      </c>
      <c r="V169" s="37">
        <v>955.20950000000005</v>
      </c>
      <c r="W169" s="37">
        <v>651.16449999999998</v>
      </c>
      <c r="X169" s="37">
        <v>588.06550000000004</v>
      </c>
      <c r="Y169" s="37">
        <v>511.03100000000001</v>
      </c>
      <c r="Z169" s="37">
        <v>416.35899999999998</v>
      </c>
      <c r="AA169" s="37">
        <v>300.8415</v>
      </c>
      <c r="AB169" s="37">
        <v>193.05600000000001</v>
      </c>
      <c r="AC169" s="37">
        <v>115.95350000000001</v>
      </c>
      <c r="AD169" s="37">
        <v>49.350499999999997</v>
      </c>
      <c r="AE169" s="37">
        <v>14.6755</v>
      </c>
      <c r="AF169" s="37">
        <v>2.4984999999999999</v>
      </c>
      <c r="AG169" s="38">
        <f t="shared" si="2"/>
        <v>11339.894000000004</v>
      </c>
    </row>
    <row r="170" spans="1:33" x14ac:dyDescent="0.2">
      <c r="A170" s="33">
        <v>15046</v>
      </c>
      <c r="B170" s="33" t="s">
        <v>514</v>
      </c>
      <c r="C170" s="34" t="s">
        <v>117</v>
      </c>
      <c r="D170" s="35">
        <v>27</v>
      </c>
      <c r="E170" s="35">
        <v>531</v>
      </c>
      <c r="F170" s="35" t="s">
        <v>118</v>
      </c>
      <c r="G170" s="35" t="s">
        <v>571</v>
      </c>
      <c r="H170" s="35">
        <v>531</v>
      </c>
      <c r="I170" s="36" t="s">
        <v>517</v>
      </c>
      <c r="J170" s="35">
        <v>915</v>
      </c>
      <c r="K170" s="35">
        <v>2015</v>
      </c>
      <c r="L170" s="37">
        <v>10.7925</v>
      </c>
      <c r="M170" s="37">
        <v>11.961499999999999</v>
      </c>
      <c r="N170" s="37">
        <v>12.487500000000001</v>
      </c>
      <c r="O170" s="37">
        <v>11.785</v>
      </c>
      <c r="P170" s="37">
        <v>12.287000000000001</v>
      </c>
      <c r="Q170" s="37">
        <v>9.3859999999999992</v>
      </c>
      <c r="R170" s="37">
        <v>9.2799999999999994</v>
      </c>
      <c r="S170" s="37">
        <v>9.4550000000000001</v>
      </c>
      <c r="T170" s="37">
        <v>11.148</v>
      </c>
      <c r="U170" s="37">
        <v>12.295999999999999</v>
      </c>
      <c r="V170" s="37">
        <v>13.4755</v>
      </c>
      <c r="W170" s="37">
        <v>12.1625</v>
      </c>
      <c r="X170" s="37">
        <v>10.3735</v>
      </c>
      <c r="Y170" s="37">
        <v>8.6944999999999997</v>
      </c>
      <c r="Z170" s="37">
        <v>6.3540000000000001</v>
      </c>
      <c r="AA170" s="37">
        <v>4.0884999999999998</v>
      </c>
      <c r="AB170" s="37">
        <v>2.2745000000000002</v>
      </c>
      <c r="AC170" s="37">
        <v>0.94299999999999995</v>
      </c>
      <c r="AD170" s="37">
        <v>0.27900000000000003</v>
      </c>
      <c r="AE170" s="37">
        <v>4.5999999999999999E-2</v>
      </c>
      <c r="AF170" s="37">
        <v>2.5000000000000001E-3</v>
      </c>
      <c r="AG170" s="38">
        <f t="shared" si="2"/>
        <v>169.57200000000003</v>
      </c>
    </row>
    <row r="171" spans="1:33" x14ac:dyDescent="0.2">
      <c r="A171" s="33">
        <v>15118</v>
      </c>
      <c r="B171" s="33" t="s">
        <v>514</v>
      </c>
      <c r="C171" s="34" t="s">
        <v>131</v>
      </c>
      <c r="D171" s="35" t="s">
        <v>515</v>
      </c>
      <c r="E171" s="35">
        <v>212</v>
      </c>
      <c r="F171" s="35" t="s">
        <v>132</v>
      </c>
      <c r="G171" s="35" t="s">
        <v>578</v>
      </c>
      <c r="H171" s="35">
        <v>212</v>
      </c>
      <c r="I171" s="36" t="s">
        <v>517</v>
      </c>
      <c r="J171" s="35">
        <v>915</v>
      </c>
      <c r="K171" s="35">
        <v>2015</v>
      </c>
      <c r="L171" s="37">
        <v>4.5625</v>
      </c>
      <c r="M171" s="37">
        <v>5.1020000000000003</v>
      </c>
      <c r="N171" s="37">
        <v>5.5614999999999997</v>
      </c>
      <c r="O171" s="37">
        <v>6.1154999999999999</v>
      </c>
      <c r="P171" s="37">
        <v>6.5685000000000002</v>
      </c>
      <c r="Q171" s="37">
        <v>5.5869999999999997</v>
      </c>
      <c r="R171" s="37">
        <v>5.0984999999999996</v>
      </c>
      <c r="S171" s="37">
        <v>4.1980000000000004</v>
      </c>
      <c r="T171" s="37">
        <v>4.7954999999999997</v>
      </c>
      <c r="U171" s="37">
        <v>5.032</v>
      </c>
      <c r="V171" s="37">
        <v>4.3795000000000002</v>
      </c>
      <c r="W171" s="37">
        <v>3.6415000000000002</v>
      </c>
      <c r="X171" s="37">
        <v>2.7094999999999998</v>
      </c>
      <c r="Y171" s="37">
        <v>2.1355</v>
      </c>
      <c r="Z171" s="37">
        <v>1.712</v>
      </c>
      <c r="AA171" s="37">
        <v>1.327</v>
      </c>
      <c r="AB171" s="37">
        <v>0.89849999999999997</v>
      </c>
      <c r="AC171" s="37">
        <v>0.41</v>
      </c>
      <c r="AD171" s="37">
        <v>0.13450000000000001</v>
      </c>
      <c r="AE171" s="37">
        <v>3.15E-2</v>
      </c>
      <c r="AF171" s="37">
        <v>6.0000000000000001E-3</v>
      </c>
      <c r="AG171" s="38">
        <f t="shared" si="2"/>
        <v>70.006499999999988</v>
      </c>
    </row>
    <row r="172" spans="1:33" x14ac:dyDescent="0.2">
      <c r="A172" s="33">
        <v>15190</v>
      </c>
      <c r="B172" s="33" t="s">
        <v>514</v>
      </c>
      <c r="C172" s="34" t="s">
        <v>133</v>
      </c>
      <c r="D172" s="35" t="s">
        <v>515</v>
      </c>
      <c r="E172" s="35">
        <v>214</v>
      </c>
      <c r="F172" s="35" t="s">
        <v>134</v>
      </c>
      <c r="G172" s="35" t="s">
        <v>579</v>
      </c>
      <c r="H172" s="35">
        <v>214</v>
      </c>
      <c r="I172" s="36" t="s">
        <v>517</v>
      </c>
      <c r="J172" s="35">
        <v>915</v>
      </c>
      <c r="K172" s="35">
        <v>2015</v>
      </c>
      <c r="L172" s="37">
        <v>1037.3805</v>
      </c>
      <c r="M172" s="37">
        <v>992.51</v>
      </c>
      <c r="N172" s="37">
        <v>991.09349999999995</v>
      </c>
      <c r="O172" s="37">
        <v>984.47749999999996</v>
      </c>
      <c r="P172" s="37">
        <v>963.27549999999997</v>
      </c>
      <c r="Q172" s="37">
        <v>872.52700000000004</v>
      </c>
      <c r="R172" s="37">
        <v>789.80700000000002</v>
      </c>
      <c r="S172" s="37">
        <v>710.49149999999997</v>
      </c>
      <c r="T172" s="37">
        <v>629.20249999999999</v>
      </c>
      <c r="U172" s="37">
        <v>564.35500000000002</v>
      </c>
      <c r="V172" s="37">
        <v>508.0675</v>
      </c>
      <c r="W172" s="37">
        <v>418.31549999999999</v>
      </c>
      <c r="X172" s="37">
        <v>311.61500000000001</v>
      </c>
      <c r="Y172" s="37">
        <v>221.47</v>
      </c>
      <c r="Z172" s="37">
        <v>155.29849999999999</v>
      </c>
      <c r="AA172" s="37">
        <v>122.7415</v>
      </c>
      <c r="AB172" s="37">
        <v>76.897000000000006</v>
      </c>
      <c r="AC172" s="37">
        <v>37.104500000000002</v>
      </c>
      <c r="AD172" s="37">
        <v>14.3935</v>
      </c>
      <c r="AE172" s="37">
        <v>4.0305</v>
      </c>
      <c r="AF172" s="37">
        <v>0.77849999999999997</v>
      </c>
      <c r="AG172" s="38">
        <f t="shared" si="2"/>
        <v>10405.832000000002</v>
      </c>
    </row>
    <row r="173" spans="1:33" x14ac:dyDescent="0.2">
      <c r="A173" s="33">
        <v>15262</v>
      </c>
      <c r="B173" s="33" t="s">
        <v>514</v>
      </c>
      <c r="C173" s="34" t="s">
        <v>181</v>
      </c>
      <c r="D173" s="35" t="s">
        <v>515</v>
      </c>
      <c r="E173" s="35">
        <v>308</v>
      </c>
      <c r="F173" s="35" t="s">
        <v>182</v>
      </c>
      <c r="G173" s="35" t="s">
        <v>603</v>
      </c>
      <c r="H173" s="35">
        <v>308</v>
      </c>
      <c r="I173" s="36" t="s">
        <v>517</v>
      </c>
      <c r="J173" s="35">
        <v>915</v>
      </c>
      <c r="K173" s="35">
        <v>2015</v>
      </c>
      <c r="L173" s="37">
        <v>10.214</v>
      </c>
      <c r="M173" s="37">
        <v>9.5305</v>
      </c>
      <c r="N173" s="37">
        <v>8.7680000000000007</v>
      </c>
      <c r="O173" s="37">
        <v>9.6564999999999994</v>
      </c>
      <c r="P173" s="37">
        <v>10.628500000000001</v>
      </c>
      <c r="Q173" s="37">
        <v>11.826499999999999</v>
      </c>
      <c r="R173" s="37">
        <v>9.7309999999999999</v>
      </c>
      <c r="S173" s="37">
        <v>7.0469999999999997</v>
      </c>
      <c r="T173" s="37">
        <v>6.5810000000000004</v>
      </c>
      <c r="U173" s="37">
        <v>6.4989999999999997</v>
      </c>
      <c r="V173" s="37">
        <v>7.0140000000000002</v>
      </c>
      <c r="W173" s="37">
        <v>6.1029999999999998</v>
      </c>
      <c r="X173" s="37">
        <v>4.4450000000000003</v>
      </c>
      <c r="Y173" s="37">
        <v>3.2785000000000002</v>
      </c>
      <c r="Z173" s="37">
        <v>2.4685000000000001</v>
      </c>
      <c r="AA173" s="37">
        <v>2.3170000000000002</v>
      </c>
      <c r="AB173" s="37">
        <v>1.667</v>
      </c>
      <c r="AC173" s="37">
        <v>0.86250000000000004</v>
      </c>
      <c r="AD173" s="37">
        <v>0.27550000000000002</v>
      </c>
      <c r="AE173" s="37">
        <v>6.1499999999999999E-2</v>
      </c>
      <c r="AF173" s="37">
        <v>5.0000000000000001E-3</v>
      </c>
      <c r="AG173" s="38">
        <f t="shared" si="2"/>
        <v>118.97949999999996</v>
      </c>
    </row>
    <row r="174" spans="1:33" x14ac:dyDescent="0.2">
      <c r="A174" s="33">
        <v>15334</v>
      </c>
      <c r="B174" s="33" t="s">
        <v>514</v>
      </c>
      <c r="C174" s="34" t="s">
        <v>183</v>
      </c>
      <c r="D174" s="35">
        <v>2</v>
      </c>
      <c r="E174" s="35">
        <v>312</v>
      </c>
      <c r="F174" s="35" t="s">
        <v>184</v>
      </c>
      <c r="G174" s="35" t="s">
        <v>604</v>
      </c>
      <c r="H174" s="35">
        <v>312</v>
      </c>
      <c r="I174" s="36" t="s">
        <v>517</v>
      </c>
      <c r="J174" s="35">
        <v>915</v>
      </c>
      <c r="K174" s="35">
        <v>2015</v>
      </c>
      <c r="L174" s="37">
        <v>25.284500000000001</v>
      </c>
      <c r="M174" s="37">
        <v>26.729500000000002</v>
      </c>
      <c r="N174" s="37">
        <v>29.747</v>
      </c>
      <c r="O174" s="37">
        <v>30.449000000000002</v>
      </c>
      <c r="P174" s="37">
        <v>25.077500000000001</v>
      </c>
      <c r="Q174" s="37">
        <v>17.183499999999999</v>
      </c>
      <c r="R174" s="37">
        <v>17.341000000000001</v>
      </c>
      <c r="S174" s="37">
        <v>21.047499999999999</v>
      </c>
      <c r="T174" s="37">
        <v>28.213000000000001</v>
      </c>
      <c r="U174" s="37">
        <v>30.9085</v>
      </c>
      <c r="V174" s="37">
        <v>31.442499999999999</v>
      </c>
      <c r="W174" s="37">
        <v>27.1325</v>
      </c>
      <c r="X174" s="37">
        <v>23.673999999999999</v>
      </c>
      <c r="Y174" s="37">
        <v>20.3245</v>
      </c>
      <c r="Z174" s="37">
        <v>15.302</v>
      </c>
      <c r="AA174" s="37">
        <v>11.553000000000001</v>
      </c>
      <c r="AB174" s="37">
        <v>8.5640000000000001</v>
      </c>
      <c r="AC174" s="37">
        <v>5.3114999999999997</v>
      </c>
      <c r="AD174" s="37">
        <v>2.6520000000000001</v>
      </c>
      <c r="AE174" s="37">
        <v>0.92049999999999998</v>
      </c>
      <c r="AF174" s="37">
        <v>0.23100000000000001</v>
      </c>
      <c r="AG174" s="38">
        <f t="shared" si="2"/>
        <v>399.08850000000007</v>
      </c>
    </row>
    <row r="175" spans="1:33" x14ac:dyDescent="0.2">
      <c r="A175" s="33">
        <v>15406</v>
      </c>
      <c r="B175" s="33" t="s">
        <v>514</v>
      </c>
      <c r="C175" s="34" t="s">
        <v>197</v>
      </c>
      <c r="D175" s="35" t="s">
        <v>515</v>
      </c>
      <c r="E175" s="35">
        <v>332</v>
      </c>
      <c r="F175" s="35" t="s">
        <v>198</v>
      </c>
      <c r="G175" s="35" t="s">
        <v>611</v>
      </c>
      <c r="H175" s="35">
        <v>332</v>
      </c>
      <c r="I175" s="36" t="s">
        <v>517</v>
      </c>
      <c r="J175" s="35">
        <v>915</v>
      </c>
      <c r="K175" s="35">
        <v>2015</v>
      </c>
      <c r="L175" s="37">
        <v>1256.6244999999999</v>
      </c>
      <c r="M175" s="37">
        <v>1195.5264999999999</v>
      </c>
      <c r="N175" s="37">
        <v>1159.5309999999999</v>
      </c>
      <c r="O175" s="37">
        <v>1114.5840000000001</v>
      </c>
      <c r="P175" s="37">
        <v>1044.6315</v>
      </c>
      <c r="Q175" s="37">
        <v>952.72850000000005</v>
      </c>
      <c r="R175" s="37">
        <v>806.75850000000003</v>
      </c>
      <c r="S175" s="37">
        <v>660.49699999999996</v>
      </c>
      <c r="T175" s="37">
        <v>531.39149999999995</v>
      </c>
      <c r="U175" s="37">
        <v>454.17899999999997</v>
      </c>
      <c r="V175" s="37">
        <v>386.96199999999999</v>
      </c>
      <c r="W175" s="37">
        <v>318.62700000000001</v>
      </c>
      <c r="X175" s="37">
        <v>246.72149999999999</v>
      </c>
      <c r="Y175" s="37">
        <v>176.84800000000001</v>
      </c>
      <c r="Z175" s="37">
        <v>128.27250000000001</v>
      </c>
      <c r="AA175" s="37">
        <v>78.739999999999995</v>
      </c>
      <c r="AB175" s="37">
        <v>36.255000000000003</v>
      </c>
      <c r="AC175" s="37">
        <v>12.1305</v>
      </c>
      <c r="AD175" s="37">
        <v>2.5394999999999999</v>
      </c>
      <c r="AE175" s="37">
        <v>0.20649999999999999</v>
      </c>
      <c r="AF175" s="37">
        <v>2.5000000000000001E-3</v>
      </c>
      <c r="AG175" s="38">
        <f t="shared" si="2"/>
        <v>10563.756999999998</v>
      </c>
    </row>
    <row r="176" spans="1:33" x14ac:dyDescent="0.2">
      <c r="A176" s="33">
        <v>15478</v>
      </c>
      <c r="B176" s="33" t="s">
        <v>514</v>
      </c>
      <c r="C176" s="34" t="s">
        <v>221</v>
      </c>
      <c r="D176" s="35" t="s">
        <v>515</v>
      </c>
      <c r="E176" s="35">
        <v>388</v>
      </c>
      <c r="F176" s="35" t="s">
        <v>222</v>
      </c>
      <c r="G176" s="35" t="s">
        <v>623</v>
      </c>
      <c r="H176" s="35">
        <v>388</v>
      </c>
      <c r="I176" s="36" t="s">
        <v>517</v>
      </c>
      <c r="J176" s="35">
        <v>915</v>
      </c>
      <c r="K176" s="35">
        <v>2015</v>
      </c>
      <c r="L176" s="37">
        <v>198.36</v>
      </c>
      <c r="M176" s="37">
        <v>218.82599999999999</v>
      </c>
      <c r="N176" s="37">
        <v>233.16900000000001</v>
      </c>
      <c r="O176" s="37">
        <v>266.5455</v>
      </c>
      <c r="P176" s="37">
        <v>279.73450000000003</v>
      </c>
      <c r="Q176" s="37">
        <v>260.96699999999998</v>
      </c>
      <c r="R176" s="37">
        <v>236.23699999999999</v>
      </c>
      <c r="S176" s="37">
        <v>197.74250000000001</v>
      </c>
      <c r="T176" s="37">
        <v>182.61600000000001</v>
      </c>
      <c r="U176" s="37">
        <v>175.18450000000001</v>
      </c>
      <c r="V176" s="37">
        <v>154.02600000000001</v>
      </c>
      <c r="W176" s="37">
        <v>127.342</v>
      </c>
      <c r="X176" s="37">
        <v>88.1785</v>
      </c>
      <c r="Y176" s="37">
        <v>64.379499999999993</v>
      </c>
      <c r="Z176" s="37">
        <v>51.31</v>
      </c>
      <c r="AA176" s="37">
        <v>29.809000000000001</v>
      </c>
      <c r="AB176" s="37">
        <v>18.762</v>
      </c>
      <c r="AC176" s="37">
        <v>8.1155000000000008</v>
      </c>
      <c r="AD176" s="37">
        <v>2.66</v>
      </c>
      <c r="AE176" s="37">
        <v>0.45050000000000001</v>
      </c>
      <c r="AF176" s="37">
        <v>2.9499999999999998E-2</v>
      </c>
      <c r="AG176" s="38">
        <f t="shared" si="2"/>
        <v>2794.4445000000001</v>
      </c>
    </row>
    <row r="177" spans="1:33" x14ac:dyDescent="0.2">
      <c r="A177" s="33">
        <v>15550</v>
      </c>
      <c r="B177" s="33" t="s">
        <v>514</v>
      </c>
      <c r="C177" s="34" t="s">
        <v>273</v>
      </c>
      <c r="D177" s="35">
        <v>2</v>
      </c>
      <c r="E177" s="35">
        <v>474</v>
      </c>
      <c r="F177" s="35" t="s">
        <v>274</v>
      </c>
      <c r="G177" s="35" t="s">
        <v>649</v>
      </c>
      <c r="H177" s="35">
        <v>474</v>
      </c>
      <c r="I177" s="36" t="s">
        <v>517</v>
      </c>
      <c r="J177" s="35">
        <v>915</v>
      </c>
      <c r="K177" s="35">
        <v>2015</v>
      </c>
      <c r="L177" s="37">
        <v>20.662500000000001</v>
      </c>
      <c r="M177" s="37">
        <v>23.1065</v>
      </c>
      <c r="N177" s="37">
        <v>25.485499999999998</v>
      </c>
      <c r="O177" s="37">
        <v>25.7455</v>
      </c>
      <c r="P177" s="37">
        <v>21.196999999999999</v>
      </c>
      <c r="Q177" s="37">
        <v>18.206</v>
      </c>
      <c r="R177" s="37">
        <v>17.814499999999999</v>
      </c>
      <c r="S177" s="37">
        <v>19.899000000000001</v>
      </c>
      <c r="T177" s="37">
        <v>26.570499999999999</v>
      </c>
      <c r="U177" s="37">
        <v>30.854500000000002</v>
      </c>
      <c r="V177" s="37">
        <v>32.330500000000001</v>
      </c>
      <c r="W177" s="37">
        <v>28.461500000000001</v>
      </c>
      <c r="X177" s="37">
        <v>24.655000000000001</v>
      </c>
      <c r="Y177" s="37">
        <v>20.406500000000001</v>
      </c>
      <c r="Z177" s="37">
        <v>15.808999999999999</v>
      </c>
      <c r="AA177" s="37">
        <v>13.580500000000001</v>
      </c>
      <c r="AB177" s="37">
        <v>9.7125000000000004</v>
      </c>
      <c r="AC177" s="37">
        <v>5.6829999999999998</v>
      </c>
      <c r="AD177" s="37">
        <v>2.5310000000000001</v>
      </c>
      <c r="AE177" s="37">
        <v>0.69199999999999995</v>
      </c>
      <c r="AF177" s="37">
        <v>0.112</v>
      </c>
      <c r="AG177" s="38">
        <f t="shared" si="2"/>
        <v>383.5150000000001</v>
      </c>
    </row>
    <row r="178" spans="1:33" x14ac:dyDescent="0.2">
      <c r="A178" s="33">
        <v>15622</v>
      </c>
      <c r="B178" s="33" t="s">
        <v>514</v>
      </c>
      <c r="C178" s="34" t="s">
        <v>291</v>
      </c>
      <c r="D178" s="35">
        <v>19</v>
      </c>
      <c r="E178" s="35">
        <v>500</v>
      </c>
      <c r="F178" s="35" t="s">
        <v>292</v>
      </c>
      <c r="G178" s="35" t="s">
        <v>658</v>
      </c>
      <c r="H178" s="35">
        <v>500</v>
      </c>
      <c r="I178" s="36" t="s">
        <v>517</v>
      </c>
      <c r="J178" s="35">
        <v>915</v>
      </c>
      <c r="K178" s="35">
        <v>2015</v>
      </c>
      <c r="L178" s="37">
        <v>0.253</v>
      </c>
      <c r="M178" s="37">
        <v>0.33300000000000002</v>
      </c>
      <c r="N178" s="37">
        <v>0.33650000000000002</v>
      </c>
      <c r="O178" s="37">
        <v>0.36499999999999999</v>
      </c>
      <c r="P178" s="37">
        <v>0.3135</v>
      </c>
      <c r="Q178" s="37">
        <v>0.32200000000000001</v>
      </c>
      <c r="R178" s="37">
        <v>0.32050000000000001</v>
      </c>
      <c r="S178" s="37">
        <v>0.32150000000000001</v>
      </c>
      <c r="T178" s="37">
        <v>0.39150000000000001</v>
      </c>
      <c r="U178" s="37">
        <v>0.40949999999999998</v>
      </c>
      <c r="V178" s="37">
        <v>0.37</v>
      </c>
      <c r="W178" s="37">
        <v>0.309</v>
      </c>
      <c r="X178" s="37">
        <v>0.31950000000000001</v>
      </c>
      <c r="Y178" s="37">
        <v>0.247</v>
      </c>
      <c r="Z178" s="37">
        <v>0.17100000000000001</v>
      </c>
      <c r="AA178" s="37">
        <v>0.13100000000000001</v>
      </c>
      <c r="AB178" s="37">
        <v>7.4499999999999997E-2</v>
      </c>
      <c r="AC178" s="37">
        <v>4.65E-2</v>
      </c>
      <c r="AD178" s="37">
        <v>2.1999999999999999E-2</v>
      </c>
      <c r="AE178" s="37">
        <v>2E-3</v>
      </c>
      <c r="AF178" s="37">
        <v>0</v>
      </c>
      <c r="AG178" s="38">
        <f t="shared" si="2"/>
        <v>5.0584999999999996</v>
      </c>
    </row>
    <row r="179" spans="1:33" x14ac:dyDescent="0.2">
      <c r="A179" s="33">
        <v>15694</v>
      </c>
      <c r="B179" s="33" t="s">
        <v>514</v>
      </c>
      <c r="C179" s="34" t="s">
        <v>345</v>
      </c>
      <c r="D179" s="35">
        <v>28</v>
      </c>
      <c r="E179" s="35">
        <v>630</v>
      </c>
      <c r="F179" s="35" t="s">
        <v>346</v>
      </c>
      <c r="G179" s="35" t="s">
        <v>685</v>
      </c>
      <c r="H179" s="35">
        <v>630</v>
      </c>
      <c r="I179" s="36" t="s">
        <v>517</v>
      </c>
      <c r="J179" s="35">
        <v>915</v>
      </c>
      <c r="K179" s="35">
        <v>2015</v>
      </c>
      <c r="L179" s="37">
        <v>176.02449999999999</v>
      </c>
      <c r="M179" s="37">
        <v>193.87100000000001</v>
      </c>
      <c r="N179" s="37">
        <v>212.56100000000001</v>
      </c>
      <c r="O179" s="37">
        <v>236.81049999999999</v>
      </c>
      <c r="P179" s="37">
        <v>238.649</v>
      </c>
      <c r="Q179" s="37">
        <v>215.12299999999999</v>
      </c>
      <c r="R179" s="37">
        <v>211.47200000000001</v>
      </c>
      <c r="S179" s="37">
        <v>228.547</v>
      </c>
      <c r="T179" s="37">
        <v>225.46850000000001</v>
      </c>
      <c r="U179" s="37">
        <v>231.27799999999999</v>
      </c>
      <c r="V179" s="37">
        <v>242.005</v>
      </c>
      <c r="W179" s="37">
        <v>235.93049999999999</v>
      </c>
      <c r="X179" s="37">
        <v>220.19550000000001</v>
      </c>
      <c r="Y179" s="37">
        <v>206.53299999999999</v>
      </c>
      <c r="Z179" s="37">
        <v>162.38800000000001</v>
      </c>
      <c r="AA179" s="37">
        <v>114.807</v>
      </c>
      <c r="AB179" s="37">
        <v>74.902500000000003</v>
      </c>
      <c r="AC179" s="37">
        <v>42.921500000000002</v>
      </c>
      <c r="AD179" s="37">
        <v>19.786999999999999</v>
      </c>
      <c r="AE179" s="37">
        <v>6.1055000000000001</v>
      </c>
      <c r="AF179" s="37">
        <v>1.9550000000000001</v>
      </c>
      <c r="AG179" s="38">
        <f t="shared" si="2"/>
        <v>3497.3349999999996</v>
      </c>
    </row>
    <row r="180" spans="1:33" x14ac:dyDescent="0.2">
      <c r="A180" s="33">
        <v>15766</v>
      </c>
      <c r="B180" s="33" t="s">
        <v>514</v>
      </c>
      <c r="C180" s="34" t="s">
        <v>361</v>
      </c>
      <c r="D180" s="35">
        <v>2</v>
      </c>
      <c r="E180" s="35">
        <v>652</v>
      </c>
      <c r="F180" s="35" t="s">
        <v>362</v>
      </c>
      <c r="G180" s="35" t="s">
        <v>693</v>
      </c>
      <c r="H180" s="35">
        <v>652</v>
      </c>
      <c r="I180" s="36" t="s">
        <v>517</v>
      </c>
      <c r="J180" s="35">
        <v>915</v>
      </c>
      <c r="K180" s="35">
        <v>2015</v>
      </c>
      <c r="L180" s="37">
        <v>0.53249999999999997</v>
      </c>
      <c r="M180" s="37">
        <v>0.4985</v>
      </c>
      <c r="N180" s="37">
        <v>0.51449999999999996</v>
      </c>
      <c r="O180" s="37">
        <v>0.39800000000000002</v>
      </c>
      <c r="P180" s="37">
        <v>0.61350000000000005</v>
      </c>
      <c r="Q180" s="37">
        <v>0.89449999999999996</v>
      </c>
      <c r="R180" s="37">
        <v>0.89</v>
      </c>
      <c r="S180" s="37">
        <v>0.85299999999999998</v>
      </c>
      <c r="T180" s="37">
        <v>0.95750000000000002</v>
      </c>
      <c r="U180" s="37">
        <v>0.91800000000000004</v>
      </c>
      <c r="V180" s="37">
        <v>0.73799999999999999</v>
      </c>
      <c r="W180" s="37">
        <v>0.53500000000000003</v>
      </c>
      <c r="X180" s="37">
        <v>0.39800000000000002</v>
      </c>
      <c r="Y180" s="37">
        <v>0.28899999999999998</v>
      </c>
      <c r="Z180" s="37">
        <v>0.23150000000000001</v>
      </c>
      <c r="AA180" s="37">
        <v>0.1835</v>
      </c>
      <c r="AB180" s="37">
        <v>0.1</v>
      </c>
      <c r="AC180" s="37">
        <v>5.5E-2</v>
      </c>
      <c r="AD180" s="37">
        <v>3.7499999999999999E-2</v>
      </c>
      <c r="AE180" s="37">
        <v>5.4999999999999997E-3</v>
      </c>
      <c r="AF180" s="37">
        <v>0</v>
      </c>
      <c r="AG180" s="38">
        <f t="shared" si="2"/>
        <v>9.6429999999999989</v>
      </c>
    </row>
    <row r="181" spans="1:33" x14ac:dyDescent="0.2">
      <c r="A181" s="33">
        <v>15838</v>
      </c>
      <c r="B181" s="33" t="s">
        <v>514</v>
      </c>
      <c r="C181" s="34" t="s">
        <v>365</v>
      </c>
      <c r="D181" s="35" t="s">
        <v>515</v>
      </c>
      <c r="E181" s="35">
        <v>659</v>
      </c>
      <c r="F181" s="35" t="s">
        <v>366</v>
      </c>
      <c r="G181" s="35" t="s">
        <v>695</v>
      </c>
      <c r="H181" s="35">
        <v>659</v>
      </c>
      <c r="I181" s="36" t="s">
        <v>517</v>
      </c>
      <c r="J181" s="35">
        <v>915</v>
      </c>
      <c r="K181" s="35">
        <v>2015</v>
      </c>
      <c r="L181" s="37">
        <v>3.302</v>
      </c>
      <c r="M181" s="37">
        <v>3.4645000000000001</v>
      </c>
      <c r="N181" s="37">
        <v>3.4670000000000001</v>
      </c>
      <c r="O181" s="37">
        <v>3.9005000000000001</v>
      </c>
      <c r="P181" s="37">
        <v>3.7755000000000001</v>
      </c>
      <c r="Q181" s="37">
        <v>4.1029999999999998</v>
      </c>
      <c r="R181" s="37">
        <v>3.9055</v>
      </c>
      <c r="S181" s="37">
        <v>3.5554999999999999</v>
      </c>
      <c r="T181" s="37">
        <v>3.3570000000000002</v>
      </c>
      <c r="U181" s="37">
        <v>3.1619999999999999</v>
      </c>
      <c r="V181" s="37">
        <v>3.1524999999999999</v>
      </c>
      <c r="W181" s="37">
        <v>2.9935</v>
      </c>
      <c r="X181" s="37">
        <v>2.0185</v>
      </c>
      <c r="Y181" s="37">
        <v>1.1655</v>
      </c>
      <c r="Z181" s="37">
        <v>0.90400000000000003</v>
      </c>
      <c r="AA181" s="37">
        <v>0.64349999999999996</v>
      </c>
      <c r="AB181" s="37">
        <v>0.45550000000000002</v>
      </c>
      <c r="AC181" s="37">
        <v>0.27350000000000002</v>
      </c>
      <c r="AD181" s="37">
        <v>0.14799999999999999</v>
      </c>
      <c r="AE181" s="37">
        <v>3.85E-2</v>
      </c>
      <c r="AF181" s="37">
        <v>4.4999999999999997E-3</v>
      </c>
      <c r="AG181" s="38">
        <f t="shared" si="2"/>
        <v>47.790000000000006</v>
      </c>
    </row>
    <row r="182" spans="1:33" x14ac:dyDescent="0.2">
      <c r="A182" s="33">
        <v>15910</v>
      </c>
      <c r="B182" s="33" t="s">
        <v>514</v>
      </c>
      <c r="C182" s="34" t="s">
        <v>367</v>
      </c>
      <c r="D182" s="35" t="s">
        <v>515</v>
      </c>
      <c r="E182" s="35">
        <v>662</v>
      </c>
      <c r="F182" s="35" t="s">
        <v>368</v>
      </c>
      <c r="G182" s="35" t="s">
        <v>696</v>
      </c>
      <c r="H182" s="35">
        <v>662</v>
      </c>
      <c r="I182" s="36" t="s">
        <v>517</v>
      </c>
      <c r="J182" s="35">
        <v>915</v>
      </c>
      <c r="K182" s="35">
        <v>2015</v>
      </c>
      <c r="L182" s="37">
        <v>10.635</v>
      </c>
      <c r="M182" s="37">
        <v>12.172499999999999</v>
      </c>
      <c r="N182" s="37">
        <v>13.4565</v>
      </c>
      <c r="O182" s="37">
        <v>15.449</v>
      </c>
      <c r="P182" s="37">
        <v>16.449000000000002</v>
      </c>
      <c r="Q182" s="37">
        <v>14.898999999999999</v>
      </c>
      <c r="R182" s="37">
        <v>14.04</v>
      </c>
      <c r="S182" s="37">
        <v>12.919499999999999</v>
      </c>
      <c r="T182" s="37">
        <v>12.595499999999999</v>
      </c>
      <c r="U182" s="37">
        <v>12.41</v>
      </c>
      <c r="V182" s="37">
        <v>11.048</v>
      </c>
      <c r="W182" s="37">
        <v>8.7065000000000001</v>
      </c>
      <c r="X182" s="37">
        <v>6.3879999999999999</v>
      </c>
      <c r="Y182" s="37">
        <v>5.0724999999999998</v>
      </c>
      <c r="Z182" s="37">
        <v>3.8540000000000001</v>
      </c>
      <c r="AA182" s="37">
        <v>2.65</v>
      </c>
      <c r="AB182" s="37">
        <v>1.8045</v>
      </c>
      <c r="AC182" s="37">
        <v>0.82199999999999995</v>
      </c>
      <c r="AD182" s="37">
        <v>0.215</v>
      </c>
      <c r="AE182" s="37">
        <v>3.4500000000000003E-2</v>
      </c>
      <c r="AF182" s="37">
        <v>2E-3</v>
      </c>
      <c r="AG182" s="38">
        <f t="shared" si="2"/>
        <v>175.62300000000005</v>
      </c>
    </row>
    <row r="183" spans="1:33" x14ac:dyDescent="0.2">
      <c r="A183" s="33">
        <v>15982</v>
      </c>
      <c r="B183" s="33" t="s">
        <v>514</v>
      </c>
      <c r="C183" s="34" t="s">
        <v>369</v>
      </c>
      <c r="D183" s="35">
        <v>2</v>
      </c>
      <c r="E183" s="35">
        <v>663</v>
      </c>
      <c r="F183" s="35" t="s">
        <v>370</v>
      </c>
      <c r="G183" s="35" t="s">
        <v>697</v>
      </c>
      <c r="H183" s="35">
        <v>663</v>
      </c>
      <c r="I183" s="36" t="s">
        <v>517</v>
      </c>
      <c r="J183" s="35">
        <v>915</v>
      </c>
      <c r="K183" s="35">
        <v>2015</v>
      </c>
      <c r="L183" s="37">
        <v>2.9380000000000002</v>
      </c>
      <c r="M183" s="37">
        <v>3.1194999999999999</v>
      </c>
      <c r="N183" s="37">
        <v>3.1539999999999999</v>
      </c>
      <c r="O183" s="37">
        <v>2.6145</v>
      </c>
      <c r="P183" s="37">
        <v>1.772</v>
      </c>
      <c r="Q183" s="37">
        <v>2.1775000000000002</v>
      </c>
      <c r="R183" s="37">
        <v>2.3090000000000002</v>
      </c>
      <c r="S183" s="37">
        <v>2.4184999999999999</v>
      </c>
      <c r="T183" s="37">
        <v>2.7765</v>
      </c>
      <c r="U183" s="37">
        <v>2.9929999999999999</v>
      </c>
      <c r="V183" s="37">
        <v>2.5465</v>
      </c>
      <c r="W183" s="37">
        <v>2.0615000000000001</v>
      </c>
      <c r="X183" s="37">
        <v>1.647</v>
      </c>
      <c r="Y183" s="37">
        <v>1.0705</v>
      </c>
      <c r="Z183" s="37">
        <v>0.66249999999999998</v>
      </c>
      <c r="AA183" s="37">
        <v>0.372</v>
      </c>
      <c r="AB183" s="37">
        <v>0.20100000000000001</v>
      </c>
      <c r="AC183" s="37">
        <v>9.9000000000000005E-2</v>
      </c>
      <c r="AD183" s="37">
        <v>6.5000000000000002E-2</v>
      </c>
      <c r="AE183" s="37">
        <v>2.2499999999999999E-2</v>
      </c>
      <c r="AF183" s="37">
        <v>0</v>
      </c>
      <c r="AG183" s="38">
        <f t="shared" si="2"/>
        <v>35.019999999999996</v>
      </c>
    </row>
    <row r="184" spans="1:33" x14ac:dyDescent="0.2">
      <c r="A184" s="33">
        <v>16054</v>
      </c>
      <c r="B184" s="33" t="s">
        <v>514</v>
      </c>
      <c r="C184" s="34" t="s">
        <v>373</v>
      </c>
      <c r="D184" s="35" t="s">
        <v>515</v>
      </c>
      <c r="E184" s="35">
        <v>670</v>
      </c>
      <c r="F184" s="35" t="s">
        <v>374</v>
      </c>
      <c r="G184" s="35" t="s">
        <v>699</v>
      </c>
      <c r="H184" s="35">
        <v>670</v>
      </c>
      <c r="I184" s="36" t="s">
        <v>517</v>
      </c>
      <c r="J184" s="35">
        <v>915</v>
      </c>
      <c r="K184" s="35">
        <v>2015</v>
      </c>
      <c r="L184" s="37">
        <v>8.5470000000000006</v>
      </c>
      <c r="M184" s="37">
        <v>8.3480000000000008</v>
      </c>
      <c r="N184" s="37">
        <v>8.2865000000000002</v>
      </c>
      <c r="O184" s="37">
        <v>8.8714999999999993</v>
      </c>
      <c r="P184" s="37">
        <v>8.9275000000000002</v>
      </c>
      <c r="Q184" s="37">
        <v>7.6014999999999997</v>
      </c>
      <c r="R184" s="37">
        <v>7.9305000000000003</v>
      </c>
      <c r="S184" s="37">
        <v>7.5305</v>
      </c>
      <c r="T184" s="37">
        <v>6.9935</v>
      </c>
      <c r="U184" s="37">
        <v>6.6449999999999996</v>
      </c>
      <c r="V184" s="37">
        <v>6.7634999999999996</v>
      </c>
      <c r="W184" s="37">
        <v>5.6755000000000004</v>
      </c>
      <c r="X184" s="37">
        <v>4.2125000000000004</v>
      </c>
      <c r="Y184" s="37">
        <v>3.1535000000000002</v>
      </c>
      <c r="Z184" s="37">
        <v>2.37</v>
      </c>
      <c r="AA184" s="37">
        <v>1.9830000000000001</v>
      </c>
      <c r="AB184" s="37">
        <v>1.4079999999999999</v>
      </c>
      <c r="AC184" s="37">
        <v>0.79549999999999998</v>
      </c>
      <c r="AD184" s="37">
        <v>0.33200000000000002</v>
      </c>
      <c r="AE184" s="37">
        <v>8.8999999999999996E-2</v>
      </c>
      <c r="AF184" s="37">
        <v>1.7999999999999999E-2</v>
      </c>
      <c r="AG184" s="38">
        <f t="shared" si="2"/>
        <v>106.482</v>
      </c>
    </row>
    <row r="185" spans="1:33" x14ac:dyDescent="0.2">
      <c r="A185" s="33">
        <v>16126</v>
      </c>
      <c r="B185" s="33" t="s">
        <v>514</v>
      </c>
      <c r="C185" s="34" t="s">
        <v>393</v>
      </c>
      <c r="D185" s="35">
        <v>27</v>
      </c>
      <c r="E185" s="35">
        <v>534</v>
      </c>
      <c r="F185" s="35" t="s">
        <v>394</v>
      </c>
      <c r="G185" s="35" t="s">
        <v>709</v>
      </c>
      <c r="H185" s="35">
        <v>534</v>
      </c>
      <c r="I185" s="36" t="s">
        <v>517</v>
      </c>
      <c r="J185" s="35">
        <v>915</v>
      </c>
      <c r="K185" s="35">
        <v>2015</v>
      </c>
      <c r="L185" s="37">
        <v>1.3895</v>
      </c>
      <c r="M185" s="37">
        <v>2.38</v>
      </c>
      <c r="N185" s="37">
        <v>3.9660000000000002</v>
      </c>
      <c r="O185" s="37">
        <v>5.1349999999999998</v>
      </c>
      <c r="P185" s="37">
        <v>2.7519999999999998</v>
      </c>
      <c r="Q185" s="37">
        <v>0.1545</v>
      </c>
      <c r="R185" s="37">
        <v>0.1925</v>
      </c>
      <c r="S185" s="37">
        <v>1.7985</v>
      </c>
      <c r="T185" s="37">
        <v>4.3070000000000004</v>
      </c>
      <c r="U185" s="37">
        <v>5.2789999999999999</v>
      </c>
      <c r="V185" s="37">
        <v>4.8194999999999997</v>
      </c>
      <c r="W185" s="37">
        <v>3.4750000000000001</v>
      </c>
      <c r="X185" s="37">
        <v>2.1909999999999998</v>
      </c>
      <c r="Y185" s="37">
        <v>1.3640000000000001</v>
      </c>
      <c r="Z185" s="37">
        <v>0.64100000000000001</v>
      </c>
      <c r="AA185" s="37">
        <v>0.26900000000000002</v>
      </c>
      <c r="AB185" s="37">
        <v>5.5500000000000001E-2</v>
      </c>
      <c r="AC185" s="37">
        <v>1.2E-2</v>
      </c>
      <c r="AD185" s="37">
        <v>5.0000000000000001E-3</v>
      </c>
      <c r="AE185" s="37">
        <v>1.55E-2</v>
      </c>
      <c r="AF185" s="37">
        <v>3.0000000000000001E-3</v>
      </c>
      <c r="AG185" s="38">
        <f t="shared" si="2"/>
        <v>40.20450000000001</v>
      </c>
    </row>
    <row r="186" spans="1:33" x14ac:dyDescent="0.2">
      <c r="A186" s="33">
        <v>16198</v>
      </c>
      <c r="B186" s="33" t="s">
        <v>514</v>
      </c>
      <c r="C186" s="34" t="s">
        <v>435</v>
      </c>
      <c r="D186" s="35" t="s">
        <v>515</v>
      </c>
      <c r="E186" s="35">
        <v>780</v>
      </c>
      <c r="F186" s="35" t="s">
        <v>436</v>
      </c>
      <c r="G186" s="35" t="s">
        <v>730</v>
      </c>
      <c r="H186" s="35">
        <v>780</v>
      </c>
      <c r="I186" s="36" t="s">
        <v>517</v>
      </c>
      <c r="J186" s="35">
        <v>915</v>
      </c>
      <c r="K186" s="35">
        <v>2015</v>
      </c>
      <c r="L186" s="37">
        <v>100.9255</v>
      </c>
      <c r="M186" s="37">
        <v>101.05549999999999</v>
      </c>
      <c r="N186" s="37">
        <v>96.313000000000002</v>
      </c>
      <c r="O186" s="37">
        <v>94.637500000000003</v>
      </c>
      <c r="P186" s="37">
        <v>105.6185</v>
      </c>
      <c r="Q186" s="37">
        <v>129.26300000000001</v>
      </c>
      <c r="R186" s="37">
        <v>138.90649999999999</v>
      </c>
      <c r="S186" s="37">
        <v>118.01300000000001</v>
      </c>
      <c r="T186" s="37">
        <v>101.26049999999999</v>
      </c>
      <c r="U186" s="37">
        <v>91.063000000000002</v>
      </c>
      <c r="V186" s="37">
        <v>101.471</v>
      </c>
      <c r="W186" s="37">
        <v>86.448499999999996</v>
      </c>
      <c r="X186" s="37">
        <v>71.774500000000003</v>
      </c>
      <c r="Y186" s="37">
        <v>50.194499999999998</v>
      </c>
      <c r="Z186" s="37">
        <v>32.006999999999998</v>
      </c>
      <c r="AA186" s="37">
        <v>19.805499999999999</v>
      </c>
      <c r="AB186" s="37">
        <v>11.930999999999999</v>
      </c>
      <c r="AC186" s="37">
        <v>6.3719999999999999</v>
      </c>
      <c r="AD186" s="37">
        <v>2.4424999999999999</v>
      </c>
      <c r="AE186" s="37">
        <v>0.59299999999999997</v>
      </c>
      <c r="AF186" s="37">
        <v>8.1000000000000003E-2</v>
      </c>
      <c r="AG186" s="38">
        <f t="shared" si="2"/>
        <v>1460.1765000000003</v>
      </c>
    </row>
    <row r="187" spans="1:33" x14ac:dyDescent="0.2">
      <c r="A187" s="33">
        <v>16270</v>
      </c>
      <c r="B187" s="33" t="s">
        <v>514</v>
      </c>
      <c r="C187" s="34" t="s">
        <v>443</v>
      </c>
      <c r="D187" s="35">
        <v>19</v>
      </c>
      <c r="E187" s="35">
        <v>796</v>
      </c>
      <c r="F187" s="35" t="s">
        <v>444</v>
      </c>
      <c r="G187" s="35" t="s">
        <v>734</v>
      </c>
      <c r="H187" s="35">
        <v>796</v>
      </c>
      <c r="I187" s="36" t="s">
        <v>517</v>
      </c>
      <c r="J187" s="35">
        <v>915</v>
      </c>
      <c r="K187" s="35">
        <v>2015</v>
      </c>
      <c r="L187" s="37">
        <v>2.1265000000000001</v>
      </c>
      <c r="M187" s="37">
        <v>2.3559999999999999</v>
      </c>
      <c r="N187" s="37">
        <v>2.3774999999999999</v>
      </c>
      <c r="O187" s="37">
        <v>2.4820000000000002</v>
      </c>
      <c r="P187" s="37">
        <v>2.1070000000000002</v>
      </c>
      <c r="Q187" s="37">
        <v>2.5684999999999998</v>
      </c>
      <c r="R187" s="37">
        <v>3.3319999999999999</v>
      </c>
      <c r="S187" s="37">
        <v>3.6320000000000001</v>
      </c>
      <c r="T187" s="37">
        <v>3.431</v>
      </c>
      <c r="U187" s="37">
        <v>2.9914999999999998</v>
      </c>
      <c r="V187" s="37">
        <v>2.5874999999999999</v>
      </c>
      <c r="W187" s="37">
        <v>1.9770000000000001</v>
      </c>
      <c r="X187" s="37">
        <v>1.5495000000000001</v>
      </c>
      <c r="Y187" s="37">
        <v>0.997</v>
      </c>
      <c r="Z187" s="37">
        <v>0.69699999999999995</v>
      </c>
      <c r="AA187" s="37">
        <v>0.51300000000000001</v>
      </c>
      <c r="AB187" s="37">
        <v>0.42549999999999999</v>
      </c>
      <c r="AC187" s="37">
        <v>0.26700000000000002</v>
      </c>
      <c r="AD187" s="37">
        <v>9.8500000000000004E-2</v>
      </c>
      <c r="AE187" s="37">
        <v>2.0500000000000001E-2</v>
      </c>
      <c r="AF187" s="37">
        <v>1E-3</v>
      </c>
      <c r="AG187" s="38">
        <f t="shared" si="2"/>
        <v>36.537500000000001</v>
      </c>
    </row>
    <row r="188" spans="1:33" x14ac:dyDescent="0.2">
      <c r="A188" s="33">
        <v>16342</v>
      </c>
      <c r="B188" s="33" t="s">
        <v>514</v>
      </c>
      <c r="C188" s="34" t="s">
        <v>459</v>
      </c>
      <c r="D188" s="35">
        <v>28</v>
      </c>
      <c r="E188" s="35">
        <v>850</v>
      </c>
      <c r="F188" s="35" t="s">
        <v>460</v>
      </c>
      <c r="G188" s="35" t="s">
        <v>742</v>
      </c>
      <c r="H188" s="35">
        <v>850</v>
      </c>
      <c r="I188" s="36" t="s">
        <v>517</v>
      </c>
      <c r="J188" s="35">
        <v>915</v>
      </c>
      <c r="K188" s="35">
        <v>2015</v>
      </c>
      <c r="L188" s="37">
        <v>7.0514999999999999</v>
      </c>
      <c r="M188" s="37">
        <v>6.9255000000000004</v>
      </c>
      <c r="N188" s="37">
        <v>6.0534999999999997</v>
      </c>
      <c r="O188" s="37">
        <v>5.6315</v>
      </c>
      <c r="P188" s="37">
        <v>5.6965000000000003</v>
      </c>
      <c r="Q188" s="37">
        <v>5.1440000000000001</v>
      </c>
      <c r="R188" s="37">
        <v>5.9950000000000001</v>
      </c>
      <c r="S188" s="37">
        <v>6.2030000000000003</v>
      </c>
      <c r="T188" s="37">
        <v>6.6669999999999998</v>
      </c>
      <c r="U188" s="37">
        <v>7.4264999999999999</v>
      </c>
      <c r="V188" s="37">
        <v>7.7264999999999997</v>
      </c>
      <c r="W188" s="37">
        <v>7.6654999999999998</v>
      </c>
      <c r="X188" s="37">
        <v>6.88</v>
      </c>
      <c r="Y188" s="37">
        <v>6.7385000000000002</v>
      </c>
      <c r="Z188" s="37">
        <v>5.1100000000000003</v>
      </c>
      <c r="AA188" s="37">
        <v>2.9849999999999999</v>
      </c>
      <c r="AB188" s="37">
        <v>1.6859999999999999</v>
      </c>
      <c r="AC188" s="37">
        <v>0.82699999999999996</v>
      </c>
      <c r="AD188" s="37">
        <v>0.33650000000000002</v>
      </c>
      <c r="AE188" s="37">
        <v>5.1499999999999997E-2</v>
      </c>
      <c r="AF188" s="37">
        <v>3.0000000000000001E-3</v>
      </c>
      <c r="AG188" s="38">
        <f t="shared" si="2"/>
        <v>102.8035</v>
      </c>
    </row>
    <row r="189" spans="1:33" x14ac:dyDescent="0.2">
      <c r="A189" s="33">
        <v>16486</v>
      </c>
      <c r="B189" s="33" t="s">
        <v>514</v>
      </c>
      <c r="C189" s="34" t="s">
        <v>49</v>
      </c>
      <c r="D189" s="35" t="s">
        <v>515</v>
      </c>
      <c r="E189" s="35">
        <v>84</v>
      </c>
      <c r="F189" s="35" t="s">
        <v>50</v>
      </c>
      <c r="G189" s="35" t="s">
        <v>537</v>
      </c>
      <c r="H189" s="35">
        <v>84</v>
      </c>
      <c r="I189" s="36" t="s">
        <v>517</v>
      </c>
      <c r="J189" s="35">
        <v>916</v>
      </c>
      <c r="K189" s="35">
        <v>2015</v>
      </c>
      <c r="L189" s="37">
        <v>37.539499999999997</v>
      </c>
      <c r="M189" s="37">
        <v>37.788499999999999</v>
      </c>
      <c r="N189" s="37">
        <v>39.015999999999998</v>
      </c>
      <c r="O189" s="37">
        <v>38.017000000000003</v>
      </c>
      <c r="P189" s="37">
        <v>35.823999999999998</v>
      </c>
      <c r="Q189" s="37">
        <v>32.029499999999999</v>
      </c>
      <c r="R189" s="37">
        <v>27.728999999999999</v>
      </c>
      <c r="S189" s="37">
        <v>23.644500000000001</v>
      </c>
      <c r="T189" s="37">
        <v>20.9925</v>
      </c>
      <c r="U189" s="37">
        <v>17.617000000000001</v>
      </c>
      <c r="V189" s="37">
        <v>14.702500000000001</v>
      </c>
      <c r="W189" s="37">
        <v>11.362</v>
      </c>
      <c r="X189" s="37">
        <v>8.2285000000000004</v>
      </c>
      <c r="Y189" s="37">
        <v>5.7415000000000003</v>
      </c>
      <c r="Z189" s="37">
        <v>3.8715000000000002</v>
      </c>
      <c r="AA189" s="37">
        <v>2.8045</v>
      </c>
      <c r="AB189" s="37">
        <v>1.7955000000000001</v>
      </c>
      <c r="AC189" s="37">
        <v>0.88749999999999996</v>
      </c>
      <c r="AD189" s="37">
        <v>0.24249999999999999</v>
      </c>
      <c r="AE189" s="37">
        <v>3.6499999999999998E-2</v>
      </c>
      <c r="AF189" s="37">
        <v>1E-3</v>
      </c>
      <c r="AG189" s="38">
        <f t="shared" si="2"/>
        <v>359.87099999999998</v>
      </c>
    </row>
    <row r="190" spans="1:33" x14ac:dyDescent="0.2">
      <c r="A190" s="33">
        <v>16558</v>
      </c>
      <c r="B190" s="33" t="s">
        <v>514</v>
      </c>
      <c r="C190" s="34" t="s">
        <v>109</v>
      </c>
      <c r="D190" s="35" t="s">
        <v>515</v>
      </c>
      <c r="E190" s="35">
        <v>188</v>
      </c>
      <c r="F190" s="35" t="s">
        <v>110</v>
      </c>
      <c r="G190" s="35" t="s">
        <v>567</v>
      </c>
      <c r="H190" s="35">
        <v>188</v>
      </c>
      <c r="I190" s="36" t="s">
        <v>517</v>
      </c>
      <c r="J190" s="35">
        <v>916</v>
      </c>
      <c r="K190" s="35">
        <v>2015</v>
      </c>
      <c r="L190" s="37">
        <v>361.42750000000001</v>
      </c>
      <c r="M190" s="37">
        <v>370.95150000000001</v>
      </c>
      <c r="N190" s="37">
        <v>373.35849999999999</v>
      </c>
      <c r="O190" s="37">
        <v>399.15</v>
      </c>
      <c r="P190" s="37">
        <v>417.78699999999998</v>
      </c>
      <c r="Q190" s="37">
        <v>427.42700000000002</v>
      </c>
      <c r="R190" s="37">
        <v>400.44</v>
      </c>
      <c r="S190" s="37">
        <v>354.30799999999999</v>
      </c>
      <c r="T190" s="37">
        <v>316.09699999999998</v>
      </c>
      <c r="U190" s="37">
        <v>308.42950000000002</v>
      </c>
      <c r="V190" s="37">
        <v>296.87049999999999</v>
      </c>
      <c r="W190" s="37">
        <v>248.75200000000001</v>
      </c>
      <c r="X190" s="37">
        <v>193.86099999999999</v>
      </c>
      <c r="Y190" s="37">
        <v>151.3245</v>
      </c>
      <c r="Z190" s="37">
        <v>110.35899999999999</v>
      </c>
      <c r="AA190" s="37">
        <v>79.602500000000006</v>
      </c>
      <c r="AB190" s="37">
        <v>51.072499999999998</v>
      </c>
      <c r="AC190" s="37">
        <v>24.9695</v>
      </c>
      <c r="AD190" s="37">
        <v>7.5990000000000002</v>
      </c>
      <c r="AE190" s="37">
        <v>1.331</v>
      </c>
      <c r="AF190" s="37">
        <v>0.1245</v>
      </c>
      <c r="AG190" s="38">
        <f t="shared" si="2"/>
        <v>4895.2420000000011</v>
      </c>
    </row>
    <row r="191" spans="1:33" x14ac:dyDescent="0.2">
      <c r="A191" s="33">
        <v>16630</v>
      </c>
      <c r="B191" s="33" t="s">
        <v>514</v>
      </c>
      <c r="C191" s="34" t="s">
        <v>139</v>
      </c>
      <c r="D191" s="35" t="s">
        <v>515</v>
      </c>
      <c r="E191" s="35">
        <v>222</v>
      </c>
      <c r="F191" s="35" t="s">
        <v>140</v>
      </c>
      <c r="G191" s="35" t="s">
        <v>582</v>
      </c>
      <c r="H191" s="35">
        <v>222</v>
      </c>
      <c r="I191" s="36" t="s">
        <v>517</v>
      </c>
      <c r="J191" s="35">
        <v>916</v>
      </c>
      <c r="K191" s="35">
        <v>2015</v>
      </c>
      <c r="L191" s="37">
        <v>571.12450000000001</v>
      </c>
      <c r="M191" s="37">
        <v>569.98450000000003</v>
      </c>
      <c r="N191" s="37">
        <v>626.46849999999995</v>
      </c>
      <c r="O191" s="37">
        <v>711.73749999999995</v>
      </c>
      <c r="P191" s="37">
        <v>640.43200000000002</v>
      </c>
      <c r="Q191" s="37">
        <v>496.80950000000001</v>
      </c>
      <c r="R191" s="37">
        <v>416.392</v>
      </c>
      <c r="S191" s="37">
        <v>397.36849999999998</v>
      </c>
      <c r="T191" s="37">
        <v>353.37349999999998</v>
      </c>
      <c r="U191" s="37">
        <v>314.53199999999998</v>
      </c>
      <c r="V191" s="37">
        <v>264.61799999999999</v>
      </c>
      <c r="W191" s="37">
        <v>222.55099999999999</v>
      </c>
      <c r="X191" s="37">
        <v>187.74950000000001</v>
      </c>
      <c r="Y191" s="37">
        <v>152.45050000000001</v>
      </c>
      <c r="Z191" s="37">
        <v>120.65049999999999</v>
      </c>
      <c r="AA191" s="37">
        <v>88.023499999999999</v>
      </c>
      <c r="AB191" s="37">
        <v>54.616999999999997</v>
      </c>
      <c r="AC191" s="37">
        <v>28.327000000000002</v>
      </c>
      <c r="AD191" s="37">
        <v>10.736499999999999</v>
      </c>
      <c r="AE191" s="37">
        <v>2.762</v>
      </c>
      <c r="AF191" s="37">
        <v>0.35799999999999998</v>
      </c>
      <c r="AG191" s="38">
        <f t="shared" si="2"/>
        <v>6231.0659999999998</v>
      </c>
    </row>
    <row r="192" spans="1:33" x14ac:dyDescent="0.2">
      <c r="A192" s="33">
        <v>16702</v>
      </c>
      <c r="B192" s="33" t="s">
        <v>514</v>
      </c>
      <c r="C192" s="34" t="s">
        <v>187</v>
      </c>
      <c r="D192" s="35" t="s">
        <v>515</v>
      </c>
      <c r="E192" s="35">
        <v>320</v>
      </c>
      <c r="F192" s="35" t="s">
        <v>188</v>
      </c>
      <c r="G192" s="35" t="s">
        <v>606</v>
      </c>
      <c r="H192" s="35">
        <v>320</v>
      </c>
      <c r="I192" s="36" t="s">
        <v>517</v>
      </c>
      <c r="J192" s="35">
        <v>916</v>
      </c>
      <c r="K192" s="35">
        <v>2015</v>
      </c>
      <c r="L192" s="37">
        <v>1971.6614999999999</v>
      </c>
      <c r="M192" s="37">
        <v>1903.6590000000001</v>
      </c>
      <c r="N192" s="37">
        <v>1910.825</v>
      </c>
      <c r="O192" s="37">
        <v>1820.3565000000001</v>
      </c>
      <c r="P192" s="37">
        <v>1633.0084999999999</v>
      </c>
      <c r="Q192" s="37">
        <v>1394.9124999999999</v>
      </c>
      <c r="R192" s="37">
        <v>1163.5574999999999</v>
      </c>
      <c r="S192" s="37">
        <v>940.48950000000002</v>
      </c>
      <c r="T192" s="37">
        <v>734.28599999999994</v>
      </c>
      <c r="U192" s="37">
        <v>588.27700000000004</v>
      </c>
      <c r="V192" s="37">
        <v>486.41500000000002</v>
      </c>
      <c r="W192" s="37">
        <v>412.0745</v>
      </c>
      <c r="X192" s="37">
        <v>334.404</v>
      </c>
      <c r="Y192" s="37">
        <v>247.5205</v>
      </c>
      <c r="Z192" s="37">
        <v>177.84200000000001</v>
      </c>
      <c r="AA192" s="37">
        <v>126.1675</v>
      </c>
      <c r="AB192" s="37">
        <v>86.901499999999999</v>
      </c>
      <c r="AC192" s="37">
        <v>47.933500000000002</v>
      </c>
      <c r="AD192" s="37">
        <v>16.759499999999999</v>
      </c>
      <c r="AE192" s="37">
        <v>3.5710000000000002</v>
      </c>
      <c r="AF192" s="37">
        <v>0.48499999999999999</v>
      </c>
      <c r="AG192" s="38">
        <f t="shared" si="2"/>
        <v>16001.107000000004</v>
      </c>
    </row>
    <row r="193" spans="1:33" x14ac:dyDescent="0.2">
      <c r="A193" s="33">
        <v>16774</v>
      </c>
      <c r="B193" s="33" t="s">
        <v>514</v>
      </c>
      <c r="C193" s="34" t="s">
        <v>199</v>
      </c>
      <c r="D193" s="35" t="s">
        <v>515</v>
      </c>
      <c r="E193" s="35">
        <v>340</v>
      </c>
      <c r="F193" s="35" t="s">
        <v>200</v>
      </c>
      <c r="G193" s="35" t="s">
        <v>612</v>
      </c>
      <c r="H193" s="35">
        <v>340</v>
      </c>
      <c r="I193" s="36" t="s">
        <v>517</v>
      </c>
      <c r="J193" s="35">
        <v>916</v>
      </c>
      <c r="K193" s="35">
        <v>2015</v>
      </c>
      <c r="L193" s="37">
        <v>1039.4435000000001</v>
      </c>
      <c r="M193" s="37">
        <v>1060.4684999999999</v>
      </c>
      <c r="N193" s="37">
        <v>1078.7764999999999</v>
      </c>
      <c r="O193" s="37">
        <v>1032.6195</v>
      </c>
      <c r="P193" s="37">
        <v>931.245</v>
      </c>
      <c r="Q193" s="37">
        <v>822.40549999999996</v>
      </c>
      <c r="R193" s="37">
        <v>736.0335</v>
      </c>
      <c r="S193" s="37">
        <v>628.82550000000003</v>
      </c>
      <c r="T193" s="37">
        <v>496.19299999999998</v>
      </c>
      <c r="U193" s="37">
        <v>381.20049999999998</v>
      </c>
      <c r="V193" s="37">
        <v>306.96449999999999</v>
      </c>
      <c r="W193" s="37">
        <v>252.70500000000001</v>
      </c>
      <c r="X193" s="37">
        <v>200.70249999999999</v>
      </c>
      <c r="Y193" s="37">
        <v>138.96950000000001</v>
      </c>
      <c r="Z193" s="37">
        <v>86.462500000000006</v>
      </c>
      <c r="AA193" s="37">
        <v>55.552</v>
      </c>
      <c r="AB193" s="37">
        <v>30.408999999999999</v>
      </c>
      <c r="AC193" s="37">
        <v>11.896000000000001</v>
      </c>
      <c r="AD193" s="37">
        <v>3.1840000000000002</v>
      </c>
      <c r="AE193" s="37">
        <v>0.41649999999999998</v>
      </c>
      <c r="AF193" s="37">
        <v>3.3000000000000002E-2</v>
      </c>
      <c r="AG193" s="38">
        <f t="shared" si="2"/>
        <v>9294.5054999999975</v>
      </c>
    </row>
    <row r="194" spans="1:33" x14ac:dyDescent="0.2">
      <c r="A194" s="33">
        <v>16846</v>
      </c>
      <c r="B194" s="33" t="s">
        <v>514</v>
      </c>
      <c r="C194" s="34" t="s">
        <v>281</v>
      </c>
      <c r="D194" s="35" t="s">
        <v>515</v>
      </c>
      <c r="E194" s="35">
        <v>484</v>
      </c>
      <c r="F194" s="35" t="s">
        <v>282</v>
      </c>
      <c r="G194" s="35" t="s">
        <v>653</v>
      </c>
      <c r="H194" s="35">
        <v>484</v>
      </c>
      <c r="I194" s="36" t="s">
        <v>517</v>
      </c>
      <c r="J194" s="35">
        <v>916</v>
      </c>
      <c r="K194" s="35">
        <v>2015</v>
      </c>
      <c r="L194" s="37">
        <v>10946.843999999999</v>
      </c>
      <c r="M194" s="37">
        <v>11067.272999999999</v>
      </c>
      <c r="N194" s="37">
        <v>11159.597</v>
      </c>
      <c r="O194" s="37">
        <v>10864.549000000001</v>
      </c>
      <c r="P194" s="37">
        <v>10566.754499999999</v>
      </c>
      <c r="Q194" s="37">
        <v>9800.8349999999991</v>
      </c>
      <c r="R194" s="37">
        <v>9108.8490000000002</v>
      </c>
      <c r="S194" s="37">
        <v>8585.5259999999998</v>
      </c>
      <c r="T194" s="37">
        <v>7962.4539999999997</v>
      </c>
      <c r="U194" s="37">
        <v>7008.165</v>
      </c>
      <c r="V194" s="37">
        <v>5955.7834999999995</v>
      </c>
      <c r="W194" s="37">
        <v>4888.5169999999998</v>
      </c>
      <c r="X194" s="37">
        <v>3843.6804999999999</v>
      </c>
      <c r="Y194" s="37">
        <v>2862.627</v>
      </c>
      <c r="Z194" s="37">
        <v>2108.6444999999999</v>
      </c>
      <c r="AA194" s="37">
        <v>1537.3795</v>
      </c>
      <c r="AB194" s="37">
        <v>992.94749999999999</v>
      </c>
      <c r="AC194" s="37">
        <v>556</v>
      </c>
      <c r="AD194" s="37">
        <v>246.34700000000001</v>
      </c>
      <c r="AE194" s="37">
        <v>73.847999999999999</v>
      </c>
      <c r="AF194" s="37">
        <v>13.276</v>
      </c>
      <c r="AG194" s="38">
        <f t="shared" si="2"/>
        <v>120149.89699999997</v>
      </c>
    </row>
    <row r="195" spans="1:33" x14ac:dyDescent="0.2">
      <c r="A195" s="33">
        <v>16918</v>
      </c>
      <c r="B195" s="33" t="s">
        <v>514</v>
      </c>
      <c r="C195" s="34" t="s">
        <v>311</v>
      </c>
      <c r="D195" s="35" t="s">
        <v>515</v>
      </c>
      <c r="E195" s="35">
        <v>558</v>
      </c>
      <c r="F195" s="35" t="s">
        <v>312</v>
      </c>
      <c r="G195" s="35" t="s">
        <v>668</v>
      </c>
      <c r="H195" s="35">
        <v>558</v>
      </c>
      <c r="I195" s="36" t="s">
        <v>517</v>
      </c>
      <c r="J195" s="35">
        <v>916</v>
      </c>
      <c r="K195" s="35">
        <v>2015</v>
      </c>
      <c r="L195" s="37">
        <v>695.952</v>
      </c>
      <c r="M195" s="37">
        <v>667.38900000000001</v>
      </c>
      <c r="N195" s="37">
        <v>659.15049999999997</v>
      </c>
      <c r="O195" s="37">
        <v>667.52549999999997</v>
      </c>
      <c r="P195" s="37">
        <v>646.01800000000003</v>
      </c>
      <c r="Q195" s="37">
        <v>568.61800000000005</v>
      </c>
      <c r="R195" s="37">
        <v>488.97149999999999</v>
      </c>
      <c r="S195" s="37">
        <v>422.1755</v>
      </c>
      <c r="T195" s="37">
        <v>357.178</v>
      </c>
      <c r="U195" s="37">
        <v>286.84100000000001</v>
      </c>
      <c r="V195" s="37">
        <v>229.89150000000001</v>
      </c>
      <c r="W195" s="37">
        <v>183.35400000000001</v>
      </c>
      <c r="X195" s="37">
        <v>147.80099999999999</v>
      </c>
      <c r="Y195" s="37">
        <v>103.6835</v>
      </c>
      <c r="Z195" s="37">
        <v>75.408500000000004</v>
      </c>
      <c r="AA195" s="37">
        <v>54.856999999999999</v>
      </c>
      <c r="AB195" s="37">
        <v>30.687000000000001</v>
      </c>
      <c r="AC195" s="37">
        <v>10.7315</v>
      </c>
      <c r="AD195" s="37">
        <v>2.0914999999999999</v>
      </c>
      <c r="AE195" s="37">
        <v>0.25850000000000001</v>
      </c>
      <c r="AF195" s="37">
        <v>1.4999999999999999E-2</v>
      </c>
      <c r="AG195" s="38">
        <f t="shared" si="2"/>
        <v>6298.5980000000009</v>
      </c>
    </row>
    <row r="196" spans="1:33" x14ac:dyDescent="0.2">
      <c r="A196" s="33">
        <v>16990</v>
      </c>
      <c r="B196" s="33" t="s">
        <v>514</v>
      </c>
      <c r="C196" s="34" t="s">
        <v>331</v>
      </c>
      <c r="D196" s="35" t="s">
        <v>515</v>
      </c>
      <c r="E196" s="35">
        <v>591</v>
      </c>
      <c r="F196" s="35" t="s">
        <v>332</v>
      </c>
      <c r="G196" s="35" t="s">
        <v>678</v>
      </c>
      <c r="H196" s="35">
        <v>591</v>
      </c>
      <c r="I196" s="36" t="s">
        <v>517</v>
      </c>
      <c r="J196" s="35">
        <v>916</v>
      </c>
      <c r="K196" s="35">
        <v>2015</v>
      </c>
      <c r="L196" s="37">
        <v>388.5385</v>
      </c>
      <c r="M196" s="37">
        <v>368.77600000000001</v>
      </c>
      <c r="N196" s="37">
        <v>352.47449999999998</v>
      </c>
      <c r="O196" s="37">
        <v>337.47500000000002</v>
      </c>
      <c r="P196" s="37">
        <v>324.27100000000002</v>
      </c>
      <c r="Q196" s="37">
        <v>317.17500000000001</v>
      </c>
      <c r="R196" s="37">
        <v>300.33150000000001</v>
      </c>
      <c r="S196" s="37">
        <v>276.67750000000001</v>
      </c>
      <c r="T196" s="37">
        <v>262.52050000000003</v>
      </c>
      <c r="U196" s="37">
        <v>239.04900000000001</v>
      </c>
      <c r="V196" s="37">
        <v>204.56950000000001</v>
      </c>
      <c r="W196" s="37">
        <v>164.78299999999999</v>
      </c>
      <c r="X196" s="37">
        <v>130.852</v>
      </c>
      <c r="Y196" s="37">
        <v>100.184</v>
      </c>
      <c r="Z196" s="37">
        <v>75.242999999999995</v>
      </c>
      <c r="AA196" s="37">
        <v>53.402500000000003</v>
      </c>
      <c r="AB196" s="37">
        <v>33.201999999999998</v>
      </c>
      <c r="AC196" s="37">
        <v>17.720500000000001</v>
      </c>
      <c r="AD196" s="37">
        <v>7.3905000000000003</v>
      </c>
      <c r="AE196" s="37">
        <v>2.0819999999999999</v>
      </c>
      <c r="AF196" s="37">
        <v>0.38100000000000001</v>
      </c>
      <c r="AG196" s="38">
        <f t="shared" ref="AG196:AG238" si="3">SUM(L196:AF196)</f>
        <v>3957.0985000000001</v>
      </c>
    </row>
    <row r="197" spans="1:33" x14ac:dyDescent="0.2">
      <c r="A197" s="33">
        <v>17134</v>
      </c>
      <c r="B197" s="33" t="s">
        <v>514</v>
      </c>
      <c r="C197" s="34" t="s">
        <v>25</v>
      </c>
      <c r="D197" s="35" t="s">
        <v>515</v>
      </c>
      <c r="E197" s="35">
        <v>32</v>
      </c>
      <c r="F197" s="35" t="s">
        <v>26</v>
      </c>
      <c r="G197" s="35" t="s">
        <v>525</v>
      </c>
      <c r="H197" s="35">
        <v>32</v>
      </c>
      <c r="I197" s="36" t="s">
        <v>517</v>
      </c>
      <c r="J197" s="35">
        <v>931</v>
      </c>
      <c r="K197" s="35">
        <v>2015</v>
      </c>
      <c r="L197" s="37">
        <v>3676.1889999999999</v>
      </c>
      <c r="M197" s="37">
        <v>3543.9405000000002</v>
      </c>
      <c r="N197" s="37">
        <v>3477.002</v>
      </c>
      <c r="O197" s="37">
        <v>3504.2784999999999</v>
      </c>
      <c r="P197" s="37">
        <v>3522.3094999999998</v>
      </c>
      <c r="Q197" s="37">
        <v>3325.0230000000001</v>
      </c>
      <c r="R197" s="37">
        <v>3209.8809999999999</v>
      </c>
      <c r="S197" s="37">
        <v>3113.5639999999999</v>
      </c>
      <c r="T197" s="37">
        <v>2718.875</v>
      </c>
      <c r="U197" s="37">
        <v>2350.3865000000001</v>
      </c>
      <c r="V197" s="37">
        <v>2183.6345000000001</v>
      </c>
      <c r="W197" s="37">
        <v>2019.423</v>
      </c>
      <c r="X197" s="37">
        <v>1805.626</v>
      </c>
      <c r="Y197" s="37">
        <v>1541.1175000000001</v>
      </c>
      <c r="Z197" s="37">
        <v>1205.8530000000001</v>
      </c>
      <c r="AA197" s="37">
        <v>875.33</v>
      </c>
      <c r="AB197" s="37">
        <v>605.27</v>
      </c>
      <c r="AC197" s="37">
        <v>366.39299999999997</v>
      </c>
      <c r="AD197" s="37">
        <v>161.06100000000001</v>
      </c>
      <c r="AE197" s="37">
        <v>45.185000000000002</v>
      </c>
      <c r="AF197" s="37">
        <v>6.7234999999999996</v>
      </c>
      <c r="AG197" s="38">
        <f t="shared" si="3"/>
        <v>43257.065499999997</v>
      </c>
    </row>
    <row r="198" spans="1:33" x14ac:dyDescent="0.2">
      <c r="A198" s="33">
        <v>17206</v>
      </c>
      <c r="B198" s="33" t="s">
        <v>514</v>
      </c>
      <c r="C198" s="34" t="s">
        <v>57</v>
      </c>
      <c r="D198" s="35" t="s">
        <v>515</v>
      </c>
      <c r="E198" s="35">
        <v>68</v>
      </c>
      <c r="F198" s="35" t="s">
        <v>58</v>
      </c>
      <c r="G198" s="35" t="s">
        <v>541</v>
      </c>
      <c r="H198" s="35">
        <v>68</v>
      </c>
      <c r="I198" s="36" t="s">
        <v>517</v>
      </c>
      <c r="J198" s="35">
        <v>931</v>
      </c>
      <c r="K198" s="35">
        <v>2015</v>
      </c>
      <c r="L198" s="37">
        <v>1266.6420000000001</v>
      </c>
      <c r="M198" s="37">
        <v>1229.7625</v>
      </c>
      <c r="N198" s="37">
        <v>1171.5070000000001</v>
      </c>
      <c r="O198" s="37">
        <v>1129.2584999999999</v>
      </c>
      <c r="P198" s="37">
        <v>1070.107</v>
      </c>
      <c r="Q198" s="37">
        <v>965.53499999999997</v>
      </c>
      <c r="R198" s="37">
        <v>823.22050000000002</v>
      </c>
      <c r="S198" s="37">
        <v>710.74149999999997</v>
      </c>
      <c r="T198" s="37">
        <v>608.08900000000006</v>
      </c>
      <c r="U198" s="37">
        <v>514.09849999999994</v>
      </c>
      <c r="V198" s="37">
        <v>434.18299999999999</v>
      </c>
      <c r="W198" s="37">
        <v>353.42450000000002</v>
      </c>
      <c r="X198" s="37">
        <v>272.77499999999998</v>
      </c>
      <c r="Y198" s="37">
        <v>215.24549999999999</v>
      </c>
      <c r="Z198" s="37">
        <v>155.16999999999999</v>
      </c>
      <c r="AA198" s="37">
        <v>95.105000000000004</v>
      </c>
      <c r="AB198" s="37">
        <v>50.399000000000001</v>
      </c>
      <c r="AC198" s="37">
        <v>19.494</v>
      </c>
      <c r="AD198" s="37">
        <v>4.6014999999999997</v>
      </c>
      <c r="AE198" s="37">
        <v>0.66449999999999998</v>
      </c>
      <c r="AF198" s="37">
        <v>6.2E-2</v>
      </c>
      <c r="AG198" s="38">
        <f t="shared" si="3"/>
        <v>11090.085499999999</v>
      </c>
    </row>
    <row r="199" spans="1:33" x14ac:dyDescent="0.2">
      <c r="A199" s="33">
        <v>17278</v>
      </c>
      <c r="B199" s="33" t="s">
        <v>514</v>
      </c>
      <c r="C199" s="34" t="s">
        <v>65</v>
      </c>
      <c r="D199" s="35" t="s">
        <v>515</v>
      </c>
      <c r="E199" s="35">
        <v>76</v>
      </c>
      <c r="F199" s="35" t="s">
        <v>66</v>
      </c>
      <c r="G199" s="35" t="s">
        <v>545</v>
      </c>
      <c r="H199" s="35">
        <v>76</v>
      </c>
      <c r="I199" s="36" t="s">
        <v>517</v>
      </c>
      <c r="J199" s="35">
        <v>931</v>
      </c>
      <c r="K199" s="35">
        <v>2015</v>
      </c>
      <c r="L199" s="37">
        <v>14788.352500000001</v>
      </c>
      <c r="M199" s="37">
        <v>15236.377</v>
      </c>
      <c r="N199" s="37">
        <v>16137.9925</v>
      </c>
      <c r="O199" s="37">
        <v>17137.9755</v>
      </c>
      <c r="P199" s="37">
        <v>17100.880499999999</v>
      </c>
      <c r="Q199" s="37">
        <v>17530.5975</v>
      </c>
      <c r="R199" s="37">
        <v>17514.2765</v>
      </c>
      <c r="S199" s="37">
        <v>15953.976500000001</v>
      </c>
      <c r="T199" s="37">
        <v>14200.6355</v>
      </c>
      <c r="U199" s="37">
        <v>13015.874</v>
      </c>
      <c r="V199" s="37">
        <v>12069.624</v>
      </c>
      <c r="W199" s="37">
        <v>10149.958000000001</v>
      </c>
      <c r="X199" s="37">
        <v>8129.0039999999999</v>
      </c>
      <c r="Y199" s="37">
        <v>6035.3789999999999</v>
      </c>
      <c r="Z199" s="37">
        <v>4386.4875000000002</v>
      </c>
      <c r="AA199" s="37">
        <v>3083.8654999999999</v>
      </c>
      <c r="AB199" s="37">
        <v>1790.5885000000001</v>
      </c>
      <c r="AC199" s="37">
        <v>732.49599999999998</v>
      </c>
      <c r="AD199" s="37">
        <v>170.3535</v>
      </c>
      <c r="AE199" s="37">
        <v>21.969000000000001</v>
      </c>
      <c r="AF199" s="37">
        <v>1.542</v>
      </c>
      <c r="AG199" s="38">
        <f t="shared" si="3"/>
        <v>205188.20500000002</v>
      </c>
    </row>
    <row r="200" spans="1:33" x14ac:dyDescent="0.2">
      <c r="A200" s="33">
        <v>17350</v>
      </c>
      <c r="B200" s="33" t="s">
        <v>514</v>
      </c>
      <c r="C200" s="34" t="s">
        <v>91</v>
      </c>
      <c r="D200" s="35" t="s">
        <v>515</v>
      </c>
      <c r="E200" s="35">
        <v>152</v>
      </c>
      <c r="F200" s="35" t="s">
        <v>92</v>
      </c>
      <c r="G200" s="35" t="s">
        <v>558</v>
      </c>
      <c r="H200" s="35">
        <v>152</v>
      </c>
      <c r="I200" s="36" t="s">
        <v>517</v>
      </c>
      <c r="J200" s="35">
        <v>931</v>
      </c>
      <c r="K200" s="35">
        <v>2015</v>
      </c>
      <c r="L200" s="37">
        <v>1199.8315</v>
      </c>
      <c r="M200" s="37">
        <v>1186.932</v>
      </c>
      <c r="N200" s="37">
        <v>1182.6704999999999</v>
      </c>
      <c r="O200" s="37">
        <v>1303.7249999999999</v>
      </c>
      <c r="P200" s="37">
        <v>1453.4875</v>
      </c>
      <c r="Q200" s="37">
        <v>1450.1005</v>
      </c>
      <c r="R200" s="37">
        <v>1349.1405</v>
      </c>
      <c r="S200" s="37">
        <v>1292.973</v>
      </c>
      <c r="T200" s="37">
        <v>1259.3235</v>
      </c>
      <c r="U200" s="37">
        <v>1226.9235000000001</v>
      </c>
      <c r="V200" s="37">
        <v>1142.0505000000001</v>
      </c>
      <c r="W200" s="37">
        <v>1006.0925</v>
      </c>
      <c r="X200" s="37">
        <v>844.60749999999996</v>
      </c>
      <c r="Y200" s="37">
        <v>654.66549999999995</v>
      </c>
      <c r="Z200" s="37">
        <v>470.33350000000002</v>
      </c>
      <c r="AA200" s="37">
        <v>355.7765</v>
      </c>
      <c r="AB200" s="37">
        <v>255.6935</v>
      </c>
      <c r="AC200" s="37">
        <v>159.72</v>
      </c>
      <c r="AD200" s="37">
        <v>61.441499999999998</v>
      </c>
      <c r="AE200" s="37">
        <v>13.153</v>
      </c>
      <c r="AF200" s="37">
        <v>1.4824999999999999</v>
      </c>
      <c r="AG200" s="38">
        <f t="shared" si="3"/>
        <v>17870.124</v>
      </c>
    </row>
    <row r="201" spans="1:33" x14ac:dyDescent="0.2">
      <c r="A201" s="33">
        <v>17422</v>
      </c>
      <c r="B201" s="33" t="s">
        <v>514</v>
      </c>
      <c r="C201" s="34" t="s">
        <v>101</v>
      </c>
      <c r="D201" s="35" t="s">
        <v>515</v>
      </c>
      <c r="E201" s="35">
        <v>170</v>
      </c>
      <c r="F201" s="35" t="s">
        <v>102</v>
      </c>
      <c r="G201" s="35" t="s">
        <v>563</v>
      </c>
      <c r="H201" s="35">
        <v>170</v>
      </c>
      <c r="I201" s="36" t="s">
        <v>517</v>
      </c>
      <c r="J201" s="35">
        <v>931</v>
      </c>
      <c r="K201" s="35">
        <v>2015</v>
      </c>
      <c r="L201" s="37">
        <v>3645.047</v>
      </c>
      <c r="M201" s="37">
        <v>3782.8225000000002</v>
      </c>
      <c r="N201" s="37">
        <v>4057.0275000000001</v>
      </c>
      <c r="O201" s="37">
        <v>4210.9904999999999</v>
      </c>
      <c r="P201" s="37">
        <v>4229.527</v>
      </c>
      <c r="Q201" s="37">
        <v>4006.9229999999998</v>
      </c>
      <c r="R201" s="37">
        <v>3715.4285</v>
      </c>
      <c r="S201" s="37">
        <v>3349.77</v>
      </c>
      <c r="T201" s="37">
        <v>3029.4485</v>
      </c>
      <c r="U201" s="37">
        <v>2965.1179999999999</v>
      </c>
      <c r="V201" s="37">
        <v>2754.6765</v>
      </c>
      <c r="W201" s="37">
        <v>2264.8445000000002</v>
      </c>
      <c r="X201" s="37">
        <v>1747.8235</v>
      </c>
      <c r="Y201" s="37">
        <v>1276.0450000000001</v>
      </c>
      <c r="Z201" s="37">
        <v>891.11099999999999</v>
      </c>
      <c r="AA201" s="37">
        <v>592.84649999999999</v>
      </c>
      <c r="AB201" s="37">
        <v>369.57100000000003</v>
      </c>
      <c r="AC201" s="37">
        <v>169.38849999999999</v>
      </c>
      <c r="AD201" s="37">
        <v>51.139000000000003</v>
      </c>
      <c r="AE201" s="37">
        <v>9.2294999999999998</v>
      </c>
      <c r="AF201" s="37">
        <v>0.95050000000000001</v>
      </c>
      <c r="AG201" s="38">
        <f t="shared" si="3"/>
        <v>47119.728000000003</v>
      </c>
    </row>
    <row r="202" spans="1:33" x14ac:dyDescent="0.2">
      <c r="A202" s="33">
        <v>17494</v>
      </c>
      <c r="B202" s="33" t="s">
        <v>514</v>
      </c>
      <c r="C202" s="34" t="s">
        <v>135</v>
      </c>
      <c r="D202" s="35" t="s">
        <v>515</v>
      </c>
      <c r="E202" s="35">
        <v>218</v>
      </c>
      <c r="F202" s="35" t="s">
        <v>136</v>
      </c>
      <c r="G202" s="35" t="s">
        <v>580</v>
      </c>
      <c r="H202" s="35">
        <v>218</v>
      </c>
      <c r="I202" s="36" t="s">
        <v>517</v>
      </c>
      <c r="J202" s="35">
        <v>931</v>
      </c>
      <c r="K202" s="35">
        <v>2015</v>
      </c>
      <c r="L202" s="37">
        <v>1571.701</v>
      </c>
      <c r="M202" s="37">
        <v>1580.6</v>
      </c>
      <c r="N202" s="37">
        <v>1547.0145</v>
      </c>
      <c r="O202" s="37">
        <v>1528.8695</v>
      </c>
      <c r="P202" s="37">
        <v>1468.385</v>
      </c>
      <c r="Q202" s="37">
        <v>1380.8175000000001</v>
      </c>
      <c r="R202" s="37">
        <v>1248.6305</v>
      </c>
      <c r="S202" s="37">
        <v>1096.7750000000001</v>
      </c>
      <c r="T202" s="37">
        <v>968.45600000000002</v>
      </c>
      <c r="U202" s="37">
        <v>858.57299999999998</v>
      </c>
      <c r="V202" s="37">
        <v>740.19899999999996</v>
      </c>
      <c r="W202" s="37">
        <v>617.47299999999996</v>
      </c>
      <c r="X202" s="37">
        <v>509.53</v>
      </c>
      <c r="Y202" s="37">
        <v>386.42399999999998</v>
      </c>
      <c r="Z202" s="37">
        <v>281.40300000000002</v>
      </c>
      <c r="AA202" s="37">
        <v>196.65049999999999</v>
      </c>
      <c r="AB202" s="37">
        <v>121.3045</v>
      </c>
      <c r="AC202" s="37">
        <v>62.484999999999999</v>
      </c>
      <c r="AD202" s="37">
        <v>23.827000000000002</v>
      </c>
      <c r="AE202" s="37">
        <v>5.8659999999999997</v>
      </c>
      <c r="AF202" s="37">
        <v>0.91800000000000004</v>
      </c>
      <c r="AG202" s="38">
        <f t="shared" si="3"/>
        <v>16195.902</v>
      </c>
    </row>
    <row r="203" spans="1:33" x14ac:dyDescent="0.2">
      <c r="A203" s="33">
        <v>17566</v>
      </c>
      <c r="B203" s="33" t="s">
        <v>514</v>
      </c>
      <c r="C203" s="34" t="s">
        <v>151</v>
      </c>
      <c r="D203" s="35">
        <v>29</v>
      </c>
      <c r="E203" s="35">
        <v>238</v>
      </c>
      <c r="F203" s="35" t="s">
        <v>152</v>
      </c>
      <c r="G203" s="35" t="s">
        <v>588</v>
      </c>
      <c r="H203" s="35">
        <v>238</v>
      </c>
      <c r="I203" s="36" t="s">
        <v>517</v>
      </c>
      <c r="J203" s="35">
        <v>931</v>
      </c>
      <c r="K203" s="35">
        <v>2015</v>
      </c>
      <c r="L203" s="37">
        <v>0.20799999999999999</v>
      </c>
      <c r="M203" s="37">
        <v>0.19850000000000001</v>
      </c>
      <c r="N203" s="37">
        <v>0.20449999999999999</v>
      </c>
      <c r="O203" s="37">
        <v>0.188</v>
      </c>
      <c r="P203" s="37">
        <v>0.19400000000000001</v>
      </c>
      <c r="Q203" s="37">
        <v>0.22800000000000001</v>
      </c>
      <c r="R203" s="37">
        <v>0.249</v>
      </c>
      <c r="S203" s="37">
        <v>0.28549999999999998</v>
      </c>
      <c r="T203" s="37">
        <v>0.33150000000000002</v>
      </c>
      <c r="U203" s="37">
        <v>0.3135</v>
      </c>
      <c r="V203" s="37">
        <v>0.28849999999999998</v>
      </c>
      <c r="W203" s="37">
        <v>0.21249999999999999</v>
      </c>
      <c r="X203" s="37">
        <v>0.1265</v>
      </c>
      <c r="Y203" s="37">
        <v>0.10249999999999999</v>
      </c>
      <c r="Z203" s="37">
        <v>0.1085</v>
      </c>
      <c r="AA203" s="37">
        <v>9.1499999999999998E-2</v>
      </c>
      <c r="AB203" s="37">
        <v>4.8500000000000001E-2</v>
      </c>
      <c r="AC203" s="37">
        <v>2.1000000000000001E-2</v>
      </c>
      <c r="AD203" s="37">
        <v>7.4999999999999997E-3</v>
      </c>
      <c r="AE203" s="37">
        <v>0</v>
      </c>
      <c r="AF203" s="37">
        <v>0</v>
      </c>
      <c r="AG203" s="38">
        <f t="shared" si="3"/>
        <v>3.4074999999999993</v>
      </c>
    </row>
    <row r="204" spans="1:33" x14ac:dyDescent="0.2">
      <c r="A204" s="33">
        <v>17638</v>
      </c>
      <c r="B204" s="33" t="s">
        <v>514</v>
      </c>
      <c r="C204" s="34" t="s">
        <v>161</v>
      </c>
      <c r="D204" s="35">
        <v>2</v>
      </c>
      <c r="E204" s="35">
        <v>254</v>
      </c>
      <c r="F204" s="35" t="s">
        <v>162</v>
      </c>
      <c r="G204" s="35" t="s">
        <v>593</v>
      </c>
      <c r="H204" s="35">
        <v>254</v>
      </c>
      <c r="I204" s="36" t="s">
        <v>517</v>
      </c>
      <c r="J204" s="35">
        <v>931</v>
      </c>
      <c r="K204" s="35">
        <v>2015</v>
      </c>
      <c r="L204" s="37">
        <v>29.773499999999999</v>
      </c>
      <c r="M204" s="37">
        <v>29.046500000000002</v>
      </c>
      <c r="N204" s="37">
        <v>27.753499999999999</v>
      </c>
      <c r="O204" s="37">
        <v>24.2805</v>
      </c>
      <c r="P204" s="37">
        <v>18.659500000000001</v>
      </c>
      <c r="Q204" s="37">
        <v>17.884499999999999</v>
      </c>
      <c r="R204" s="37">
        <v>18.004999999999999</v>
      </c>
      <c r="S204" s="37">
        <v>17.7835</v>
      </c>
      <c r="T204" s="37">
        <v>17.122499999999999</v>
      </c>
      <c r="U204" s="37">
        <v>14.967499999999999</v>
      </c>
      <c r="V204" s="37">
        <v>12.3705</v>
      </c>
      <c r="W204" s="37">
        <v>9.9619999999999997</v>
      </c>
      <c r="X204" s="37">
        <v>7.64</v>
      </c>
      <c r="Y204" s="37">
        <v>5.0739999999999998</v>
      </c>
      <c r="Z204" s="37">
        <v>3.1160000000000001</v>
      </c>
      <c r="AA204" s="37">
        <v>1.877</v>
      </c>
      <c r="AB204" s="37">
        <v>1.0774999999999999</v>
      </c>
      <c r="AC204" s="37">
        <v>0.46550000000000002</v>
      </c>
      <c r="AD204" s="37">
        <v>0.14149999999999999</v>
      </c>
      <c r="AE204" s="37">
        <v>2.4500000000000001E-2</v>
      </c>
      <c r="AF204" s="37">
        <v>1E-3</v>
      </c>
      <c r="AG204" s="38">
        <f t="shared" si="3"/>
        <v>257.02600000000001</v>
      </c>
    </row>
    <row r="205" spans="1:33" x14ac:dyDescent="0.2">
      <c r="A205" s="33">
        <v>17710</v>
      </c>
      <c r="B205" s="33" t="s">
        <v>514</v>
      </c>
      <c r="C205" s="34" t="s">
        <v>195</v>
      </c>
      <c r="D205" s="35" t="s">
        <v>515</v>
      </c>
      <c r="E205" s="35">
        <v>328</v>
      </c>
      <c r="F205" s="35" t="s">
        <v>196</v>
      </c>
      <c r="G205" s="35" t="s">
        <v>610</v>
      </c>
      <c r="H205" s="35">
        <v>328</v>
      </c>
      <c r="I205" s="36" t="s">
        <v>517</v>
      </c>
      <c r="J205" s="35">
        <v>931</v>
      </c>
      <c r="K205" s="35">
        <v>2015</v>
      </c>
      <c r="L205" s="37">
        <v>77.388499999999993</v>
      </c>
      <c r="M205" s="37">
        <v>74.878500000000003</v>
      </c>
      <c r="N205" s="37">
        <v>74.878500000000003</v>
      </c>
      <c r="O205" s="37">
        <v>78.397999999999996</v>
      </c>
      <c r="P205" s="37">
        <v>72.915999999999997</v>
      </c>
      <c r="Q205" s="37">
        <v>56.337499999999999</v>
      </c>
      <c r="R205" s="37">
        <v>48.891500000000001</v>
      </c>
      <c r="S205" s="37">
        <v>49.372</v>
      </c>
      <c r="T205" s="37">
        <v>46.829500000000003</v>
      </c>
      <c r="U205" s="37">
        <v>43.238</v>
      </c>
      <c r="V205" s="37">
        <v>38.252000000000002</v>
      </c>
      <c r="W205" s="37">
        <v>31.185500000000001</v>
      </c>
      <c r="X205" s="37">
        <v>22.591999999999999</v>
      </c>
      <c r="Y205" s="37">
        <v>16.159500000000001</v>
      </c>
      <c r="Z205" s="37">
        <v>10.113</v>
      </c>
      <c r="AA205" s="37">
        <v>6.843</v>
      </c>
      <c r="AB205" s="37">
        <v>3.7949999999999999</v>
      </c>
      <c r="AC205" s="37">
        <v>1.8740000000000001</v>
      </c>
      <c r="AD205" s="37">
        <v>0.89700000000000002</v>
      </c>
      <c r="AE205" s="37">
        <v>0.157</v>
      </c>
      <c r="AF205" s="37">
        <v>3.5000000000000003E-2</v>
      </c>
      <c r="AG205" s="38">
        <f t="shared" si="3"/>
        <v>755.03099999999984</v>
      </c>
    </row>
    <row r="206" spans="1:33" x14ac:dyDescent="0.2">
      <c r="A206" s="33">
        <v>17782</v>
      </c>
      <c r="B206" s="33" t="s">
        <v>514</v>
      </c>
      <c r="C206" s="34" t="s">
        <v>335</v>
      </c>
      <c r="D206" s="35" t="s">
        <v>515</v>
      </c>
      <c r="E206" s="35">
        <v>600</v>
      </c>
      <c r="F206" s="35" t="s">
        <v>336</v>
      </c>
      <c r="G206" s="35" t="s">
        <v>680</v>
      </c>
      <c r="H206" s="35">
        <v>600</v>
      </c>
      <c r="I206" s="36" t="s">
        <v>517</v>
      </c>
      <c r="J206" s="35">
        <v>931</v>
      </c>
      <c r="K206" s="35">
        <v>2015</v>
      </c>
      <c r="L206" s="37">
        <v>649.05050000000006</v>
      </c>
      <c r="M206" s="37">
        <v>621.88499999999999</v>
      </c>
      <c r="N206" s="37">
        <v>614.00549999999998</v>
      </c>
      <c r="O206" s="37">
        <v>627.28099999999995</v>
      </c>
      <c r="P206" s="37">
        <v>608.56550000000004</v>
      </c>
      <c r="Q206" s="37">
        <v>556.61350000000004</v>
      </c>
      <c r="R206" s="37">
        <v>477.43599999999998</v>
      </c>
      <c r="S206" s="37">
        <v>386.06650000000002</v>
      </c>
      <c r="T206" s="37">
        <v>337.25650000000002</v>
      </c>
      <c r="U206" s="37">
        <v>311.66849999999999</v>
      </c>
      <c r="V206" s="37">
        <v>268.60950000000003</v>
      </c>
      <c r="W206" s="37">
        <v>210.76050000000001</v>
      </c>
      <c r="X206" s="37">
        <v>164.61699999999999</v>
      </c>
      <c r="Y206" s="37">
        <v>125.5155</v>
      </c>
      <c r="Z206" s="37">
        <v>92.753500000000003</v>
      </c>
      <c r="AA206" s="37">
        <v>60.396000000000001</v>
      </c>
      <c r="AB206" s="37">
        <v>35.747500000000002</v>
      </c>
      <c r="AC206" s="37">
        <v>20.61</v>
      </c>
      <c r="AD206" s="37">
        <v>7.1390000000000002</v>
      </c>
      <c r="AE206" s="37">
        <v>1.6559999999999999</v>
      </c>
      <c r="AF206" s="37">
        <v>0.317</v>
      </c>
      <c r="AG206" s="38">
        <f t="shared" si="3"/>
        <v>6177.9500000000007</v>
      </c>
    </row>
    <row r="207" spans="1:33" x14ac:dyDescent="0.2">
      <c r="A207" s="33">
        <v>17854</v>
      </c>
      <c r="B207" s="33" t="s">
        <v>514</v>
      </c>
      <c r="C207" s="34" t="s">
        <v>337</v>
      </c>
      <c r="D207" s="35" t="s">
        <v>515</v>
      </c>
      <c r="E207" s="35">
        <v>604</v>
      </c>
      <c r="F207" s="35" t="s">
        <v>338</v>
      </c>
      <c r="G207" s="35" t="s">
        <v>681</v>
      </c>
      <c r="H207" s="35">
        <v>604</v>
      </c>
      <c r="I207" s="36" t="s">
        <v>517</v>
      </c>
      <c r="J207" s="35">
        <v>931</v>
      </c>
      <c r="K207" s="35">
        <v>2015</v>
      </c>
      <c r="L207" s="37">
        <v>2938.7105000000001</v>
      </c>
      <c r="M207" s="37">
        <v>3007.375</v>
      </c>
      <c r="N207" s="37">
        <v>2777.674</v>
      </c>
      <c r="O207" s="37">
        <v>2653.2359999999999</v>
      </c>
      <c r="P207" s="37">
        <v>2607.9650000000001</v>
      </c>
      <c r="Q207" s="37">
        <v>2522.2984999999999</v>
      </c>
      <c r="R207" s="37">
        <v>2317.6190000000001</v>
      </c>
      <c r="S207" s="37">
        <v>2127.0104999999999</v>
      </c>
      <c r="T207" s="37">
        <v>1954.2375</v>
      </c>
      <c r="U207" s="37">
        <v>1674.5219999999999</v>
      </c>
      <c r="V207" s="37">
        <v>1438.0155</v>
      </c>
      <c r="W207" s="37">
        <v>1238.694</v>
      </c>
      <c r="X207" s="37">
        <v>1025.183</v>
      </c>
      <c r="Y207" s="37">
        <v>812.697</v>
      </c>
      <c r="Z207" s="37">
        <v>608.78750000000002</v>
      </c>
      <c r="AA207" s="37">
        <v>464.72</v>
      </c>
      <c r="AB207" s="37">
        <v>309.86</v>
      </c>
      <c r="AC207" s="37">
        <v>155.8475</v>
      </c>
      <c r="AD207" s="37">
        <v>61.701999999999998</v>
      </c>
      <c r="AE207" s="37">
        <v>14.425000000000001</v>
      </c>
      <c r="AF207" s="37">
        <v>1.2835000000000001</v>
      </c>
      <c r="AG207" s="38">
        <f t="shared" si="3"/>
        <v>30711.863000000005</v>
      </c>
    </row>
    <row r="208" spans="1:33" x14ac:dyDescent="0.2">
      <c r="A208" s="33">
        <v>17926</v>
      </c>
      <c r="B208" s="33" t="s">
        <v>514</v>
      </c>
      <c r="C208" s="34" t="s">
        <v>415</v>
      </c>
      <c r="D208" s="35" t="s">
        <v>515</v>
      </c>
      <c r="E208" s="35">
        <v>740</v>
      </c>
      <c r="F208" s="35" t="s">
        <v>416</v>
      </c>
      <c r="G208" s="35" t="s">
        <v>720</v>
      </c>
      <c r="H208" s="35">
        <v>740</v>
      </c>
      <c r="I208" s="36" t="s">
        <v>517</v>
      </c>
      <c r="J208" s="35">
        <v>931</v>
      </c>
      <c r="K208" s="35">
        <v>2015</v>
      </c>
      <c r="L208" s="37">
        <v>53.967500000000001</v>
      </c>
      <c r="M208" s="37">
        <v>54.708500000000001</v>
      </c>
      <c r="N208" s="37">
        <v>55.215000000000003</v>
      </c>
      <c r="O208" s="37">
        <v>52.270499999999998</v>
      </c>
      <c r="P208" s="37">
        <v>46.381</v>
      </c>
      <c r="Q208" s="37">
        <v>44.9925</v>
      </c>
      <c r="R208" s="37">
        <v>44.527500000000003</v>
      </c>
      <c r="S208" s="37">
        <v>37.694499999999998</v>
      </c>
      <c r="T208" s="37">
        <v>38.28</v>
      </c>
      <c r="U208" s="37">
        <v>35.850499999999997</v>
      </c>
      <c r="V208" s="37">
        <v>32.426000000000002</v>
      </c>
      <c r="W208" s="37">
        <v>24.678000000000001</v>
      </c>
      <c r="X208" s="37">
        <v>18.4315</v>
      </c>
      <c r="Y208" s="37">
        <v>12.696</v>
      </c>
      <c r="Z208" s="37">
        <v>9.7995000000000001</v>
      </c>
      <c r="AA208" s="37">
        <v>6.6230000000000002</v>
      </c>
      <c r="AB208" s="37">
        <v>4.2249999999999996</v>
      </c>
      <c r="AC208" s="37">
        <v>1.8805000000000001</v>
      </c>
      <c r="AD208" s="37">
        <v>0.65200000000000002</v>
      </c>
      <c r="AE208" s="37">
        <v>0.1515</v>
      </c>
      <c r="AF208" s="37">
        <v>2.4500000000000001E-2</v>
      </c>
      <c r="AG208" s="38">
        <f t="shared" si="3"/>
        <v>575.47500000000025</v>
      </c>
    </row>
    <row r="209" spans="1:33" x14ac:dyDescent="0.2">
      <c r="A209" s="33">
        <v>17998</v>
      </c>
      <c r="B209" s="33" t="s">
        <v>514</v>
      </c>
      <c r="C209" s="34" t="s">
        <v>461</v>
      </c>
      <c r="D209" s="35" t="s">
        <v>515</v>
      </c>
      <c r="E209" s="35">
        <v>858</v>
      </c>
      <c r="F209" s="35" t="s">
        <v>462</v>
      </c>
      <c r="G209" s="35" t="s">
        <v>743</v>
      </c>
      <c r="H209" s="35">
        <v>858</v>
      </c>
      <c r="I209" s="36" t="s">
        <v>517</v>
      </c>
      <c r="J209" s="35">
        <v>931</v>
      </c>
      <c r="K209" s="35">
        <v>2015</v>
      </c>
      <c r="L209" s="37">
        <v>236.4495</v>
      </c>
      <c r="M209" s="37">
        <v>237.286</v>
      </c>
      <c r="N209" s="37">
        <v>245.67449999999999</v>
      </c>
      <c r="O209" s="37">
        <v>260.22550000000001</v>
      </c>
      <c r="P209" s="37">
        <v>257.8655</v>
      </c>
      <c r="Q209" s="37">
        <v>241.05350000000001</v>
      </c>
      <c r="R209" s="37">
        <v>222.06549999999999</v>
      </c>
      <c r="S209" s="37">
        <v>232.17150000000001</v>
      </c>
      <c r="T209" s="37">
        <v>218.99700000000001</v>
      </c>
      <c r="U209" s="37">
        <v>204.17250000000001</v>
      </c>
      <c r="V209" s="37">
        <v>202.56800000000001</v>
      </c>
      <c r="W209" s="37">
        <v>183.113</v>
      </c>
      <c r="X209" s="37">
        <v>159.64500000000001</v>
      </c>
      <c r="Y209" s="37">
        <v>136.85300000000001</v>
      </c>
      <c r="Z209" s="37">
        <v>117.27249999999999</v>
      </c>
      <c r="AA209" s="37">
        <v>96.963499999999996</v>
      </c>
      <c r="AB209" s="37">
        <v>72.811000000000007</v>
      </c>
      <c r="AC209" s="37">
        <v>45.832999999999998</v>
      </c>
      <c r="AD209" s="37">
        <v>21.897500000000001</v>
      </c>
      <c r="AE209" s="37">
        <v>7.4385000000000003</v>
      </c>
      <c r="AF209" s="37">
        <v>2.4615</v>
      </c>
      <c r="AG209" s="38">
        <f t="shared" si="3"/>
        <v>3402.8175000000001</v>
      </c>
    </row>
    <row r="210" spans="1:33" x14ac:dyDescent="0.2">
      <c r="A210" s="33">
        <v>18070</v>
      </c>
      <c r="B210" s="33" t="s">
        <v>514</v>
      </c>
      <c r="C210" s="34" t="s">
        <v>467</v>
      </c>
      <c r="D210" s="35" t="s">
        <v>515</v>
      </c>
      <c r="E210" s="35">
        <v>862</v>
      </c>
      <c r="F210" s="35" t="s">
        <v>468</v>
      </c>
      <c r="G210" s="35" t="s">
        <v>746</v>
      </c>
      <c r="H210" s="35">
        <v>862</v>
      </c>
      <c r="I210" s="36" t="s">
        <v>517</v>
      </c>
      <c r="J210" s="35">
        <v>931</v>
      </c>
      <c r="K210" s="35">
        <v>2015</v>
      </c>
      <c r="L210" s="37">
        <v>2905.306</v>
      </c>
      <c r="M210" s="37">
        <v>2919.009</v>
      </c>
      <c r="N210" s="37">
        <v>2866.7804999999998</v>
      </c>
      <c r="O210" s="37">
        <v>2774.9180000000001</v>
      </c>
      <c r="P210" s="37">
        <v>2667.7145</v>
      </c>
      <c r="Q210" s="37">
        <v>2535.9160000000002</v>
      </c>
      <c r="R210" s="37">
        <v>2312.08</v>
      </c>
      <c r="S210" s="37">
        <v>2125.9115000000002</v>
      </c>
      <c r="T210" s="37">
        <v>1897.4804999999999</v>
      </c>
      <c r="U210" s="37">
        <v>1723.5564999999999</v>
      </c>
      <c r="V210" s="37">
        <v>1527.6769999999999</v>
      </c>
      <c r="W210" s="37">
        <v>1304.3834999999999</v>
      </c>
      <c r="X210" s="37">
        <v>1000.9305000000001</v>
      </c>
      <c r="Y210" s="37">
        <v>733.29049999999995</v>
      </c>
      <c r="Z210" s="37">
        <v>542.31100000000004</v>
      </c>
      <c r="AA210" s="37">
        <v>369.59199999999998</v>
      </c>
      <c r="AB210" s="37">
        <v>216.25399999999999</v>
      </c>
      <c r="AC210" s="37">
        <v>83.738</v>
      </c>
      <c r="AD210" s="37">
        <v>20.1965</v>
      </c>
      <c r="AE210" s="37">
        <v>2.5565000000000002</v>
      </c>
      <c r="AF210" s="37">
        <v>0.114</v>
      </c>
      <c r="AG210" s="38">
        <f t="shared" si="3"/>
        <v>30529.716000000004</v>
      </c>
    </row>
    <row r="211" spans="1:33" x14ac:dyDescent="0.2">
      <c r="A211" s="33">
        <v>18214</v>
      </c>
      <c r="B211" s="33" t="s">
        <v>514</v>
      </c>
      <c r="C211" s="39" t="s">
        <v>53</v>
      </c>
      <c r="D211" s="35">
        <v>19</v>
      </c>
      <c r="E211" s="35">
        <v>60</v>
      </c>
      <c r="F211" s="35" t="s">
        <v>54</v>
      </c>
      <c r="G211" s="35" t="s">
        <v>539</v>
      </c>
      <c r="H211" s="35">
        <v>60</v>
      </c>
      <c r="I211" s="36" t="s">
        <v>517</v>
      </c>
      <c r="J211" s="35">
        <v>905</v>
      </c>
      <c r="K211" s="35">
        <v>2015</v>
      </c>
      <c r="L211" s="37">
        <v>3.0910000000000002</v>
      </c>
      <c r="M211" s="37">
        <v>3.2965</v>
      </c>
      <c r="N211" s="37">
        <v>3.1505000000000001</v>
      </c>
      <c r="O211" s="37">
        <v>3.1175000000000002</v>
      </c>
      <c r="P211" s="37">
        <v>3.0794999999999999</v>
      </c>
      <c r="Q211" s="37">
        <v>3.5994999999999999</v>
      </c>
      <c r="R211" s="37">
        <v>4.4980000000000002</v>
      </c>
      <c r="S211" s="37">
        <v>4.6029999999999998</v>
      </c>
      <c r="T211" s="37">
        <v>4.88</v>
      </c>
      <c r="U211" s="37">
        <v>4.9435000000000002</v>
      </c>
      <c r="V211" s="37">
        <v>5.4889999999999999</v>
      </c>
      <c r="W211" s="37">
        <v>5.1234999999999999</v>
      </c>
      <c r="X211" s="37">
        <v>4.181</v>
      </c>
      <c r="Y211" s="37">
        <v>3.302</v>
      </c>
      <c r="Z211" s="37">
        <v>2.4630000000000001</v>
      </c>
      <c r="AA211" s="37">
        <v>1.8374999999999999</v>
      </c>
      <c r="AB211" s="37">
        <v>1.3905000000000001</v>
      </c>
      <c r="AC211" s="37">
        <v>0.71850000000000003</v>
      </c>
      <c r="AD211" s="37">
        <v>0.3105</v>
      </c>
      <c r="AE211" s="37">
        <v>6.3500000000000001E-2</v>
      </c>
      <c r="AF211" s="37">
        <v>6.0000000000000001E-3</v>
      </c>
      <c r="AG211" s="38">
        <f t="shared" si="3"/>
        <v>63.143999999999991</v>
      </c>
    </row>
    <row r="212" spans="1:33" x14ac:dyDescent="0.2">
      <c r="A212" s="33">
        <v>18286</v>
      </c>
      <c r="B212" s="33" t="s">
        <v>514</v>
      </c>
      <c r="C212" s="39" t="s">
        <v>83</v>
      </c>
      <c r="D212" s="35" t="s">
        <v>515</v>
      </c>
      <c r="E212" s="35">
        <v>124</v>
      </c>
      <c r="F212" s="35" t="s">
        <v>84</v>
      </c>
      <c r="G212" s="35" t="s">
        <v>554</v>
      </c>
      <c r="H212" s="35">
        <v>124</v>
      </c>
      <c r="I212" s="36" t="s">
        <v>517</v>
      </c>
      <c r="J212" s="35">
        <v>905</v>
      </c>
      <c r="K212" s="35">
        <v>2015</v>
      </c>
      <c r="L212" s="37">
        <v>1932.1210000000001</v>
      </c>
      <c r="M212" s="37">
        <v>1968.4285</v>
      </c>
      <c r="N212" s="37">
        <v>1901.0730000000001</v>
      </c>
      <c r="O212" s="37">
        <v>2097.127</v>
      </c>
      <c r="P212" s="37">
        <v>2400.2565</v>
      </c>
      <c r="Q212" s="37">
        <v>2434.7165</v>
      </c>
      <c r="R212" s="37">
        <v>2464.4699999999998</v>
      </c>
      <c r="S212" s="37">
        <v>2375.5830000000001</v>
      </c>
      <c r="T212" s="37">
        <v>2351.2310000000002</v>
      </c>
      <c r="U212" s="37">
        <v>2456.5084999999999</v>
      </c>
      <c r="V212" s="37">
        <v>2771.8805000000002</v>
      </c>
      <c r="W212" s="37">
        <v>2615.4589999999998</v>
      </c>
      <c r="X212" s="37">
        <v>2242.8964999999998</v>
      </c>
      <c r="Y212" s="37">
        <v>1899.5305000000001</v>
      </c>
      <c r="Z212" s="37">
        <v>1360.7375</v>
      </c>
      <c r="AA212" s="37">
        <v>985.50599999999997</v>
      </c>
      <c r="AB212" s="37">
        <v>735.85699999999997</v>
      </c>
      <c r="AC212" s="37">
        <v>464.50900000000001</v>
      </c>
      <c r="AD212" s="37">
        <v>214.054</v>
      </c>
      <c r="AE212" s="37">
        <v>52.4255</v>
      </c>
      <c r="AF212" s="37">
        <v>7.7554999999999996</v>
      </c>
      <c r="AG212" s="38">
        <f t="shared" si="3"/>
        <v>35732.125999999989</v>
      </c>
    </row>
    <row r="213" spans="1:33" x14ac:dyDescent="0.2">
      <c r="A213" s="33">
        <v>18358</v>
      </c>
      <c r="B213" s="33" t="s">
        <v>514</v>
      </c>
      <c r="C213" s="39" t="s">
        <v>179</v>
      </c>
      <c r="D213" s="35">
        <v>17</v>
      </c>
      <c r="E213" s="35">
        <v>304</v>
      </c>
      <c r="F213" s="35" t="s">
        <v>180</v>
      </c>
      <c r="G213" s="35" t="s">
        <v>602</v>
      </c>
      <c r="H213" s="35">
        <v>304</v>
      </c>
      <c r="I213" s="36" t="s">
        <v>517</v>
      </c>
      <c r="J213" s="35">
        <v>905</v>
      </c>
      <c r="K213" s="35">
        <v>2015</v>
      </c>
      <c r="L213" s="37">
        <v>3.899</v>
      </c>
      <c r="M213" s="37">
        <v>3.9235000000000002</v>
      </c>
      <c r="N213" s="37">
        <v>3.9624999999999999</v>
      </c>
      <c r="O213" s="37">
        <v>3.9209999999999998</v>
      </c>
      <c r="P213" s="37">
        <v>4.4604999999999997</v>
      </c>
      <c r="Q213" s="37">
        <v>4.4119999999999999</v>
      </c>
      <c r="R213" s="37">
        <v>4.0105000000000004</v>
      </c>
      <c r="S213" s="37">
        <v>3.25</v>
      </c>
      <c r="T213" s="37">
        <v>3.0750000000000002</v>
      </c>
      <c r="U213" s="37">
        <v>4.8600000000000003</v>
      </c>
      <c r="V213" s="37">
        <v>5.0359999999999996</v>
      </c>
      <c r="W213" s="37">
        <v>3.9125000000000001</v>
      </c>
      <c r="X213" s="37">
        <v>2.8115000000000001</v>
      </c>
      <c r="Y213" s="37">
        <v>1.7555000000000001</v>
      </c>
      <c r="Z213" s="37">
        <v>1.3660000000000001</v>
      </c>
      <c r="AA213" s="37">
        <v>0.69399999999999995</v>
      </c>
      <c r="AB213" s="37">
        <v>0.3765</v>
      </c>
      <c r="AC213" s="37">
        <v>0.1295</v>
      </c>
      <c r="AD213" s="37">
        <v>3.4000000000000002E-2</v>
      </c>
      <c r="AE213" s="37">
        <v>5.0000000000000001E-3</v>
      </c>
      <c r="AF213" s="37">
        <v>0</v>
      </c>
      <c r="AG213" s="38">
        <f t="shared" si="3"/>
        <v>55.894500000000008</v>
      </c>
    </row>
    <row r="214" spans="1:33" x14ac:dyDescent="0.2">
      <c r="A214" s="33">
        <v>18430</v>
      </c>
      <c r="B214" s="33" t="s">
        <v>514</v>
      </c>
      <c r="C214" s="39" t="s">
        <v>371</v>
      </c>
      <c r="D214" s="35">
        <v>2</v>
      </c>
      <c r="E214" s="35">
        <v>666</v>
      </c>
      <c r="F214" s="35" t="s">
        <v>372</v>
      </c>
      <c r="G214" s="35" t="s">
        <v>698</v>
      </c>
      <c r="H214" s="35">
        <v>666</v>
      </c>
      <c r="I214" s="36" t="s">
        <v>517</v>
      </c>
      <c r="J214" s="35">
        <v>905</v>
      </c>
      <c r="K214" s="35">
        <v>2015</v>
      </c>
      <c r="L214" s="37">
        <v>0.29749999999999999</v>
      </c>
      <c r="M214" s="37">
        <v>0.3705</v>
      </c>
      <c r="N214" s="37">
        <v>0.38200000000000001</v>
      </c>
      <c r="O214" s="37">
        <v>0.3145</v>
      </c>
      <c r="P214" s="37">
        <v>0.21</v>
      </c>
      <c r="Q214" s="37">
        <v>0.27450000000000002</v>
      </c>
      <c r="R214" s="37">
        <v>0.36699999999999999</v>
      </c>
      <c r="S214" s="37">
        <v>0.378</v>
      </c>
      <c r="T214" s="37">
        <v>0.46400000000000002</v>
      </c>
      <c r="U214" s="37">
        <v>0.5615</v>
      </c>
      <c r="V214" s="37">
        <v>0.51100000000000001</v>
      </c>
      <c r="W214" s="37">
        <v>0.46600000000000003</v>
      </c>
      <c r="X214" s="37">
        <v>0.36699999999999999</v>
      </c>
      <c r="Y214" s="37">
        <v>0.312</v>
      </c>
      <c r="Z214" s="37">
        <v>0.22550000000000001</v>
      </c>
      <c r="AA214" s="37">
        <v>0.22</v>
      </c>
      <c r="AB214" s="37">
        <v>0.14050000000000001</v>
      </c>
      <c r="AC214" s="37">
        <v>8.3500000000000005E-2</v>
      </c>
      <c r="AD214" s="37">
        <v>2.5999999999999999E-2</v>
      </c>
      <c r="AE214" s="37">
        <v>7.0000000000000001E-3</v>
      </c>
      <c r="AF214" s="37">
        <v>0</v>
      </c>
      <c r="AG214" s="38">
        <f t="shared" si="3"/>
        <v>5.9779999999999998</v>
      </c>
    </row>
    <row r="215" spans="1:33" x14ac:dyDescent="0.2">
      <c r="A215" s="33">
        <v>18502</v>
      </c>
      <c r="B215" s="33" t="s">
        <v>514</v>
      </c>
      <c r="C215" s="39" t="s">
        <v>457</v>
      </c>
      <c r="D215" s="35">
        <v>30</v>
      </c>
      <c r="E215" s="35">
        <v>840</v>
      </c>
      <c r="F215" s="35" t="s">
        <v>458</v>
      </c>
      <c r="G215" s="35" t="s">
        <v>741</v>
      </c>
      <c r="H215" s="35">
        <v>840</v>
      </c>
      <c r="I215" s="36" t="s">
        <v>517</v>
      </c>
      <c r="J215" s="35">
        <v>905</v>
      </c>
      <c r="K215" s="35">
        <v>2015</v>
      </c>
      <c r="L215" s="37">
        <v>20095.481</v>
      </c>
      <c r="M215" s="37">
        <v>21236.795999999998</v>
      </c>
      <c r="N215" s="37">
        <v>21307.803500000002</v>
      </c>
      <c r="O215" s="37">
        <v>21442.032500000001</v>
      </c>
      <c r="P215" s="37">
        <v>22750.116000000002</v>
      </c>
      <c r="Q215" s="37">
        <v>22533.362499999999</v>
      </c>
      <c r="R215" s="37">
        <v>21879.162</v>
      </c>
      <c r="S215" s="37">
        <v>20779.162</v>
      </c>
      <c r="T215" s="37">
        <v>20737.260999999999</v>
      </c>
      <c r="U215" s="37">
        <v>21390.276999999998</v>
      </c>
      <c r="V215" s="37">
        <v>22561.121999999999</v>
      </c>
      <c r="W215" s="37">
        <v>21934.791499999999</v>
      </c>
      <c r="X215" s="37">
        <v>19451.405500000001</v>
      </c>
      <c r="Y215" s="37">
        <v>15365.1245</v>
      </c>
      <c r="Z215" s="37">
        <v>11099.886500000001</v>
      </c>
      <c r="AA215" s="37">
        <v>8088.2129999999997</v>
      </c>
      <c r="AB215" s="37">
        <v>5895.3509999999997</v>
      </c>
      <c r="AC215" s="37">
        <v>3848.6129999999998</v>
      </c>
      <c r="AD215" s="37">
        <v>1703.579</v>
      </c>
      <c r="AE215" s="37">
        <v>445.39600000000002</v>
      </c>
      <c r="AF215" s="37">
        <v>62.841000000000001</v>
      </c>
      <c r="AG215" s="38">
        <f t="shared" si="3"/>
        <v>324607.77650000009</v>
      </c>
    </row>
    <row r="216" spans="1:33" x14ac:dyDescent="0.2">
      <c r="A216" s="33">
        <v>18718</v>
      </c>
      <c r="B216" s="33" t="s">
        <v>514</v>
      </c>
      <c r="C216" s="34" t="s">
        <v>31</v>
      </c>
      <c r="D216" s="35">
        <v>31</v>
      </c>
      <c r="E216" s="35">
        <v>36</v>
      </c>
      <c r="F216" s="35" t="s">
        <v>32</v>
      </c>
      <c r="G216" s="35" t="s">
        <v>528</v>
      </c>
      <c r="H216" s="35">
        <v>36</v>
      </c>
      <c r="I216" s="36" t="s">
        <v>517</v>
      </c>
      <c r="J216" s="35">
        <v>927</v>
      </c>
      <c r="K216" s="35">
        <v>2015</v>
      </c>
      <c r="L216" s="37">
        <v>1555.088</v>
      </c>
      <c r="M216" s="37">
        <v>1533.95</v>
      </c>
      <c r="N216" s="37">
        <v>1413.1210000000001</v>
      </c>
      <c r="O216" s="37">
        <v>1470.9639999999999</v>
      </c>
      <c r="P216" s="37">
        <v>1677.1790000000001</v>
      </c>
      <c r="Q216" s="37">
        <v>1785.6410000000001</v>
      </c>
      <c r="R216" s="37">
        <v>1751.0225</v>
      </c>
      <c r="S216" s="37">
        <v>1576.88</v>
      </c>
      <c r="T216" s="37">
        <v>1648.8254999999999</v>
      </c>
      <c r="U216" s="37">
        <v>1565.944</v>
      </c>
      <c r="V216" s="37">
        <v>1556.9355</v>
      </c>
      <c r="W216" s="37">
        <v>1446.2449999999999</v>
      </c>
      <c r="X216" s="37">
        <v>1283.3025</v>
      </c>
      <c r="Y216" s="37">
        <v>1156.1555000000001</v>
      </c>
      <c r="Z216" s="37">
        <v>851.43050000000005</v>
      </c>
      <c r="AA216" s="37">
        <v>630.32150000000001</v>
      </c>
      <c r="AB216" s="37">
        <v>449.59350000000001</v>
      </c>
      <c r="AC216" s="37">
        <v>303.12099999999998</v>
      </c>
      <c r="AD216" s="37">
        <v>131.98150000000001</v>
      </c>
      <c r="AE216" s="37">
        <v>28.828499999999998</v>
      </c>
      <c r="AF216" s="37">
        <v>3.7065000000000001</v>
      </c>
      <c r="AG216" s="38">
        <f t="shared" si="3"/>
        <v>23820.236499999999</v>
      </c>
    </row>
    <row r="217" spans="1:33" x14ac:dyDescent="0.2">
      <c r="A217" s="33">
        <v>18790</v>
      </c>
      <c r="B217" s="33" t="s">
        <v>514</v>
      </c>
      <c r="C217" s="34" t="s">
        <v>309</v>
      </c>
      <c r="D217" s="35">
        <v>32</v>
      </c>
      <c r="E217" s="35">
        <v>554</v>
      </c>
      <c r="F217" s="35" t="s">
        <v>310</v>
      </c>
      <c r="G217" s="35" t="s">
        <v>667</v>
      </c>
      <c r="H217" s="35">
        <v>554</v>
      </c>
      <c r="I217" s="36" t="s">
        <v>517</v>
      </c>
      <c r="J217" s="35">
        <v>927</v>
      </c>
      <c r="K217" s="35">
        <v>2015</v>
      </c>
      <c r="L217" s="37">
        <v>306.74099999999999</v>
      </c>
      <c r="M217" s="37">
        <v>315.8485</v>
      </c>
      <c r="N217" s="37">
        <v>296.91250000000002</v>
      </c>
      <c r="O217" s="37">
        <v>313.32049999999998</v>
      </c>
      <c r="P217" s="37">
        <v>332.58249999999998</v>
      </c>
      <c r="Q217" s="37">
        <v>311.63499999999999</v>
      </c>
      <c r="R217" s="37">
        <v>289.19850000000002</v>
      </c>
      <c r="S217" s="37">
        <v>278.38600000000002</v>
      </c>
      <c r="T217" s="37">
        <v>311.18450000000001</v>
      </c>
      <c r="U217" s="37">
        <v>314.81900000000002</v>
      </c>
      <c r="V217" s="37">
        <v>317.99200000000002</v>
      </c>
      <c r="W217" s="37">
        <v>285.68900000000002</v>
      </c>
      <c r="X217" s="37">
        <v>248.57400000000001</v>
      </c>
      <c r="Y217" s="37">
        <v>222.48400000000001</v>
      </c>
      <c r="Z217" s="37">
        <v>162.95699999999999</v>
      </c>
      <c r="AA217" s="37">
        <v>118.86150000000001</v>
      </c>
      <c r="AB217" s="37">
        <v>82.9465</v>
      </c>
      <c r="AC217" s="37">
        <v>51.916499999999999</v>
      </c>
      <c r="AD217" s="37">
        <v>22.14</v>
      </c>
      <c r="AE217" s="37">
        <v>5.6340000000000003</v>
      </c>
      <c r="AF217" s="37">
        <v>0.76749999999999996</v>
      </c>
      <c r="AG217" s="38">
        <f t="shared" si="3"/>
        <v>4590.5900000000011</v>
      </c>
    </row>
    <row r="218" spans="1:33" x14ac:dyDescent="0.2">
      <c r="A218" s="33">
        <v>18934</v>
      </c>
      <c r="B218" s="33" t="s">
        <v>514</v>
      </c>
      <c r="C218" s="34" t="s">
        <v>155</v>
      </c>
      <c r="D218" s="35" t="s">
        <v>515</v>
      </c>
      <c r="E218" s="35">
        <v>242</v>
      </c>
      <c r="F218" s="35" t="s">
        <v>156</v>
      </c>
      <c r="G218" s="35" t="s">
        <v>590</v>
      </c>
      <c r="H218" s="35">
        <v>242</v>
      </c>
      <c r="I218" s="36" t="s">
        <v>517</v>
      </c>
      <c r="J218" s="35">
        <v>928</v>
      </c>
      <c r="K218" s="35">
        <v>2015</v>
      </c>
      <c r="L218" s="37">
        <v>96.864999999999995</v>
      </c>
      <c r="M218" s="37">
        <v>95.408500000000004</v>
      </c>
      <c r="N218" s="37">
        <v>84.977999999999994</v>
      </c>
      <c r="O218" s="37">
        <v>79.944999999999993</v>
      </c>
      <c r="P218" s="37">
        <v>81.117000000000004</v>
      </c>
      <c r="Q218" s="37">
        <v>78.242999999999995</v>
      </c>
      <c r="R218" s="37">
        <v>75.619</v>
      </c>
      <c r="S218" s="37">
        <v>65.305499999999995</v>
      </c>
      <c r="T218" s="37">
        <v>51.691000000000003</v>
      </c>
      <c r="U218" s="37">
        <v>49.719000000000001</v>
      </c>
      <c r="V218" s="37">
        <v>46.8675</v>
      </c>
      <c r="W218" s="37">
        <v>39.779000000000003</v>
      </c>
      <c r="X218" s="37">
        <v>27.783999999999999</v>
      </c>
      <c r="Y218" s="37">
        <v>19.326499999999999</v>
      </c>
      <c r="Z218" s="37">
        <v>12.3345</v>
      </c>
      <c r="AA218" s="37">
        <v>7.3479999999999999</v>
      </c>
      <c r="AB218" s="37">
        <v>3.3224999999999998</v>
      </c>
      <c r="AC218" s="37">
        <v>1.1585000000000001</v>
      </c>
      <c r="AD218" s="37">
        <v>0.32350000000000001</v>
      </c>
      <c r="AE218" s="37">
        <v>5.9499999999999997E-2</v>
      </c>
      <c r="AF218" s="37">
        <v>5.4999999999999997E-3</v>
      </c>
      <c r="AG218" s="38">
        <f t="shared" si="3"/>
        <v>917.19999999999993</v>
      </c>
    </row>
    <row r="219" spans="1:33" x14ac:dyDescent="0.2">
      <c r="A219" s="33">
        <v>19006</v>
      </c>
      <c r="B219" s="33" t="s">
        <v>514</v>
      </c>
      <c r="C219" s="34" t="s">
        <v>307</v>
      </c>
      <c r="D219" s="35">
        <v>2</v>
      </c>
      <c r="E219" s="35">
        <v>540</v>
      </c>
      <c r="F219" s="35" t="s">
        <v>308</v>
      </c>
      <c r="G219" s="35" t="s">
        <v>666</v>
      </c>
      <c r="H219" s="35">
        <v>540</v>
      </c>
      <c r="I219" s="36" t="s">
        <v>517</v>
      </c>
      <c r="J219" s="35">
        <v>928</v>
      </c>
      <c r="K219" s="35">
        <v>2015</v>
      </c>
      <c r="L219" s="37">
        <v>22.805</v>
      </c>
      <c r="M219" s="37">
        <v>22.620999999999999</v>
      </c>
      <c r="N219" s="37">
        <v>22.808</v>
      </c>
      <c r="O219" s="37">
        <v>22.960999999999999</v>
      </c>
      <c r="P219" s="37">
        <v>21.022500000000001</v>
      </c>
      <c r="Q219" s="37">
        <v>21.556999999999999</v>
      </c>
      <c r="R219" s="37">
        <v>21.3705</v>
      </c>
      <c r="S219" s="37">
        <v>20.557500000000001</v>
      </c>
      <c r="T219" s="37">
        <v>21.687999999999999</v>
      </c>
      <c r="U219" s="37">
        <v>19.484000000000002</v>
      </c>
      <c r="V219" s="37">
        <v>16.920999999999999</v>
      </c>
      <c r="W219" s="37">
        <v>13.494999999999999</v>
      </c>
      <c r="X219" s="37">
        <v>10.747</v>
      </c>
      <c r="Y219" s="37">
        <v>9.1415000000000006</v>
      </c>
      <c r="Z219" s="37">
        <v>6.5594999999999999</v>
      </c>
      <c r="AA219" s="37">
        <v>4.5049999999999999</v>
      </c>
      <c r="AB219" s="37">
        <v>2.5095000000000001</v>
      </c>
      <c r="AC219" s="37">
        <v>1.327</v>
      </c>
      <c r="AD219" s="37">
        <v>0.63549999999999995</v>
      </c>
      <c r="AE219" s="37">
        <v>0.24149999999999999</v>
      </c>
      <c r="AF219" s="37">
        <v>7.4999999999999997E-2</v>
      </c>
      <c r="AG219" s="38">
        <f t="shared" si="3"/>
        <v>283.03199999999993</v>
      </c>
    </row>
    <row r="220" spans="1:33" x14ac:dyDescent="0.2">
      <c r="A220" s="33">
        <v>19078</v>
      </c>
      <c r="B220" s="33" t="s">
        <v>514</v>
      </c>
      <c r="C220" s="34" t="s">
        <v>333</v>
      </c>
      <c r="D220" s="35" t="s">
        <v>515</v>
      </c>
      <c r="E220" s="35">
        <v>598</v>
      </c>
      <c r="F220" s="35" t="s">
        <v>334</v>
      </c>
      <c r="G220" s="35" t="s">
        <v>679</v>
      </c>
      <c r="H220" s="35">
        <v>598</v>
      </c>
      <c r="I220" s="36" t="s">
        <v>517</v>
      </c>
      <c r="J220" s="35">
        <v>928</v>
      </c>
      <c r="K220" s="35">
        <v>2015</v>
      </c>
      <c r="L220" s="37">
        <v>1141.5440000000001</v>
      </c>
      <c r="M220" s="37">
        <v>1055.0115000000001</v>
      </c>
      <c r="N220" s="37">
        <v>975.48249999999996</v>
      </c>
      <c r="O220" s="37">
        <v>896.65549999999996</v>
      </c>
      <c r="P220" s="37">
        <v>828.77949999999998</v>
      </c>
      <c r="Q220" s="37">
        <v>749.73099999999999</v>
      </c>
      <c r="R220" s="37">
        <v>647.005</v>
      </c>
      <c r="S220" s="37">
        <v>560.08699999999999</v>
      </c>
      <c r="T220" s="37">
        <v>477.43450000000001</v>
      </c>
      <c r="U220" s="37">
        <v>397.95249999999999</v>
      </c>
      <c r="V220" s="37">
        <v>322.6755</v>
      </c>
      <c r="W220" s="37">
        <v>231.7765</v>
      </c>
      <c r="X220" s="37">
        <v>158.267</v>
      </c>
      <c r="Y220" s="37">
        <v>109.00149999999999</v>
      </c>
      <c r="Z220" s="37">
        <v>68.8215</v>
      </c>
      <c r="AA220" s="37">
        <v>37.36</v>
      </c>
      <c r="AB220" s="37">
        <v>16.5505</v>
      </c>
      <c r="AC220" s="37">
        <v>5.8125</v>
      </c>
      <c r="AD220" s="37">
        <v>1.7889999999999999</v>
      </c>
      <c r="AE220" s="37">
        <v>0.39450000000000002</v>
      </c>
      <c r="AF220" s="37">
        <v>4.2500000000000003E-2</v>
      </c>
      <c r="AG220" s="38">
        <f t="shared" si="3"/>
        <v>8682.1740000000027</v>
      </c>
    </row>
    <row r="221" spans="1:33" x14ac:dyDescent="0.2">
      <c r="A221" s="33">
        <v>19150</v>
      </c>
      <c r="B221" s="33" t="s">
        <v>514</v>
      </c>
      <c r="C221" s="34" t="s">
        <v>399</v>
      </c>
      <c r="D221" s="35" t="s">
        <v>515</v>
      </c>
      <c r="E221" s="35">
        <v>90</v>
      </c>
      <c r="F221" s="35" t="s">
        <v>400</v>
      </c>
      <c r="G221" s="35" t="s">
        <v>712</v>
      </c>
      <c r="H221" s="35">
        <v>90</v>
      </c>
      <c r="I221" s="36" t="s">
        <v>517</v>
      </c>
      <c r="J221" s="35">
        <v>928</v>
      </c>
      <c r="K221" s="35">
        <v>2015</v>
      </c>
      <c r="L221" s="37">
        <v>94.028999999999996</v>
      </c>
      <c r="M221" s="37">
        <v>81.951999999999998</v>
      </c>
      <c r="N221" s="37">
        <v>72.183999999999997</v>
      </c>
      <c r="O221" s="37">
        <v>63.278500000000001</v>
      </c>
      <c r="P221" s="37">
        <v>53.927</v>
      </c>
      <c r="Q221" s="37">
        <v>46.991</v>
      </c>
      <c r="R221" s="37">
        <v>41.735500000000002</v>
      </c>
      <c r="S221" s="37">
        <v>36.352499999999999</v>
      </c>
      <c r="T221" s="37">
        <v>31.404499999999999</v>
      </c>
      <c r="U221" s="37">
        <v>25.6295</v>
      </c>
      <c r="V221" s="37">
        <v>19.375499999999999</v>
      </c>
      <c r="W221" s="37">
        <v>14.0855</v>
      </c>
      <c r="X221" s="37">
        <v>10.5975</v>
      </c>
      <c r="Y221" s="37">
        <v>8.4555000000000007</v>
      </c>
      <c r="Z221" s="37">
        <v>5.9169999999999998</v>
      </c>
      <c r="AA221" s="37">
        <v>3.694</v>
      </c>
      <c r="AB221" s="37">
        <v>1.8939999999999999</v>
      </c>
      <c r="AC221" s="37">
        <v>0.82150000000000001</v>
      </c>
      <c r="AD221" s="37">
        <v>0.28399999999999997</v>
      </c>
      <c r="AE221" s="37">
        <v>0.05</v>
      </c>
      <c r="AF221" s="37">
        <v>2E-3</v>
      </c>
      <c r="AG221" s="38">
        <f t="shared" si="3"/>
        <v>612.66</v>
      </c>
    </row>
    <row r="222" spans="1:33" x14ac:dyDescent="0.2">
      <c r="A222" s="33">
        <v>19222</v>
      </c>
      <c r="B222" s="33" t="s">
        <v>514</v>
      </c>
      <c r="C222" s="34" t="s">
        <v>465</v>
      </c>
      <c r="D222" s="35" t="s">
        <v>515</v>
      </c>
      <c r="E222" s="35">
        <v>548</v>
      </c>
      <c r="F222" s="35" t="s">
        <v>466</v>
      </c>
      <c r="G222" s="35" t="s">
        <v>745</v>
      </c>
      <c r="H222" s="35">
        <v>548</v>
      </c>
      <c r="I222" s="36" t="s">
        <v>517</v>
      </c>
      <c r="J222" s="35">
        <v>928</v>
      </c>
      <c r="K222" s="35">
        <v>2015</v>
      </c>
      <c r="L222" s="37">
        <v>42.417000000000002</v>
      </c>
      <c r="M222" s="37">
        <v>36.829000000000001</v>
      </c>
      <c r="N222" s="37">
        <v>30.266999999999999</v>
      </c>
      <c r="O222" s="37">
        <v>26.475999999999999</v>
      </c>
      <c r="P222" s="37">
        <v>26.067499999999999</v>
      </c>
      <c r="Q222" s="37">
        <v>23.597999999999999</v>
      </c>
      <c r="R222" s="37">
        <v>19.031500000000001</v>
      </c>
      <c r="S222" s="37">
        <v>15.7155</v>
      </c>
      <c r="T222" s="37">
        <v>13.112500000000001</v>
      </c>
      <c r="U222" s="37">
        <v>11.2255</v>
      </c>
      <c r="V222" s="37">
        <v>9.0229999999999997</v>
      </c>
      <c r="W222" s="37">
        <v>7.0904999999999996</v>
      </c>
      <c r="X222" s="37">
        <v>5.2309999999999999</v>
      </c>
      <c r="Y222" s="37">
        <v>3.6395</v>
      </c>
      <c r="Z222" s="37">
        <v>2.4329999999999998</v>
      </c>
      <c r="AA222" s="37">
        <v>1.8480000000000001</v>
      </c>
      <c r="AB222" s="37">
        <v>1.4055</v>
      </c>
      <c r="AC222" s="37">
        <v>0.70950000000000002</v>
      </c>
      <c r="AD222" s="37">
        <v>0.2545</v>
      </c>
      <c r="AE222" s="37">
        <v>5.7500000000000002E-2</v>
      </c>
      <c r="AF222" s="37">
        <v>7.0000000000000001E-3</v>
      </c>
      <c r="AG222" s="38">
        <f t="shared" si="3"/>
        <v>276.43850000000003</v>
      </c>
    </row>
    <row r="223" spans="1:33" x14ac:dyDescent="0.2">
      <c r="A223" s="33">
        <v>19366</v>
      </c>
      <c r="B223" s="33" t="s">
        <v>514</v>
      </c>
      <c r="C223" s="34" t="s">
        <v>185</v>
      </c>
      <c r="D223" s="35">
        <v>28</v>
      </c>
      <c r="E223" s="35">
        <v>316</v>
      </c>
      <c r="F223" s="35" t="s">
        <v>186</v>
      </c>
      <c r="G223" s="35" t="s">
        <v>605</v>
      </c>
      <c r="H223" s="35">
        <v>316</v>
      </c>
      <c r="I223" s="36" t="s">
        <v>517</v>
      </c>
      <c r="J223" s="35">
        <v>954</v>
      </c>
      <c r="K223" s="35">
        <v>2015</v>
      </c>
      <c r="L223" s="37">
        <v>16.3035</v>
      </c>
      <c r="M223" s="37">
        <v>14.704499999999999</v>
      </c>
      <c r="N223" s="37">
        <v>14.153499999999999</v>
      </c>
      <c r="O223" s="37">
        <v>14.558999999999999</v>
      </c>
      <c r="P223" s="37">
        <v>13.160500000000001</v>
      </c>
      <c r="Q223" s="37">
        <v>11.1815</v>
      </c>
      <c r="R223" s="37">
        <v>9.7919999999999998</v>
      </c>
      <c r="S223" s="37">
        <v>9.7095000000000002</v>
      </c>
      <c r="T223" s="37">
        <v>10.961499999999999</v>
      </c>
      <c r="U223" s="37">
        <v>11.439500000000001</v>
      </c>
      <c r="V223" s="37">
        <v>10.81</v>
      </c>
      <c r="W223" s="37">
        <v>8.9565000000000001</v>
      </c>
      <c r="X223" s="37">
        <v>7.3564999999999996</v>
      </c>
      <c r="Y223" s="37">
        <v>6.0309999999999997</v>
      </c>
      <c r="Z223" s="37">
        <v>3.5339999999999998</v>
      </c>
      <c r="AA223" s="37">
        <v>2.544</v>
      </c>
      <c r="AB223" s="37">
        <v>1.5934999999999999</v>
      </c>
      <c r="AC223" s="37">
        <v>0.81599999999999995</v>
      </c>
      <c r="AD223" s="37">
        <v>0.26050000000000001</v>
      </c>
      <c r="AE223" s="37">
        <v>8.8499999999999995E-2</v>
      </c>
      <c r="AF223" s="37">
        <v>2.2499999999999999E-2</v>
      </c>
      <c r="AG223" s="38">
        <f t="shared" si="3"/>
        <v>167.97800000000007</v>
      </c>
    </row>
    <row r="224" spans="1:33" x14ac:dyDescent="0.2">
      <c r="A224" s="33">
        <v>19438</v>
      </c>
      <c r="B224" s="33" t="s">
        <v>514</v>
      </c>
      <c r="C224" s="34" t="s">
        <v>233</v>
      </c>
      <c r="D224" s="35" t="s">
        <v>515</v>
      </c>
      <c r="E224" s="35">
        <v>296</v>
      </c>
      <c r="F224" s="35" t="s">
        <v>234</v>
      </c>
      <c r="G224" s="35" t="s">
        <v>629</v>
      </c>
      <c r="H224" s="35">
        <v>296</v>
      </c>
      <c r="I224" s="36" t="s">
        <v>517</v>
      </c>
      <c r="J224" s="35">
        <v>954</v>
      </c>
      <c r="K224" s="35">
        <v>2015</v>
      </c>
      <c r="L224" s="37">
        <v>16.214500000000001</v>
      </c>
      <c r="M224" s="37">
        <v>13.959</v>
      </c>
      <c r="N224" s="37">
        <v>11.4255</v>
      </c>
      <c r="O224" s="37">
        <v>12.218</v>
      </c>
      <c r="P224" s="37">
        <v>11.332000000000001</v>
      </c>
      <c r="Q224" s="37">
        <v>10.253</v>
      </c>
      <c r="R224" s="37">
        <v>8.5890000000000004</v>
      </c>
      <c r="S224" s="37">
        <v>6.7205000000000004</v>
      </c>
      <c r="T224" s="37">
        <v>5.5644999999999998</v>
      </c>
      <c r="U224" s="37">
        <v>5.8310000000000004</v>
      </c>
      <c r="V224" s="37">
        <v>4.9565000000000001</v>
      </c>
      <c r="W224" s="37">
        <v>3.282</v>
      </c>
      <c r="X224" s="37">
        <v>2.411</v>
      </c>
      <c r="Y224" s="37">
        <v>1.6975</v>
      </c>
      <c r="Z224" s="37">
        <v>1.2350000000000001</v>
      </c>
      <c r="AA224" s="37">
        <v>0.60399999999999998</v>
      </c>
      <c r="AB224" s="37">
        <v>0.27600000000000002</v>
      </c>
      <c r="AC224" s="37">
        <v>0.1125</v>
      </c>
      <c r="AD224" s="37">
        <v>2.2499999999999999E-2</v>
      </c>
      <c r="AE224" s="37">
        <v>2.5000000000000001E-3</v>
      </c>
      <c r="AF224" s="37">
        <v>0</v>
      </c>
      <c r="AG224" s="38">
        <f t="shared" si="3"/>
        <v>116.70649999999999</v>
      </c>
    </row>
    <row r="225" spans="1:33" x14ac:dyDescent="0.2">
      <c r="A225" s="33">
        <v>19510</v>
      </c>
      <c r="B225" s="33" t="s">
        <v>514</v>
      </c>
      <c r="C225" s="34" t="s">
        <v>271</v>
      </c>
      <c r="D225" s="35" t="s">
        <v>515</v>
      </c>
      <c r="E225" s="35">
        <v>584</v>
      </c>
      <c r="F225" s="35" t="s">
        <v>272</v>
      </c>
      <c r="G225" s="35" t="s">
        <v>648</v>
      </c>
      <c r="H225" s="35">
        <v>584</v>
      </c>
      <c r="I225" s="36" t="s">
        <v>517</v>
      </c>
      <c r="J225" s="35">
        <v>954</v>
      </c>
      <c r="K225" s="35">
        <v>2015</v>
      </c>
      <c r="L225" s="37">
        <v>6.5270000000000001</v>
      </c>
      <c r="M225" s="37">
        <v>6.5434999999999999</v>
      </c>
      <c r="N225" s="37">
        <v>5.3929999999999998</v>
      </c>
      <c r="O225" s="37">
        <v>4.6390000000000002</v>
      </c>
      <c r="P225" s="37">
        <v>3.5844999999999998</v>
      </c>
      <c r="Q225" s="37">
        <v>4.1565000000000003</v>
      </c>
      <c r="R225" s="37">
        <v>3.8614999999999999</v>
      </c>
      <c r="S225" s="37">
        <v>3.3174999999999999</v>
      </c>
      <c r="T225" s="37">
        <v>2.7970000000000002</v>
      </c>
      <c r="U225" s="37">
        <v>2.4634999999999998</v>
      </c>
      <c r="V225" s="37">
        <v>1.994</v>
      </c>
      <c r="W225" s="37">
        <v>1.5945</v>
      </c>
      <c r="X225" s="37">
        <v>1.2270000000000001</v>
      </c>
      <c r="Y225" s="37">
        <v>0.73799999999999999</v>
      </c>
      <c r="Z225" s="37">
        <v>0.30399999999999999</v>
      </c>
      <c r="AA225" s="37">
        <v>0.1305</v>
      </c>
      <c r="AB225" s="37">
        <v>8.5500000000000007E-2</v>
      </c>
      <c r="AC225" s="37">
        <v>4.1000000000000002E-2</v>
      </c>
      <c r="AD225" s="37">
        <v>1.0999999999999999E-2</v>
      </c>
      <c r="AE225" s="37">
        <v>1E-3</v>
      </c>
      <c r="AF225" s="37">
        <v>0</v>
      </c>
      <c r="AG225" s="38">
        <f t="shared" si="3"/>
        <v>49.409499999999994</v>
      </c>
    </row>
    <row r="226" spans="1:33" x14ac:dyDescent="0.2">
      <c r="A226" s="33">
        <v>19582</v>
      </c>
      <c r="B226" s="33" t="s">
        <v>514</v>
      </c>
      <c r="C226" s="34" t="s">
        <v>283</v>
      </c>
      <c r="D226" s="35" t="s">
        <v>515</v>
      </c>
      <c r="E226" s="35">
        <v>583</v>
      </c>
      <c r="F226" s="35" t="s">
        <v>284</v>
      </c>
      <c r="G226" s="35" t="s">
        <v>654</v>
      </c>
      <c r="H226" s="35">
        <v>583</v>
      </c>
      <c r="I226" s="36" t="s">
        <v>517</v>
      </c>
      <c r="J226" s="35">
        <v>954</v>
      </c>
      <c r="K226" s="35">
        <v>2015</v>
      </c>
      <c r="L226" s="37">
        <v>11.8225</v>
      </c>
      <c r="M226" s="37">
        <v>12.1815</v>
      </c>
      <c r="N226" s="37">
        <v>12.189500000000001</v>
      </c>
      <c r="O226" s="37">
        <v>12.553000000000001</v>
      </c>
      <c r="P226" s="37">
        <v>11.143000000000001</v>
      </c>
      <c r="Q226" s="37">
        <v>8.3510000000000009</v>
      </c>
      <c r="R226" s="37">
        <v>6.9539999999999997</v>
      </c>
      <c r="S226" s="37">
        <v>6.0465</v>
      </c>
      <c r="T226" s="37">
        <v>5.5819999999999999</v>
      </c>
      <c r="U226" s="37">
        <v>5.3125</v>
      </c>
      <c r="V226" s="37">
        <v>4.9375</v>
      </c>
      <c r="W226" s="37">
        <v>4.4545000000000003</v>
      </c>
      <c r="X226" s="37">
        <v>3.43</v>
      </c>
      <c r="Y226" s="37">
        <v>2.1360000000000001</v>
      </c>
      <c r="Z226" s="37">
        <v>1.145</v>
      </c>
      <c r="AA226" s="37">
        <v>0.69799999999999995</v>
      </c>
      <c r="AB226" s="37">
        <v>0.35049999999999998</v>
      </c>
      <c r="AC226" s="37">
        <v>0.13400000000000001</v>
      </c>
      <c r="AD226" s="37">
        <v>3.4500000000000003E-2</v>
      </c>
      <c r="AE226" s="37">
        <v>6.0000000000000001E-3</v>
      </c>
      <c r="AF226" s="37">
        <v>0</v>
      </c>
      <c r="AG226" s="38">
        <f t="shared" si="3"/>
        <v>109.46149999999996</v>
      </c>
    </row>
    <row r="227" spans="1:33" x14ac:dyDescent="0.2">
      <c r="A227" s="33">
        <v>19654</v>
      </c>
      <c r="B227" s="33" t="s">
        <v>514</v>
      </c>
      <c r="C227" s="34" t="s">
        <v>301</v>
      </c>
      <c r="D227" s="35" t="s">
        <v>515</v>
      </c>
      <c r="E227" s="35">
        <v>520</v>
      </c>
      <c r="F227" s="35" t="s">
        <v>302</v>
      </c>
      <c r="G227" s="35" t="s">
        <v>663</v>
      </c>
      <c r="H227" s="35">
        <v>520</v>
      </c>
      <c r="I227" s="36" t="s">
        <v>517</v>
      </c>
      <c r="J227" s="35">
        <v>954</v>
      </c>
      <c r="K227" s="35">
        <v>2015</v>
      </c>
      <c r="L227" s="37">
        <v>1.756</v>
      </c>
      <c r="M227" s="37">
        <v>1.4315</v>
      </c>
      <c r="N227" s="37">
        <v>1.1185</v>
      </c>
      <c r="O227" s="37">
        <v>1.0435000000000001</v>
      </c>
      <c r="P227" s="37">
        <v>1.0149999999999999</v>
      </c>
      <c r="Q227" s="37">
        <v>1.034</v>
      </c>
      <c r="R227" s="37">
        <v>0.93600000000000005</v>
      </c>
      <c r="S227" s="37">
        <v>0.72</v>
      </c>
      <c r="T227" s="37">
        <v>0.53649999999999998</v>
      </c>
      <c r="U227" s="37">
        <v>0.48349999999999999</v>
      </c>
      <c r="V227" s="37">
        <v>0.41199999999999998</v>
      </c>
      <c r="W227" s="37">
        <v>0.317</v>
      </c>
      <c r="X227" s="37">
        <v>0.20200000000000001</v>
      </c>
      <c r="Y227" s="37">
        <v>0.1085</v>
      </c>
      <c r="Z227" s="37">
        <v>2.9499999999999998E-2</v>
      </c>
      <c r="AA227" s="37">
        <v>0.03</v>
      </c>
      <c r="AB227" s="37">
        <v>7.4999999999999997E-3</v>
      </c>
      <c r="AC227" s="37">
        <v>4.4999999999999997E-3</v>
      </c>
      <c r="AD227" s="37">
        <v>0</v>
      </c>
      <c r="AE227" s="37">
        <v>0</v>
      </c>
      <c r="AF227" s="37">
        <v>0</v>
      </c>
      <c r="AG227" s="38">
        <f t="shared" si="3"/>
        <v>11.185500000000001</v>
      </c>
    </row>
    <row r="228" spans="1:33" x14ac:dyDescent="0.2">
      <c r="A228" s="33">
        <v>19726</v>
      </c>
      <c r="B228" s="33" t="s">
        <v>514</v>
      </c>
      <c r="C228" s="34" t="s">
        <v>321</v>
      </c>
      <c r="D228" s="35">
        <v>28</v>
      </c>
      <c r="E228" s="35">
        <v>580</v>
      </c>
      <c r="F228" s="35" t="s">
        <v>322</v>
      </c>
      <c r="G228" s="35" t="s">
        <v>673</v>
      </c>
      <c r="H228" s="35">
        <v>580</v>
      </c>
      <c r="I228" s="36" t="s">
        <v>517</v>
      </c>
      <c r="J228" s="35">
        <v>954</v>
      </c>
      <c r="K228" s="35">
        <v>2015</v>
      </c>
      <c r="L228" s="37">
        <v>4.1920000000000002</v>
      </c>
      <c r="M228" s="37">
        <v>4.8789999999999996</v>
      </c>
      <c r="N228" s="37">
        <v>3.4165000000000001</v>
      </c>
      <c r="O228" s="37">
        <v>3.8069999999999999</v>
      </c>
      <c r="P228" s="37">
        <v>4.0419999999999998</v>
      </c>
      <c r="Q228" s="37">
        <v>2.4329999999999998</v>
      </c>
      <c r="R228" s="37">
        <v>2.1974999999999998</v>
      </c>
      <c r="S228" s="37">
        <v>2.9510000000000001</v>
      </c>
      <c r="T228" s="37">
        <v>4.4009999999999998</v>
      </c>
      <c r="U228" s="37">
        <v>5.4024999999999999</v>
      </c>
      <c r="V228" s="37">
        <v>4.7645</v>
      </c>
      <c r="W228" s="37">
        <v>3.9035000000000002</v>
      </c>
      <c r="X228" s="37">
        <v>2.4609999999999999</v>
      </c>
      <c r="Y228" s="37">
        <v>1.4075</v>
      </c>
      <c r="Z228" s="37">
        <v>0.61899999999999999</v>
      </c>
      <c r="AA228" s="37">
        <v>0.376</v>
      </c>
      <c r="AB228" s="37">
        <v>0.17599999999999999</v>
      </c>
      <c r="AC228" s="37">
        <v>6.4000000000000001E-2</v>
      </c>
      <c r="AD228" s="37">
        <v>1.7999999999999999E-2</v>
      </c>
      <c r="AE228" s="37">
        <v>3.0000000000000001E-3</v>
      </c>
      <c r="AF228" s="37">
        <v>0</v>
      </c>
      <c r="AG228" s="38">
        <f t="shared" si="3"/>
        <v>51.514000000000003</v>
      </c>
    </row>
    <row r="229" spans="1:33" x14ac:dyDescent="0.2">
      <c r="A229" s="33">
        <v>19798</v>
      </c>
      <c r="B229" s="33" t="s">
        <v>514</v>
      </c>
      <c r="C229" s="34" t="s">
        <v>329</v>
      </c>
      <c r="D229" s="35" t="s">
        <v>515</v>
      </c>
      <c r="E229" s="35">
        <v>585</v>
      </c>
      <c r="F229" s="35" t="s">
        <v>330</v>
      </c>
      <c r="G229" s="35" t="s">
        <v>677</v>
      </c>
      <c r="H229" s="35">
        <v>585</v>
      </c>
      <c r="I229" s="36" t="s">
        <v>517</v>
      </c>
      <c r="J229" s="35">
        <v>954</v>
      </c>
      <c r="K229" s="35">
        <v>2015</v>
      </c>
      <c r="L229" s="37">
        <v>1.21</v>
      </c>
      <c r="M229" s="37">
        <v>1.2415</v>
      </c>
      <c r="N229" s="37">
        <v>1.2144999999999999</v>
      </c>
      <c r="O229" s="37">
        <v>1.238</v>
      </c>
      <c r="P229" s="37">
        <v>1.2255</v>
      </c>
      <c r="Q229" s="37">
        <v>1.2084999999999999</v>
      </c>
      <c r="R229" s="37">
        <v>1.3294999999999999</v>
      </c>
      <c r="S229" s="37">
        <v>1.4245000000000001</v>
      </c>
      <c r="T229" s="37">
        <v>1.5135000000000001</v>
      </c>
      <c r="U229" s="37">
        <v>1.5305</v>
      </c>
      <c r="V229" s="37">
        <v>1.3574999999999999</v>
      </c>
      <c r="W229" s="37">
        <v>1.1259999999999999</v>
      </c>
      <c r="X229" s="37">
        <v>0.86250000000000004</v>
      </c>
      <c r="Y229" s="37">
        <v>0.5575</v>
      </c>
      <c r="Z229" s="37">
        <v>0.38250000000000001</v>
      </c>
      <c r="AA229" s="37">
        <v>0.219</v>
      </c>
      <c r="AB229" s="37">
        <v>9.8000000000000004E-2</v>
      </c>
      <c r="AC229" s="37">
        <v>4.2000000000000003E-2</v>
      </c>
      <c r="AD229" s="37">
        <v>1.2E-2</v>
      </c>
      <c r="AE229" s="37">
        <v>1E-3</v>
      </c>
      <c r="AF229" s="37">
        <v>0</v>
      </c>
      <c r="AG229" s="38">
        <f t="shared" si="3"/>
        <v>17.794000000000004</v>
      </c>
    </row>
    <row r="230" spans="1:33" x14ac:dyDescent="0.2">
      <c r="A230" s="33">
        <v>19942</v>
      </c>
      <c r="B230" s="33" t="s">
        <v>514</v>
      </c>
      <c r="C230" s="34" t="s">
        <v>15</v>
      </c>
      <c r="D230" s="35">
        <v>28</v>
      </c>
      <c r="E230" s="35">
        <v>16</v>
      </c>
      <c r="F230" s="35" t="s">
        <v>16</v>
      </c>
      <c r="G230" s="35" t="s">
        <v>520</v>
      </c>
      <c r="H230" s="35">
        <v>16</v>
      </c>
      <c r="I230" s="36" t="s">
        <v>517</v>
      </c>
      <c r="J230" s="35">
        <v>957</v>
      </c>
      <c r="K230" s="35">
        <v>2015</v>
      </c>
      <c r="L230" s="37">
        <v>5.38</v>
      </c>
      <c r="M230" s="37">
        <v>5.6020000000000003</v>
      </c>
      <c r="N230" s="37">
        <v>5.1980000000000004</v>
      </c>
      <c r="O230" s="37">
        <v>4.8384999999999998</v>
      </c>
      <c r="P230" s="37">
        <v>5.0650000000000004</v>
      </c>
      <c r="Q230" s="37">
        <v>3.29</v>
      </c>
      <c r="R230" s="37">
        <v>2.8685</v>
      </c>
      <c r="S230" s="37">
        <v>3.117</v>
      </c>
      <c r="T230" s="37">
        <v>3.2050000000000001</v>
      </c>
      <c r="U230" s="37">
        <v>3.2050000000000001</v>
      </c>
      <c r="V230" s="37">
        <v>2.9904999999999999</v>
      </c>
      <c r="W230" s="37">
        <v>2.3439999999999999</v>
      </c>
      <c r="X230" s="37">
        <v>1.7224999999999999</v>
      </c>
      <c r="Y230" s="37">
        <v>1.1739999999999999</v>
      </c>
      <c r="Z230" s="37">
        <v>0.67500000000000004</v>
      </c>
      <c r="AA230" s="37">
        <v>0.40799999999999997</v>
      </c>
      <c r="AB230" s="37">
        <v>0.17849999999999999</v>
      </c>
      <c r="AC230" s="37">
        <v>8.4500000000000006E-2</v>
      </c>
      <c r="AD230" s="37">
        <v>0.02</v>
      </c>
      <c r="AE230" s="37">
        <v>2E-3</v>
      </c>
      <c r="AF230" s="37">
        <v>0</v>
      </c>
      <c r="AG230" s="38">
        <f t="shared" si="3"/>
        <v>51.367999999999988</v>
      </c>
    </row>
    <row r="231" spans="1:33" x14ac:dyDescent="0.2">
      <c r="A231" s="33">
        <v>20014</v>
      </c>
      <c r="B231" s="33" t="s">
        <v>514</v>
      </c>
      <c r="C231" s="34" t="s">
        <v>107</v>
      </c>
      <c r="D231" s="35">
        <v>34</v>
      </c>
      <c r="E231" s="35">
        <v>184</v>
      </c>
      <c r="F231" s="35" t="s">
        <v>108</v>
      </c>
      <c r="G231" s="35" t="s">
        <v>566</v>
      </c>
      <c r="H231" s="35">
        <v>184</v>
      </c>
      <c r="I231" s="36" t="s">
        <v>517</v>
      </c>
      <c r="J231" s="35">
        <v>957</v>
      </c>
      <c r="K231" s="35">
        <v>2015</v>
      </c>
      <c r="L231" s="37">
        <v>1.5665</v>
      </c>
      <c r="M231" s="37">
        <v>1.5874999999999999</v>
      </c>
      <c r="N231" s="37">
        <v>1.4815</v>
      </c>
      <c r="O231" s="37">
        <v>1.3794999999999999</v>
      </c>
      <c r="P231" s="37">
        <v>1.2885</v>
      </c>
      <c r="Q231" s="37">
        <v>1.1995</v>
      </c>
      <c r="R231" s="37">
        <v>1.1045</v>
      </c>
      <c r="S231" s="37">
        <v>1.0545</v>
      </c>
      <c r="T231" s="37">
        <v>1.1639999999999999</v>
      </c>
      <c r="U231" s="37">
        <v>1.232</v>
      </c>
      <c r="V231" s="37">
        <v>1.2090000000000001</v>
      </c>
      <c r="W231" s="37">
        <v>0.94650000000000001</v>
      </c>
      <c r="X231" s="37">
        <v>0.80100000000000005</v>
      </c>
      <c r="Y231" s="37">
        <v>0.64849999999999997</v>
      </c>
      <c r="Z231" s="37">
        <v>0.47149999999999997</v>
      </c>
      <c r="AA231" s="37">
        <v>0.32450000000000001</v>
      </c>
      <c r="AB231" s="37">
        <v>0.15049999999999999</v>
      </c>
      <c r="AC231" s="37">
        <v>6.3E-2</v>
      </c>
      <c r="AD231" s="37">
        <v>2.1999999999999999E-2</v>
      </c>
      <c r="AE231" s="37">
        <v>1E-3</v>
      </c>
      <c r="AF231" s="37">
        <v>0</v>
      </c>
      <c r="AG231" s="38">
        <f t="shared" si="3"/>
        <v>17.695499999999996</v>
      </c>
    </row>
    <row r="232" spans="1:33" x14ac:dyDescent="0.2">
      <c r="A232" s="33">
        <v>20086</v>
      </c>
      <c r="B232" s="33" t="s">
        <v>514</v>
      </c>
      <c r="C232" s="34" t="s">
        <v>163</v>
      </c>
      <c r="D232" s="35">
        <v>2</v>
      </c>
      <c r="E232" s="35">
        <v>258</v>
      </c>
      <c r="F232" s="35" t="s">
        <v>164</v>
      </c>
      <c r="G232" s="35" t="s">
        <v>594</v>
      </c>
      <c r="H232" s="35">
        <v>258</v>
      </c>
      <c r="I232" s="36" t="s">
        <v>517</v>
      </c>
      <c r="J232" s="35">
        <v>957</v>
      </c>
      <c r="K232" s="35">
        <v>2015</v>
      </c>
      <c r="L232" s="37">
        <v>22.787500000000001</v>
      </c>
      <c r="M232" s="37">
        <v>23.806999999999999</v>
      </c>
      <c r="N232" s="37">
        <v>23.643000000000001</v>
      </c>
      <c r="O232" s="37">
        <v>22.957000000000001</v>
      </c>
      <c r="P232" s="37">
        <v>23.410499999999999</v>
      </c>
      <c r="Q232" s="37">
        <v>24.319500000000001</v>
      </c>
      <c r="R232" s="37">
        <v>23.986499999999999</v>
      </c>
      <c r="S232" s="37">
        <v>19.698</v>
      </c>
      <c r="T232" s="37">
        <v>20.332999999999998</v>
      </c>
      <c r="U232" s="37">
        <v>20.411000000000001</v>
      </c>
      <c r="V232" s="37">
        <v>18.6645</v>
      </c>
      <c r="W232" s="37">
        <v>14.92</v>
      </c>
      <c r="X232" s="37">
        <v>10.910500000000001</v>
      </c>
      <c r="Y232" s="37">
        <v>8.1869999999999994</v>
      </c>
      <c r="Z232" s="37">
        <v>6.3535000000000004</v>
      </c>
      <c r="AA232" s="37">
        <v>4.1479999999999997</v>
      </c>
      <c r="AB232" s="37">
        <v>2.0674999999999999</v>
      </c>
      <c r="AC232" s="37">
        <v>0.8155</v>
      </c>
      <c r="AD232" s="37">
        <v>0.29649999999999999</v>
      </c>
      <c r="AE232" s="37">
        <v>5.8500000000000003E-2</v>
      </c>
      <c r="AF232" s="37">
        <v>1.2500000000000001E-2</v>
      </c>
      <c r="AG232" s="38">
        <f t="shared" si="3"/>
        <v>291.78699999999998</v>
      </c>
    </row>
    <row r="233" spans="1:33" x14ac:dyDescent="0.2">
      <c r="A233" s="33">
        <v>20158</v>
      </c>
      <c r="B233" s="33" t="s">
        <v>514</v>
      </c>
      <c r="C233" s="34" t="s">
        <v>317</v>
      </c>
      <c r="D233" s="35">
        <v>34</v>
      </c>
      <c r="E233" s="35">
        <v>570</v>
      </c>
      <c r="F233" s="35" t="s">
        <v>318</v>
      </c>
      <c r="G233" s="35" t="s">
        <v>671</v>
      </c>
      <c r="H233" s="35">
        <v>570</v>
      </c>
      <c r="I233" s="36" t="s">
        <v>517</v>
      </c>
      <c r="J233" s="35">
        <v>957</v>
      </c>
      <c r="K233" s="35">
        <v>2015</v>
      </c>
      <c r="L233" s="37">
        <v>0.16250000000000001</v>
      </c>
      <c r="M233" s="37">
        <v>0.17949999999999999</v>
      </c>
      <c r="N233" s="37">
        <v>0.1565</v>
      </c>
      <c r="O233" s="37">
        <v>0.11849999999999999</v>
      </c>
      <c r="P233" s="37">
        <v>9.4E-2</v>
      </c>
      <c r="Q233" s="37">
        <v>8.2000000000000003E-2</v>
      </c>
      <c r="R233" s="37">
        <v>0.1</v>
      </c>
      <c r="S233" s="37">
        <v>0.14899999999999999</v>
      </c>
      <c r="T233" s="37">
        <v>0.128</v>
      </c>
      <c r="U233" s="37">
        <v>9.5500000000000002E-2</v>
      </c>
      <c r="V233" s="37">
        <v>0.105</v>
      </c>
      <c r="W233" s="37">
        <v>0.13300000000000001</v>
      </c>
      <c r="X233" s="37">
        <v>0.1135</v>
      </c>
      <c r="Y233" s="37">
        <v>6.8000000000000005E-2</v>
      </c>
      <c r="Z233" s="37">
        <v>6.9500000000000006E-2</v>
      </c>
      <c r="AA233" s="37">
        <v>5.6500000000000002E-2</v>
      </c>
      <c r="AB233" s="37">
        <v>2.8000000000000001E-2</v>
      </c>
      <c r="AC233" s="37">
        <v>6.0000000000000001E-3</v>
      </c>
      <c r="AD233" s="37">
        <v>1.5E-3</v>
      </c>
      <c r="AE233" s="37">
        <v>0</v>
      </c>
      <c r="AF233" s="37">
        <v>0</v>
      </c>
      <c r="AG233" s="38">
        <f t="shared" si="3"/>
        <v>1.8464999999999998</v>
      </c>
    </row>
    <row r="234" spans="1:33" x14ac:dyDescent="0.2">
      <c r="A234" s="33">
        <v>20230</v>
      </c>
      <c r="B234" s="33" t="s">
        <v>514</v>
      </c>
      <c r="C234" s="34" t="s">
        <v>375</v>
      </c>
      <c r="D234" s="35" t="s">
        <v>515</v>
      </c>
      <c r="E234" s="35">
        <v>882</v>
      </c>
      <c r="F234" s="35" t="s">
        <v>376</v>
      </c>
      <c r="G234" s="35" t="s">
        <v>700</v>
      </c>
      <c r="H234" s="35">
        <v>882</v>
      </c>
      <c r="I234" s="36" t="s">
        <v>517</v>
      </c>
      <c r="J234" s="35">
        <v>957</v>
      </c>
      <c r="K234" s="35">
        <v>2015</v>
      </c>
      <c r="L234" s="37">
        <v>29.445</v>
      </c>
      <c r="M234" s="37">
        <v>25.7715</v>
      </c>
      <c r="N234" s="37">
        <v>22.912500000000001</v>
      </c>
      <c r="O234" s="37">
        <v>20.6</v>
      </c>
      <c r="P234" s="37">
        <v>17.677499999999998</v>
      </c>
      <c r="Q234" s="37">
        <v>13.4095</v>
      </c>
      <c r="R234" s="37">
        <v>12.012</v>
      </c>
      <c r="S234" s="37">
        <v>11.849</v>
      </c>
      <c r="T234" s="37">
        <v>10.954499999999999</v>
      </c>
      <c r="U234" s="37">
        <v>9.359</v>
      </c>
      <c r="V234" s="37">
        <v>8.3394999999999992</v>
      </c>
      <c r="W234" s="37">
        <v>6.6805000000000003</v>
      </c>
      <c r="X234" s="37">
        <v>4.9489999999999998</v>
      </c>
      <c r="Y234" s="37">
        <v>3.4710000000000001</v>
      </c>
      <c r="Z234" s="37">
        <v>2.6865000000000001</v>
      </c>
      <c r="AA234" s="37">
        <v>1.8220000000000001</v>
      </c>
      <c r="AB234" s="37">
        <v>0.99550000000000005</v>
      </c>
      <c r="AC234" s="37">
        <v>0.46750000000000003</v>
      </c>
      <c r="AD234" s="37">
        <v>0.14799999999999999</v>
      </c>
      <c r="AE234" s="37">
        <v>1.9E-2</v>
      </c>
      <c r="AF234" s="37">
        <v>1.5E-3</v>
      </c>
      <c r="AG234" s="38">
        <f t="shared" si="3"/>
        <v>203.57049999999995</v>
      </c>
    </row>
    <row r="235" spans="1:33" x14ac:dyDescent="0.2">
      <c r="A235" s="33">
        <v>20302</v>
      </c>
      <c r="B235" s="33" t="s">
        <v>514</v>
      </c>
      <c r="C235" s="34" t="s">
        <v>431</v>
      </c>
      <c r="D235" s="35">
        <v>34</v>
      </c>
      <c r="E235" s="35">
        <v>772</v>
      </c>
      <c r="F235" s="35" t="s">
        <v>432</v>
      </c>
      <c r="G235" s="35" t="s">
        <v>728</v>
      </c>
      <c r="H235" s="35">
        <v>772</v>
      </c>
      <c r="I235" s="36" t="s">
        <v>517</v>
      </c>
      <c r="J235" s="35">
        <v>957</v>
      </c>
      <c r="K235" s="35">
        <v>2015</v>
      </c>
      <c r="L235" s="37">
        <v>0.13950000000000001</v>
      </c>
      <c r="M235" s="37">
        <v>0.1555</v>
      </c>
      <c r="N235" s="37">
        <v>0.14299999999999999</v>
      </c>
      <c r="O235" s="37">
        <v>0.1235</v>
      </c>
      <c r="P235" s="37">
        <v>0.107</v>
      </c>
      <c r="Q235" s="37">
        <v>9.5000000000000001E-2</v>
      </c>
      <c r="R235" s="37">
        <v>7.85E-2</v>
      </c>
      <c r="S235" s="37">
        <v>8.5000000000000006E-2</v>
      </c>
      <c r="T235" s="37">
        <v>7.2999999999999995E-2</v>
      </c>
      <c r="U235" s="37">
        <v>9.6000000000000002E-2</v>
      </c>
      <c r="V235" s="37">
        <v>7.7499999999999999E-2</v>
      </c>
      <c r="W235" s="37">
        <v>6.9000000000000006E-2</v>
      </c>
      <c r="X235" s="37">
        <v>6.6500000000000004E-2</v>
      </c>
      <c r="Y235" s="37">
        <v>0.04</v>
      </c>
      <c r="Z235" s="37">
        <v>4.1500000000000002E-2</v>
      </c>
      <c r="AA235" s="37">
        <v>3.3500000000000002E-2</v>
      </c>
      <c r="AB235" s="37">
        <v>1.8499999999999999E-2</v>
      </c>
      <c r="AC235" s="37">
        <v>1.0500000000000001E-2</v>
      </c>
      <c r="AD235" s="37">
        <v>1.5E-3</v>
      </c>
      <c r="AE235" s="37">
        <v>0</v>
      </c>
      <c r="AF235" s="37">
        <v>0</v>
      </c>
      <c r="AG235" s="38">
        <f t="shared" si="3"/>
        <v>1.4545000000000001</v>
      </c>
    </row>
    <row r="236" spans="1:33" x14ac:dyDescent="0.2">
      <c r="A236" s="33">
        <v>20374</v>
      </c>
      <c r="B236" s="33" t="s">
        <v>514</v>
      </c>
      <c r="C236" s="34" t="s">
        <v>433</v>
      </c>
      <c r="D236" s="35" t="s">
        <v>515</v>
      </c>
      <c r="E236" s="35">
        <v>776</v>
      </c>
      <c r="F236" s="35" t="s">
        <v>434</v>
      </c>
      <c r="G236" s="35" t="s">
        <v>729</v>
      </c>
      <c r="H236" s="35">
        <v>776</v>
      </c>
      <c r="I236" s="36" t="s">
        <v>517</v>
      </c>
      <c r="J236" s="35">
        <v>957</v>
      </c>
      <c r="K236" s="35">
        <v>2015</v>
      </c>
      <c r="L236" s="37">
        <v>13.5695</v>
      </c>
      <c r="M236" s="37">
        <v>12.900499999999999</v>
      </c>
      <c r="N236" s="37">
        <v>12.545999999999999</v>
      </c>
      <c r="O236" s="37">
        <v>10.8675</v>
      </c>
      <c r="P236" s="37">
        <v>8.9049999999999994</v>
      </c>
      <c r="Q236" s="37">
        <v>7.3369999999999997</v>
      </c>
      <c r="R236" s="37">
        <v>6.8174999999999999</v>
      </c>
      <c r="S236" s="37">
        <v>5.89</v>
      </c>
      <c r="T236" s="37">
        <v>5.5419999999999998</v>
      </c>
      <c r="U236" s="37">
        <v>5.3414999999999999</v>
      </c>
      <c r="V236" s="37">
        <v>4.0054999999999996</v>
      </c>
      <c r="W236" s="37">
        <v>3.3075000000000001</v>
      </c>
      <c r="X236" s="37">
        <v>2.7395</v>
      </c>
      <c r="Y236" s="37">
        <v>2.2240000000000002</v>
      </c>
      <c r="Z236" s="37">
        <v>1.6485000000000001</v>
      </c>
      <c r="AA236" s="37">
        <v>1.288</v>
      </c>
      <c r="AB236" s="37">
        <v>0.745</v>
      </c>
      <c r="AC236" s="37">
        <v>0.33300000000000002</v>
      </c>
      <c r="AD236" s="37">
        <v>9.8500000000000004E-2</v>
      </c>
      <c r="AE236" s="37">
        <v>1.4500000000000001E-2</v>
      </c>
      <c r="AF236" s="37">
        <v>1.5E-3</v>
      </c>
      <c r="AG236" s="38">
        <f t="shared" si="3"/>
        <v>106.122</v>
      </c>
    </row>
    <row r="237" spans="1:33" x14ac:dyDescent="0.2">
      <c r="A237" s="33">
        <v>20446</v>
      </c>
      <c r="B237" s="33" t="s">
        <v>514</v>
      </c>
      <c r="C237" s="34" t="s">
        <v>445</v>
      </c>
      <c r="D237" s="35" t="s">
        <v>515</v>
      </c>
      <c r="E237" s="35">
        <v>798</v>
      </c>
      <c r="F237" s="35" t="s">
        <v>446</v>
      </c>
      <c r="G237" s="35" t="s">
        <v>735</v>
      </c>
      <c r="H237" s="35">
        <v>798</v>
      </c>
      <c r="I237" s="36" t="s">
        <v>517</v>
      </c>
      <c r="J237" s="35">
        <v>957</v>
      </c>
      <c r="K237" s="35">
        <v>2015</v>
      </c>
      <c r="L237" s="37">
        <v>1.26</v>
      </c>
      <c r="M237" s="37">
        <v>1.1585000000000001</v>
      </c>
      <c r="N237" s="37">
        <v>1.0215000000000001</v>
      </c>
      <c r="O237" s="37">
        <v>1.0235000000000001</v>
      </c>
      <c r="P237" s="37">
        <v>0.99450000000000005</v>
      </c>
      <c r="Q237" s="37">
        <v>0.88049999999999995</v>
      </c>
      <c r="R237" s="37">
        <v>0.70650000000000002</v>
      </c>
      <c r="S237" s="37">
        <v>0.55349999999999999</v>
      </c>
      <c r="T237" s="37">
        <v>0.51</v>
      </c>
      <c r="U237" s="37">
        <v>0.60450000000000004</v>
      </c>
      <c r="V237" s="37">
        <v>0.64549999999999996</v>
      </c>
      <c r="W237" s="37">
        <v>0.54600000000000004</v>
      </c>
      <c r="X237" s="37">
        <v>0.3765</v>
      </c>
      <c r="Y237" s="37">
        <v>0.2495</v>
      </c>
      <c r="Z237" s="37">
        <v>0.14599999999999999</v>
      </c>
      <c r="AA237" s="37">
        <v>0.1135</v>
      </c>
      <c r="AB237" s="37">
        <v>5.2999999999999999E-2</v>
      </c>
      <c r="AC237" s="37">
        <v>2.75E-2</v>
      </c>
      <c r="AD237" s="37">
        <v>6.4999999999999997E-3</v>
      </c>
      <c r="AE237" s="37">
        <v>0</v>
      </c>
      <c r="AF237" s="37">
        <v>0</v>
      </c>
      <c r="AG237" s="38">
        <f t="shared" si="3"/>
        <v>10.877000000000001</v>
      </c>
    </row>
    <row r="238" spans="1:33" x14ac:dyDescent="0.2">
      <c r="A238" s="33">
        <v>20518</v>
      </c>
      <c r="B238" s="33" t="s">
        <v>514</v>
      </c>
      <c r="C238" s="34" t="s">
        <v>471</v>
      </c>
      <c r="D238" s="35">
        <v>2</v>
      </c>
      <c r="E238" s="35">
        <v>876</v>
      </c>
      <c r="F238" s="35" t="s">
        <v>472</v>
      </c>
      <c r="G238" s="35" t="s">
        <v>748</v>
      </c>
      <c r="H238" s="35">
        <v>876</v>
      </c>
      <c r="I238" s="36" t="s">
        <v>517</v>
      </c>
      <c r="J238" s="35">
        <v>957</v>
      </c>
      <c r="K238" s="35">
        <v>2015</v>
      </c>
      <c r="L238" s="37">
        <v>0.92700000000000005</v>
      </c>
      <c r="M238" s="37">
        <v>1.085</v>
      </c>
      <c r="N238" s="37">
        <v>1.2350000000000001</v>
      </c>
      <c r="O238" s="37">
        <v>1.0925</v>
      </c>
      <c r="P238" s="37">
        <v>0.66400000000000003</v>
      </c>
      <c r="Q238" s="37">
        <v>0.61250000000000004</v>
      </c>
      <c r="R238" s="37">
        <v>0.67300000000000004</v>
      </c>
      <c r="S238" s="37">
        <v>0.85499999999999998</v>
      </c>
      <c r="T238" s="37">
        <v>0.9355</v>
      </c>
      <c r="U238" s="37">
        <v>0.81799999999999995</v>
      </c>
      <c r="V238" s="37">
        <v>0.72799999999999998</v>
      </c>
      <c r="W238" s="37">
        <v>0.67949999999999999</v>
      </c>
      <c r="X238" s="37">
        <v>0.60050000000000003</v>
      </c>
      <c r="Y238" s="37">
        <v>0.496</v>
      </c>
      <c r="Z238" s="37">
        <v>0.32050000000000001</v>
      </c>
      <c r="AA238" s="37">
        <v>0.252</v>
      </c>
      <c r="AB238" s="37">
        <v>0.1275</v>
      </c>
      <c r="AC238" s="37">
        <v>5.8500000000000003E-2</v>
      </c>
      <c r="AD238" s="37">
        <v>1.6E-2</v>
      </c>
      <c r="AE238" s="37">
        <v>6.4999999999999997E-3</v>
      </c>
      <c r="AF238" s="37">
        <v>0</v>
      </c>
      <c r="AG238" s="38">
        <f t="shared" si="3"/>
        <v>12.182500000000003</v>
      </c>
    </row>
    <row r="239" spans="1:33" ht="14.25" customHeight="1" x14ac:dyDescent="0.2"/>
    <row r="240" spans="1:33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000"/>
  <sheetViews>
    <sheetView topLeftCell="AV235" workbookViewId="0">
      <selection activeCell="BG264" sqref="BG264"/>
    </sheetView>
  </sheetViews>
  <sheetFormatPr baseColWidth="10" defaultColWidth="14.5" defaultRowHeight="15" customHeight="1" x14ac:dyDescent="0.2"/>
  <cols>
    <col min="1" max="1" width="19.33203125" customWidth="1"/>
    <col min="2" max="2" width="12.5" customWidth="1"/>
    <col min="3" max="3" width="21.6640625" customWidth="1"/>
    <col min="4" max="58" width="8.83203125" customWidth="1"/>
    <col min="59" max="59" width="13" customWidth="1"/>
    <col min="60" max="60" width="13.33203125" customWidth="1"/>
    <col min="61" max="67" width="8.6640625" customWidth="1"/>
  </cols>
  <sheetData>
    <row r="1" spans="1:68" ht="14.25" customHeight="1" x14ac:dyDescent="0.2">
      <c r="A1" s="1" t="s">
        <v>753</v>
      </c>
      <c r="B1" s="1" t="s">
        <v>754</v>
      </c>
      <c r="C1" s="1" t="s">
        <v>755</v>
      </c>
      <c r="D1" s="1" t="s">
        <v>756</v>
      </c>
      <c r="E1" s="1" t="s">
        <v>757</v>
      </c>
      <c r="F1" s="1" t="s">
        <v>758</v>
      </c>
      <c r="G1" s="1" t="s">
        <v>759</v>
      </c>
      <c r="H1" s="1" t="s">
        <v>760</v>
      </c>
      <c r="I1" s="1" t="s">
        <v>761</v>
      </c>
      <c r="J1" s="8" t="s">
        <v>762</v>
      </c>
      <c r="K1" s="8" t="s">
        <v>763</v>
      </c>
      <c r="L1" s="8" t="s">
        <v>764</v>
      </c>
      <c r="M1" s="8" t="s">
        <v>765</v>
      </c>
      <c r="N1" s="8" t="s">
        <v>766</v>
      </c>
      <c r="O1" s="8" t="s">
        <v>767</v>
      </c>
      <c r="P1" s="8" t="s">
        <v>768</v>
      </c>
      <c r="Q1" s="8" t="s">
        <v>769</v>
      </c>
      <c r="R1" s="8" t="s">
        <v>770</v>
      </c>
      <c r="S1" s="8" t="s">
        <v>771</v>
      </c>
      <c r="T1" s="8" t="s">
        <v>772</v>
      </c>
      <c r="U1" s="8" t="s">
        <v>773</v>
      </c>
      <c r="V1" s="8" t="s">
        <v>774</v>
      </c>
      <c r="W1" s="8" t="s">
        <v>775</v>
      </c>
      <c r="X1" s="8" t="s">
        <v>776</v>
      </c>
      <c r="Y1" s="8" t="s">
        <v>777</v>
      </c>
      <c r="Z1" s="8" t="s">
        <v>778</v>
      </c>
      <c r="AA1" s="8" t="s">
        <v>779</v>
      </c>
      <c r="AB1" s="8" t="s">
        <v>780</v>
      </c>
      <c r="AC1" s="8" t="s">
        <v>781</v>
      </c>
      <c r="AD1" s="8" t="s">
        <v>782</v>
      </c>
      <c r="AE1" s="8" t="s">
        <v>783</v>
      </c>
      <c r="AF1" s="8" t="s">
        <v>784</v>
      </c>
      <c r="AG1" s="8" t="s">
        <v>785</v>
      </c>
      <c r="AH1" s="8" t="s">
        <v>786</v>
      </c>
      <c r="AI1" s="8" t="s">
        <v>787</v>
      </c>
      <c r="AJ1" s="8" t="s">
        <v>788</v>
      </c>
      <c r="AK1" s="8" t="s">
        <v>789</v>
      </c>
      <c r="AL1" s="8" t="s">
        <v>790</v>
      </c>
      <c r="AM1" s="8" t="s">
        <v>791</v>
      </c>
      <c r="AN1" s="8" t="s">
        <v>792</v>
      </c>
      <c r="AO1" s="8" t="s">
        <v>793</v>
      </c>
      <c r="AP1" s="8" t="s">
        <v>794</v>
      </c>
      <c r="AQ1" s="8" t="s">
        <v>795</v>
      </c>
      <c r="AR1" s="8" t="s">
        <v>796</v>
      </c>
      <c r="AS1" s="8" t="s">
        <v>797</v>
      </c>
      <c r="AT1" s="8" t="s">
        <v>798</v>
      </c>
      <c r="AU1" s="8" t="s">
        <v>799</v>
      </c>
      <c r="AV1" s="8" t="s">
        <v>800</v>
      </c>
      <c r="AW1" s="8" t="s">
        <v>801</v>
      </c>
      <c r="AX1" s="8" t="s">
        <v>802</v>
      </c>
      <c r="AY1" s="8" t="s">
        <v>803</v>
      </c>
      <c r="AZ1" s="8" t="s">
        <v>804</v>
      </c>
      <c r="BA1" s="8" t="s">
        <v>805</v>
      </c>
      <c r="BB1" s="8" t="s">
        <v>806</v>
      </c>
      <c r="BC1" s="8" t="s">
        <v>807</v>
      </c>
      <c r="BD1" s="8" t="s">
        <v>808</v>
      </c>
      <c r="BE1" s="8" t="s">
        <v>809</v>
      </c>
      <c r="BF1" s="8" t="s">
        <v>810</v>
      </c>
      <c r="BG1" s="8" t="s">
        <v>811</v>
      </c>
      <c r="BH1" s="8" t="s">
        <v>812</v>
      </c>
      <c r="BI1" s="8" t="s">
        <v>813</v>
      </c>
      <c r="BJ1" s="8" t="s">
        <v>814</v>
      </c>
      <c r="BK1" s="8" t="s">
        <v>815</v>
      </c>
      <c r="BL1" s="8" t="s">
        <v>816</v>
      </c>
      <c r="BM1" s="8" t="s">
        <v>817</v>
      </c>
      <c r="BN1" s="8" t="s">
        <v>818</v>
      </c>
      <c r="BO1" s="8" t="s">
        <v>819</v>
      </c>
      <c r="BP1" s="8">
        <v>2023</v>
      </c>
    </row>
    <row r="2" spans="1:68" ht="14.25" customHeight="1" x14ac:dyDescent="0.2">
      <c r="A2" t="s">
        <v>29</v>
      </c>
      <c r="B2" t="s">
        <v>30</v>
      </c>
      <c r="C2" t="s">
        <v>5818</v>
      </c>
      <c r="D2" t="s">
        <v>5819</v>
      </c>
      <c r="AI2">
        <v>1363802057.6207771</v>
      </c>
      <c r="AJ2">
        <v>1522193651.9091845</v>
      </c>
      <c r="AK2">
        <v>1648463551.3937156</v>
      </c>
      <c r="AL2">
        <v>1810857555.7135465</v>
      </c>
      <c r="AM2">
        <v>2001255995.4325321</v>
      </c>
      <c r="AN2">
        <v>2095259749.3662179</v>
      </c>
      <c r="AO2">
        <v>2158919231.5257602</v>
      </c>
      <c r="AP2">
        <v>2350908521.4575734</v>
      </c>
      <c r="AQ2">
        <v>2424685609.6254778</v>
      </c>
      <c r="AR2">
        <v>2489440705.3788023</v>
      </c>
      <c r="AS2">
        <v>2739898103.3583941</v>
      </c>
      <c r="AT2">
        <v>2918754740.4904366</v>
      </c>
      <c r="AU2">
        <v>2936102553.4409451</v>
      </c>
      <c r="AV2">
        <v>3027319748.0459213</v>
      </c>
      <c r="AW2">
        <v>3335469123.9986024</v>
      </c>
      <c r="AX2">
        <v>3426871110.3870568</v>
      </c>
      <c r="AY2">
        <v>3572376596.6614223</v>
      </c>
      <c r="AZ2">
        <v>3782521886.2684913</v>
      </c>
      <c r="BA2">
        <v>3926175809.0941296</v>
      </c>
      <c r="BB2">
        <v>3489075178.017633</v>
      </c>
      <c r="BC2">
        <v>3434946033.908308</v>
      </c>
      <c r="BD2">
        <v>3623931877.1519346</v>
      </c>
      <c r="BE2">
        <v>3549697827.018785</v>
      </c>
      <c r="BF2">
        <v>3793907213.868072</v>
      </c>
      <c r="BG2">
        <v>3808447873.6556277</v>
      </c>
      <c r="BH2">
        <v>3881688126.57656</v>
      </c>
      <c r="BI2">
        <v>3926948315.2847619</v>
      </c>
      <c r="BJ2">
        <v>4080273098.0989656</v>
      </c>
      <c r="BK2">
        <v>4278670721.5542045</v>
      </c>
      <c r="BL2">
        <v>4270959490.7748494</v>
      </c>
      <c r="BM2">
        <v>3244149230.1938071</v>
      </c>
      <c r="BN2">
        <v>4072498933.1260705</v>
      </c>
      <c r="BO2">
        <v>4815148278.1645603</v>
      </c>
    </row>
    <row r="3" spans="1:68" ht="14.25" customHeight="1" x14ac:dyDescent="0.2">
      <c r="A3" t="s">
        <v>820</v>
      </c>
      <c r="B3" t="s">
        <v>821</v>
      </c>
      <c r="C3" t="s">
        <v>5818</v>
      </c>
      <c r="D3" t="s">
        <v>5819</v>
      </c>
      <c r="AI3">
        <v>562772560244.51111</v>
      </c>
      <c r="AJ3">
        <v>582653598862.64099</v>
      </c>
      <c r="AK3">
        <v>584529648529.23401</v>
      </c>
      <c r="AL3">
        <v>597628001857.63611</v>
      </c>
      <c r="AM3">
        <v>621423707350.74231</v>
      </c>
      <c r="AN3">
        <v>662830201636.34937</v>
      </c>
      <c r="AO3">
        <v>712224381401.2887</v>
      </c>
      <c r="AP3">
        <v>755849960766.76465</v>
      </c>
      <c r="AQ3">
        <v>778661131308.09521</v>
      </c>
      <c r="AR3">
        <v>812281659167.13025</v>
      </c>
      <c r="AS3">
        <v>859710265945.92212</v>
      </c>
      <c r="AT3">
        <v>911596143466.47009</v>
      </c>
      <c r="AU3">
        <v>962388869963.99329</v>
      </c>
      <c r="AV3">
        <v>1013878936780.1583</v>
      </c>
      <c r="AW3">
        <v>1099997025766.3882</v>
      </c>
      <c r="AX3">
        <v>1205178327722.375</v>
      </c>
      <c r="AY3">
        <v>1325213354523.658</v>
      </c>
      <c r="AZ3">
        <v>1452342831273.3806</v>
      </c>
      <c r="BA3">
        <v>1547759297405.5271</v>
      </c>
      <c r="BB3">
        <v>1569520093902.1758</v>
      </c>
      <c r="BC3">
        <v>1670274851897.105</v>
      </c>
      <c r="BD3">
        <v>1772764230779.2039</v>
      </c>
      <c r="BE3">
        <v>1774266204133.2415</v>
      </c>
      <c r="BF3">
        <v>1895136866526.8191</v>
      </c>
      <c r="BG3">
        <v>2027512439114.5996</v>
      </c>
      <c r="BH3">
        <v>2101407500699.4338</v>
      </c>
      <c r="BI3">
        <v>2216395889054.8774</v>
      </c>
      <c r="BJ3">
        <v>2303595248157.4272</v>
      </c>
      <c r="BK3">
        <v>2401104042801.4482</v>
      </c>
      <c r="BL3">
        <v>2524526349173.4839</v>
      </c>
      <c r="BM3">
        <v>2512221572961.2827</v>
      </c>
      <c r="BN3">
        <v>2788991812441.2734</v>
      </c>
      <c r="BO3">
        <v>3095387336977.2441</v>
      </c>
      <c r="BP3">
        <v>3296248713982.2539</v>
      </c>
    </row>
    <row r="4" spans="1:68" ht="14.25" customHeight="1" x14ac:dyDescent="0.2">
      <c r="A4" t="s">
        <v>9</v>
      </c>
      <c r="B4" t="s">
        <v>10</v>
      </c>
      <c r="C4" t="s">
        <v>5818</v>
      </c>
      <c r="D4" t="s">
        <v>5819</v>
      </c>
      <c r="AS4">
        <v>16377032684.731071</v>
      </c>
      <c r="AT4">
        <v>15166333855.40217</v>
      </c>
      <c r="AU4">
        <v>19806995164.336346</v>
      </c>
      <c r="AV4">
        <v>21981995255.676132</v>
      </c>
      <c r="AW4">
        <v>22892320780.377651</v>
      </c>
      <c r="AX4">
        <v>26261445894.287628</v>
      </c>
      <c r="AY4">
        <v>28521625036.823044</v>
      </c>
      <c r="AZ4">
        <v>33344679966.333374</v>
      </c>
      <c r="BA4">
        <v>35321124704.835098</v>
      </c>
      <c r="BB4">
        <v>43140953896.212685</v>
      </c>
      <c r="BC4">
        <v>49936634725.009171</v>
      </c>
      <c r="BD4">
        <v>51184181904.428909</v>
      </c>
      <c r="BE4">
        <v>60766467131.199348</v>
      </c>
      <c r="BF4">
        <v>67458857272.988831</v>
      </c>
      <c r="BG4">
        <v>72946664022.066498</v>
      </c>
      <c r="BH4">
        <v>77274315044.032578</v>
      </c>
      <c r="BI4">
        <v>76798750471.40419</v>
      </c>
      <c r="BJ4">
        <v>83362066704.483154</v>
      </c>
      <c r="BK4">
        <v>89369237677.511551</v>
      </c>
      <c r="BL4">
        <v>97800733345.013016</v>
      </c>
      <c r="BM4">
        <v>100094011602.72604</v>
      </c>
      <c r="BN4">
        <v>85767546197.754364</v>
      </c>
      <c r="BO4">
        <v>86077580286.442062</v>
      </c>
    </row>
    <row r="5" spans="1:68" ht="14.25" customHeight="1" x14ac:dyDescent="0.2">
      <c r="A5" t="s">
        <v>822</v>
      </c>
      <c r="B5" t="s">
        <v>823</v>
      </c>
      <c r="C5" t="s">
        <v>5818</v>
      </c>
      <c r="D5" t="s">
        <v>5819</v>
      </c>
      <c r="AI5">
        <v>360074777901.32318</v>
      </c>
      <c r="AJ5">
        <v>376704288587.54187</v>
      </c>
      <c r="AK5">
        <v>394563754120.38245</v>
      </c>
      <c r="AL5">
        <v>399312283838.23999</v>
      </c>
      <c r="AM5">
        <v>407461135797.51392</v>
      </c>
      <c r="AN5">
        <v>424840035584.80096</v>
      </c>
      <c r="AO5">
        <v>452937203348.0166</v>
      </c>
      <c r="AP5">
        <v>481634807548.00549</v>
      </c>
      <c r="AQ5">
        <v>505109819614.07129</v>
      </c>
      <c r="AR5">
        <v>520948896501.1134</v>
      </c>
      <c r="AS5">
        <v>552593595665.77698</v>
      </c>
      <c r="AT5">
        <v>594580476587.68091</v>
      </c>
      <c r="AU5">
        <v>660496551619.90027</v>
      </c>
      <c r="AV5">
        <v>710610271976.53638</v>
      </c>
      <c r="AW5">
        <v>787297804045.47034</v>
      </c>
      <c r="AX5">
        <v>859144759426.82471</v>
      </c>
      <c r="AY5">
        <v>932669064397.71729</v>
      </c>
      <c r="AZ5">
        <v>1009729062705.219</v>
      </c>
      <c r="BA5">
        <v>1093989031473.5511</v>
      </c>
      <c r="BB5">
        <v>1167545972751.0657</v>
      </c>
      <c r="BC5">
        <v>1262885634363.231</v>
      </c>
      <c r="BD5">
        <v>1352542723629.3435</v>
      </c>
      <c r="BE5">
        <v>1434392030870.7109</v>
      </c>
      <c r="BF5">
        <v>1537666631732.594</v>
      </c>
      <c r="BG5">
        <v>1663206191502.8296</v>
      </c>
      <c r="BH5">
        <v>1688192156799.2996</v>
      </c>
      <c r="BI5">
        <v>1709670153506.229</v>
      </c>
      <c r="BJ5">
        <v>1784650207063.8542</v>
      </c>
      <c r="BK5">
        <v>1891158918025.5032</v>
      </c>
      <c r="BL5">
        <v>2055776387601.4563</v>
      </c>
      <c r="BM5">
        <v>2099434439091.6995</v>
      </c>
      <c r="BN5">
        <v>2274399655539.189</v>
      </c>
      <c r="BO5">
        <v>2528204855757.6611</v>
      </c>
      <c r="BP5">
        <v>2709824743173.6206</v>
      </c>
    </row>
    <row r="6" spans="1:68" ht="14.25" customHeight="1" x14ac:dyDescent="0.2">
      <c r="A6" t="s">
        <v>19</v>
      </c>
      <c r="B6" t="s">
        <v>20</v>
      </c>
      <c r="C6" t="s">
        <v>5818</v>
      </c>
      <c r="D6" t="s">
        <v>5819</v>
      </c>
      <c r="AI6">
        <v>38839000563.363976</v>
      </c>
      <c r="AJ6">
        <v>40550517457.132431</v>
      </c>
      <c r="AK6">
        <v>39053200831.943512</v>
      </c>
      <c r="AL6">
        <v>30390584820.869183</v>
      </c>
      <c r="AM6">
        <v>31455215608.227005</v>
      </c>
      <c r="AN6">
        <v>36931943525.428658</v>
      </c>
      <c r="AO6">
        <v>42701857933.670242</v>
      </c>
      <c r="AP6">
        <v>46598046522.436844</v>
      </c>
      <c r="AQ6">
        <v>49332296061.918114</v>
      </c>
      <c r="AR6">
        <v>51121804409.344528</v>
      </c>
      <c r="AS6">
        <v>53876764896.358467</v>
      </c>
      <c r="AT6">
        <v>57406983085.647179</v>
      </c>
      <c r="AU6">
        <v>66266055980.304054</v>
      </c>
      <c r="AV6">
        <v>69594829726.174423</v>
      </c>
      <c r="AW6">
        <v>79291855044.370987</v>
      </c>
      <c r="AX6">
        <v>94069250792.272995</v>
      </c>
      <c r="AY6">
        <v>108170250181.41856</v>
      </c>
      <c r="AZ6">
        <v>126666092621.18768</v>
      </c>
      <c r="BA6">
        <v>143527785548.89804</v>
      </c>
      <c r="BB6">
        <v>145654989374.47772</v>
      </c>
      <c r="BC6">
        <v>153909425849.43137</v>
      </c>
      <c r="BD6">
        <v>162538811659.18054</v>
      </c>
      <c r="BE6">
        <v>185178296910.38129</v>
      </c>
      <c r="BF6">
        <v>197839278641.87064</v>
      </c>
      <c r="BG6">
        <v>217021998765.7829</v>
      </c>
      <c r="BH6">
        <v>200475818990.04428</v>
      </c>
      <c r="BI6">
        <v>199721223732.13757</v>
      </c>
      <c r="BJ6">
        <v>211424030475.14975</v>
      </c>
      <c r="BK6">
        <v>229965233516.95233</v>
      </c>
      <c r="BL6">
        <v>243736138717.59479</v>
      </c>
      <c r="BM6">
        <v>215784887951.05316</v>
      </c>
      <c r="BN6">
        <v>255820605533.99167</v>
      </c>
      <c r="BO6">
        <v>282172319183.56873</v>
      </c>
      <c r="BP6">
        <v>294960925634.97992</v>
      </c>
    </row>
    <row r="7" spans="1:68" ht="14.25" customHeight="1" x14ac:dyDescent="0.2">
      <c r="A7" t="s">
        <v>11</v>
      </c>
      <c r="B7" t="s">
        <v>12</v>
      </c>
      <c r="C7" t="s">
        <v>5818</v>
      </c>
      <c r="D7" t="s">
        <v>5819</v>
      </c>
      <c r="AI7">
        <v>8378238405.9097824</v>
      </c>
      <c r="AJ7">
        <v>6236148226.7779932</v>
      </c>
      <c r="AK7">
        <v>5919848271.8992128</v>
      </c>
      <c r="AL7">
        <v>6639484304.6753683</v>
      </c>
      <c r="AM7">
        <v>7344288648.5298023</v>
      </c>
      <c r="AN7">
        <v>8497220758.9382</v>
      </c>
      <c r="AO7">
        <v>9440188239.085722</v>
      </c>
      <c r="AP7">
        <v>8554335553.539012</v>
      </c>
      <c r="AQ7">
        <v>9451398505.4711399</v>
      </c>
      <c r="AR7">
        <v>10792644445.799715</v>
      </c>
      <c r="AS7">
        <v>11927686423.049778</v>
      </c>
      <c r="AT7">
        <v>13161302532.668358</v>
      </c>
      <c r="AU7">
        <v>14497854111.056374</v>
      </c>
      <c r="AV7">
        <v>15199019491.414642</v>
      </c>
      <c r="AW7">
        <v>16429609078.817354</v>
      </c>
      <c r="AX7">
        <v>17663089820.338821</v>
      </c>
      <c r="AY7">
        <v>19650531647.29126</v>
      </c>
      <c r="AZ7">
        <v>21636239253.143166</v>
      </c>
      <c r="BA7">
        <v>24250888303.566124</v>
      </c>
      <c r="BB7">
        <v>25799067806.659813</v>
      </c>
      <c r="BC7">
        <v>28042676993.908085</v>
      </c>
      <c r="BD7">
        <v>29653818894.925163</v>
      </c>
      <c r="BE7">
        <v>30528816165.912617</v>
      </c>
      <c r="BF7">
        <v>30602337894.010021</v>
      </c>
      <c r="BG7">
        <v>32526853960.391888</v>
      </c>
      <c r="BH7">
        <v>33583367364.461102</v>
      </c>
      <c r="BI7">
        <v>34738551132.213013</v>
      </c>
      <c r="BJ7">
        <v>36693363687.589554</v>
      </c>
      <c r="BK7">
        <v>38688191524.418198</v>
      </c>
      <c r="BL7">
        <v>41721950128.260712</v>
      </c>
      <c r="BM7">
        <v>40968564646.431396</v>
      </c>
      <c r="BN7">
        <v>45722762963.655441</v>
      </c>
      <c r="BO7">
        <v>54144889192.281471</v>
      </c>
      <c r="BP7">
        <v>58750963483.224022</v>
      </c>
    </row>
    <row r="8" spans="1:68" ht="14.25" customHeight="1" x14ac:dyDescent="0.2">
      <c r="A8" t="s">
        <v>17</v>
      </c>
      <c r="B8" t="s">
        <v>18</v>
      </c>
      <c r="C8" t="s">
        <v>5818</v>
      </c>
      <c r="D8" t="s">
        <v>5819</v>
      </c>
      <c r="AI8">
        <v>1310131885.0963602</v>
      </c>
      <c r="AJ8">
        <v>1388922114.7881942</v>
      </c>
      <c r="AK8">
        <v>1433773796.3527112</v>
      </c>
      <c r="AL8">
        <v>1452619188.8839474</v>
      </c>
      <c r="AM8">
        <v>1518993228.4719024</v>
      </c>
      <c r="AN8">
        <v>1593606271.8347785</v>
      </c>
      <c r="AO8">
        <v>1698236547.2766757</v>
      </c>
      <c r="AP8">
        <v>1884167759.8115954</v>
      </c>
      <c r="AQ8">
        <v>1966215054.5968804</v>
      </c>
      <c r="AR8">
        <v>2075776156.1535761</v>
      </c>
      <c r="AS8">
        <v>2197696491.557107</v>
      </c>
      <c r="AT8">
        <v>2429638530.9896398</v>
      </c>
      <c r="AU8">
        <v>2579571697.2235241</v>
      </c>
      <c r="AV8">
        <v>2859201638.0506706</v>
      </c>
      <c r="AW8">
        <v>3174958697.6299748</v>
      </c>
      <c r="AX8">
        <v>3451259350.7190509</v>
      </c>
      <c r="AY8">
        <v>3728768817.9841075</v>
      </c>
      <c r="AZ8">
        <v>3889274660.2188878</v>
      </c>
      <c r="BA8">
        <v>3743831887.4835682</v>
      </c>
      <c r="BB8">
        <v>3567168968.0773673</v>
      </c>
      <c r="BC8">
        <v>3539214038.022275</v>
      </c>
      <c r="BD8">
        <v>3611940399.9896836</v>
      </c>
      <c r="BE8">
        <v>3496180919.8593245</v>
      </c>
      <c r="BF8">
        <v>3429540494.9286833</v>
      </c>
      <c r="BG8">
        <v>3576657555.1811981</v>
      </c>
      <c r="BH8">
        <v>3661620791.6828837</v>
      </c>
      <c r="BI8">
        <v>3833543204.9785175</v>
      </c>
      <c r="BJ8">
        <v>3915698820.5831914</v>
      </c>
      <c r="BK8">
        <v>4152298789.8375583</v>
      </c>
      <c r="BL8">
        <v>4395348448.441555</v>
      </c>
      <c r="BM8">
        <v>4031176207.5678043</v>
      </c>
      <c r="BN8">
        <v>4649558370.5944424</v>
      </c>
      <c r="BO8">
        <v>5452918966.4391966</v>
      </c>
      <c r="BP8">
        <v>5733298240.4809084</v>
      </c>
    </row>
    <row r="9" spans="1:68" ht="14.25" customHeight="1" x14ac:dyDescent="0.2">
      <c r="A9" t="s">
        <v>824</v>
      </c>
      <c r="B9" t="s">
        <v>825</v>
      </c>
      <c r="C9" t="s">
        <v>5818</v>
      </c>
      <c r="D9" t="s">
        <v>5819</v>
      </c>
      <c r="AI9">
        <v>1542809202907.592</v>
      </c>
      <c r="AJ9">
        <v>1691372192302.7659</v>
      </c>
      <c r="AK9">
        <v>1834683271290.9338</v>
      </c>
      <c r="AL9">
        <v>1923659243959.4736</v>
      </c>
      <c r="AM9">
        <v>2019336333435.8608</v>
      </c>
      <c r="AN9">
        <v>2112207142305.7361</v>
      </c>
      <c r="AO9">
        <v>2246980666676.9727</v>
      </c>
      <c r="AP9">
        <v>2395957148745.9731</v>
      </c>
      <c r="AQ9">
        <v>2549798977326.0337</v>
      </c>
      <c r="AR9">
        <v>2639106709155.4678</v>
      </c>
      <c r="AS9">
        <v>2880898875552.1514</v>
      </c>
      <c r="AT9">
        <v>2995077541044.8447</v>
      </c>
      <c r="AU9">
        <v>3053344841281.2852</v>
      </c>
      <c r="AV9">
        <v>3242789698880.2661</v>
      </c>
      <c r="AW9">
        <v>3634882709828.8311</v>
      </c>
      <c r="AX9">
        <v>3949786525278.3872</v>
      </c>
      <c r="AY9">
        <v>4310917739985.6343</v>
      </c>
      <c r="AZ9">
        <v>4618846385102.1123</v>
      </c>
      <c r="BA9">
        <v>4970746398374.4414</v>
      </c>
      <c r="BB9">
        <v>5019741803015.0869</v>
      </c>
      <c r="BC9">
        <v>5324417243254.2441</v>
      </c>
      <c r="BD9">
        <v>5645508085837.6836</v>
      </c>
      <c r="BE9">
        <v>6096316085059.7549</v>
      </c>
      <c r="BF9">
        <v>6216033152403.2754</v>
      </c>
      <c r="BG9">
        <v>6264668549978.4844</v>
      </c>
      <c r="BH9">
        <v>5803108296243.6201</v>
      </c>
      <c r="BI9">
        <v>5744427689237.9541</v>
      </c>
      <c r="BJ9">
        <v>6117468684921.4932</v>
      </c>
      <c r="BK9">
        <v>6676069124862.5967</v>
      </c>
      <c r="BL9">
        <v>6864867000236.9814</v>
      </c>
      <c r="BM9">
        <v>6430600720327.9053</v>
      </c>
      <c r="BN9">
        <v>7140056642494.9678</v>
      </c>
      <c r="BO9">
        <v>8085849179053.0898</v>
      </c>
      <c r="BP9">
        <v>8478046470342.9707</v>
      </c>
    </row>
    <row r="10" spans="1:68" ht="14.25" customHeight="1" x14ac:dyDescent="0.2">
      <c r="A10" t="s">
        <v>451</v>
      </c>
      <c r="B10" t="s">
        <v>452</v>
      </c>
      <c r="C10" t="s">
        <v>5818</v>
      </c>
      <c r="D10" t="s">
        <v>5819</v>
      </c>
      <c r="AI10">
        <v>165048348642.91946</v>
      </c>
      <c r="AJ10">
        <v>172097529997.30396</v>
      </c>
      <c r="AK10">
        <v>181907133308.33499</v>
      </c>
      <c r="AL10">
        <v>188567499467.70096</v>
      </c>
      <c r="AM10">
        <v>205875343578.14337</v>
      </c>
      <c r="AN10">
        <v>224249304371.83707</v>
      </c>
      <c r="AO10">
        <v>241595714083.87253</v>
      </c>
      <c r="AP10">
        <v>265890786295.80408</v>
      </c>
      <c r="AQ10">
        <v>269664153030.99631</v>
      </c>
      <c r="AR10">
        <v>281417144044.45563</v>
      </c>
      <c r="AS10">
        <v>319024983518.16364</v>
      </c>
      <c r="AT10">
        <v>330772370331.81934</v>
      </c>
      <c r="AU10">
        <v>344086842257.9118</v>
      </c>
      <c r="AV10">
        <v>381759554535.02118</v>
      </c>
      <c r="AW10">
        <v>429528265209.02161</v>
      </c>
      <c r="AX10">
        <v>464504006605.42651</v>
      </c>
      <c r="AY10">
        <v>525932447575.82245</v>
      </c>
      <c r="AZ10">
        <v>557382797823.19312</v>
      </c>
      <c r="BA10">
        <v>586255468606.45129</v>
      </c>
      <c r="BB10">
        <v>558944883529.46802</v>
      </c>
      <c r="BC10">
        <v>574805592705.8855</v>
      </c>
      <c r="BD10">
        <v>623132238927.04907</v>
      </c>
      <c r="BE10">
        <v>645566759660.90942</v>
      </c>
      <c r="BF10">
        <v>657868026081.15234</v>
      </c>
      <c r="BG10">
        <v>687052388186.09473</v>
      </c>
      <c r="BH10">
        <v>609998221091.021</v>
      </c>
      <c r="BI10">
        <v>604925118660.4198</v>
      </c>
      <c r="BJ10">
        <v>627578031229.29419</v>
      </c>
      <c r="BK10">
        <v>701667873659.96533</v>
      </c>
      <c r="BL10">
        <v>726238678138.08435</v>
      </c>
      <c r="BM10">
        <v>614384479773.46631</v>
      </c>
      <c r="BN10">
        <v>645375981350.19592</v>
      </c>
      <c r="BO10">
        <v>745049100215.37659</v>
      </c>
      <c r="BP10">
        <v>798490897661.11462</v>
      </c>
    </row>
    <row r="11" spans="1:68" ht="14.25" customHeight="1" x14ac:dyDescent="0.2">
      <c r="A11" t="s">
        <v>25</v>
      </c>
      <c r="B11" t="s">
        <v>26</v>
      </c>
      <c r="C11" t="s">
        <v>5818</v>
      </c>
      <c r="D11" t="s">
        <v>5819</v>
      </c>
      <c r="AI11">
        <v>234476844267.81131</v>
      </c>
      <c r="AJ11">
        <v>264545654103.01654</v>
      </c>
      <c r="AK11">
        <v>292050532467.76593</v>
      </c>
      <c r="AL11">
        <v>323509736780.18945</v>
      </c>
      <c r="AM11">
        <v>349701129024.8988</v>
      </c>
      <c r="AN11">
        <v>346874927357.19147</v>
      </c>
      <c r="AO11">
        <v>372747062321.25775</v>
      </c>
      <c r="AP11">
        <v>409929944194.55939</v>
      </c>
      <c r="AQ11">
        <v>430497422057.73608</v>
      </c>
      <c r="AR11">
        <v>421808836966.9588</v>
      </c>
      <c r="AS11">
        <v>427960175929.51453</v>
      </c>
      <c r="AT11">
        <v>418303583382.19971</v>
      </c>
      <c r="AU11">
        <v>378523791536.16217</v>
      </c>
      <c r="AV11">
        <v>420107758522.01819</v>
      </c>
      <c r="AW11">
        <v>470358838998.29889</v>
      </c>
      <c r="AX11">
        <v>528046724341.37653</v>
      </c>
      <c r="AY11">
        <v>588133949202.99475</v>
      </c>
      <c r="AZ11">
        <v>658480356255.63403</v>
      </c>
      <c r="BA11">
        <v>698398185501.63306</v>
      </c>
      <c r="BB11">
        <v>661115953565.38696</v>
      </c>
      <c r="BC11">
        <v>736904550743.65479</v>
      </c>
      <c r="BD11">
        <v>797263881242.03662</v>
      </c>
      <c r="BE11">
        <v>819219854484.20508</v>
      </c>
      <c r="BF11">
        <v>848625298160.51013</v>
      </c>
      <c r="BG11">
        <v>838428063163.02039</v>
      </c>
      <c r="BH11">
        <v>865155580188.78369</v>
      </c>
      <c r="BI11">
        <v>882649216798.35107</v>
      </c>
      <c r="BJ11">
        <v>1035699067575.9315</v>
      </c>
      <c r="BK11">
        <v>1090043170151.077</v>
      </c>
      <c r="BL11">
        <v>1057633159930.8226</v>
      </c>
      <c r="BM11">
        <v>1011999397129.7585</v>
      </c>
      <c r="BN11">
        <v>1195003729129.6182</v>
      </c>
      <c r="BO11">
        <v>1342543373159.4995</v>
      </c>
      <c r="BP11">
        <v>1369904111827.8267</v>
      </c>
    </row>
    <row r="12" spans="1:68" ht="14.25" customHeight="1" x14ac:dyDescent="0.2">
      <c r="A12" t="s">
        <v>27</v>
      </c>
      <c r="B12" t="s">
        <v>28</v>
      </c>
      <c r="C12" t="s">
        <v>5818</v>
      </c>
      <c r="D12" t="s">
        <v>5819</v>
      </c>
      <c r="AI12">
        <v>9804759536.4113903</v>
      </c>
      <c r="AJ12">
        <v>8950386613.0696316</v>
      </c>
      <c r="AK12">
        <v>5327833129.0979872</v>
      </c>
      <c r="AL12">
        <v>4974157579.6862049</v>
      </c>
      <c r="AM12">
        <v>5354705603.3716726</v>
      </c>
      <c r="AN12">
        <v>5844198432.7030659</v>
      </c>
      <c r="AO12">
        <v>6300253203.4099045</v>
      </c>
      <c r="AP12">
        <v>6621742394.4008656</v>
      </c>
      <c r="AQ12">
        <v>7184981697.4306402</v>
      </c>
      <c r="AR12">
        <v>7527115894.0457573</v>
      </c>
      <c r="AS12">
        <v>8151779326.315568</v>
      </c>
      <c r="AT12">
        <v>9135524002.7786293</v>
      </c>
      <c r="AU12">
        <v>10502118179.362085</v>
      </c>
      <c r="AV12">
        <v>12208787869.058882</v>
      </c>
      <c r="AW12">
        <v>13853487621.36698</v>
      </c>
      <c r="AX12">
        <v>16273869612.938766</v>
      </c>
      <c r="AY12">
        <v>18990125433.967472</v>
      </c>
      <c r="AZ12">
        <v>22176749550.791748</v>
      </c>
      <c r="BA12">
        <v>24163709283.742229</v>
      </c>
      <c r="BB12">
        <v>20884649142.537651</v>
      </c>
      <c r="BC12">
        <v>21603503567.21431</v>
      </c>
      <c r="BD12">
        <v>23085520248.370056</v>
      </c>
      <c r="BE12">
        <v>27043423649.548145</v>
      </c>
      <c r="BF12">
        <v>28572642912.720737</v>
      </c>
      <c r="BG12">
        <v>29343064966.53355</v>
      </c>
      <c r="BH12">
        <v>29315404012.983234</v>
      </c>
      <c r="BI12">
        <v>31629425029.461971</v>
      </c>
      <c r="BJ12">
        <v>35949453239.372559</v>
      </c>
      <c r="BK12">
        <v>38233278956.680962</v>
      </c>
      <c r="BL12">
        <v>44365671088.178993</v>
      </c>
      <c r="BM12">
        <v>43552758696.809502</v>
      </c>
      <c r="BN12">
        <v>47164867556.762009</v>
      </c>
      <c r="BO12">
        <v>56846963640.257759</v>
      </c>
      <c r="BP12">
        <v>64044988615.070259</v>
      </c>
    </row>
    <row r="13" spans="1:68" ht="14.25" customHeight="1" x14ac:dyDescent="0.2">
      <c r="A13" t="s">
        <v>15</v>
      </c>
      <c r="B13" t="s">
        <v>16</v>
      </c>
      <c r="C13" t="s">
        <v>5818</v>
      </c>
      <c r="D13" t="s">
        <v>5819</v>
      </c>
    </row>
    <row r="14" spans="1:68" ht="14.25" customHeight="1" x14ac:dyDescent="0.2">
      <c r="A14" t="s">
        <v>23</v>
      </c>
      <c r="B14" t="s">
        <v>24</v>
      </c>
      <c r="C14" t="s">
        <v>5818</v>
      </c>
      <c r="D14" t="s">
        <v>5819</v>
      </c>
      <c r="AI14">
        <v>815772839.7726177</v>
      </c>
      <c r="AJ14">
        <v>861719293.00903416</v>
      </c>
      <c r="AK14">
        <v>891567496.52461231</v>
      </c>
      <c r="AL14">
        <v>960893576.19648659</v>
      </c>
      <c r="AM14">
        <v>1046928752.3099706</v>
      </c>
      <c r="AN14">
        <v>1022283147.2091018</v>
      </c>
      <c r="AO14">
        <v>1109755319.8769832</v>
      </c>
      <c r="AP14">
        <v>1190656378.3728619</v>
      </c>
      <c r="AQ14">
        <v>1261003540.5160203</v>
      </c>
      <c r="AR14">
        <v>1326263932.7514977</v>
      </c>
      <c r="AS14">
        <v>1440444753.9845483</v>
      </c>
      <c r="AT14">
        <v>1405891559.4611709</v>
      </c>
      <c r="AU14">
        <v>1442405131.3697436</v>
      </c>
      <c r="AV14">
        <v>1560266762.8170047</v>
      </c>
      <c r="AW14">
        <v>1694619704.8916984</v>
      </c>
      <c r="AX14">
        <v>1860901865.3126464</v>
      </c>
      <c r="AY14">
        <v>2162065452.2753496</v>
      </c>
      <c r="AZ14">
        <v>2427501479.3175249</v>
      </c>
      <c r="BA14">
        <v>2473925828.1056285</v>
      </c>
      <c r="BB14">
        <v>2191404225.1643324</v>
      </c>
      <c r="BC14">
        <v>2044132502.1009316</v>
      </c>
      <c r="BD14">
        <v>2045440278.5845475</v>
      </c>
      <c r="BE14">
        <v>1952648600.4581225</v>
      </c>
      <c r="BF14">
        <v>1916216985.6644046</v>
      </c>
      <c r="BG14">
        <v>1923838903.5209749</v>
      </c>
      <c r="BH14">
        <v>1876640003.0059886</v>
      </c>
      <c r="BI14">
        <v>1918292905.2098095</v>
      </c>
      <c r="BJ14">
        <v>1933329160.6749017</v>
      </c>
      <c r="BK14">
        <v>2229888663.559514</v>
      </c>
      <c r="BL14">
        <v>2424227725.4168568</v>
      </c>
      <c r="BM14">
        <v>2053379780.0853446</v>
      </c>
      <c r="BN14">
        <v>2376444043.975338</v>
      </c>
      <c r="BO14">
        <v>2785845311.2526059</v>
      </c>
      <c r="BP14">
        <v>2998900564.8757277</v>
      </c>
    </row>
    <row r="15" spans="1:68" ht="14.25" customHeight="1" x14ac:dyDescent="0.2">
      <c r="A15" t="s">
        <v>31</v>
      </c>
      <c r="B15" t="s">
        <v>32</v>
      </c>
      <c r="C15" t="s">
        <v>5818</v>
      </c>
      <c r="D15" t="s">
        <v>5819</v>
      </c>
      <c r="AI15">
        <v>296606970753.03339</v>
      </c>
      <c r="AJ15">
        <v>308266971083.15515</v>
      </c>
      <c r="AK15">
        <v>319047690834.94763</v>
      </c>
      <c r="AL15">
        <v>338869775496.03699</v>
      </c>
      <c r="AM15">
        <v>359145644518.84778</v>
      </c>
      <c r="AN15">
        <v>378798712906.68573</v>
      </c>
      <c r="AO15">
        <v>403354058864.16772</v>
      </c>
      <c r="AP15">
        <v>426032065769.34351</v>
      </c>
      <c r="AQ15">
        <v>453620247395.63287</v>
      </c>
      <c r="AR15">
        <v>479437912024.36487</v>
      </c>
      <c r="AS15">
        <v>505056094140.6012</v>
      </c>
      <c r="AT15">
        <v>532864799310.00458</v>
      </c>
      <c r="AU15">
        <v>565994508002.30457</v>
      </c>
      <c r="AV15">
        <v>594024458977.88281</v>
      </c>
      <c r="AW15">
        <v>633138917180.1842</v>
      </c>
      <c r="AX15">
        <v>666573991108.90869</v>
      </c>
      <c r="AY15">
        <v>712648996565.74451</v>
      </c>
      <c r="AZ15">
        <v>763412360149.17419</v>
      </c>
      <c r="BA15">
        <v>797546165740.2981</v>
      </c>
      <c r="BB15">
        <v>874442486513.61536</v>
      </c>
      <c r="BC15">
        <v>867492050866.47388</v>
      </c>
      <c r="BD15">
        <v>938849887363.24097</v>
      </c>
      <c r="BE15">
        <v>974506449193.72913</v>
      </c>
      <c r="BF15">
        <v>1062414874202.1239</v>
      </c>
      <c r="BG15">
        <v>1101347411236.8494</v>
      </c>
      <c r="BH15">
        <v>1102492313517.5554</v>
      </c>
      <c r="BI15">
        <v>1143970717633.1375</v>
      </c>
      <c r="BJ15">
        <v>1190737658818.3301</v>
      </c>
      <c r="BK15">
        <v>1254437048890.6785</v>
      </c>
      <c r="BL15">
        <v>1336328929938.8113</v>
      </c>
      <c r="BM15">
        <v>1386702982120.136</v>
      </c>
      <c r="BN15">
        <v>1474501352807.9324</v>
      </c>
      <c r="BO15">
        <v>1700455865579.7803</v>
      </c>
      <c r="BP15">
        <v>1841115986451.2827</v>
      </c>
    </row>
    <row r="16" spans="1:68" ht="14.25" customHeight="1" x14ac:dyDescent="0.2">
      <c r="A16" t="s">
        <v>33</v>
      </c>
      <c r="B16" t="s">
        <v>34</v>
      </c>
      <c r="C16" t="s">
        <v>5818</v>
      </c>
      <c r="D16" t="s">
        <v>5819</v>
      </c>
      <c r="AI16">
        <v>149404706482.95486</v>
      </c>
      <c r="AJ16">
        <v>159773121507.84268</v>
      </c>
      <c r="AK16">
        <v>166835396785.79037</v>
      </c>
      <c r="AL16">
        <v>171689657416.52521</v>
      </c>
      <c r="AM16">
        <v>179568160706.73212</v>
      </c>
      <c r="AN16">
        <v>188224858944.92725</v>
      </c>
      <c r="AO16">
        <v>195409996114.08533</v>
      </c>
      <c r="AP16">
        <v>202563723869.67145</v>
      </c>
      <c r="AQ16">
        <v>212779576709.25583</v>
      </c>
      <c r="AR16">
        <v>220639956878.73007</v>
      </c>
      <c r="AS16">
        <v>235377744475.23706</v>
      </c>
      <c r="AT16">
        <v>238949262917.23328</v>
      </c>
      <c r="AU16">
        <v>251984858807.04205</v>
      </c>
      <c r="AV16">
        <v>261071387955.89331</v>
      </c>
      <c r="AW16">
        <v>276006414191.3985</v>
      </c>
      <c r="AX16">
        <v>288086851811.74658</v>
      </c>
      <c r="AY16">
        <v>311412915828.51764</v>
      </c>
      <c r="AZ16">
        <v>327170721478.92639</v>
      </c>
      <c r="BA16">
        <v>343812802542.99976</v>
      </c>
      <c r="BB16">
        <v>341383077572.18915</v>
      </c>
      <c r="BC16">
        <v>351281009003.53302</v>
      </c>
      <c r="BD16">
        <v>373031463577.16266</v>
      </c>
      <c r="BE16">
        <v>391635006784.2605</v>
      </c>
      <c r="BF16">
        <v>406370494341.22754</v>
      </c>
      <c r="BG16">
        <v>417059741085.65759</v>
      </c>
      <c r="BH16">
        <v>430975998137.23615</v>
      </c>
      <c r="BI16">
        <v>460282766423.27051</v>
      </c>
      <c r="BJ16">
        <v>476590426691.81909</v>
      </c>
      <c r="BK16">
        <v>503361092130.54962</v>
      </c>
      <c r="BL16">
        <v>537897842704.90784</v>
      </c>
      <c r="BM16">
        <v>522624838947.36414</v>
      </c>
      <c r="BN16">
        <v>567987424821.54089</v>
      </c>
      <c r="BO16">
        <v>641751890596.52307</v>
      </c>
      <c r="BP16">
        <v>673525599682.74854</v>
      </c>
    </row>
    <row r="17" spans="1:68" ht="14.25" customHeight="1" x14ac:dyDescent="0.2">
      <c r="A17" t="s">
        <v>35</v>
      </c>
      <c r="B17" t="s">
        <v>36</v>
      </c>
      <c r="C17" t="s">
        <v>5818</v>
      </c>
      <c r="D17" t="s">
        <v>5819</v>
      </c>
      <c r="AI17">
        <v>37697986656.83934</v>
      </c>
      <c r="AJ17">
        <v>38700051344.50885</v>
      </c>
      <c r="AK17">
        <v>30636443990.136887</v>
      </c>
      <c r="AL17">
        <v>24117860742.463703</v>
      </c>
      <c r="AM17">
        <v>19780158108.159985</v>
      </c>
      <c r="AN17">
        <v>17811889990.153851</v>
      </c>
      <c r="AO17">
        <v>18373777440.327305</v>
      </c>
      <c r="AP17">
        <v>19774679869.86776</v>
      </c>
      <c r="AQ17">
        <v>21996612691.626614</v>
      </c>
      <c r="AR17">
        <v>23958670222.990784</v>
      </c>
      <c r="AS17">
        <v>27221033931.459167</v>
      </c>
      <c r="AT17">
        <v>30589529923.579784</v>
      </c>
      <c r="AU17">
        <v>33997078501.998264</v>
      </c>
      <c r="AV17">
        <v>38207330439.946373</v>
      </c>
      <c r="AW17">
        <v>42865465862.268555</v>
      </c>
      <c r="AX17">
        <v>56571147315.712723</v>
      </c>
      <c r="AY17">
        <v>78434628789.551788</v>
      </c>
      <c r="AZ17">
        <v>100699531913.49361</v>
      </c>
      <c r="BA17">
        <v>113682704470.68465</v>
      </c>
      <c r="BB17">
        <v>125017418782.77591</v>
      </c>
      <c r="BC17">
        <v>132925508555.63318</v>
      </c>
      <c r="BD17">
        <v>135803575412.21178</v>
      </c>
      <c r="BE17">
        <v>148678132524.4306</v>
      </c>
      <c r="BF17">
        <v>162604723251.66187</v>
      </c>
      <c r="BG17">
        <v>167470430285.6236</v>
      </c>
      <c r="BH17">
        <v>145466446321.06781</v>
      </c>
      <c r="BI17">
        <v>141837623390.75577</v>
      </c>
      <c r="BJ17">
        <v>141069643128.84503</v>
      </c>
      <c r="BK17">
        <v>151909515454.01352</v>
      </c>
      <c r="BL17">
        <v>167158106107.0015</v>
      </c>
      <c r="BM17">
        <v>153047750160.23627</v>
      </c>
      <c r="BN17">
        <v>203884098954.12408</v>
      </c>
      <c r="BO17">
        <v>228529198552.03091</v>
      </c>
      <c r="BP17">
        <v>239521312200.16162</v>
      </c>
    </row>
    <row r="18" spans="1:68" ht="14.25" customHeight="1" x14ac:dyDescent="0.2">
      <c r="A18" t="s">
        <v>75</v>
      </c>
      <c r="B18" t="s">
        <v>76</v>
      </c>
      <c r="C18" t="s">
        <v>5818</v>
      </c>
      <c r="D18" t="s">
        <v>5819</v>
      </c>
      <c r="AI18">
        <v>3341974403.0214195</v>
      </c>
      <c r="AJ18">
        <v>3627634055.3201976</v>
      </c>
      <c r="AK18">
        <v>3747776546.9746213</v>
      </c>
      <c r="AL18">
        <v>3597206497.2494569</v>
      </c>
      <c r="AM18">
        <v>3533299257.6649485</v>
      </c>
      <c r="AN18">
        <v>3321676918.5788713</v>
      </c>
      <c r="AO18">
        <v>3111889882.2590942</v>
      </c>
      <c r="AP18">
        <v>3115220514.1721916</v>
      </c>
      <c r="AQ18">
        <v>3299867398.3349757</v>
      </c>
      <c r="AR18">
        <v>3312763465.899137</v>
      </c>
      <c r="AS18">
        <v>3358775149.0913687</v>
      </c>
      <c r="AT18">
        <v>3505009079.1892719</v>
      </c>
      <c r="AU18">
        <v>3717749557.0105371</v>
      </c>
      <c r="AV18">
        <v>3744756275.124948</v>
      </c>
      <c r="AW18">
        <v>4031332237.0609813</v>
      </c>
      <c r="AX18">
        <v>4195152422.8694692</v>
      </c>
      <c r="AY18">
        <v>4558645467.6321554</v>
      </c>
      <c r="AZ18">
        <v>4843776399.5477867</v>
      </c>
      <c r="BA18">
        <v>5177129800.8185701</v>
      </c>
      <c r="BB18">
        <v>5407669583.8602867</v>
      </c>
      <c r="BC18">
        <v>5753853444.2901173</v>
      </c>
      <c r="BD18">
        <v>6109378663.946352</v>
      </c>
      <c r="BE18">
        <v>6434109700.6751137</v>
      </c>
      <c r="BF18">
        <v>7175647231.4699163</v>
      </c>
      <c r="BG18">
        <v>7822936123.4300919</v>
      </c>
      <c r="BH18">
        <v>8809630118.7087955</v>
      </c>
      <c r="BI18">
        <v>8676714933.8840504</v>
      </c>
      <c r="BJ18">
        <v>8759744160.7621632</v>
      </c>
      <c r="BK18">
        <v>8935565006.1891689</v>
      </c>
      <c r="BL18">
        <v>9549333185.9818268</v>
      </c>
      <c r="BM18">
        <v>9923498550.1919441</v>
      </c>
      <c r="BN18">
        <v>10847771568.534761</v>
      </c>
      <c r="BO18">
        <v>11826263768.811375</v>
      </c>
      <c r="BP18">
        <v>12588278518.66407</v>
      </c>
    </row>
    <row r="19" spans="1:68" ht="14.25" customHeight="1" x14ac:dyDescent="0.2">
      <c r="A19" t="s">
        <v>47</v>
      </c>
      <c r="B19" t="s">
        <v>48</v>
      </c>
      <c r="C19" t="s">
        <v>5818</v>
      </c>
      <c r="D19" t="s">
        <v>5819</v>
      </c>
      <c r="AI19">
        <v>186143914588.87799</v>
      </c>
      <c r="AJ19">
        <v>195966424619.52631</v>
      </c>
      <c r="AK19">
        <v>203500309947.01538</v>
      </c>
      <c r="AL19">
        <v>206320181481.63614</v>
      </c>
      <c r="AM19">
        <v>217526046011.99725</v>
      </c>
      <c r="AN19">
        <v>227383463991.07272</v>
      </c>
      <c r="AO19">
        <v>230928998259.57639</v>
      </c>
      <c r="AP19">
        <v>241579537994.35349</v>
      </c>
      <c r="AQ19">
        <v>248634626792.28949</v>
      </c>
      <c r="AR19">
        <v>260168701709.77982</v>
      </c>
      <c r="AS19">
        <v>284862666666.66669</v>
      </c>
      <c r="AT19">
        <v>296218031614.83069</v>
      </c>
      <c r="AU19">
        <v>312900377877.01825</v>
      </c>
      <c r="AV19">
        <v>320981343828.76141</v>
      </c>
      <c r="AW19">
        <v>334143156430.08392</v>
      </c>
      <c r="AX19">
        <v>347658412088.9718</v>
      </c>
      <c r="AY19">
        <v>371910293569.29291</v>
      </c>
      <c r="AZ19">
        <v>391020785776.54773</v>
      </c>
      <c r="BA19">
        <v>405729462246.52222</v>
      </c>
      <c r="BB19">
        <v>407550330241.66754</v>
      </c>
      <c r="BC19">
        <v>434005882514.63757</v>
      </c>
      <c r="BD19">
        <v>451932718764.38708</v>
      </c>
      <c r="BE19">
        <v>469720618339.76575</v>
      </c>
      <c r="BF19">
        <v>487343797679.38611</v>
      </c>
      <c r="BG19">
        <v>503619406808.67871</v>
      </c>
      <c r="BH19">
        <v>520878052195.13049</v>
      </c>
      <c r="BI19">
        <v>550677647305.86121</v>
      </c>
      <c r="BJ19">
        <v>573788797293.56763</v>
      </c>
      <c r="BK19">
        <v>600269569562.90588</v>
      </c>
      <c r="BL19">
        <v>650523760858.45813</v>
      </c>
      <c r="BM19">
        <v>643057395991.14856</v>
      </c>
      <c r="BN19">
        <v>719771061038.58533</v>
      </c>
      <c r="BO19">
        <v>797839609698.79626</v>
      </c>
      <c r="BP19">
        <v>832972050437.1438</v>
      </c>
    </row>
    <row r="20" spans="1:68" ht="14.25" customHeight="1" x14ac:dyDescent="0.2">
      <c r="A20" t="s">
        <v>51</v>
      </c>
      <c r="B20" t="s">
        <v>52</v>
      </c>
      <c r="C20" t="s">
        <v>5818</v>
      </c>
      <c r="D20" t="s">
        <v>5819</v>
      </c>
      <c r="AI20">
        <v>6264447109.86936</v>
      </c>
      <c r="AJ20">
        <v>6749974293.4534416</v>
      </c>
      <c r="AK20">
        <v>7107990708.8890772</v>
      </c>
      <c r="AL20">
        <v>7701140674.4205647</v>
      </c>
      <c r="AM20">
        <v>8024491427.0144062</v>
      </c>
      <c r="AN20">
        <v>8688007423.6819115</v>
      </c>
      <c r="AO20">
        <v>9229636576.9266262</v>
      </c>
      <c r="AP20">
        <v>9927215097.8719959</v>
      </c>
      <c r="AQ20">
        <v>10436421095.021744</v>
      </c>
      <c r="AR20">
        <v>11149451393.942251</v>
      </c>
      <c r="AS20">
        <v>12069905284.889458</v>
      </c>
      <c r="AT20">
        <v>12999880781.194242</v>
      </c>
      <c r="AU20">
        <v>13814866444.832525</v>
      </c>
      <c r="AV20">
        <v>14572733236.156782</v>
      </c>
      <c r="AW20">
        <v>15627491674.983088</v>
      </c>
      <c r="AX20">
        <v>16393603609.09277</v>
      </c>
      <c r="AY20">
        <v>17565614139.344406</v>
      </c>
      <c r="AZ20">
        <v>19121539964.249722</v>
      </c>
      <c r="BA20">
        <v>20444297274.493198</v>
      </c>
      <c r="BB20">
        <v>21047481282.828922</v>
      </c>
      <c r="BC20">
        <v>21753633405.091778</v>
      </c>
      <c r="BD20">
        <v>22860459982.964531</v>
      </c>
      <c r="BE20">
        <v>24393778410.081207</v>
      </c>
      <c r="BF20">
        <v>26896876069.400612</v>
      </c>
      <c r="BG20">
        <v>29454694903.992809</v>
      </c>
      <c r="BH20">
        <v>30961687093.893566</v>
      </c>
      <c r="BI20">
        <v>33245555033.157417</v>
      </c>
      <c r="BJ20">
        <v>34745526935.476845</v>
      </c>
      <c r="BK20">
        <v>36720416644.309601</v>
      </c>
      <c r="BL20">
        <v>40076293090.691391</v>
      </c>
      <c r="BM20">
        <v>42407309934.640373</v>
      </c>
      <c r="BN20">
        <v>46467947984.769226</v>
      </c>
      <c r="BO20">
        <v>52850117786.513855</v>
      </c>
      <c r="BP20">
        <v>58256355529.493729</v>
      </c>
    </row>
    <row r="21" spans="1:68" ht="14.25" customHeight="1" x14ac:dyDescent="0.2">
      <c r="A21" t="s">
        <v>73</v>
      </c>
      <c r="B21" t="s">
        <v>74</v>
      </c>
      <c r="C21" t="s">
        <v>5818</v>
      </c>
      <c r="D21" t="s">
        <v>5819</v>
      </c>
      <c r="AI21">
        <v>5192843276.9509554</v>
      </c>
      <c r="AJ21">
        <v>5855373513.6013994</v>
      </c>
      <c r="AK21">
        <v>6002745550.3129997</v>
      </c>
      <c r="AL21">
        <v>6357733266.0206833</v>
      </c>
      <c r="AM21">
        <v>6578873266.2008581</v>
      </c>
      <c r="AN21">
        <v>7100769815.4899817</v>
      </c>
      <c r="AO21">
        <v>8027218788.9405823</v>
      </c>
      <c r="AP21">
        <v>8681454235.5310955</v>
      </c>
      <c r="AQ21">
        <v>9420568438.3180504</v>
      </c>
      <c r="AR21">
        <v>10260410775.845886</v>
      </c>
      <c r="AS21">
        <v>10690983443.738014</v>
      </c>
      <c r="AT21">
        <v>11654669659.066183</v>
      </c>
      <c r="AU21">
        <v>12350989938.862677</v>
      </c>
      <c r="AV21">
        <v>13577548763.88891</v>
      </c>
      <c r="AW21">
        <v>14567076341.502981</v>
      </c>
      <c r="AX21">
        <v>16325164677.587614</v>
      </c>
      <c r="AY21">
        <v>17880926557.05172</v>
      </c>
      <c r="AZ21">
        <v>19120436925.802261</v>
      </c>
      <c r="BA21">
        <v>20619182898.80526</v>
      </c>
      <c r="BB21">
        <v>21360854972.724777</v>
      </c>
      <c r="BC21">
        <v>23446574734.110394</v>
      </c>
      <c r="BD21">
        <v>25515102554.621037</v>
      </c>
      <c r="BE21">
        <v>26992067760.192902</v>
      </c>
      <c r="BF21">
        <v>29071648205.487831</v>
      </c>
      <c r="BG21">
        <v>30284926912.341141</v>
      </c>
      <c r="BH21">
        <v>31763609326.838951</v>
      </c>
      <c r="BI21">
        <v>36383537964.251411</v>
      </c>
      <c r="BJ21">
        <v>40632395597.009521</v>
      </c>
      <c r="BK21">
        <v>42375183591.22747</v>
      </c>
      <c r="BL21">
        <v>46790489887.520142</v>
      </c>
      <c r="BM21">
        <v>51134807589.614571</v>
      </c>
      <c r="BN21">
        <v>54538752729.715103</v>
      </c>
      <c r="BO21">
        <v>59416766875.481491</v>
      </c>
      <c r="BP21">
        <v>63405458216.365822</v>
      </c>
    </row>
    <row r="22" spans="1:68" ht="14.25" customHeight="1" x14ac:dyDescent="0.2">
      <c r="A22" t="s">
        <v>41</v>
      </c>
      <c r="B22" t="s">
        <v>42</v>
      </c>
      <c r="C22" t="s">
        <v>5818</v>
      </c>
      <c r="D22" t="s">
        <v>5819</v>
      </c>
      <c r="AI22">
        <v>105008754988.14948</v>
      </c>
      <c r="AJ22">
        <v>112343514646.10794</v>
      </c>
      <c r="AK22">
        <v>121157504595.16388</v>
      </c>
      <c r="AL22">
        <v>129873049505.17926</v>
      </c>
      <c r="AM22">
        <v>137806197688.72513</v>
      </c>
      <c r="AN22">
        <v>147900975209.90701</v>
      </c>
      <c r="AO22">
        <v>157420603403.20297</v>
      </c>
      <c r="AP22">
        <v>167325146299.29025</v>
      </c>
      <c r="AQ22">
        <v>177965478387.664</v>
      </c>
      <c r="AR22">
        <v>188912743215.04922</v>
      </c>
      <c r="AS22">
        <v>203418206731.69278</v>
      </c>
      <c r="AT22">
        <v>218559239133.88049</v>
      </c>
      <c r="AU22">
        <v>230463472735.78265</v>
      </c>
      <c r="AV22">
        <v>246152172423.87335</v>
      </c>
      <c r="AW22">
        <v>266015461715.13412</v>
      </c>
      <c r="AX22">
        <v>292288029435.21362</v>
      </c>
      <c r="AY22">
        <v>321404279203.57904</v>
      </c>
      <c r="AZ22">
        <v>353413232021.08893</v>
      </c>
      <c r="BA22">
        <v>381885501588.27753</v>
      </c>
      <c r="BB22">
        <v>403626330535.24561</v>
      </c>
      <c r="BC22">
        <v>431294060075.87964</v>
      </c>
      <c r="BD22">
        <v>468647816773.51471</v>
      </c>
      <c r="BE22">
        <v>532553859722.8501</v>
      </c>
      <c r="BF22">
        <v>577776460458.47314</v>
      </c>
      <c r="BG22">
        <v>627516703644.24841</v>
      </c>
      <c r="BH22">
        <v>671359529456.47717</v>
      </c>
      <c r="BI22">
        <v>736379109928.48853</v>
      </c>
      <c r="BJ22">
        <v>791891204668.81848</v>
      </c>
      <c r="BK22">
        <v>897767805988.75549</v>
      </c>
      <c r="BL22">
        <v>997249695284.31885</v>
      </c>
      <c r="BM22">
        <v>1104316059486.8347</v>
      </c>
      <c r="BN22">
        <v>1247561124482.2046</v>
      </c>
      <c r="BO22">
        <v>1430213498494.1401</v>
      </c>
      <c r="BP22">
        <v>1567951785438.2029</v>
      </c>
    </row>
    <row r="23" spans="1:68" ht="14.25" customHeight="1" x14ac:dyDescent="0.2">
      <c r="A23" t="s">
        <v>71</v>
      </c>
      <c r="B23" t="s">
        <v>72</v>
      </c>
      <c r="C23" t="s">
        <v>5818</v>
      </c>
      <c r="D23" t="s">
        <v>5819</v>
      </c>
      <c r="AI23">
        <v>65784137844.887131</v>
      </c>
      <c r="AJ23">
        <v>62265245740.831398</v>
      </c>
      <c r="AK23">
        <v>59052819356.588257</v>
      </c>
      <c r="AL23">
        <v>59557735183.103859</v>
      </c>
      <c r="AM23">
        <v>61935296589.13047</v>
      </c>
      <c r="AN23">
        <v>65043652722.510094</v>
      </c>
      <c r="AO23">
        <v>57255842081.811432</v>
      </c>
      <c r="AP23">
        <v>47789247363.861328</v>
      </c>
      <c r="AQ23">
        <v>51007470906.381729</v>
      </c>
      <c r="AR23">
        <v>47685898399.992332</v>
      </c>
      <c r="AS23">
        <v>52475375267.930733</v>
      </c>
      <c r="AT23">
        <v>55752304983.621368</v>
      </c>
      <c r="AU23">
        <v>62207333331.375877</v>
      </c>
      <c r="AV23">
        <v>65448173781.066154</v>
      </c>
      <c r="AW23">
        <v>71007654457.133087</v>
      </c>
      <c r="AX23">
        <v>78821078002.193665</v>
      </c>
      <c r="AY23">
        <v>86712353038.12117</v>
      </c>
      <c r="AZ23">
        <v>96746938073.853867</v>
      </c>
      <c r="BA23">
        <v>107492131915.21948</v>
      </c>
      <c r="BB23">
        <v>105565763340.01721</v>
      </c>
      <c r="BC23">
        <v>110603104652.56758</v>
      </c>
      <c r="BD23">
        <v>115710732669.60818</v>
      </c>
      <c r="BE23">
        <v>119279080210.57909</v>
      </c>
      <c r="BF23">
        <v>120953317419.45891</v>
      </c>
      <c r="BG23">
        <v>127250454516.09297</v>
      </c>
      <c r="BH23">
        <v>131965595680.32149</v>
      </c>
      <c r="BI23">
        <v>143019092290.56686</v>
      </c>
      <c r="BJ23">
        <v>151820637849.53531</v>
      </c>
      <c r="BK23">
        <v>161606195964.06952</v>
      </c>
      <c r="BL23">
        <v>178065236185.12115</v>
      </c>
      <c r="BM23">
        <v>178446881949.52945</v>
      </c>
      <c r="BN23">
        <v>202239761312.46616</v>
      </c>
      <c r="BO23">
        <v>229275322964.22168</v>
      </c>
      <c r="BP23">
        <v>248788109254.50143</v>
      </c>
    </row>
    <row r="24" spans="1:68" ht="14.25" customHeight="1" x14ac:dyDescent="0.2">
      <c r="A24" t="s">
        <v>39</v>
      </c>
      <c r="B24" t="s">
        <v>40</v>
      </c>
      <c r="C24" t="s">
        <v>5818</v>
      </c>
      <c r="D24" t="s">
        <v>5819</v>
      </c>
      <c r="AI24">
        <v>13314988750.039104</v>
      </c>
      <c r="AJ24">
        <v>15311116937.506538</v>
      </c>
      <c r="AK24">
        <v>16707691076.370214</v>
      </c>
      <c r="AL24">
        <v>19304967226.966541</v>
      </c>
      <c r="AM24">
        <v>19667873372.651657</v>
      </c>
      <c r="AN24">
        <v>20869399434.671803</v>
      </c>
      <c r="AO24">
        <v>22124905678.855061</v>
      </c>
      <c r="AP24">
        <v>23202562246.415104</v>
      </c>
      <c r="AQ24">
        <v>24587221926.757671</v>
      </c>
      <c r="AR24">
        <v>26007366657.433388</v>
      </c>
      <c r="AS24">
        <v>28006116571.42408</v>
      </c>
      <c r="AT24">
        <v>29350053495.413799</v>
      </c>
      <c r="AU24">
        <v>30804225853.15073</v>
      </c>
      <c r="AV24">
        <v>33390261641.508701</v>
      </c>
      <c r="AW24">
        <v>36681797619.009392</v>
      </c>
      <c r="AX24">
        <v>40392781840.084915</v>
      </c>
      <c r="AY24">
        <v>44331186556.7677</v>
      </c>
      <c r="AZ24">
        <v>49308658385.922806</v>
      </c>
      <c r="BA24">
        <v>53397353888.282829</v>
      </c>
      <c r="BB24">
        <v>55091295327.675728</v>
      </c>
      <c r="BC24">
        <v>58177652937.729141</v>
      </c>
      <c r="BD24">
        <v>60555691596.743568</v>
      </c>
      <c r="BE24">
        <v>65959145055.113777</v>
      </c>
      <c r="BF24">
        <v>67888991384.829849</v>
      </c>
      <c r="BG24">
        <v>68536792809.354836</v>
      </c>
      <c r="BH24">
        <v>62994157863.050865</v>
      </c>
      <c r="BI24">
        <v>64268415984.240417</v>
      </c>
      <c r="BJ24">
        <v>71726221790.460938</v>
      </c>
      <c r="BK24">
        <v>74662446608.469238</v>
      </c>
      <c r="BL24">
        <v>80256047774.652786</v>
      </c>
      <c r="BM24">
        <v>75999828936.745819</v>
      </c>
      <c r="BN24">
        <v>79531139415.343262</v>
      </c>
      <c r="BO24">
        <v>89295128051.36618</v>
      </c>
      <c r="BP24">
        <v>94846525691.807404</v>
      </c>
    </row>
    <row r="25" spans="1:68" ht="14.25" customHeight="1" x14ac:dyDescent="0.2">
      <c r="A25" t="s">
        <v>826</v>
      </c>
      <c r="B25" t="s">
        <v>38</v>
      </c>
      <c r="C25" t="s">
        <v>5818</v>
      </c>
      <c r="D25" t="s">
        <v>5819</v>
      </c>
      <c r="AI25">
        <v>5560992584.0815248</v>
      </c>
      <c r="AJ25">
        <v>5508641746.5777674</v>
      </c>
      <c r="AK25">
        <v>5418635641.4643602</v>
      </c>
      <c r="AL25">
        <v>5564149170.3200874</v>
      </c>
      <c r="AM25">
        <v>5861906266.6203775</v>
      </c>
      <c r="AN25">
        <v>6246872265.5365076</v>
      </c>
      <c r="AO25">
        <v>6629906598.4753599</v>
      </c>
      <c r="AP25">
        <v>6831085000.958745</v>
      </c>
      <c r="AQ25">
        <v>7233686926.490881</v>
      </c>
      <c r="AR25">
        <v>7860145778.2158966</v>
      </c>
      <c r="AS25">
        <v>8371651389.1309252</v>
      </c>
      <c r="AT25">
        <v>8784945531.2585068</v>
      </c>
      <c r="AU25">
        <v>9162784789.562851</v>
      </c>
      <c r="AV25">
        <v>9225497142.0384884</v>
      </c>
      <c r="AW25">
        <v>9557171214.3886929</v>
      </c>
      <c r="AX25">
        <v>10191578288.568893</v>
      </c>
      <c r="AY25">
        <v>10770259828.395864</v>
      </c>
      <c r="AZ25">
        <v>11222022360.121754</v>
      </c>
      <c r="BA25">
        <v>11172453753.217318</v>
      </c>
      <c r="BB25">
        <v>10771988256.491858</v>
      </c>
      <c r="BC25">
        <v>11070657608.895292</v>
      </c>
      <c r="BD25">
        <v>11368339908.394691</v>
      </c>
      <c r="BE25">
        <v>11677407370.255768</v>
      </c>
      <c r="BF25">
        <v>11416923723.600704</v>
      </c>
      <c r="BG25">
        <v>11974224227.555962</v>
      </c>
      <c r="BH25">
        <v>12210737710.619513</v>
      </c>
      <c r="BI25">
        <v>12385261078.104076</v>
      </c>
      <c r="BJ25">
        <v>13160602906.249268</v>
      </c>
      <c r="BK25">
        <v>13615030735.279703</v>
      </c>
      <c r="BL25">
        <v>13974089558.915274</v>
      </c>
      <c r="BM25">
        <v>10348434009.0369</v>
      </c>
      <c r="BN25">
        <v>11629771045.982229</v>
      </c>
      <c r="BO25">
        <v>13790838767.177797</v>
      </c>
      <c r="BP25">
        <v>14670728026.100012</v>
      </c>
    </row>
    <row r="26" spans="1:68" ht="14.25" customHeight="1" x14ac:dyDescent="0.2">
      <c r="A26" t="s">
        <v>61</v>
      </c>
      <c r="B26" t="s">
        <v>62</v>
      </c>
      <c r="C26" t="s">
        <v>5818</v>
      </c>
      <c r="D26" t="s">
        <v>5819</v>
      </c>
      <c r="AI26">
        <v>4637925035.1346512</v>
      </c>
      <c r="AJ26">
        <v>4346554526.4359636</v>
      </c>
      <c r="AK26">
        <v>4159446606.6256704</v>
      </c>
      <c r="AL26">
        <v>4165156333.0916038</v>
      </c>
      <c r="AM26">
        <v>4727654592.0457144</v>
      </c>
      <c r="AN26">
        <v>5597533344.0020447</v>
      </c>
      <c r="AO26">
        <v>8789377072.4676685</v>
      </c>
      <c r="AP26">
        <v>12217008561.089216</v>
      </c>
      <c r="AQ26">
        <v>14407149956.400404</v>
      </c>
      <c r="AR26">
        <v>16002224289.551094</v>
      </c>
      <c r="AS26">
        <v>17250742784.141998</v>
      </c>
      <c r="AT26">
        <v>18001458126.674843</v>
      </c>
      <c r="AU26">
        <v>19914702460.567032</v>
      </c>
      <c r="AV26">
        <v>20549266300.019569</v>
      </c>
      <c r="AW26">
        <v>22394841506.879242</v>
      </c>
      <c r="AX26">
        <v>24397796561.55146</v>
      </c>
      <c r="AY26">
        <v>27916603008.320152</v>
      </c>
      <c r="AZ26">
        <v>30848274665.637886</v>
      </c>
      <c r="BA26">
        <v>33895820325.074112</v>
      </c>
      <c r="BB26">
        <v>33728882800.285889</v>
      </c>
      <c r="BC26">
        <v>34632346434.396011</v>
      </c>
      <c r="BD26">
        <v>36523539625.594048</v>
      </c>
      <c r="BE26">
        <v>37143817718.96611</v>
      </c>
      <c r="BF26">
        <v>39025220574.111145</v>
      </c>
      <c r="BG26">
        <v>39808703702.606674</v>
      </c>
      <c r="BH26">
        <v>41675869365.709778</v>
      </c>
      <c r="BI26">
        <v>44797860347.075356</v>
      </c>
      <c r="BJ26">
        <v>46718612988.876266</v>
      </c>
      <c r="BK26">
        <v>50322624311.426254</v>
      </c>
      <c r="BL26">
        <v>54961068154.122757</v>
      </c>
      <c r="BM26">
        <v>54007864310.964867</v>
      </c>
      <c r="BN26">
        <v>60173801804.383598</v>
      </c>
      <c r="BO26">
        <v>67899268901.112297</v>
      </c>
      <c r="BP26">
        <v>73353464695.467422</v>
      </c>
    </row>
    <row r="27" spans="1:68" ht="14.25" customHeight="1" x14ac:dyDescent="0.2">
      <c r="A27" t="s">
        <v>45</v>
      </c>
      <c r="B27" t="s">
        <v>46</v>
      </c>
      <c r="C27" t="s">
        <v>5818</v>
      </c>
      <c r="D27" t="s">
        <v>5819</v>
      </c>
      <c r="AI27">
        <v>53255838677.141647</v>
      </c>
      <c r="AJ27">
        <v>54396170866.008316</v>
      </c>
      <c r="AK27">
        <v>50294744736.742409</v>
      </c>
      <c r="AL27">
        <v>47573888674.070541</v>
      </c>
      <c r="AM27">
        <v>42904690514.51194</v>
      </c>
      <c r="AN27">
        <v>39248624094.270844</v>
      </c>
      <c r="AO27">
        <v>41086256715.601723</v>
      </c>
      <c r="AP27">
        <v>46559373642.39328</v>
      </c>
      <c r="AQ27">
        <v>51037575990.989517</v>
      </c>
      <c r="AR27">
        <v>53519640839.327927</v>
      </c>
      <c r="AS27">
        <v>57906420981.062637</v>
      </c>
      <c r="AT27">
        <v>62008161628.674652</v>
      </c>
      <c r="AU27">
        <v>66148859153.573448</v>
      </c>
      <c r="AV27">
        <v>72205820455.686813</v>
      </c>
      <c r="AW27">
        <v>82637196252.186798</v>
      </c>
      <c r="AX27">
        <v>93239704652.452286</v>
      </c>
      <c r="AY27">
        <v>105726566332.64618</v>
      </c>
      <c r="AZ27">
        <v>117929803087.63724</v>
      </c>
      <c r="BA27">
        <v>132462568148.19083</v>
      </c>
      <c r="BB27">
        <v>133546124535.13641</v>
      </c>
      <c r="BC27">
        <v>145709939336.14636</v>
      </c>
      <c r="BD27">
        <v>156715098657.89905</v>
      </c>
      <c r="BE27">
        <v>171127080561.61557</v>
      </c>
      <c r="BF27">
        <v>179553714196.48553</v>
      </c>
      <c r="BG27">
        <v>179879136842.30081</v>
      </c>
      <c r="BH27">
        <v>171563080410.20972</v>
      </c>
      <c r="BI27">
        <v>168862491607.69016</v>
      </c>
      <c r="BJ27">
        <v>174175106235.25061</v>
      </c>
      <c r="BK27">
        <v>189021397896.30838</v>
      </c>
      <c r="BL27">
        <v>210075455425.40778</v>
      </c>
      <c r="BM27">
        <v>233301354383.78537</v>
      </c>
      <c r="BN27">
        <v>256855349956.28806</v>
      </c>
      <c r="BO27">
        <v>262133195246.25308</v>
      </c>
      <c r="BP27">
        <v>282246388899.88702</v>
      </c>
    </row>
    <row r="28" spans="1:68" ht="14.25" customHeight="1" x14ac:dyDescent="0.2">
      <c r="A28" t="s">
        <v>49</v>
      </c>
      <c r="B28" t="s">
        <v>50</v>
      </c>
      <c r="C28" t="s">
        <v>5818</v>
      </c>
      <c r="D28" t="s">
        <v>5819</v>
      </c>
      <c r="AI28">
        <v>814556052.13300967</v>
      </c>
      <c r="AJ28">
        <v>941291601.52733552</v>
      </c>
      <c r="AK28">
        <v>1085359245.4107432</v>
      </c>
      <c r="AL28">
        <v>1179282964.1089303</v>
      </c>
      <c r="AM28">
        <v>1204222260.8668103</v>
      </c>
      <c r="AN28">
        <v>1238465347.9538705</v>
      </c>
      <c r="AO28">
        <v>1275078179.1709223</v>
      </c>
      <c r="AP28">
        <v>1351992019.8740213</v>
      </c>
      <c r="AQ28">
        <v>1420411463.6872134</v>
      </c>
      <c r="AR28">
        <v>1576253851.939832</v>
      </c>
      <c r="AS28">
        <v>1809272767.231339</v>
      </c>
      <c r="AT28">
        <v>1942393498.989264</v>
      </c>
      <c r="AU28">
        <v>2079079109.0513372</v>
      </c>
      <c r="AV28">
        <v>2325041693.7831573</v>
      </c>
      <c r="AW28">
        <v>2501705561.799571</v>
      </c>
      <c r="AX28">
        <v>2637403712.7936869</v>
      </c>
      <c r="AY28">
        <v>2841391542.8112178</v>
      </c>
      <c r="AZ28">
        <v>3014591619.2291646</v>
      </c>
      <c r="BA28">
        <v>3025398072.2188635</v>
      </c>
      <c r="BB28">
        <v>3030338809.8255129</v>
      </c>
      <c r="BC28">
        <v>3105197529.4442606</v>
      </c>
      <c r="BD28">
        <v>3159811002.678915</v>
      </c>
      <c r="BE28">
        <v>3082649556.9385586</v>
      </c>
      <c r="BF28">
        <v>3232799972.9121299</v>
      </c>
      <c r="BG28">
        <v>3290936486.1276751</v>
      </c>
      <c r="BH28">
        <v>3401343634.919971</v>
      </c>
      <c r="BI28">
        <v>3429388416.3637333</v>
      </c>
      <c r="BJ28">
        <v>3404802284.0926032</v>
      </c>
      <c r="BK28">
        <v>3621951857.367075</v>
      </c>
      <c r="BL28">
        <v>4060725193.6104298</v>
      </c>
      <c r="BM28">
        <v>3767811391.10607</v>
      </c>
      <c r="BN28">
        <v>4624314595.9960823</v>
      </c>
      <c r="BO28">
        <v>5382254672.4079466</v>
      </c>
      <c r="BP28">
        <v>5831789718.2555218</v>
      </c>
    </row>
    <row r="29" spans="1:68" ht="14.25" customHeight="1" x14ac:dyDescent="0.2">
      <c r="A29" t="s">
        <v>53</v>
      </c>
      <c r="B29" t="s">
        <v>54</v>
      </c>
      <c r="C29" t="s">
        <v>5818</v>
      </c>
      <c r="D29" t="s">
        <v>5819</v>
      </c>
      <c r="AI29">
        <v>2068931682.9477973</v>
      </c>
      <c r="AJ29">
        <v>2063302184.0023329</v>
      </c>
      <c r="AK29">
        <v>2109061166.9096789</v>
      </c>
      <c r="AL29">
        <v>2224009319.3094358</v>
      </c>
      <c r="AM29">
        <v>2285116526.7396836</v>
      </c>
      <c r="AN29">
        <v>2435661677.4395952</v>
      </c>
      <c r="AO29">
        <v>2544751275.6702685</v>
      </c>
      <c r="AP29">
        <v>2707711381.3799534</v>
      </c>
      <c r="AQ29">
        <v>2844929975.7323761</v>
      </c>
      <c r="AR29">
        <v>2982784269.9482398</v>
      </c>
      <c r="AS29">
        <v>3334556050.416491</v>
      </c>
      <c r="AT29">
        <v>3655898957.5060744</v>
      </c>
      <c r="AU29">
        <v>3657845331.6042042</v>
      </c>
      <c r="AV29">
        <v>3857284207.7603903</v>
      </c>
      <c r="AW29">
        <v>4052955585.1043711</v>
      </c>
      <c r="AX29">
        <v>4250016553.2539296</v>
      </c>
      <c r="AY29">
        <v>4623961353.0489397</v>
      </c>
      <c r="AZ29">
        <v>4908105011.7192459</v>
      </c>
      <c r="BA29">
        <v>4909322335.6673937</v>
      </c>
      <c r="BB29">
        <v>4661665611.4224453</v>
      </c>
      <c r="BC29">
        <v>4600224450.5761213</v>
      </c>
      <c r="BD29">
        <v>4519405326.5992994</v>
      </c>
      <c r="BE29">
        <v>4401060438.4810324</v>
      </c>
      <c r="BF29">
        <v>4546789583.9929047</v>
      </c>
      <c r="BG29">
        <v>4573359853.649189</v>
      </c>
      <c r="BH29">
        <v>4819676018.1506624</v>
      </c>
      <c r="BI29">
        <v>5102072630.2283592</v>
      </c>
      <c r="BJ29">
        <v>5447424722.8492804</v>
      </c>
      <c r="BK29">
        <v>5488075615.4577198</v>
      </c>
      <c r="BL29">
        <v>5832740627.9040298</v>
      </c>
      <c r="BM29">
        <v>5481722847.26196</v>
      </c>
      <c r="BN29">
        <v>5965474014.7205009</v>
      </c>
      <c r="BO29">
        <v>6796164944.1176281</v>
      </c>
    </row>
    <row r="30" spans="1:68" ht="14.25" customHeight="1" x14ac:dyDescent="0.2">
      <c r="A30" t="s">
        <v>827</v>
      </c>
      <c r="B30" t="s">
        <v>58</v>
      </c>
      <c r="C30" t="s">
        <v>5818</v>
      </c>
      <c r="D30" t="s">
        <v>5819</v>
      </c>
      <c r="AI30">
        <v>16285334760.932207</v>
      </c>
      <c r="AJ30">
        <v>17722750388.047066</v>
      </c>
      <c r="AK30">
        <v>18425080624.15551</v>
      </c>
      <c r="AL30">
        <v>19667081616.78112</v>
      </c>
      <c r="AM30">
        <v>21024526972.446465</v>
      </c>
      <c r="AN30">
        <v>22469554058.296165</v>
      </c>
      <c r="AO30">
        <v>23878833796.595642</v>
      </c>
      <c r="AP30">
        <v>25494019473.698982</v>
      </c>
      <c r="AQ30">
        <v>27077132708.609688</v>
      </c>
      <c r="AR30">
        <v>27577524724.435963</v>
      </c>
      <c r="AS30">
        <v>28909467542.170578</v>
      </c>
      <c r="AT30">
        <v>30058157186.514919</v>
      </c>
      <c r="AU30">
        <v>31283984731.611572</v>
      </c>
      <c r="AV30">
        <v>32766590619.28347</v>
      </c>
      <c r="AW30">
        <v>35051931465.838196</v>
      </c>
      <c r="AX30">
        <v>37749359760.554253</v>
      </c>
      <c r="AY30">
        <v>40780171854.834969</v>
      </c>
      <c r="AZ30">
        <v>43796805025.955841</v>
      </c>
      <c r="BA30">
        <v>47385371260.272575</v>
      </c>
      <c r="BB30">
        <v>49278173099.073906</v>
      </c>
      <c r="BC30">
        <v>51935331423.487793</v>
      </c>
      <c r="BD30">
        <v>55765337777.577415</v>
      </c>
      <c r="BE30">
        <v>61696072906.014305</v>
      </c>
      <c r="BF30">
        <v>70394877007.23349</v>
      </c>
      <c r="BG30">
        <v>76454300115.43512</v>
      </c>
      <c r="BH30">
        <v>78777661969.408157</v>
      </c>
      <c r="BI30">
        <v>84385715066.607407</v>
      </c>
      <c r="BJ30">
        <v>96545462750.111618</v>
      </c>
      <c r="BK30">
        <v>103029675562.8636</v>
      </c>
      <c r="BL30">
        <v>107078496355.73969</v>
      </c>
      <c r="BM30">
        <v>98004280065.352844</v>
      </c>
      <c r="BN30">
        <v>112858166789.68472</v>
      </c>
      <c r="BO30">
        <v>125160365230.69498</v>
      </c>
      <c r="BP30">
        <v>132892186347.72142</v>
      </c>
    </row>
    <row r="31" spans="1:68" ht="14.25" customHeight="1" x14ac:dyDescent="0.2">
      <c r="A31" t="s">
        <v>65</v>
      </c>
      <c r="B31" t="s">
        <v>66</v>
      </c>
      <c r="C31" t="s">
        <v>5818</v>
      </c>
      <c r="D31" t="s">
        <v>5819</v>
      </c>
      <c r="AI31">
        <v>997458383690.94788</v>
      </c>
      <c r="AJ31">
        <v>1041834385789.3075</v>
      </c>
      <c r="AK31">
        <v>1059778771291.4553</v>
      </c>
      <c r="AL31">
        <v>1138326881879.541</v>
      </c>
      <c r="AM31">
        <v>1230679787753.9839</v>
      </c>
      <c r="AN31">
        <v>1309554571189.2212</v>
      </c>
      <c r="AO31">
        <v>1362985284392.136</v>
      </c>
      <c r="AP31">
        <v>1433558431102.0898</v>
      </c>
      <c r="AQ31">
        <v>1454571004358.1816</v>
      </c>
      <c r="AR31">
        <v>1482057413842.3403</v>
      </c>
      <c r="AS31">
        <v>1582133937142.2556</v>
      </c>
      <c r="AT31">
        <v>1640243857235.2859</v>
      </c>
      <c r="AU31">
        <v>1716595685871.2278</v>
      </c>
      <c r="AV31">
        <v>1770456746653.5176</v>
      </c>
      <c r="AW31">
        <v>1922785831282.2124</v>
      </c>
      <c r="AX31">
        <v>2046574552628.8914</v>
      </c>
      <c r="AY31">
        <v>2193273153845.7598</v>
      </c>
      <c r="AZ31">
        <v>2389430239855.4028</v>
      </c>
      <c r="BA31">
        <v>2559535104844.251</v>
      </c>
      <c r="BB31">
        <v>2572081759819.2393</v>
      </c>
      <c r="BC31">
        <v>2799325235403.7891</v>
      </c>
      <c r="BD31">
        <v>2970630762099.6021</v>
      </c>
      <c r="BE31">
        <v>2992140131710.9834</v>
      </c>
      <c r="BF31">
        <v>3120542014445.9102</v>
      </c>
      <c r="BG31">
        <v>3166808963772.2344</v>
      </c>
      <c r="BH31">
        <v>2989121457827.1592</v>
      </c>
      <c r="BI31">
        <v>2907889886097.5498</v>
      </c>
      <c r="BJ31">
        <v>2980287463599.856</v>
      </c>
      <c r="BK31">
        <v>3187189640258.8701</v>
      </c>
      <c r="BL31">
        <v>3333775621737.5493</v>
      </c>
      <c r="BM31">
        <v>3359777233099.9863</v>
      </c>
      <c r="BN31">
        <v>3787769507879.9849</v>
      </c>
      <c r="BO31">
        <v>4176778228978.397</v>
      </c>
      <c r="BP31">
        <v>4454930345429.168</v>
      </c>
    </row>
    <row r="32" spans="1:68" ht="14.25" customHeight="1" x14ac:dyDescent="0.2">
      <c r="A32" t="s">
        <v>43</v>
      </c>
      <c r="B32" t="s">
        <v>44</v>
      </c>
      <c r="C32" t="s">
        <v>5818</v>
      </c>
      <c r="D32" t="s">
        <v>5819</v>
      </c>
      <c r="AI32">
        <v>2499627199.5691533</v>
      </c>
      <c r="AJ32">
        <v>2483380048.1268396</v>
      </c>
      <c r="AK32">
        <v>2395384190.7839165</v>
      </c>
      <c r="AL32">
        <v>2471609893.8496661</v>
      </c>
      <c r="AM32">
        <v>2575143533.1642928</v>
      </c>
      <c r="AN32">
        <v>2682087023.062439</v>
      </c>
      <c r="AO32">
        <v>2839794857.6835351</v>
      </c>
      <c r="AP32">
        <v>3025696089.8754792</v>
      </c>
      <c r="AQ32">
        <v>3173780720.3439832</v>
      </c>
      <c r="AR32">
        <v>3229464361.8572702</v>
      </c>
      <c r="AS32">
        <v>3449491719.2653532</v>
      </c>
      <c r="AT32">
        <v>3443729783.9953489</v>
      </c>
      <c r="AU32">
        <v>3524782524.4020462</v>
      </c>
      <c r="AV32">
        <v>3672567713.6547031</v>
      </c>
      <c r="AW32">
        <v>3824562267.0237775</v>
      </c>
      <c r="AX32">
        <v>4100501900.2794333</v>
      </c>
      <c r="AY32">
        <v>4483553897.3009596</v>
      </c>
      <c r="AZ32">
        <v>4700771898.8618994</v>
      </c>
      <c r="BA32">
        <v>4821693413.5575504</v>
      </c>
      <c r="BB32">
        <v>4608022922.6948204</v>
      </c>
      <c r="BC32">
        <v>4560589073.1642113</v>
      </c>
      <c r="BD32">
        <v>4618726457.3986034</v>
      </c>
      <c r="BE32">
        <v>4356247244.0692816</v>
      </c>
      <c r="BF32">
        <v>4376632640.1861582</v>
      </c>
      <c r="BG32">
        <v>4339000375.9413939</v>
      </c>
      <c r="BH32">
        <v>4451260151.1337585</v>
      </c>
      <c r="BI32">
        <v>4580665172.6074133</v>
      </c>
      <c r="BJ32">
        <v>4544954000.4250011</v>
      </c>
      <c r="BK32">
        <v>4743577770.7224398</v>
      </c>
      <c r="BL32">
        <v>4891705000.8690863</v>
      </c>
      <c r="BM32">
        <v>4122568135.2245464</v>
      </c>
      <c r="BN32">
        <v>4148367483.6614356</v>
      </c>
      <c r="BO32">
        <v>5039066721.4376507</v>
      </c>
      <c r="BP32">
        <v>5458624997.04146</v>
      </c>
    </row>
    <row r="33" spans="1:68" ht="14.25" customHeight="1" x14ac:dyDescent="0.2">
      <c r="A33" t="s">
        <v>69</v>
      </c>
      <c r="B33" t="s">
        <v>70</v>
      </c>
      <c r="C33" t="s">
        <v>5818</v>
      </c>
      <c r="D33" t="s">
        <v>5819</v>
      </c>
      <c r="AI33">
        <v>14451434678.975931</v>
      </c>
      <c r="AJ33">
        <v>15410163448.782455</v>
      </c>
      <c r="AK33">
        <v>16511354669.210249</v>
      </c>
      <c r="AL33">
        <v>16954208532.440748</v>
      </c>
      <c r="AM33">
        <v>17860878285.469543</v>
      </c>
      <c r="AN33">
        <v>19052073906.611031</v>
      </c>
      <c r="AO33">
        <v>19959291280.469765</v>
      </c>
      <c r="AP33">
        <v>20004779861.194298</v>
      </c>
      <c r="AQ33">
        <v>20116622561.410355</v>
      </c>
      <c r="AR33">
        <v>21023972014.777344</v>
      </c>
      <c r="AS33">
        <v>22112837584.470325</v>
      </c>
      <c r="AT33">
        <v>23231198263.092144</v>
      </c>
      <c r="AU33">
        <v>24505723085.272068</v>
      </c>
      <c r="AV33">
        <v>25715228387.377991</v>
      </c>
      <c r="AW33">
        <v>26539907382.588062</v>
      </c>
      <c r="AX33">
        <v>27478122800.720028</v>
      </c>
      <c r="AY33">
        <v>29571179475.309834</v>
      </c>
      <c r="AZ33">
        <v>30419289276.978149</v>
      </c>
      <c r="BA33">
        <v>30403964766.392612</v>
      </c>
      <c r="BB33">
        <v>30051692834.193192</v>
      </c>
      <c r="BC33">
        <v>31207432050.363998</v>
      </c>
      <c r="BD33">
        <v>33044207206.125053</v>
      </c>
      <c r="BE33">
        <v>35387298721.488724</v>
      </c>
      <c r="BF33">
        <v>34227609587.531128</v>
      </c>
      <c r="BG33">
        <v>33850757981.554077</v>
      </c>
      <c r="BH33">
        <v>26475985797.987419</v>
      </c>
      <c r="BI33">
        <v>24234547470.156807</v>
      </c>
      <c r="BJ33">
        <v>26683752499.711555</v>
      </c>
      <c r="BK33">
        <v>28522869251.140316</v>
      </c>
      <c r="BL33">
        <v>30701487040.923317</v>
      </c>
      <c r="BM33">
        <v>31223413923.133492</v>
      </c>
      <c r="BN33">
        <v>35346624887.28157</v>
      </c>
      <c r="BO33">
        <v>37219304326.449287</v>
      </c>
      <c r="BP33">
        <v>39118736084.256905</v>
      </c>
    </row>
    <row r="34" spans="1:68" ht="14.25" customHeight="1" x14ac:dyDescent="0.2">
      <c r="A34" t="s">
        <v>55</v>
      </c>
      <c r="B34" t="s">
        <v>56</v>
      </c>
      <c r="C34" t="s">
        <v>5818</v>
      </c>
      <c r="D34" t="s">
        <v>5819</v>
      </c>
      <c r="AI34">
        <v>947589698.12724268</v>
      </c>
      <c r="AJ34">
        <v>975639700.05655241</v>
      </c>
      <c r="AK34">
        <v>1043784163.8585988</v>
      </c>
      <c r="AL34">
        <v>1089750067.8485408</v>
      </c>
      <c r="AM34">
        <v>1168129540.5283332</v>
      </c>
      <c r="AN34">
        <v>1276989027.8423488</v>
      </c>
      <c r="AO34">
        <v>1372735402.2032235</v>
      </c>
      <c r="AP34">
        <v>1471448195.0108163</v>
      </c>
      <c r="AQ34">
        <v>1575985204.4766722</v>
      </c>
      <c r="AR34">
        <v>1725893721.4561477</v>
      </c>
      <c r="AS34">
        <v>1824205155.3152962</v>
      </c>
      <c r="AT34">
        <v>2001975345.7076302</v>
      </c>
      <c r="AU34">
        <v>2245416948.6904225</v>
      </c>
      <c r="AV34">
        <v>2468041202.3227425</v>
      </c>
      <c r="AW34">
        <v>2665114983.9977651</v>
      </c>
      <c r="AX34">
        <v>2939301268.3201208</v>
      </c>
      <c r="AY34">
        <v>3200857790.5821495</v>
      </c>
      <c r="AZ34">
        <v>3817034513.671834</v>
      </c>
      <c r="BA34">
        <v>4066799408.0477204</v>
      </c>
      <c r="BB34">
        <v>4405627433.2773447</v>
      </c>
      <c r="BC34">
        <v>4991230791.6028986</v>
      </c>
      <c r="BD34">
        <v>5517413987.0956326</v>
      </c>
      <c r="BE34">
        <v>6047463713.4762287</v>
      </c>
      <c r="BF34">
        <v>6187128410.4154673</v>
      </c>
      <c r="BG34">
        <v>6731464261.3729811</v>
      </c>
      <c r="BH34">
        <v>7450798296.6456709</v>
      </c>
      <c r="BI34">
        <v>8306544992.0327206</v>
      </c>
      <c r="BJ34">
        <v>8808682650.5113583</v>
      </c>
      <c r="BK34">
        <v>9093982081.076931</v>
      </c>
      <c r="BL34">
        <v>9873189666.7676716</v>
      </c>
      <c r="BM34">
        <v>9605860673.5636749</v>
      </c>
      <c r="BN34">
        <v>10436528020.401442</v>
      </c>
      <c r="BO34">
        <v>11753826959.540936</v>
      </c>
    </row>
    <row r="35" spans="1:68" ht="14.25" customHeight="1" x14ac:dyDescent="0.2">
      <c r="A35" t="s">
        <v>63</v>
      </c>
      <c r="B35" t="s">
        <v>64</v>
      </c>
      <c r="C35" t="s">
        <v>5818</v>
      </c>
      <c r="D35" t="s">
        <v>5819</v>
      </c>
      <c r="AI35">
        <v>7805475853.158741</v>
      </c>
      <c r="AJ35">
        <v>8671318558.7068806</v>
      </c>
      <c r="AK35">
        <v>9127638053.7832813</v>
      </c>
      <c r="AL35">
        <v>9523033629.089653</v>
      </c>
      <c r="AM35">
        <v>10079233815.034781</v>
      </c>
      <c r="AN35">
        <v>11014032812.520325</v>
      </c>
      <c r="AO35">
        <v>11869525175.816534</v>
      </c>
      <c r="AP35">
        <v>13079494422.903978</v>
      </c>
      <c r="AQ35">
        <v>13285171486.104654</v>
      </c>
      <c r="AR35">
        <v>14775653442.621414</v>
      </c>
      <c r="AS35">
        <v>15410698645.682024</v>
      </c>
      <c r="AT35">
        <v>15797184483.819672</v>
      </c>
      <c r="AU35">
        <v>17016386810.665956</v>
      </c>
      <c r="AV35">
        <v>18155045000.20668</v>
      </c>
      <c r="AW35">
        <v>19147703171.640732</v>
      </c>
      <c r="AX35">
        <v>20647920308.54488</v>
      </c>
      <c r="AY35">
        <v>23064890692.236111</v>
      </c>
      <c r="AZ35">
        <v>25062021816.527</v>
      </c>
      <c r="BA35">
        <v>26375632818.753643</v>
      </c>
      <c r="BB35">
        <v>22784671433.092518</v>
      </c>
      <c r="BC35">
        <v>25395910903.491005</v>
      </c>
      <c r="BD35">
        <v>27692393434.699146</v>
      </c>
      <c r="BE35">
        <v>26304559562.543613</v>
      </c>
      <c r="BF35">
        <v>28559217475.987183</v>
      </c>
      <c r="BG35">
        <v>32587870647.054539</v>
      </c>
      <c r="BH35">
        <v>31162419272.122231</v>
      </c>
      <c r="BI35">
        <v>36266220081.591225</v>
      </c>
      <c r="BJ35">
        <v>35589435395.477493</v>
      </c>
      <c r="BK35">
        <v>36293825138.630867</v>
      </c>
      <c r="BL35">
        <v>37220081094.054123</v>
      </c>
      <c r="BM35">
        <v>36179967540.117767</v>
      </c>
      <c r="BN35">
        <v>43133140608.762833</v>
      </c>
      <c r="BO35">
        <v>48703064009.734093</v>
      </c>
      <c r="BP35">
        <v>51856809570.572182</v>
      </c>
    </row>
    <row r="36" spans="1:68" ht="14.25" customHeight="1" x14ac:dyDescent="0.2">
      <c r="A36" t="s">
        <v>87</v>
      </c>
      <c r="B36" t="s">
        <v>88</v>
      </c>
      <c r="C36" t="s">
        <v>5818</v>
      </c>
      <c r="D36" t="s">
        <v>5819</v>
      </c>
      <c r="AI36">
        <v>1781707623.6445577</v>
      </c>
      <c r="AJ36">
        <v>1831783983.9822879</v>
      </c>
      <c r="AK36">
        <v>1753170790.1128929</v>
      </c>
      <c r="AL36">
        <v>1800743914.7809932</v>
      </c>
      <c r="AM36">
        <v>1929312915.0637782</v>
      </c>
      <c r="AN36">
        <v>2111588545.1711531</v>
      </c>
      <c r="AO36">
        <v>2064234890.5514886</v>
      </c>
      <c r="AP36">
        <v>2211121275.3541107</v>
      </c>
      <c r="AQ36">
        <v>2341065142.2856636</v>
      </c>
      <c r="AR36">
        <v>2459663881.6114111</v>
      </c>
      <c r="AS36">
        <v>2452761381.7809367</v>
      </c>
      <c r="AT36">
        <v>2619965169.1105366</v>
      </c>
      <c r="AU36">
        <v>2756903876.950623</v>
      </c>
      <c r="AV36">
        <v>2659592507.3690825</v>
      </c>
      <c r="AW36">
        <v>2894838239.1412683</v>
      </c>
      <c r="AX36">
        <v>3012720151.3182273</v>
      </c>
      <c r="AY36">
        <v>3253799664.2500119</v>
      </c>
      <c r="AZ36">
        <v>3495935180.4835372</v>
      </c>
      <c r="BA36">
        <v>3636486380.8077331</v>
      </c>
      <c r="BB36">
        <v>3973116132.6426001</v>
      </c>
      <c r="BC36">
        <v>4207624657.221488</v>
      </c>
      <c r="BD36">
        <v>4474567487.0411425</v>
      </c>
      <c r="BE36">
        <v>4897034572.030654</v>
      </c>
      <c r="BF36">
        <v>3295437288.5500021</v>
      </c>
      <c r="BG36">
        <v>3231436576.4418468</v>
      </c>
      <c r="BH36">
        <v>3559349379.2323341</v>
      </c>
      <c r="BI36">
        <v>3893548336.2376914</v>
      </c>
      <c r="BJ36">
        <v>4236556479.5465055</v>
      </c>
      <c r="BK36">
        <v>4419174296.7419901</v>
      </c>
      <c r="BL36">
        <v>4869757044.866395</v>
      </c>
      <c r="BM36">
        <v>5359843442.7216196</v>
      </c>
      <c r="BN36">
        <v>5769272621.6169586</v>
      </c>
      <c r="BO36">
        <v>6206496349.6843004</v>
      </c>
      <c r="BP36">
        <v>6488703710.7072105</v>
      </c>
    </row>
    <row r="37" spans="1:68" ht="14.25" customHeight="1" x14ac:dyDescent="0.2">
      <c r="A37" t="s">
        <v>83</v>
      </c>
      <c r="B37" t="s">
        <v>84</v>
      </c>
      <c r="C37" t="s">
        <v>5818</v>
      </c>
      <c r="D37" t="s">
        <v>5819</v>
      </c>
      <c r="AI37">
        <v>560184961451.59778</v>
      </c>
      <c r="AJ37">
        <v>567048053070.88782</v>
      </c>
      <c r="AK37">
        <v>585191423921.59607</v>
      </c>
      <c r="AL37">
        <v>615002687930.82019</v>
      </c>
      <c r="AM37">
        <v>656367194071.93274</v>
      </c>
      <c r="AN37">
        <v>688183583810.0542</v>
      </c>
      <c r="AO37">
        <v>712130924872.24719</v>
      </c>
      <c r="AP37">
        <v>755390170461.40771</v>
      </c>
      <c r="AQ37">
        <v>793674327704.28784</v>
      </c>
      <c r="AR37">
        <v>846412945809.99487</v>
      </c>
      <c r="AS37">
        <v>900996986801.06445</v>
      </c>
      <c r="AT37">
        <v>937786776176.92944</v>
      </c>
      <c r="AU37">
        <v>971003788233.13135</v>
      </c>
      <c r="AV37">
        <v>1023682523002.9192</v>
      </c>
      <c r="AW37">
        <v>1083609294356.4417</v>
      </c>
      <c r="AX37">
        <v>1171326187910.1287</v>
      </c>
      <c r="AY37">
        <v>1241594039979.5913</v>
      </c>
      <c r="AZ37">
        <v>1301593351698.1699</v>
      </c>
      <c r="BA37">
        <v>1342395839240.4343</v>
      </c>
      <c r="BB37">
        <v>1307000908301.4761</v>
      </c>
      <c r="BC37">
        <v>1363577286343.324</v>
      </c>
      <c r="BD37">
        <v>1430806739876.6357</v>
      </c>
      <c r="BE37">
        <v>1468097961846.5908</v>
      </c>
      <c r="BF37">
        <v>1554125000000</v>
      </c>
      <c r="BG37">
        <v>1621395561291.9165</v>
      </c>
      <c r="BH37">
        <v>1594851775821.647</v>
      </c>
      <c r="BI37">
        <v>1678092366067.5535</v>
      </c>
      <c r="BJ37">
        <v>1765762548007.7686</v>
      </c>
      <c r="BK37">
        <v>1852985933143.4849</v>
      </c>
      <c r="BL37">
        <v>1899695367283.5959</v>
      </c>
      <c r="BM37">
        <v>1847837502049.199</v>
      </c>
      <c r="BN37">
        <v>2133084584492.5464</v>
      </c>
      <c r="BO37">
        <v>2415839858207.4385</v>
      </c>
      <c r="BP37">
        <v>2469314350968.6064</v>
      </c>
    </row>
    <row r="38" spans="1:68" ht="14.25" customHeight="1" x14ac:dyDescent="0.2">
      <c r="A38" t="s">
        <v>828</v>
      </c>
      <c r="B38" t="s">
        <v>829</v>
      </c>
      <c r="C38" t="s">
        <v>5818</v>
      </c>
      <c r="D38" t="s">
        <v>5819</v>
      </c>
      <c r="AI38">
        <v>832546733590.68604</v>
      </c>
      <c r="AJ38">
        <v>769335147843.39221</v>
      </c>
      <c r="AK38">
        <v>750786399386.43396</v>
      </c>
      <c r="AL38">
        <v>771259858652.60315</v>
      </c>
      <c r="AM38">
        <v>816840626132.93518</v>
      </c>
      <c r="AN38">
        <v>877844989086.74084</v>
      </c>
      <c r="AO38">
        <v>920763125971.77258</v>
      </c>
      <c r="AP38">
        <v>952479146265.78821</v>
      </c>
      <c r="AQ38">
        <v>993748213006.90186</v>
      </c>
      <c r="AR38">
        <v>1024789400230.6891</v>
      </c>
      <c r="AS38">
        <v>1086212599033.1851</v>
      </c>
      <c r="AT38">
        <v>1162903613912.0356</v>
      </c>
      <c r="AU38">
        <v>1249275763005.2996</v>
      </c>
      <c r="AV38">
        <v>1315851210361.2009</v>
      </c>
      <c r="AW38">
        <v>1433758584758.5181</v>
      </c>
      <c r="AX38">
        <v>1517732331413.5552</v>
      </c>
      <c r="AY38">
        <v>1684086335196.1814</v>
      </c>
      <c r="AZ38">
        <v>1872113087520.8069</v>
      </c>
      <c r="BA38">
        <v>2065986359864.9077</v>
      </c>
      <c r="BB38">
        <v>2064788619899.2747</v>
      </c>
      <c r="BC38">
        <v>2174317371923.2922</v>
      </c>
      <c r="BD38">
        <v>2324242014095.3721</v>
      </c>
      <c r="BE38">
        <v>2401886260748.6519</v>
      </c>
      <c r="BF38">
        <v>2474946029077.7646</v>
      </c>
      <c r="BG38">
        <v>2580227702277.2808</v>
      </c>
      <c r="BH38">
        <v>2699035497233.8052</v>
      </c>
      <c r="BI38">
        <v>2859067108801.3657</v>
      </c>
      <c r="BJ38">
        <v>3065350866551.728</v>
      </c>
      <c r="BK38">
        <v>3283321313125.9346</v>
      </c>
      <c r="BL38">
        <v>3633308852303.1875</v>
      </c>
      <c r="BM38">
        <v>3663193085280.8799</v>
      </c>
      <c r="BN38">
        <v>4046609678794.7266</v>
      </c>
      <c r="BO38">
        <v>4521232973998.4365</v>
      </c>
      <c r="BP38">
        <v>4833673325243.2256</v>
      </c>
    </row>
    <row r="39" spans="1:68" ht="14.25" customHeight="1" x14ac:dyDescent="0.2">
      <c r="A39" t="s">
        <v>419</v>
      </c>
      <c r="B39" t="s">
        <v>420</v>
      </c>
      <c r="C39" t="s">
        <v>5818</v>
      </c>
      <c r="D39" t="s">
        <v>5819</v>
      </c>
      <c r="AI39">
        <v>191005018296.0867</v>
      </c>
      <c r="AJ39">
        <v>195655861759.97662</v>
      </c>
      <c r="AK39">
        <v>200027191466.87265</v>
      </c>
      <c r="AL39">
        <v>204510564935.9332</v>
      </c>
      <c r="AM39">
        <v>211529959212.07669</v>
      </c>
      <c r="AN39">
        <v>217004091175.0556</v>
      </c>
      <c r="AO39">
        <v>222747306457.8775</v>
      </c>
      <c r="AP39">
        <v>232005796537.15338</v>
      </c>
      <c r="AQ39">
        <v>240727947879.24286</v>
      </c>
      <c r="AR39">
        <v>248201049346.69598</v>
      </c>
      <c r="AS39">
        <v>263627541287.89151</v>
      </c>
      <c r="AT39">
        <v>273454243730.00208</v>
      </c>
      <c r="AU39">
        <v>281956062254.3515</v>
      </c>
      <c r="AV39">
        <v>284293141607.10931</v>
      </c>
      <c r="AW39">
        <v>296889791565.93317</v>
      </c>
      <c r="AX39">
        <v>308825076428.30206</v>
      </c>
      <c r="AY39">
        <v>346323158154.13251</v>
      </c>
      <c r="AZ39">
        <v>384574558162.24744</v>
      </c>
      <c r="BA39">
        <v>411512093039.14337</v>
      </c>
      <c r="BB39">
        <v>410201362487.71344</v>
      </c>
      <c r="BC39">
        <v>425928053025.40515</v>
      </c>
      <c r="BD39">
        <v>454912095759.70776</v>
      </c>
      <c r="BE39">
        <v>475340741851.24573</v>
      </c>
      <c r="BF39">
        <v>498760487993.31348</v>
      </c>
      <c r="BG39">
        <v>519299911605.98584</v>
      </c>
      <c r="BH39">
        <v>540550953723.45416</v>
      </c>
      <c r="BI39">
        <v>563950610001.63062</v>
      </c>
      <c r="BJ39">
        <v>576360597477.86951</v>
      </c>
      <c r="BK39">
        <v>601867859451.37109</v>
      </c>
      <c r="BL39">
        <v>632274562999.58813</v>
      </c>
      <c r="BM39">
        <v>630567393919.53479</v>
      </c>
      <c r="BN39">
        <v>710318871754.09717</v>
      </c>
      <c r="BO39">
        <v>796369094824.20703</v>
      </c>
      <c r="BP39">
        <v>822862795503.96313</v>
      </c>
    </row>
    <row r="40" spans="1:68" ht="14.25" customHeight="1" x14ac:dyDescent="0.2">
      <c r="A40" t="s">
        <v>830</v>
      </c>
      <c r="B40" t="s">
        <v>831</v>
      </c>
      <c r="C40" t="s">
        <v>5818</v>
      </c>
      <c r="D40" t="s">
        <v>5819</v>
      </c>
    </row>
    <row r="41" spans="1:68" ht="14.25" customHeight="1" x14ac:dyDescent="0.2">
      <c r="A41" t="s">
        <v>91</v>
      </c>
      <c r="B41" t="s">
        <v>92</v>
      </c>
      <c r="C41" t="s">
        <v>5818</v>
      </c>
      <c r="D41" t="s">
        <v>5819</v>
      </c>
      <c r="AI41">
        <v>59203042078.142075</v>
      </c>
      <c r="AJ41">
        <v>66075690480.255165</v>
      </c>
      <c r="AK41">
        <v>76266169098.824677</v>
      </c>
      <c r="AL41">
        <v>84364774168.290802</v>
      </c>
      <c r="AM41">
        <v>91998297195.401184</v>
      </c>
      <c r="AN41">
        <v>104524492338.02345</v>
      </c>
      <c r="AO41">
        <v>116331728719.05495</v>
      </c>
      <c r="AP41">
        <v>127084973049.64523</v>
      </c>
      <c r="AQ41">
        <v>133888459732.6194</v>
      </c>
      <c r="AR41">
        <v>135403718285.28564</v>
      </c>
      <c r="AS41">
        <v>145355726570.83585</v>
      </c>
      <c r="AT41">
        <v>153318300830.11111</v>
      </c>
      <c r="AU41">
        <v>160694762437.43781</v>
      </c>
      <c r="AV41">
        <v>171606243155.84302</v>
      </c>
      <c r="AW41">
        <v>187973652898.55316</v>
      </c>
      <c r="AX41">
        <v>205184272360.57419</v>
      </c>
      <c r="AY41">
        <v>256070327751.86725</v>
      </c>
      <c r="AZ41">
        <v>278373990855.26276</v>
      </c>
      <c r="BA41">
        <v>275754675659.09277</v>
      </c>
      <c r="BB41">
        <v>271327840688.24097</v>
      </c>
      <c r="BC41">
        <v>307855669991.93134</v>
      </c>
      <c r="BD41">
        <v>349147748327.25269</v>
      </c>
      <c r="BE41">
        <v>374316599644.85577</v>
      </c>
      <c r="BF41">
        <v>392670388751.6347</v>
      </c>
      <c r="BG41">
        <v>402902197383.28156</v>
      </c>
      <c r="BH41">
        <v>405499679723.23535</v>
      </c>
      <c r="BI41">
        <v>424831691034.1629</v>
      </c>
      <c r="BJ41">
        <v>450891850924.63654</v>
      </c>
      <c r="BK41">
        <v>478093905184.16663</v>
      </c>
      <c r="BL41">
        <v>491687970151.70258</v>
      </c>
      <c r="BM41">
        <v>491062045094.54541</v>
      </c>
      <c r="BN41">
        <v>566278570129.92664</v>
      </c>
      <c r="BO41">
        <v>619206194253.4325</v>
      </c>
      <c r="BP41">
        <v>653360984982.92737</v>
      </c>
    </row>
    <row r="42" spans="1:68" ht="14.25" customHeight="1" x14ac:dyDescent="0.2">
      <c r="A42" t="s">
        <v>93</v>
      </c>
      <c r="B42" t="s">
        <v>94</v>
      </c>
      <c r="C42" t="s">
        <v>5818</v>
      </c>
      <c r="D42" t="s">
        <v>5819</v>
      </c>
      <c r="AI42">
        <v>1114194524196.7341</v>
      </c>
      <c r="AJ42">
        <v>1258570150059.8708</v>
      </c>
      <c r="AK42">
        <v>1470356548625.9072</v>
      </c>
      <c r="AL42">
        <v>1714187886840.4702</v>
      </c>
      <c r="AM42">
        <v>1979036201966.4316</v>
      </c>
      <c r="AN42">
        <v>2241858406503.811</v>
      </c>
      <c r="AO42">
        <v>2509423758154.019</v>
      </c>
      <c r="AP42">
        <v>2788484510926.5415</v>
      </c>
      <c r="AQ42">
        <v>3041065308745.3115</v>
      </c>
      <c r="AR42">
        <v>3320392312069.3228</v>
      </c>
      <c r="AS42">
        <v>3683895772379.0054</v>
      </c>
      <c r="AT42">
        <v>4080839898586.2622</v>
      </c>
      <c r="AU42">
        <v>4522776968547.2812</v>
      </c>
      <c r="AV42">
        <v>5075031893949.3428</v>
      </c>
      <c r="AW42">
        <v>5738575724796.0537</v>
      </c>
      <c r="AX42">
        <v>6592895776896.0186</v>
      </c>
      <c r="AY42">
        <v>7660752769348.5879</v>
      </c>
      <c r="AZ42">
        <v>8988029531096.9492</v>
      </c>
      <c r="BA42">
        <v>10045321032098.156</v>
      </c>
      <c r="BB42">
        <v>11057234022822.031</v>
      </c>
      <c r="BC42">
        <v>12381936443545.479</v>
      </c>
      <c r="BD42">
        <v>13844365195917.523</v>
      </c>
      <c r="BE42">
        <v>15212933582532.787</v>
      </c>
      <c r="BF42">
        <v>16374803441524.133</v>
      </c>
      <c r="BG42">
        <v>17423231129699.619</v>
      </c>
      <c r="BH42">
        <v>18216461648412.043</v>
      </c>
      <c r="BI42">
        <v>19265339702246.801</v>
      </c>
      <c r="BJ42">
        <v>20594682031574.957</v>
      </c>
      <c r="BK42">
        <v>22453857449614.559</v>
      </c>
      <c r="BL42">
        <v>24300741817604.145</v>
      </c>
      <c r="BM42">
        <v>25246667832981.609</v>
      </c>
      <c r="BN42">
        <v>28821648700423.293</v>
      </c>
      <c r="BO42">
        <v>31773150449261.859</v>
      </c>
      <c r="BP42">
        <v>34643706848019.855</v>
      </c>
    </row>
    <row r="43" spans="1:68" ht="14.25" customHeight="1" x14ac:dyDescent="0.2">
      <c r="A43" t="s">
        <v>832</v>
      </c>
      <c r="B43" t="s">
        <v>112</v>
      </c>
      <c r="C43" t="s">
        <v>5818</v>
      </c>
      <c r="D43" t="s">
        <v>5819</v>
      </c>
      <c r="AI43">
        <v>32831478343.027241</v>
      </c>
      <c r="AJ43">
        <v>33955667729.967854</v>
      </c>
      <c r="AK43">
        <v>34644533340.83567</v>
      </c>
      <c r="AL43">
        <v>35397455090.415092</v>
      </c>
      <c r="AM43">
        <v>36446538659.739662</v>
      </c>
      <c r="AN43">
        <v>39862249177.34021</v>
      </c>
      <c r="AO43">
        <v>43729524252.834618</v>
      </c>
      <c r="AP43">
        <v>48775770203.974648</v>
      </c>
      <c r="AQ43">
        <v>51427070912.404152</v>
      </c>
      <c r="AR43">
        <v>52763388082.781296</v>
      </c>
      <c r="AS43">
        <v>53815165580.265038</v>
      </c>
      <c r="AT43">
        <v>53841629587.870758</v>
      </c>
      <c r="AU43">
        <v>53185319479.046173</v>
      </c>
      <c r="AV43">
        <v>51672274066.854065</v>
      </c>
      <c r="AW43">
        <v>54751824975.397003</v>
      </c>
      <c r="AX43">
        <v>57031007283.931015</v>
      </c>
      <c r="AY43">
        <v>60445022063.929733</v>
      </c>
      <c r="AZ43">
        <v>62766430565.002373</v>
      </c>
      <c r="BA43">
        <v>67035504257.607491</v>
      </c>
      <c r="BB43">
        <v>69879369470.066132</v>
      </c>
      <c r="BC43">
        <v>75572133891.432159</v>
      </c>
      <c r="BD43">
        <v>72988975599.247955</v>
      </c>
      <c r="BE43">
        <v>77223654948.228516</v>
      </c>
      <c r="BF43">
        <v>86638474451.625244</v>
      </c>
      <c r="BG43">
        <v>99929867262.254013</v>
      </c>
      <c r="BH43">
        <v>111175876370.32678</v>
      </c>
      <c r="BI43">
        <v>117748858729.36952</v>
      </c>
      <c r="BJ43">
        <v>125384273717.74968</v>
      </c>
      <c r="BK43">
        <v>135827506244.12996</v>
      </c>
      <c r="BL43">
        <v>155523648459.4223</v>
      </c>
      <c r="BM43">
        <v>160302939789.70367</v>
      </c>
      <c r="BN43">
        <v>179178274483.42816</v>
      </c>
      <c r="BO43">
        <v>203719744624.11414</v>
      </c>
      <c r="BP43">
        <v>224945636305.81357</v>
      </c>
    </row>
    <row r="44" spans="1:68" ht="14.25" customHeight="1" x14ac:dyDescent="0.2">
      <c r="A44" t="s">
        <v>81</v>
      </c>
      <c r="B44" t="s">
        <v>82</v>
      </c>
      <c r="C44" t="s">
        <v>5818</v>
      </c>
      <c r="D44" t="s">
        <v>5819</v>
      </c>
      <c r="AI44">
        <v>23025240276.321602</v>
      </c>
      <c r="AJ44">
        <v>22897314877.591011</v>
      </c>
      <c r="AK44">
        <v>22693118129.516979</v>
      </c>
      <c r="AL44">
        <v>21388318871.936237</v>
      </c>
      <c r="AM44">
        <v>22254990929.530079</v>
      </c>
      <c r="AN44">
        <v>23379172432.578156</v>
      </c>
      <c r="AO44">
        <v>24810680272.521889</v>
      </c>
      <c r="AP44">
        <v>26381154872.497036</v>
      </c>
      <c r="AQ44">
        <v>27938304948.694351</v>
      </c>
      <c r="AR44">
        <v>29611876947.479031</v>
      </c>
      <c r="AS44">
        <v>31443201183.707809</v>
      </c>
      <c r="AT44">
        <v>33541506636.244961</v>
      </c>
      <c r="AU44">
        <v>35587737861.86499</v>
      </c>
      <c r="AV44">
        <v>38269320461.622704</v>
      </c>
      <c r="AW44">
        <v>42068507448.695328</v>
      </c>
      <c r="AX44">
        <v>44354338153.011551</v>
      </c>
      <c r="AY44">
        <v>47463977039.882126</v>
      </c>
      <c r="AZ44">
        <v>50859594131.481728</v>
      </c>
      <c r="BA44">
        <v>53315733153.245369</v>
      </c>
      <c r="BB44">
        <v>55028202949.914375</v>
      </c>
      <c r="BC44">
        <v>57311621818.847031</v>
      </c>
      <c r="BD44">
        <v>60470659956.200508</v>
      </c>
      <c r="BE44">
        <v>63669714457.34584</v>
      </c>
      <c r="BF44">
        <v>69319477137.635849</v>
      </c>
      <c r="BG44">
        <v>75494717689.773514</v>
      </c>
      <c r="BH44">
        <v>79618697991.103607</v>
      </c>
      <c r="BI44">
        <v>85068226004.873306</v>
      </c>
      <c r="BJ44">
        <v>90902832851.277145</v>
      </c>
      <c r="BK44">
        <v>99492538001.305771</v>
      </c>
      <c r="BL44">
        <v>108174199180.86241</v>
      </c>
      <c r="BM44">
        <v>114420802871.50067</v>
      </c>
      <c r="BN44">
        <v>128969414454.64604</v>
      </c>
      <c r="BO44">
        <v>142996241310.21384</v>
      </c>
      <c r="BP44">
        <v>154126988108.26401</v>
      </c>
    </row>
    <row r="45" spans="1:68" ht="14.25" customHeight="1" x14ac:dyDescent="0.2">
      <c r="A45" t="s">
        <v>833</v>
      </c>
      <c r="B45" t="s">
        <v>126</v>
      </c>
      <c r="C45" t="s">
        <v>5818</v>
      </c>
      <c r="D45" t="s">
        <v>5819</v>
      </c>
      <c r="AI45">
        <v>30523722824.88139</v>
      </c>
      <c r="AJ45">
        <v>28898632423.57658</v>
      </c>
      <c r="AK45">
        <v>26453682665.734215</v>
      </c>
      <c r="AL45">
        <v>23433204895.210701</v>
      </c>
      <c r="AM45">
        <v>23000142618.272259</v>
      </c>
      <c r="AN45">
        <v>23646760373.376659</v>
      </c>
      <c r="AO45">
        <v>23833300215.587753</v>
      </c>
      <c r="AP45">
        <v>22882479833.96183</v>
      </c>
      <c r="AQ45">
        <v>22763824627.429317</v>
      </c>
      <c r="AR45">
        <v>22100152286.935326</v>
      </c>
      <c r="AS45">
        <v>21038841506.507492</v>
      </c>
      <c r="AT45">
        <v>21060769766.483185</v>
      </c>
      <c r="AU45">
        <v>22018522583.827141</v>
      </c>
      <c r="AV45">
        <v>23705639204.610607</v>
      </c>
      <c r="AW45">
        <v>25983434025.289597</v>
      </c>
      <c r="AX45">
        <v>28442238745.038242</v>
      </c>
      <c r="AY45">
        <v>30879427624.148262</v>
      </c>
      <c r="AZ45">
        <v>33701289054.469173</v>
      </c>
      <c r="BA45">
        <v>36489248033.609718</v>
      </c>
      <c r="BB45">
        <v>37762523635.118439</v>
      </c>
      <c r="BC45">
        <v>40938218023.702751</v>
      </c>
      <c r="BD45">
        <v>44655249524.065331</v>
      </c>
      <c r="BE45">
        <v>46311721585.776207</v>
      </c>
      <c r="BF45">
        <v>53995321291.345238</v>
      </c>
      <c r="BG45">
        <v>63082984657.14389</v>
      </c>
      <c r="BH45">
        <v>69621148328.848206</v>
      </c>
      <c r="BI45">
        <v>76732432237.318146</v>
      </c>
      <c r="BJ45">
        <v>87367059544.428314</v>
      </c>
      <c r="BK45">
        <v>96286291906.374329</v>
      </c>
      <c r="BL45">
        <v>108499465225.81352</v>
      </c>
      <c r="BM45">
        <v>109045443618.13988</v>
      </c>
      <c r="BN45">
        <v>130243843399.28166</v>
      </c>
      <c r="BO45">
        <v>151856306512.04568</v>
      </c>
      <c r="BP45">
        <v>170865528305.48697</v>
      </c>
    </row>
    <row r="46" spans="1:68" ht="14.25" customHeight="1" x14ac:dyDescent="0.2">
      <c r="A46" t="s">
        <v>834</v>
      </c>
      <c r="B46" t="s">
        <v>106</v>
      </c>
      <c r="C46" t="s">
        <v>5818</v>
      </c>
      <c r="D46" t="s">
        <v>5819</v>
      </c>
      <c r="AI46">
        <v>8181388860.8724136</v>
      </c>
      <c r="AJ46">
        <v>8660669804.7315693</v>
      </c>
      <c r="AK46">
        <v>9089401097.9785595</v>
      </c>
      <c r="AL46">
        <v>9213691382.2222538</v>
      </c>
      <c r="AM46">
        <v>8893500367.8237495</v>
      </c>
      <c r="AN46">
        <v>9441835598.7612801</v>
      </c>
      <c r="AO46">
        <v>10027210024.991125</v>
      </c>
      <c r="AP46">
        <v>10136392428.499668</v>
      </c>
      <c r="AQ46">
        <v>10633422673.399887</v>
      </c>
      <c r="AR46">
        <v>10505434343.173098</v>
      </c>
      <c r="AS46">
        <v>11557321035.361338</v>
      </c>
      <c r="AT46">
        <v>12266930679.13192</v>
      </c>
      <c r="AU46">
        <v>13028347252.938063</v>
      </c>
      <c r="AV46">
        <v>13393614579.022461</v>
      </c>
      <c r="AW46">
        <v>14231948894.025698</v>
      </c>
      <c r="AX46">
        <v>15816589849.373245</v>
      </c>
      <c r="AY46">
        <v>17606451724.627048</v>
      </c>
      <c r="AZ46">
        <v>16887417171.061098</v>
      </c>
      <c r="BA46">
        <v>18298291841.975872</v>
      </c>
      <c r="BB46">
        <v>20553711138.866051</v>
      </c>
      <c r="BC46">
        <v>22869548223.805309</v>
      </c>
      <c r="BD46">
        <v>23856263885.592651</v>
      </c>
      <c r="BE46">
        <v>28717951831.407696</v>
      </c>
      <c r="BF46">
        <v>28335651923.633533</v>
      </c>
      <c r="BG46">
        <v>28527635281.535824</v>
      </c>
      <c r="BH46">
        <v>24035779100.75288</v>
      </c>
      <c r="BI46">
        <v>20973960925.501816</v>
      </c>
      <c r="BJ46">
        <v>23783312191.577789</v>
      </c>
      <c r="BK46">
        <v>30668141085.686615</v>
      </c>
      <c r="BL46">
        <v>32125051955.748074</v>
      </c>
      <c r="BM46">
        <v>27446363219.188084</v>
      </c>
      <c r="BN46">
        <v>36903988991.087296</v>
      </c>
      <c r="BO46">
        <v>40085209635.310417</v>
      </c>
      <c r="BP46">
        <v>42338545429.609589</v>
      </c>
    </row>
    <row r="47" spans="1:68" ht="14.25" customHeight="1" x14ac:dyDescent="0.2">
      <c r="A47" t="s">
        <v>101</v>
      </c>
      <c r="B47" t="s">
        <v>102</v>
      </c>
      <c r="C47" t="s">
        <v>5818</v>
      </c>
      <c r="D47" t="s">
        <v>5819</v>
      </c>
      <c r="AI47">
        <v>165749937380.90955</v>
      </c>
      <c r="AJ47">
        <v>174785148003.95657</v>
      </c>
      <c r="AK47">
        <v>185999296394.14359</v>
      </c>
      <c r="AL47">
        <v>200662339787.78299</v>
      </c>
      <c r="AM47">
        <v>216863846989.75894</v>
      </c>
      <c r="AN47">
        <v>232929565322.64136</v>
      </c>
      <c r="AO47">
        <v>242070320401.60938</v>
      </c>
      <c r="AP47">
        <v>254691613364.28775</v>
      </c>
      <c r="AQ47">
        <v>259021506595.33041</v>
      </c>
      <c r="AR47">
        <v>251643517109.07404</v>
      </c>
      <c r="AS47">
        <v>264870681670.30383</v>
      </c>
      <c r="AT47">
        <v>275379079755.35272</v>
      </c>
      <c r="AU47">
        <v>286661049058.578</v>
      </c>
      <c r="AV47">
        <v>303774557819.28058</v>
      </c>
      <c r="AW47">
        <v>328579327985.08154</v>
      </c>
      <c r="AX47">
        <v>355245575259.62347</v>
      </c>
      <c r="AY47">
        <v>390797993616.95251</v>
      </c>
      <c r="AZ47">
        <v>428431872795.52246</v>
      </c>
      <c r="BA47">
        <v>451024877841.14392</v>
      </c>
      <c r="BB47">
        <v>458978514358.00861</v>
      </c>
      <c r="BC47">
        <v>485436645881.42816</v>
      </c>
      <c r="BD47">
        <v>529875186711.48083</v>
      </c>
      <c r="BE47">
        <v>552844741595.5719</v>
      </c>
      <c r="BF47">
        <v>589812009091.88525</v>
      </c>
      <c r="BG47">
        <v>621898180361.73889</v>
      </c>
      <c r="BH47">
        <v>626205847138.11804</v>
      </c>
      <c r="BI47">
        <v>665398390495.01111</v>
      </c>
      <c r="BJ47">
        <v>693117074956.62402</v>
      </c>
      <c r="BK47">
        <v>747103674534.62805</v>
      </c>
      <c r="BL47">
        <v>807590595866.73108</v>
      </c>
      <c r="BM47">
        <v>785737564322.41443</v>
      </c>
      <c r="BN47">
        <v>906033717087.33484</v>
      </c>
      <c r="BO47">
        <v>1092241969354.1437</v>
      </c>
      <c r="BP47">
        <v>1122331896369.3469</v>
      </c>
    </row>
    <row r="48" spans="1:68" ht="14.25" customHeight="1" x14ac:dyDescent="0.2">
      <c r="A48" t="s">
        <v>103</v>
      </c>
      <c r="B48" t="s">
        <v>104</v>
      </c>
      <c r="C48" t="s">
        <v>5818</v>
      </c>
      <c r="D48" t="s">
        <v>5819</v>
      </c>
      <c r="AI48">
        <v>652547125.56446373</v>
      </c>
      <c r="AJ48">
        <v>638215258.61746764</v>
      </c>
      <c r="AK48">
        <v>708446027.9173919</v>
      </c>
      <c r="AL48">
        <v>747039614.0069077</v>
      </c>
      <c r="AM48">
        <v>722729044.74923956</v>
      </c>
      <c r="AN48">
        <v>764521500.05577302</v>
      </c>
      <c r="AO48">
        <v>768462056.7867291</v>
      </c>
      <c r="AP48">
        <v>813218051.77617168</v>
      </c>
      <c r="AQ48">
        <v>832904395.11528051</v>
      </c>
      <c r="AR48">
        <v>860946113.05681133</v>
      </c>
      <c r="AS48">
        <v>975958177.37954283</v>
      </c>
      <c r="AT48">
        <v>1021214596.0847938</v>
      </c>
      <c r="AU48">
        <v>1061195852.5680544</v>
      </c>
      <c r="AV48">
        <v>1104914186.2919967</v>
      </c>
      <c r="AW48">
        <v>1156407261.6806211</v>
      </c>
      <c r="AX48">
        <v>1226508351.3006272</v>
      </c>
      <c r="AY48">
        <v>1297798167.9489906</v>
      </c>
      <c r="AZ48">
        <v>1343623110.4466975</v>
      </c>
      <c r="BA48">
        <v>1423806606.7208269</v>
      </c>
      <c r="BB48">
        <v>1479014846.1086621</v>
      </c>
      <c r="BC48">
        <v>1553541873.6500175</v>
      </c>
      <c r="BD48">
        <v>1651292301.2922928</v>
      </c>
      <c r="BE48">
        <v>1825884072.4640627</v>
      </c>
      <c r="BF48">
        <v>1971985571.9684558</v>
      </c>
      <c r="BG48">
        <v>2090119700.283586</v>
      </c>
      <c r="BH48">
        <v>2143329245.5437007</v>
      </c>
      <c r="BI48">
        <v>2328363278.3279352</v>
      </c>
      <c r="BJ48">
        <v>2532916585.0795236</v>
      </c>
      <c r="BK48">
        <v>2549756539.9939971</v>
      </c>
      <c r="BL48">
        <v>2605735931.6690288</v>
      </c>
      <c r="BM48">
        <v>2616330804.0169415</v>
      </c>
      <c r="BN48">
        <v>2815509823.5030289</v>
      </c>
      <c r="BO48">
        <v>3085709275.3017926</v>
      </c>
      <c r="BP48">
        <v>3284569153.7137456</v>
      </c>
    </row>
    <row r="49" spans="1:68" ht="14.25" customHeight="1" x14ac:dyDescent="0.2">
      <c r="A49" t="s">
        <v>77</v>
      </c>
      <c r="B49" t="s">
        <v>78</v>
      </c>
      <c r="C49" t="s">
        <v>5818</v>
      </c>
      <c r="D49" t="s">
        <v>5819</v>
      </c>
      <c r="AI49">
        <v>392118599.47797906</v>
      </c>
      <c r="AJ49">
        <v>411071432.07936907</v>
      </c>
      <c r="AK49">
        <v>466425301.44625956</v>
      </c>
      <c r="AL49">
        <v>519061637.73490143</v>
      </c>
      <c r="AM49">
        <v>631840378.80915987</v>
      </c>
      <c r="AN49">
        <v>736765677.99651861</v>
      </c>
      <c r="AO49">
        <v>835381892.76569033</v>
      </c>
      <c r="AP49">
        <v>944270626.7605145</v>
      </c>
      <c r="AQ49">
        <v>1074408388.7528403</v>
      </c>
      <c r="AR49">
        <v>1211895681.9079876</v>
      </c>
      <c r="AS49">
        <v>1416386647.1285512</v>
      </c>
      <c r="AT49">
        <v>1480599872.868048</v>
      </c>
      <c r="AU49">
        <v>1582561152.1035969</v>
      </c>
      <c r="AV49">
        <v>1681202608.60759</v>
      </c>
      <c r="AW49">
        <v>1902455066.3457642</v>
      </c>
      <c r="AX49">
        <v>2097735410.6480243</v>
      </c>
      <c r="AY49">
        <v>2335068852.9168324</v>
      </c>
      <c r="AZ49">
        <v>2762175353.7054014</v>
      </c>
      <c r="BA49">
        <v>3013570387.7931538</v>
      </c>
      <c r="BB49">
        <v>2986566391.0333328</v>
      </c>
      <c r="BC49">
        <v>3078374146.3984652</v>
      </c>
      <c r="BD49">
        <v>3265194483.4151034</v>
      </c>
      <c r="BE49">
        <v>3234562963.9147</v>
      </c>
      <c r="BF49">
        <v>3261480004.7741833</v>
      </c>
      <c r="BG49">
        <v>3287510389.4547529</v>
      </c>
      <c r="BH49">
        <v>3470693995.2423348</v>
      </c>
      <c r="BI49">
        <v>3767658154.1681876</v>
      </c>
      <c r="BJ49">
        <v>4070196657.8132787</v>
      </c>
      <c r="BK49">
        <v>4064409366.4018569</v>
      </c>
      <c r="BL49">
        <v>4444817983.5297565</v>
      </c>
      <c r="BM49">
        <v>3526877323.0208702</v>
      </c>
      <c r="BN49">
        <v>3970664151.461175</v>
      </c>
      <c r="BO49">
        <v>4991442312.4434528</v>
      </c>
      <c r="BP49">
        <v>5439764468.1542015</v>
      </c>
    </row>
    <row r="50" spans="1:68" ht="14.25" customHeight="1" x14ac:dyDescent="0.2">
      <c r="A50" t="s">
        <v>109</v>
      </c>
      <c r="B50" t="s">
        <v>110</v>
      </c>
      <c r="C50" t="s">
        <v>5818</v>
      </c>
      <c r="D50" t="s">
        <v>5819</v>
      </c>
      <c r="AI50">
        <v>15672949340.504833</v>
      </c>
      <c r="AJ50">
        <v>16570082518.148994</v>
      </c>
      <c r="AK50">
        <v>18507065153.523815</v>
      </c>
      <c r="AL50">
        <v>20290358306.180813</v>
      </c>
      <c r="AM50">
        <v>21660102977.602455</v>
      </c>
      <c r="AN50">
        <v>23032863336.15023</v>
      </c>
      <c r="AO50">
        <v>23771284918.119415</v>
      </c>
      <c r="AP50">
        <v>25505411410.26609</v>
      </c>
      <c r="AQ50">
        <v>27637559297.479576</v>
      </c>
      <c r="AR50">
        <v>29210012881.13475</v>
      </c>
      <c r="AS50">
        <v>31027327644.067539</v>
      </c>
      <c r="AT50">
        <v>32833574247.801563</v>
      </c>
      <c r="AU50">
        <v>34483122880.868004</v>
      </c>
      <c r="AV50">
        <v>36682018276.382889</v>
      </c>
      <c r="AW50">
        <v>39335107079.753067</v>
      </c>
      <c r="AX50">
        <v>42181713055.908272</v>
      </c>
      <c r="AY50">
        <v>46668360626.701431</v>
      </c>
      <c r="AZ50">
        <v>51870463946.424446</v>
      </c>
      <c r="BA50">
        <v>55374923497.893715</v>
      </c>
      <c r="BB50">
        <v>55229806570.460129</v>
      </c>
      <c r="BC50">
        <v>58897493039.305214</v>
      </c>
      <c r="BD50">
        <v>62759466863.468414</v>
      </c>
      <c r="BE50">
        <v>67457930826.866394</v>
      </c>
      <c r="BF50">
        <v>71836714967.52359</v>
      </c>
      <c r="BG50">
        <v>78151240955.412811</v>
      </c>
      <c r="BH50">
        <v>84436792704.571991</v>
      </c>
      <c r="BI50">
        <v>93454856085.203171</v>
      </c>
      <c r="BJ50">
        <v>100716906503.95015</v>
      </c>
      <c r="BK50">
        <v>106583345257.89786</v>
      </c>
      <c r="BL50">
        <v>116687612853.30312</v>
      </c>
      <c r="BM50">
        <v>111257806527.64005</v>
      </c>
      <c r="BN50">
        <v>122150307148.45908</v>
      </c>
      <c r="BO50">
        <v>135640019815.90031</v>
      </c>
      <c r="BP50">
        <v>145693143940.23523</v>
      </c>
    </row>
    <row r="51" spans="1:68" ht="14.25" customHeight="1" x14ac:dyDescent="0.2">
      <c r="A51" t="s">
        <v>835</v>
      </c>
      <c r="B51" t="s">
        <v>836</v>
      </c>
      <c r="C51" t="s">
        <v>5818</v>
      </c>
      <c r="D51" t="s">
        <v>5819</v>
      </c>
      <c r="AI51">
        <v>17156816899.979088</v>
      </c>
      <c r="AJ51">
        <v>17742696423.71814</v>
      </c>
      <c r="AK51">
        <v>18258090138.287567</v>
      </c>
      <c r="AL51">
        <v>18926114106.273544</v>
      </c>
      <c r="AM51">
        <v>20029698839.816299</v>
      </c>
      <c r="AN51">
        <v>21010959979.498631</v>
      </c>
      <c r="AO51">
        <v>22287391726.600174</v>
      </c>
      <c r="AP51">
        <v>23527968733.756645</v>
      </c>
      <c r="AQ51">
        <v>24539595857.595264</v>
      </c>
      <c r="AR51">
        <v>25807974672.893719</v>
      </c>
      <c r="AS51">
        <v>27288843419.258247</v>
      </c>
      <c r="AT51">
        <v>28311027235.296906</v>
      </c>
      <c r="AU51">
        <v>29376048146.214188</v>
      </c>
      <c r="AV51">
        <v>30635407233.872784</v>
      </c>
      <c r="AW51">
        <v>32454895335.05302</v>
      </c>
      <c r="AX51">
        <v>34485098737.199615</v>
      </c>
      <c r="AY51">
        <v>37216088025.156326</v>
      </c>
      <c r="AZ51">
        <v>39677482013.715454</v>
      </c>
      <c r="BA51">
        <v>40806808373.939545</v>
      </c>
      <c r="BB51">
        <v>40255769188.565132</v>
      </c>
      <c r="BC51">
        <v>41255975235.423431</v>
      </c>
      <c r="BD51">
        <v>43003746994.408417</v>
      </c>
      <c r="BE51">
        <v>44060129523.856049</v>
      </c>
      <c r="BF51">
        <v>45380475446.265549</v>
      </c>
      <c r="BG51">
        <v>46725732373.194572</v>
      </c>
      <c r="BH51">
        <v>47623635578.329178</v>
      </c>
      <c r="BI51">
        <v>47523300414.322021</v>
      </c>
      <c r="BJ51">
        <v>51094633729.903168</v>
      </c>
      <c r="BK51">
        <v>53594297155.128746</v>
      </c>
      <c r="BL51">
        <v>57403989156.844147</v>
      </c>
      <c r="BM51">
        <v>52371090290.79744</v>
      </c>
      <c r="BN51">
        <v>61810532893.168159</v>
      </c>
      <c r="BO51">
        <v>82852677800.321182</v>
      </c>
      <c r="BP51">
        <v>98750673198.518402</v>
      </c>
    </row>
    <row r="52" spans="1:68" ht="14.25" customHeight="1" x14ac:dyDescent="0.2">
      <c r="A52" t="s">
        <v>115</v>
      </c>
      <c r="B52" t="s">
        <v>116</v>
      </c>
      <c r="C52" t="s">
        <v>5818</v>
      </c>
      <c r="D52" t="s">
        <v>5819</v>
      </c>
    </row>
    <row r="53" spans="1:68" ht="14.25" customHeight="1" x14ac:dyDescent="0.2">
      <c r="A53" t="s">
        <v>837</v>
      </c>
      <c r="B53" t="s">
        <v>118</v>
      </c>
      <c r="C53" t="s">
        <v>5818</v>
      </c>
      <c r="D53" t="s">
        <v>5819</v>
      </c>
      <c r="AS53">
        <v>2930335331.3144474</v>
      </c>
      <c r="AT53">
        <v>2975470407.2013764</v>
      </c>
      <c r="AU53">
        <v>3033707214.050488</v>
      </c>
      <c r="AV53">
        <v>3102517491.0324607</v>
      </c>
      <c r="AW53">
        <v>3192588363.3768783</v>
      </c>
      <c r="AX53">
        <v>3314963113.9155831</v>
      </c>
      <c r="AY53">
        <v>3473094179.7985425</v>
      </c>
      <c r="AZ53">
        <v>3655297542.0798955</v>
      </c>
      <c r="BA53">
        <v>3807244971.7735305</v>
      </c>
      <c r="BB53">
        <v>3810374354.5202479</v>
      </c>
      <c r="BC53">
        <v>3859855630.1927595</v>
      </c>
      <c r="BD53">
        <v>3959519302.3716602</v>
      </c>
      <c r="BE53">
        <v>3818320183.535284</v>
      </c>
      <c r="BF53">
        <v>3818138347.1079431</v>
      </c>
      <c r="BG53">
        <v>3796034989.7068992</v>
      </c>
      <c r="BH53">
        <v>3797467729.8183022</v>
      </c>
      <c r="BI53">
        <v>3775988376.2624884</v>
      </c>
      <c r="BJ53">
        <v>3895735784.5927677</v>
      </c>
      <c r="BK53">
        <v>3923336909.9393125</v>
      </c>
      <c r="BL53">
        <v>3998528568.9309869</v>
      </c>
      <c r="BM53">
        <v>3377382710.9867406</v>
      </c>
      <c r="BN53">
        <v>3834212517.4232702</v>
      </c>
      <c r="BO53">
        <v>4428410668.3206348</v>
      </c>
    </row>
    <row r="54" spans="1:68" ht="14.25" customHeight="1" x14ac:dyDescent="0.2">
      <c r="A54" t="s">
        <v>85</v>
      </c>
      <c r="B54" t="s">
        <v>86</v>
      </c>
      <c r="C54" t="s">
        <v>5818</v>
      </c>
      <c r="D54" t="s">
        <v>5819</v>
      </c>
      <c r="AY54">
        <v>3626596021.2628803</v>
      </c>
      <c r="AZ54">
        <v>3842652927.9208283</v>
      </c>
      <c r="BA54">
        <v>3902691391.8401227</v>
      </c>
      <c r="BB54">
        <v>3644016586.3391061</v>
      </c>
      <c r="BC54">
        <v>3588140951.8179417</v>
      </c>
      <c r="BD54">
        <v>3704981270.3755817</v>
      </c>
      <c r="BE54">
        <v>3698215048.607717</v>
      </c>
      <c r="BF54">
        <v>3733288382.4383502</v>
      </c>
      <c r="BG54">
        <v>3823800508.5537148</v>
      </c>
      <c r="BH54">
        <v>3945662324.9584517</v>
      </c>
      <c r="BI54">
        <v>4144412690.1099548</v>
      </c>
      <c r="BJ54">
        <v>4389520699.7222795</v>
      </c>
      <c r="BK54">
        <v>4735348003.0918159</v>
      </c>
      <c r="BL54">
        <v>4894495640.6765823</v>
      </c>
      <c r="BM54">
        <v>4541293637.236146</v>
      </c>
      <c r="BN54">
        <v>5198568350.2969856</v>
      </c>
      <c r="BO54">
        <v>5851530077.4632521</v>
      </c>
    </row>
    <row r="55" spans="1:68" ht="14.25" customHeight="1" x14ac:dyDescent="0.2">
      <c r="A55" t="s">
        <v>119</v>
      </c>
      <c r="B55" t="s">
        <v>120</v>
      </c>
      <c r="C55" t="s">
        <v>5818</v>
      </c>
      <c r="D55" t="s">
        <v>5819</v>
      </c>
      <c r="AI55">
        <v>7735367954.4437265</v>
      </c>
      <c r="AJ55">
        <v>8056101146.0619907</v>
      </c>
      <c r="AK55">
        <v>9014218544.0596828</v>
      </c>
      <c r="AL55">
        <v>9292480043.6974335</v>
      </c>
      <c r="AM55">
        <v>10050855490.208084</v>
      </c>
      <c r="AN55">
        <v>11119712985.847797</v>
      </c>
      <c r="AO55">
        <v>11449892064.357765</v>
      </c>
      <c r="AP55">
        <v>11924447411.226608</v>
      </c>
      <c r="AQ55">
        <v>12737855316.929247</v>
      </c>
      <c r="AR55">
        <v>13502020661.292208</v>
      </c>
      <c r="AS55">
        <v>14776624808.068092</v>
      </c>
      <c r="AT55">
        <v>16043472859.46203</v>
      </c>
      <c r="AU55">
        <v>17040574163.721228</v>
      </c>
      <c r="AV55">
        <v>17441147963.449684</v>
      </c>
      <c r="AW55">
        <v>18887587468.580811</v>
      </c>
      <c r="AX55">
        <v>20504013672.545612</v>
      </c>
      <c r="AY55">
        <v>22540273080.86272</v>
      </c>
      <c r="AZ55">
        <v>25229599127.646614</v>
      </c>
      <c r="BA55">
        <v>27397869873.089886</v>
      </c>
      <c r="BB55">
        <v>27378851724.340622</v>
      </c>
      <c r="BC55">
        <v>27790071543.689293</v>
      </c>
      <c r="BD55">
        <v>28423013687.184216</v>
      </c>
      <c r="BE55">
        <v>27579116927.222893</v>
      </c>
      <c r="BF55">
        <v>26246150805.46558</v>
      </c>
      <c r="BG55">
        <v>25719121595.611713</v>
      </c>
      <c r="BH55">
        <v>27057442402.182938</v>
      </c>
      <c r="BI55">
        <v>30551541105.356022</v>
      </c>
      <c r="BJ55">
        <v>33015340061.398666</v>
      </c>
      <c r="BK55">
        <v>35388909237.267036</v>
      </c>
      <c r="BL55">
        <v>39410144929.342293</v>
      </c>
      <c r="BM55">
        <v>38174320636.49894</v>
      </c>
      <c r="BN55">
        <v>43637414172.263496</v>
      </c>
      <c r="BO55">
        <v>49081797571.169914</v>
      </c>
      <c r="BP55">
        <v>53033142804.690384</v>
      </c>
    </row>
    <row r="56" spans="1:68" ht="14.25" customHeight="1" x14ac:dyDescent="0.2">
      <c r="A56" t="s">
        <v>121</v>
      </c>
      <c r="B56" t="s">
        <v>122</v>
      </c>
      <c r="C56" t="s">
        <v>5818</v>
      </c>
      <c r="D56" t="s">
        <v>5819</v>
      </c>
      <c r="AI56">
        <v>131400309844.49011</v>
      </c>
      <c r="AJ56">
        <v>120065768331.87761</v>
      </c>
      <c r="AK56">
        <v>122179917590.39</v>
      </c>
      <c r="AL56">
        <v>125153417911.989</v>
      </c>
      <c r="AM56">
        <v>131544825839.46289</v>
      </c>
      <c r="AN56">
        <v>143033993809.85825</v>
      </c>
      <c r="AO56">
        <v>151475228475.02933</v>
      </c>
      <c r="AP56">
        <v>152727015755.09921</v>
      </c>
      <c r="AQ56">
        <v>154185177297.03937</v>
      </c>
      <c r="AR56">
        <v>158333514882.97076</v>
      </c>
      <c r="AS56">
        <v>166517021861.12082</v>
      </c>
      <c r="AT56">
        <v>180080570772.36127</v>
      </c>
      <c r="AU56">
        <v>186119951272.35037</v>
      </c>
      <c r="AV56">
        <v>199182066297.04544</v>
      </c>
      <c r="AW56">
        <v>213452584235.14279</v>
      </c>
      <c r="AX56">
        <v>225620777980.80316</v>
      </c>
      <c r="AY56">
        <v>244951001904.86865</v>
      </c>
      <c r="AZ56">
        <v>270739146273.01764</v>
      </c>
      <c r="BA56">
        <v>290503942992.86047</v>
      </c>
      <c r="BB56">
        <v>289930921519.3233</v>
      </c>
      <c r="BC56">
        <v>291996633117.28436</v>
      </c>
      <c r="BD56">
        <v>304400911032.00714</v>
      </c>
      <c r="BE56">
        <v>307490190596.13245</v>
      </c>
      <c r="BF56">
        <v>324029971676.00122</v>
      </c>
      <c r="BG56">
        <v>342099831459.9223</v>
      </c>
      <c r="BH56">
        <v>357503876184.69037</v>
      </c>
      <c r="BI56">
        <v>381420338169.84637</v>
      </c>
      <c r="BJ56">
        <v>411327867894.57953</v>
      </c>
      <c r="BK56">
        <v>437355919171.82666</v>
      </c>
      <c r="BL56">
        <v>478737959837.41254</v>
      </c>
      <c r="BM56">
        <v>469876999410.79565</v>
      </c>
      <c r="BN56">
        <v>508669685129.78546</v>
      </c>
      <c r="BO56">
        <v>551769302070.25989</v>
      </c>
      <c r="BP56">
        <v>585187183031.82092</v>
      </c>
    </row>
    <row r="57" spans="1:68" ht="14.25" customHeight="1" x14ac:dyDescent="0.2">
      <c r="A57" t="s">
        <v>171</v>
      </c>
      <c r="B57" t="s">
        <v>172</v>
      </c>
      <c r="C57" t="s">
        <v>5818</v>
      </c>
      <c r="D57" t="s">
        <v>5819</v>
      </c>
      <c r="AI57">
        <v>1544953367788.1367</v>
      </c>
      <c r="AJ57">
        <v>1678788071267.5073</v>
      </c>
      <c r="AK57">
        <v>1750066062150.8601</v>
      </c>
      <c r="AL57">
        <v>1774048428181.481</v>
      </c>
      <c r="AM57">
        <v>1855271483852.1257</v>
      </c>
      <c r="AN57">
        <v>1923422874662.4434</v>
      </c>
      <c r="AO57">
        <v>1971699749301.9348</v>
      </c>
      <c r="AP57">
        <v>2015441975948.0896</v>
      </c>
      <c r="AQ57">
        <v>2079476419793.2312</v>
      </c>
      <c r="AR57">
        <v>2158514818382.1934</v>
      </c>
      <c r="AS57">
        <v>2236356580270.0054</v>
      </c>
      <c r="AT57">
        <v>2336835923256.3867</v>
      </c>
      <c r="AU57">
        <v>2406901890705.4639</v>
      </c>
      <c r="AV57">
        <v>2468581417076.0376</v>
      </c>
      <c r="AW57">
        <v>2585624852863.5327</v>
      </c>
      <c r="AX57">
        <v>2622040720917.6816</v>
      </c>
      <c r="AY57">
        <v>2813988060124.1182</v>
      </c>
      <c r="AZ57">
        <v>2985917074516.8213</v>
      </c>
      <c r="BA57">
        <v>3103957698735.1304</v>
      </c>
      <c r="BB57">
        <v>3015213344346.7754</v>
      </c>
      <c r="BC57">
        <v>3184877915497.1558</v>
      </c>
      <c r="BD57">
        <v>3415020684916.0498</v>
      </c>
      <c r="BE57">
        <v>3487232707438.3354</v>
      </c>
      <c r="BF57">
        <v>3628559701800.7598</v>
      </c>
      <c r="BG57">
        <v>3807112936430.4229</v>
      </c>
      <c r="BH57">
        <v>3889081660716.4429</v>
      </c>
      <c r="BI57">
        <v>4165169650070.1426</v>
      </c>
      <c r="BJ57">
        <v>4386727409191.6841</v>
      </c>
      <c r="BK57">
        <v>4576054323351.2227</v>
      </c>
      <c r="BL57">
        <v>4840312367205.623</v>
      </c>
      <c r="BM57">
        <v>4815445166912.834</v>
      </c>
      <c r="BN57">
        <v>5153136084559.623</v>
      </c>
      <c r="BO57">
        <v>5582288432850.8652</v>
      </c>
      <c r="BP57">
        <v>5857856201680.959</v>
      </c>
    </row>
    <row r="58" spans="1:68" ht="14.25" customHeight="1" x14ac:dyDescent="0.2">
      <c r="A58" t="s">
        <v>129</v>
      </c>
      <c r="B58" t="s">
        <v>130</v>
      </c>
      <c r="C58" t="s">
        <v>5818</v>
      </c>
      <c r="D58" t="s">
        <v>5819</v>
      </c>
      <c r="BF58">
        <v>3702243662.446249</v>
      </c>
      <c r="BG58">
        <v>3978451293.0072784</v>
      </c>
      <c r="BH58">
        <v>4350576767.0668726</v>
      </c>
      <c r="BI58">
        <v>4598427635.8508167</v>
      </c>
      <c r="BJ58">
        <v>4933188997.9970932</v>
      </c>
      <c r="BK58">
        <v>5448498817.3675871</v>
      </c>
      <c r="BL58">
        <v>5876855745.7497416</v>
      </c>
      <c r="BM58">
        <v>6188058972.1354465</v>
      </c>
      <c r="BN58">
        <v>6669027120.1322289</v>
      </c>
      <c r="BO58">
        <v>7404763025.1466761</v>
      </c>
      <c r="BP58">
        <v>8187076864.8766317</v>
      </c>
    </row>
    <row r="59" spans="1:68" ht="14.25" customHeight="1" x14ac:dyDescent="0.2">
      <c r="A59" t="s">
        <v>131</v>
      </c>
      <c r="B59" t="s">
        <v>132</v>
      </c>
      <c r="C59" t="s">
        <v>5818</v>
      </c>
      <c r="D59" t="s">
        <v>5819</v>
      </c>
      <c r="AI59">
        <v>302427432.04371619</v>
      </c>
      <c r="AJ59">
        <v>316868811.30749583</v>
      </c>
      <c r="AK59">
        <v>330666935.67654347</v>
      </c>
      <c r="AL59">
        <v>345821307.01584506</v>
      </c>
      <c r="AM59">
        <v>353327068.51661694</v>
      </c>
      <c r="AN59">
        <v>371668625.85591125</v>
      </c>
      <c r="AO59">
        <v>390221570.8707788</v>
      </c>
      <c r="AP59">
        <v>405626604.07220411</v>
      </c>
      <c r="AQ59">
        <v>425666625.80112636</v>
      </c>
      <c r="AR59">
        <v>433218750.6961261</v>
      </c>
      <c r="AS59">
        <v>453399921.42433828</v>
      </c>
      <c r="AT59">
        <v>463313091.76936954</v>
      </c>
      <c r="AU59">
        <v>457206851.38704604</v>
      </c>
      <c r="AV59">
        <v>495854010.44540727</v>
      </c>
      <c r="AW59">
        <v>524721706.82236701</v>
      </c>
      <c r="AX59">
        <v>544723474.33495915</v>
      </c>
      <c r="AY59">
        <v>587685717.90259814</v>
      </c>
      <c r="AZ59">
        <v>641954670.2972126</v>
      </c>
      <c r="BA59">
        <v>700918012.89136314</v>
      </c>
      <c r="BB59">
        <v>696992705.63747776</v>
      </c>
      <c r="BC59">
        <v>710208353.09404433</v>
      </c>
      <c r="BD59">
        <v>723240297.773785</v>
      </c>
      <c r="BE59">
        <v>704989576.02654994</v>
      </c>
      <c r="BF59">
        <v>718965696.08614063</v>
      </c>
      <c r="BG59">
        <v>773327324.01837313</v>
      </c>
      <c r="BH59">
        <v>789485046.22702849</v>
      </c>
      <c r="BI59">
        <v>847400392.80414414</v>
      </c>
      <c r="BJ59">
        <v>805107231.47073722</v>
      </c>
      <c r="BK59">
        <v>907222198.51089418</v>
      </c>
      <c r="BL59">
        <v>1032244450.5323659</v>
      </c>
      <c r="BM59">
        <v>917494480.53479719</v>
      </c>
      <c r="BN59">
        <v>1047967163.8053943</v>
      </c>
      <c r="BO59">
        <v>1184388502.1034503</v>
      </c>
      <c r="BP59">
        <v>1285404929.8553569</v>
      </c>
    </row>
    <row r="60" spans="1:68" ht="14.25" customHeight="1" x14ac:dyDescent="0.2">
      <c r="A60" t="s">
        <v>127</v>
      </c>
      <c r="B60" t="s">
        <v>128</v>
      </c>
      <c r="C60" t="s">
        <v>5818</v>
      </c>
      <c r="D60" t="s">
        <v>5819</v>
      </c>
      <c r="AI60">
        <v>93726069871.047897</v>
      </c>
      <c r="AJ60">
        <v>98246027357.726227</v>
      </c>
      <c r="AK60">
        <v>102451469717.56461</v>
      </c>
      <c r="AL60">
        <v>104891124011.81557</v>
      </c>
      <c r="AM60">
        <v>112843713589.14468</v>
      </c>
      <c r="AN60">
        <v>118698011829.23186</v>
      </c>
      <c r="AO60">
        <v>124908896212.84013</v>
      </c>
      <c r="AP60">
        <v>131722037884.54384</v>
      </c>
      <c r="AQ60">
        <v>136922458589.75775</v>
      </c>
      <c r="AR60">
        <v>141846293400.64151</v>
      </c>
      <c r="AS60">
        <v>153042814477.82394</v>
      </c>
      <c r="AT60">
        <v>157794801189.25418</v>
      </c>
      <c r="AU60">
        <v>164720383885.92047</v>
      </c>
      <c r="AV60">
        <v>166148772494.96899</v>
      </c>
      <c r="AW60">
        <v>178022990486.76849</v>
      </c>
      <c r="AX60">
        <v>185074466960.37711</v>
      </c>
      <c r="AY60">
        <v>202995984993.65283</v>
      </c>
      <c r="AZ60">
        <v>213078327650.73907</v>
      </c>
      <c r="BA60">
        <v>226767483101.98425</v>
      </c>
      <c r="BB60">
        <v>222747651416.0961</v>
      </c>
      <c r="BC60">
        <v>238526056650.61938</v>
      </c>
      <c r="BD60">
        <v>247352252302.68781</v>
      </c>
      <c r="BE60">
        <v>250524614311.53537</v>
      </c>
      <c r="BF60">
        <v>262368108591.26077</v>
      </c>
      <c r="BG60">
        <v>270330620655.25085</v>
      </c>
      <c r="BH60">
        <v>278748351517.93402</v>
      </c>
      <c r="BI60">
        <v>297719080444.57257</v>
      </c>
      <c r="BJ60">
        <v>319130157564.1106</v>
      </c>
      <c r="BK60">
        <v>333035360346.74567</v>
      </c>
      <c r="BL60">
        <v>353443964271.9425</v>
      </c>
      <c r="BM60">
        <v>364633324729.06525</v>
      </c>
      <c r="BN60">
        <v>409262263516.68311</v>
      </c>
      <c r="BO60">
        <v>460163449423.83771</v>
      </c>
      <c r="BP60">
        <v>456059277192.32965</v>
      </c>
    </row>
    <row r="61" spans="1:68" ht="14.25" customHeight="1" x14ac:dyDescent="0.2">
      <c r="A61" t="s">
        <v>133</v>
      </c>
      <c r="B61" t="s">
        <v>134</v>
      </c>
      <c r="C61" t="s">
        <v>5818</v>
      </c>
      <c r="D61" t="s">
        <v>5819</v>
      </c>
      <c r="AI61">
        <v>26141952369.751755</v>
      </c>
      <c r="AJ61">
        <v>27281187080.074986</v>
      </c>
      <c r="AK61">
        <v>31033849622.767933</v>
      </c>
      <c r="AL61">
        <v>34109118153.087681</v>
      </c>
      <c r="AM61">
        <v>35743311725.352463</v>
      </c>
      <c r="AN61">
        <v>38567506948.83345</v>
      </c>
      <c r="AO61">
        <v>41621293556.26516</v>
      </c>
      <c r="AP61">
        <v>46100967934.484192</v>
      </c>
      <c r="AQ61">
        <v>49749308660.043182</v>
      </c>
      <c r="AR61">
        <v>53450261606.337662</v>
      </c>
      <c r="AS61">
        <v>57209180903.213577</v>
      </c>
      <c r="AT61">
        <v>59936106263.351189</v>
      </c>
      <c r="AU61">
        <v>63603567674.063316</v>
      </c>
      <c r="AV61">
        <v>63986486621.255966</v>
      </c>
      <c r="AW61">
        <v>67395901011.841164</v>
      </c>
      <c r="AX61">
        <v>76062548572.920898</v>
      </c>
      <c r="AY61">
        <v>85601639714.826736</v>
      </c>
      <c r="AZ61">
        <v>94440974176.092438</v>
      </c>
      <c r="BA61">
        <v>99350064925.192657</v>
      </c>
      <c r="BB61">
        <v>100908640513.94124</v>
      </c>
      <c r="BC61">
        <v>110652669872.71207</v>
      </c>
      <c r="BD61">
        <v>116474304267.3886</v>
      </c>
      <c r="BE61">
        <v>118830227462.83859</v>
      </c>
      <c r="BF61">
        <v>126801715835.94572</v>
      </c>
      <c r="BG61">
        <v>139239728614.14386</v>
      </c>
      <c r="BH61">
        <v>154909321367.66196</v>
      </c>
      <c r="BI61">
        <v>172145441905.81653</v>
      </c>
      <c r="BJ61">
        <v>181804310040.91763</v>
      </c>
      <c r="BK61">
        <v>195301139453.33963</v>
      </c>
      <c r="BL61">
        <v>214845353960.14499</v>
      </c>
      <c r="BM61">
        <v>209932477118.62317</v>
      </c>
      <c r="BN61">
        <v>243740486662.95935</v>
      </c>
      <c r="BO61">
        <v>273577797567.42993</v>
      </c>
      <c r="BP61">
        <v>290243213881.23352</v>
      </c>
    </row>
    <row r="62" spans="1:68" ht="14.25" customHeight="1" x14ac:dyDescent="0.2">
      <c r="A62" t="s">
        <v>13</v>
      </c>
      <c r="B62" t="s">
        <v>14</v>
      </c>
      <c r="C62" t="s">
        <v>5818</v>
      </c>
      <c r="D62" t="s">
        <v>5819</v>
      </c>
      <c r="AI62">
        <v>192911659405.68225</v>
      </c>
      <c r="AJ62">
        <v>197042339791.89352</v>
      </c>
      <c r="AK62">
        <v>205160240014.5954</v>
      </c>
      <c r="AL62">
        <v>205612715259.8504</v>
      </c>
      <c r="AM62">
        <v>208112935350.56903</v>
      </c>
      <c r="AN62">
        <v>220550508017.28943</v>
      </c>
      <c r="AO62">
        <v>233796384128.87857</v>
      </c>
      <c r="AP62">
        <v>240444189837.13715</v>
      </c>
      <c r="AQ62">
        <v>255546937640.12515</v>
      </c>
      <c r="AR62">
        <v>267456403251.35773</v>
      </c>
      <c r="AS62">
        <v>283908375687.52441</v>
      </c>
      <c r="AT62">
        <v>299010145309.47278</v>
      </c>
      <c r="AU62">
        <v>320054211338.026</v>
      </c>
      <c r="AV62">
        <v>347587339461.47333</v>
      </c>
      <c r="AW62">
        <v>372996309555.92883</v>
      </c>
      <c r="AX62">
        <v>405464777063.41187</v>
      </c>
      <c r="AY62">
        <v>430089739615.76593</v>
      </c>
      <c r="AZ62">
        <v>455435983839.2572</v>
      </c>
      <c r="BA62">
        <v>475816185940.28046</v>
      </c>
      <c r="BB62">
        <v>484495939555.74927</v>
      </c>
      <c r="BC62">
        <v>513922383985.64233</v>
      </c>
      <c r="BD62">
        <v>540260920347.76544</v>
      </c>
      <c r="BE62">
        <v>543660681589.81439</v>
      </c>
      <c r="BF62">
        <v>552043162307.87952</v>
      </c>
      <c r="BG62">
        <v>576084364271.01111</v>
      </c>
      <c r="BH62">
        <v>552563707134.99744</v>
      </c>
      <c r="BI62">
        <v>548945698735.3941</v>
      </c>
      <c r="BJ62">
        <v>562537088659.90137</v>
      </c>
      <c r="BK62">
        <v>583471998103.51135</v>
      </c>
      <c r="BL62">
        <v>601470923945.20496</v>
      </c>
      <c r="BM62">
        <v>558300141593.95178</v>
      </c>
      <c r="BN62">
        <v>649014841793.06018</v>
      </c>
      <c r="BO62">
        <v>719721782407.27185</v>
      </c>
      <c r="BP62">
        <v>776539787081.9259</v>
      </c>
    </row>
    <row r="63" spans="1:68" ht="14.25" customHeight="1" x14ac:dyDescent="0.2">
      <c r="A63" t="s">
        <v>838</v>
      </c>
      <c r="B63" t="s">
        <v>839</v>
      </c>
      <c r="C63" t="s">
        <v>5818</v>
      </c>
      <c r="D63" t="s">
        <v>5819</v>
      </c>
      <c r="AI63">
        <v>2335722462979.3213</v>
      </c>
      <c r="AJ63">
        <v>2599409703080.0547</v>
      </c>
      <c r="AK63">
        <v>2930274252351.1465</v>
      </c>
      <c r="AL63">
        <v>3310526393657.6426</v>
      </c>
      <c r="AM63">
        <v>3727072961195.0005</v>
      </c>
      <c r="AN63">
        <v>4168639658928.7241</v>
      </c>
      <c r="AO63">
        <v>4617440882349.6152</v>
      </c>
      <c r="AP63">
        <v>5012098845461.1934</v>
      </c>
      <c r="AQ63">
        <v>5108986768896.9834</v>
      </c>
      <c r="AR63">
        <v>5482239695329.1611</v>
      </c>
      <c r="AS63">
        <v>6017237997493.5146</v>
      </c>
      <c r="AT63">
        <v>6550629942351.2061</v>
      </c>
      <c r="AU63">
        <v>7160113420007.9102</v>
      </c>
      <c r="AV63">
        <v>7921087144827.7119</v>
      </c>
      <c r="AW63">
        <v>8840990969744.2422</v>
      </c>
      <c r="AX63">
        <v>9974526766303.4688</v>
      </c>
      <c r="AY63">
        <v>11348411393704.252</v>
      </c>
      <c r="AZ63">
        <v>13020745838269.877</v>
      </c>
      <c r="BA63">
        <v>14358504459349.693</v>
      </c>
      <c r="BB63">
        <v>15515331981561.404</v>
      </c>
      <c r="BC63">
        <v>17205309002709.619</v>
      </c>
      <c r="BD63">
        <v>19007416468605.203</v>
      </c>
      <c r="BE63">
        <v>20848186270038.141</v>
      </c>
      <c r="BF63">
        <v>22311379684676.387</v>
      </c>
      <c r="BG63">
        <v>23635222630387.094</v>
      </c>
      <c r="BH63">
        <v>24594692221920.363</v>
      </c>
      <c r="BI63">
        <v>25994092122454.156</v>
      </c>
      <c r="BJ63">
        <v>27753523586441.988</v>
      </c>
      <c r="BK63">
        <v>30213438851142.719</v>
      </c>
      <c r="BL63">
        <v>32623409693725.051</v>
      </c>
      <c r="BM63">
        <v>33422516352564.137</v>
      </c>
      <c r="BN63">
        <v>37597004980832.852</v>
      </c>
      <c r="BO63">
        <v>41709705193891.703</v>
      </c>
      <c r="BP63">
        <v>45384439390621.203</v>
      </c>
    </row>
    <row r="64" spans="1:68" ht="14.25" customHeight="1" x14ac:dyDescent="0.2">
      <c r="A64" t="s">
        <v>840</v>
      </c>
      <c r="B64" t="s">
        <v>841</v>
      </c>
      <c r="C64" t="s">
        <v>5818</v>
      </c>
      <c r="D64" t="s">
        <v>5819</v>
      </c>
      <c r="AI64">
        <v>6044363938923.8301</v>
      </c>
      <c r="AJ64">
        <v>6559527866447.3838</v>
      </c>
      <c r="AK64">
        <v>6990701262605.5615</v>
      </c>
      <c r="AL64">
        <v>7312548524537.2646</v>
      </c>
      <c r="AM64">
        <v>7690745229195.46</v>
      </c>
      <c r="AN64">
        <v>8127754776628.1895</v>
      </c>
      <c r="AO64">
        <v>8742888503756.1777</v>
      </c>
      <c r="AP64">
        <v>9285092084129.0645</v>
      </c>
      <c r="AQ64">
        <v>9378841475338.5898</v>
      </c>
      <c r="AR64">
        <v>9748234132189.959</v>
      </c>
      <c r="AS64">
        <v>10437731975550.656</v>
      </c>
      <c r="AT64">
        <v>10882083742592.053</v>
      </c>
      <c r="AU64">
        <v>11276286114817.158</v>
      </c>
      <c r="AV64">
        <v>12119000086521.1</v>
      </c>
      <c r="AW64">
        <v>13271236396378.377</v>
      </c>
      <c r="AX64">
        <v>14517536248797.633</v>
      </c>
      <c r="AY64">
        <v>15978312485502.473</v>
      </c>
      <c r="AZ64">
        <v>17420950269644.289</v>
      </c>
      <c r="BA64">
        <v>18511447324659.996</v>
      </c>
      <c r="BB64">
        <v>19045633327406.418</v>
      </c>
      <c r="BC64">
        <v>20547457793919.41</v>
      </c>
      <c r="BD64">
        <v>22103817772795.953</v>
      </c>
      <c r="BE64">
        <v>23560597320213.305</v>
      </c>
      <c r="BF64">
        <v>24610552424455.5</v>
      </c>
      <c r="BG64">
        <v>25673333486865.043</v>
      </c>
      <c r="BH64">
        <v>26374764811351.328</v>
      </c>
      <c r="BI64">
        <v>27744436555413.738</v>
      </c>
      <c r="BJ64">
        <v>29511395174474.949</v>
      </c>
      <c r="BK64">
        <v>31581609707942.664</v>
      </c>
      <c r="BL64">
        <v>33047116716891.023</v>
      </c>
      <c r="BM64">
        <v>32613787020401.48</v>
      </c>
      <c r="BN64">
        <v>36678076949253.938</v>
      </c>
      <c r="BO64">
        <v>41859153045220.992</v>
      </c>
      <c r="BP64">
        <v>45656277730873.828</v>
      </c>
    </row>
    <row r="65" spans="1:68" ht="14.25" customHeight="1" x14ac:dyDescent="0.2">
      <c r="A65" t="s">
        <v>842</v>
      </c>
      <c r="B65" t="s">
        <v>843</v>
      </c>
      <c r="C65" t="s">
        <v>5818</v>
      </c>
      <c r="D65" t="s">
        <v>5819</v>
      </c>
      <c r="AI65">
        <v>5910542762043.3213</v>
      </c>
      <c r="AJ65">
        <v>6455889557219.5996</v>
      </c>
      <c r="AK65">
        <v>6963816788868.4941</v>
      </c>
      <c r="AL65">
        <v>7510200365694.9756</v>
      </c>
      <c r="AM65">
        <v>8152193926693.7754</v>
      </c>
      <c r="AN65">
        <v>8864986405636.9102</v>
      </c>
      <c r="AO65">
        <v>9601576074125.2188</v>
      </c>
      <c r="AP65">
        <v>10215435014181.217</v>
      </c>
      <c r="AQ65">
        <v>10317232245636.318</v>
      </c>
      <c r="AR65">
        <v>10898308469345.619</v>
      </c>
      <c r="AS65">
        <v>11830075482963.461</v>
      </c>
      <c r="AT65">
        <v>12563982230545.625</v>
      </c>
      <c r="AU65">
        <v>13445545222635.309</v>
      </c>
      <c r="AV65">
        <v>14443274605185.949</v>
      </c>
      <c r="AW65">
        <v>15790291538466.865</v>
      </c>
      <c r="AX65">
        <v>17309730577308.379</v>
      </c>
      <c r="AY65">
        <v>19143439468206.82</v>
      </c>
      <c r="AZ65">
        <v>21307357720328.414</v>
      </c>
      <c r="BA65">
        <v>22820889443651.828</v>
      </c>
      <c r="BB65">
        <v>23812846885193.074</v>
      </c>
      <c r="BC65">
        <v>26031856751856.262</v>
      </c>
      <c r="BD65">
        <v>28193643632468.176</v>
      </c>
      <c r="BE65">
        <v>30372272007918.148</v>
      </c>
      <c r="BF65">
        <v>32284049844202.527</v>
      </c>
      <c r="BG65">
        <v>33811566729110.848</v>
      </c>
      <c r="BH65">
        <v>35128816858526.387</v>
      </c>
      <c r="BI65">
        <v>36677811995409.375</v>
      </c>
      <c r="BJ65">
        <v>38778509864377.219</v>
      </c>
      <c r="BK65">
        <v>41606757254924.773</v>
      </c>
      <c r="BL65">
        <v>44308578891910.969</v>
      </c>
      <c r="BM65">
        <v>45214861413221.266</v>
      </c>
      <c r="BN65">
        <v>50267179181137.477</v>
      </c>
      <c r="BO65">
        <v>55316986633613.047</v>
      </c>
      <c r="BP65">
        <v>59827593270908.758</v>
      </c>
    </row>
    <row r="66" spans="1:68" ht="14.25" customHeight="1" x14ac:dyDescent="0.2">
      <c r="A66" t="s">
        <v>844</v>
      </c>
      <c r="B66" t="s">
        <v>845</v>
      </c>
      <c r="C66" t="s">
        <v>5818</v>
      </c>
      <c r="D66" t="s">
        <v>5819</v>
      </c>
      <c r="AI66">
        <v>1314720201506.7532</v>
      </c>
      <c r="AJ66">
        <v>1291699811721.0444</v>
      </c>
      <c r="AK66">
        <v>1253097978073.1194</v>
      </c>
      <c r="AL66">
        <v>1242713867942.8672</v>
      </c>
      <c r="AM66">
        <v>1122632070070.2766</v>
      </c>
      <c r="AN66">
        <v>1141174821619.2197</v>
      </c>
      <c r="AO66">
        <v>1193272393782.0964</v>
      </c>
      <c r="AP66">
        <v>1273688281831.5532</v>
      </c>
      <c r="AQ66">
        <v>1124575198782.6323</v>
      </c>
      <c r="AR66">
        <v>1130764289882.5276</v>
      </c>
      <c r="AS66">
        <v>1245126398294.5515</v>
      </c>
      <c r="AT66">
        <v>1297170606808.825</v>
      </c>
      <c r="AU66">
        <v>1372792377828.3359</v>
      </c>
      <c r="AV66">
        <v>1474268166118.5923</v>
      </c>
      <c r="AW66">
        <v>1674126333672.4453</v>
      </c>
      <c r="AX66">
        <v>1853574920423.178</v>
      </c>
      <c r="AY66">
        <v>2124757765604.9653</v>
      </c>
      <c r="AZ66">
        <v>2371607052904.9004</v>
      </c>
      <c r="BA66">
        <v>2574336332164.7012</v>
      </c>
      <c r="BB66">
        <v>2513083079926.7803</v>
      </c>
      <c r="BC66">
        <v>2763795674200.5171</v>
      </c>
      <c r="BD66">
        <v>3068030146114.0674</v>
      </c>
      <c r="BE66">
        <v>3268753268181.354</v>
      </c>
      <c r="BF66">
        <v>3590055511007.7285</v>
      </c>
      <c r="BG66">
        <v>3747228364715.2676</v>
      </c>
      <c r="BH66">
        <v>3852964677934.5063</v>
      </c>
      <c r="BI66">
        <v>4032404490699.0684</v>
      </c>
      <c r="BJ66">
        <v>4269548462854.2344</v>
      </c>
      <c r="BK66">
        <v>4454386352335.6865</v>
      </c>
      <c r="BL66">
        <v>4756895536804.2969</v>
      </c>
      <c r="BM66">
        <v>4879553721193.9736</v>
      </c>
      <c r="BN66">
        <v>5502272754985.9678</v>
      </c>
      <c r="BO66">
        <v>6145029012104.0557</v>
      </c>
      <c r="BP66">
        <v>6906197469532.6152</v>
      </c>
    </row>
    <row r="67" spans="1:68" ht="14.25" customHeight="1" x14ac:dyDescent="0.2">
      <c r="A67" t="s">
        <v>846</v>
      </c>
      <c r="B67" t="s">
        <v>847</v>
      </c>
      <c r="C67" t="s">
        <v>5818</v>
      </c>
      <c r="D67" t="s">
        <v>5819</v>
      </c>
      <c r="AI67">
        <v>10055744627093.486</v>
      </c>
      <c r="AJ67">
        <v>10311794067767.92</v>
      </c>
      <c r="AK67">
        <v>10357044795214.666</v>
      </c>
      <c r="AL67">
        <v>10458582856351.496</v>
      </c>
      <c r="AM67">
        <v>10654483069734.227</v>
      </c>
      <c r="AN67">
        <v>11077503045130.91</v>
      </c>
      <c r="AO67">
        <v>11481471793184.135</v>
      </c>
      <c r="AP67">
        <v>11995292824017.559</v>
      </c>
      <c r="AQ67">
        <v>12257425348094.969</v>
      </c>
      <c r="AR67">
        <v>12746654465024.645</v>
      </c>
      <c r="AS67">
        <v>13744038174300.512</v>
      </c>
      <c r="AT67">
        <v>14459315113347.324</v>
      </c>
      <c r="AU67">
        <v>15181140054782.275</v>
      </c>
      <c r="AV67">
        <v>15798714194408.242</v>
      </c>
      <c r="AW67">
        <v>16824442566230.338</v>
      </c>
      <c r="AX67">
        <v>17774371911989.332</v>
      </c>
      <c r="AY67">
        <v>19739588915180.328</v>
      </c>
      <c r="AZ67">
        <v>21229845296268.242</v>
      </c>
      <c r="BA67">
        <v>22769736118365.414</v>
      </c>
      <c r="BB67">
        <v>22213532434800.66</v>
      </c>
      <c r="BC67">
        <v>23245511090082.492</v>
      </c>
      <c r="BD67">
        <v>24696557469122.676</v>
      </c>
      <c r="BE67">
        <v>25477990048394.766</v>
      </c>
      <c r="BF67">
        <v>26742061907792.504</v>
      </c>
      <c r="BG67">
        <v>27529274844634.375</v>
      </c>
      <c r="BH67">
        <v>28045120564331.242</v>
      </c>
      <c r="BI67">
        <v>29456965836482.273</v>
      </c>
      <c r="BJ67">
        <v>31128148775390.785</v>
      </c>
      <c r="BK67">
        <v>32807484661076.828</v>
      </c>
      <c r="BL67">
        <v>35303525796251.125</v>
      </c>
      <c r="BM67">
        <v>34885886195197.094</v>
      </c>
      <c r="BN67">
        <v>39244793846329.477</v>
      </c>
      <c r="BO67">
        <v>43193989347125.438</v>
      </c>
      <c r="BP67">
        <v>45970683660692.406</v>
      </c>
    </row>
    <row r="68" spans="1:68" ht="14.25" customHeight="1" x14ac:dyDescent="0.2">
      <c r="A68" t="s">
        <v>135</v>
      </c>
      <c r="B68" t="s">
        <v>136</v>
      </c>
      <c r="C68" t="s">
        <v>5818</v>
      </c>
      <c r="D68" t="s">
        <v>5819</v>
      </c>
      <c r="AI68">
        <v>48509374308.273445</v>
      </c>
      <c r="AJ68">
        <v>52301972454.175667</v>
      </c>
      <c r="AK68">
        <v>54624884581.470139</v>
      </c>
      <c r="AL68">
        <v>57023088860.84977</v>
      </c>
      <c r="AM68">
        <v>60720677488.537575</v>
      </c>
      <c r="AN68">
        <v>63390241545.642036</v>
      </c>
      <c r="AO68">
        <v>65668623935.806503</v>
      </c>
      <c r="AP68">
        <v>69692104073.831116</v>
      </c>
      <c r="AQ68">
        <v>72777447694.346695</v>
      </c>
      <c r="AR68">
        <v>70309306350.29538</v>
      </c>
      <c r="AS68">
        <v>72686975974.49968</v>
      </c>
      <c r="AT68">
        <v>77449916530.73468</v>
      </c>
      <c r="AU68">
        <v>82529602904.842728</v>
      </c>
      <c r="AV68">
        <v>86586563566.253784</v>
      </c>
      <c r="AW68">
        <v>94989974959.741943</v>
      </c>
      <c r="AX68">
        <v>103257283378.05156</v>
      </c>
      <c r="AY68">
        <v>111062338428.85388</v>
      </c>
      <c r="AZ68">
        <v>116241429371.32262</v>
      </c>
      <c r="BA68">
        <v>126259252157.76822</v>
      </c>
      <c r="BB68">
        <v>128423995876.85118</v>
      </c>
      <c r="BC68">
        <v>135221979009.14467</v>
      </c>
      <c r="BD68">
        <v>149717191250.66922</v>
      </c>
      <c r="BE68">
        <v>159529618331.81125</v>
      </c>
      <c r="BF68">
        <v>178551197058.88083</v>
      </c>
      <c r="BG68">
        <v>189785459977.46011</v>
      </c>
      <c r="BH68">
        <v>176939941130.61182</v>
      </c>
      <c r="BI68">
        <v>179600489638.44247</v>
      </c>
      <c r="BJ68">
        <v>197653047823.80191</v>
      </c>
      <c r="BK68">
        <v>207780863848.37708</v>
      </c>
      <c r="BL68">
        <v>217496138436.85867</v>
      </c>
      <c r="BM68">
        <v>202250002758.43579</v>
      </c>
      <c r="BN68">
        <v>239415314251.53824</v>
      </c>
      <c r="BO68">
        <v>272125988615.66144</v>
      </c>
      <c r="BP68">
        <v>288687741566.65405</v>
      </c>
    </row>
    <row r="69" spans="1:68" ht="14.25" customHeight="1" x14ac:dyDescent="0.2">
      <c r="A69" t="s">
        <v>848</v>
      </c>
      <c r="B69" t="s">
        <v>138</v>
      </c>
      <c r="C69" t="s">
        <v>5818</v>
      </c>
      <c r="D69" t="s">
        <v>5819</v>
      </c>
      <c r="AI69">
        <v>208244358282.64734</v>
      </c>
      <c r="AJ69">
        <v>217709637020.91544</v>
      </c>
      <c r="AK69">
        <v>232630679355.01929</v>
      </c>
      <c r="AL69">
        <v>245052864054.44696</v>
      </c>
      <c r="AM69">
        <v>260229492018.71658</v>
      </c>
      <c r="AN69">
        <v>278020042616.16394</v>
      </c>
      <c r="AO69">
        <v>297233526885.67877</v>
      </c>
      <c r="AP69">
        <v>318965802261.92316</v>
      </c>
      <c r="AQ69">
        <v>340534346953.7926</v>
      </c>
      <c r="AR69">
        <v>366258989186.14056</v>
      </c>
      <c r="AS69">
        <v>398414667936.71252</v>
      </c>
      <c r="AT69">
        <v>421787842929.3183</v>
      </c>
      <c r="AU69">
        <v>438580660859.70233</v>
      </c>
      <c r="AV69">
        <v>461522018279.09705</v>
      </c>
      <c r="AW69">
        <v>493326417158.99445</v>
      </c>
      <c r="AX69">
        <v>531546430149.76941</v>
      </c>
      <c r="AY69">
        <v>585438475426.25317</v>
      </c>
      <c r="AZ69">
        <v>643918589088.75085</v>
      </c>
      <c r="BA69">
        <v>703293511338.55896</v>
      </c>
      <c r="BB69">
        <v>740703144645.5271</v>
      </c>
      <c r="BC69">
        <v>788293878690.68823</v>
      </c>
      <c r="BD69">
        <v>818754235836.90479</v>
      </c>
      <c r="BE69">
        <v>963511290996.55798</v>
      </c>
      <c r="BF69">
        <v>1002088457671.0145</v>
      </c>
      <c r="BG69">
        <v>1000296471586.5432</v>
      </c>
      <c r="BH69">
        <v>1085943366513.3252</v>
      </c>
      <c r="BI69">
        <v>1084107404691.6409</v>
      </c>
      <c r="BJ69">
        <v>1153591166057.2693</v>
      </c>
      <c r="BK69">
        <v>1302980395024.5708</v>
      </c>
      <c r="BL69">
        <v>1437311654157.3926</v>
      </c>
      <c r="BM69">
        <v>1665073256894.1882</v>
      </c>
      <c r="BN69">
        <v>1728601012503.6423</v>
      </c>
      <c r="BO69">
        <v>1972207973105.7393</v>
      </c>
      <c r="BP69">
        <v>2120932496602.2795</v>
      </c>
    </row>
    <row r="70" spans="1:68" ht="14.25" customHeight="1" x14ac:dyDescent="0.2">
      <c r="A70" t="s">
        <v>849</v>
      </c>
      <c r="B70" t="s">
        <v>850</v>
      </c>
      <c r="C70" t="s">
        <v>5818</v>
      </c>
      <c r="D70" t="s">
        <v>5819</v>
      </c>
      <c r="AI70">
        <v>5379423618648.2227</v>
      </c>
      <c r="AJ70">
        <v>5682588773174.8398</v>
      </c>
      <c r="AK70">
        <v>5867625360991.5791</v>
      </c>
      <c r="AL70">
        <v>5958709236819.6484</v>
      </c>
      <c r="AM70">
        <v>6233754119689.3594</v>
      </c>
      <c r="AN70">
        <v>6519277268276.6836</v>
      </c>
      <c r="AO70">
        <v>6740546120154.9688</v>
      </c>
      <c r="AP70">
        <v>7028056426928.7812</v>
      </c>
      <c r="AQ70">
        <v>7379524889574.8018</v>
      </c>
      <c r="AR70">
        <v>7679981303424.752</v>
      </c>
      <c r="AS70">
        <v>8182496945108.5771</v>
      </c>
      <c r="AT70">
        <v>8598325499598.7881</v>
      </c>
      <c r="AU70">
        <v>8980882197179.3008</v>
      </c>
      <c r="AV70">
        <v>9179113354525.0078</v>
      </c>
      <c r="AW70">
        <v>9592394950852.6172</v>
      </c>
      <c r="AX70">
        <v>9973838624733.1113</v>
      </c>
      <c r="AY70">
        <v>10842771978361.74</v>
      </c>
      <c r="AZ70">
        <v>11536685325907.529</v>
      </c>
      <c r="BA70">
        <v>12029308999949.588</v>
      </c>
      <c r="BB70">
        <v>11755263649057.881</v>
      </c>
      <c r="BC70">
        <v>12110268149703.191</v>
      </c>
      <c r="BD70">
        <v>12644597027367.475</v>
      </c>
      <c r="BE70">
        <v>12798671489743.396</v>
      </c>
      <c r="BF70">
        <v>13245596205612.479</v>
      </c>
      <c r="BG70">
        <v>13618623553236.111</v>
      </c>
      <c r="BH70">
        <v>14032754759060.039</v>
      </c>
      <c r="BI70">
        <v>14929449794171.736</v>
      </c>
      <c r="BJ70">
        <v>15679676592453.725</v>
      </c>
      <c r="BK70">
        <v>16380015472255.549</v>
      </c>
      <c r="BL70">
        <v>17621624803658.992</v>
      </c>
      <c r="BM70">
        <v>17100154349168.496</v>
      </c>
      <c r="BN70">
        <v>18807129107603.582</v>
      </c>
      <c r="BO70">
        <v>20737642819031.477</v>
      </c>
      <c r="BP70">
        <v>21927411624409.762</v>
      </c>
    </row>
    <row r="71" spans="1:68" ht="14.25" customHeight="1" x14ac:dyDescent="0.2">
      <c r="A71" t="s">
        <v>143</v>
      </c>
      <c r="B71" t="s">
        <v>144</v>
      </c>
      <c r="C71" t="s">
        <v>5818</v>
      </c>
      <c r="D71" t="s">
        <v>5819</v>
      </c>
      <c r="AK71">
        <v>1835746157.512352</v>
      </c>
      <c r="AL71">
        <v>2132109180.8258398</v>
      </c>
      <c r="AM71">
        <v>2639758595.3913422</v>
      </c>
      <c r="AN71">
        <v>2772142458.5971408</v>
      </c>
      <c r="AO71">
        <v>3084261045.6015282</v>
      </c>
      <c r="AP71">
        <v>3385578350.4050331</v>
      </c>
      <c r="AQ71">
        <v>3484314347.4302382</v>
      </c>
      <c r="AR71">
        <v>3534097149.629282</v>
      </c>
      <c r="AS71">
        <v>3500595221.9589639</v>
      </c>
      <c r="AT71">
        <v>3892811386.8443718</v>
      </c>
      <c r="AU71">
        <v>4072119264.4757485</v>
      </c>
      <c r="AV71">
        <v>4042244997.8438387</v>
      </c>
      <c r="AW71">
        <v>4211205244.7034068</v>
      </c>
      <c r="AX71">
        <v>4455060340.1404753</v>
      </c>
      <c r="AY71">
        <v>4547936344.0513649</v>
      </c>
      <c r="AZ71">
        <v>4737800725.3263531</v>
      </c>
      <c r="BA71">
        <v>4356653615.8215628</v>
      </c>
      <c r="BB71">
        <v>4553452013.8152018</v>
      </c>
      <c r="BC71">
        <v>4709915124.326581</v>
      </c>
      <c r="BD71">
        <v>5224331270.247324</v>
      </c>
    </row>
    <row r="72" spans="1:68" ht="14.25" customHeight="1" x14ac:dyDescent="0.2">
      <c r="A72" t="s">
        <v>407</v>
      </c>
      <c r="B72" t="s">
        <v>408</v>
      </c>
      <c r="C72" t="s">
        <v>5818</v>
      </c>
      <c r="D72" t="s">
        <v>5819</v>
      </c>
      <c r="AI72">
        <v>531561427908.3833</v>
      </c>
      <c r="AJ72">
        <v>563528690004.7373</v>
      </c>
      <c r="AK72">
        <v>581726865948.97864</v>
      </c>
      <c r="AL72">
        <v>589372656114.71936</v>
      </c>
      <c r="AM72">
        <v>616303983736.67029</v>
      </c>
      <c r="AN72">
        <v>646578142394.08606</v>
      </c>
      <c r="AO72">
        <v>677084457879.01685</v>
      </c>
      <c r="AP72">
        <v>717405300256.6958</v>
      </c>
      <c r="AQ72">
        <v>768127554988.81653</v>
      </c>
      <c r="AR72">
        <v>805891424628.99573</v>
      </c>
      <c r="AS72">
        <v>875738229223.13074</v>
      </c>
      <c r="AT72">
        <v>937760696063.5061</v>
      </c>
      <c r="AU72">
        <v>1009753311276.1211</v>
      </c>
      <c r="AV72">
        <v>1056694879758.4896</v>
      </c>
      <c r="AW72">
        <v>1122166468853.1909</v>
      </c>
      <c r="AX72">
        <v>1205129771230.4485</v>
      </c>
      <c r="AY72">
        <v>1363886239439.5667</v>
      </c>
      <c r="AZ72">
        <v>1468825965115.4534</v>
      </c>
      <c r="BA72">
        <v>1528583945708.6885</v>
      </c>
      <c r="BB72">
        <v>1487853101841.9319</v>
      </c>
      <c r="BC72">
        <v>1475426724434.3582</v>
      </c>
      <c r="BD72">
        <v>1489595017146.762</v>
      </c>
      <c r="BE72">
        <v>1483654111796.6663</v>
      </c>
      <c r="BF72">
        <v>1512562240663.9006</v>
      </c>
      <c r="BG72">
        <v>1558985384059.0979</v>
      </c>
      <c r="BH72">
        <v>1621825074465.2043</v>
      </c>
      <c r="BI72">
        <v>1734117178406.7073</v>
      </c>
      <c r="BJ72">
        <v>1842771293467.9211</v>
      </c>
      <c r="BK72">
        <v>1905449210032.3206</v>
      </c>
      <c r="BL72">
        <v>2061660467680.0232</v>
      </c>
      <c r="BM72">
        <v>1845713578821.4919</v>
      </c>
      <c r="BN72">
        <v>2068305576331.49</v>
      </c>
      <c r="BO72">
        <v>2326112195711.8916</v>
      </c>
      <c r="BP72">
        <v>2553107622879.8169</v>
      </c>
    </row>
    <row r="73" spans="1:68" ht="14.25" customHeight="1" x14ac:dyDescent="0.2">
      <c r="A73" t="s">
        <v>145</v>
      </c>
      <c r="B73" t="s">
        <v>146</v>
      </c>
      <c r="C73" t="s">
        <v>5818</v>
      </c>
      <c r="D73" t="s">
        <v>5819</v>
      </c>
      <c r="AI73">
        <v>11731036820.372986</v>
      </c>
      <c r="AJ73">
        <v>11157556653.623438</v>
      </c>
      <c r="AK73">
        <v>8996091938.7010174</v>
      </c>
      <c r="AL73">
        <v>8680667567.6453896</v>
      </c>
      <c r="AM73">
        <v>8720407484.0962543</v>
      </c>
      <c r="AN73">
        <v>9302781760.080101</v>
      </c>
      <c r="AO73">
        <v>9752450058.0381508</v>
      </c>
      <c r="AP73">
        <v>11165373440.437532</v>
      </c>
      <c r="AQ73">
        <v>11713738135.100809</v>
      </c>
      <c r="AR73">
        <v>11694825363.591532</v>
      </c>
      <c r="AS73">
        <v>13163087062.236061</v>
      </c>
      <c r="AT73">
        <v>14321608874.513464</v>
      </c>
      <c r="AU73">
        <v>16087733549.959402</v>
      </c>
      <c r="AV73">
        <v>18002054571.730923</v>
      </c>
      <c r="AW73">
        <v>19807061897.961063</v>
      </c>
      <c r="AX73">
        <v>22536536810.986076</v>
      </c>
      <c r="AY73">
        <v>26054313221.734505</v>
      </c>
      <c r="AZ73">
        <v>29763407415.203873</v>
      </c>
      <c r="BA73">
        <v>30488783700.727451</v>
      </c>
      <c r="BB73">
        <v>27327208562.561031</v>
      </c>
      <c r="BC73">
        <v>28780817478.059685</v>
      </c>
      <c r="BD73">
        <v>32598232994.52697</v>
      </c>
      <c r="BE73">
        <v>34384867089.00843</v>
      </c>
      <c r="BF73">
        <v>36198153224.201035</v>
      </c>
      <c r="BG73">
        <v>38050116722.655586</v>
      </c>
      <c r="BH73">
        <v>38378217195.5802</v>
      </c>
      <c r="BI73">
        <v>41201006348.406265</v>
      </c>
      <c r="BJ73">
        <v>44556473262.691895</v>
      </c>
      <c r="BK73">
        <v>48133343975.113083</v>
      </c>
      <c r="BL73">
        <v>52868446537.668388</v>
      </c>
      <c r="BM73">
        <v>53241219948.680511</v>
      </c>
      <c r="BN73">
        <v>59428774624.577477</v>
      </c>
      <c r="BO73">
        <v>64665654483.355721</v>
      </c>
      <c r="BP73">
        <v>66932475061.812775</v>
      </c>
    </row>
    <row r="74" spans="1:68" ht="14.25" customHeight="1" x14ac:dyDescent="0.2">
      <c r="A74" t="s">
        <v>149</v>
      </c>
      <c r="B74" t="s">
        <v>150</v>
      </c>
      <c r="C74" t="s">
        <v>5818</v>
      </c>
      <c r="D74" t="s">
        <v>5819</v>
      </c>
      <c r="AI74">
        <v>19854533228.215515</v>
      </c>
      <c r="AJ74">
        <v>19060938707.404709</v>
      </c>
      <c r="AK74">
        <v>17804582870.75676</v>
      </c>
      <c r="AL74">
        <v>20622102323.10878</v>
      </c>
      <c r="AM74">
        <v>21734309027.353474</v>
      </c>
      <c r="AN74">
        <v>23549705164.497025</v>
      </c>
      <c r="AO74">
        <v>26960746271.172943</v>
      </c>
      <c r="AP74">
        <v>28285165269.20813</v>
      </c>
      <c r="AQ74">
        <v>27613919166.046097</v>
      </c>
      <c r="AR74">
        <v>29450325800.567036</v>
      </c>
      <c r="AS74">
        <v>31946530375.204681</v>
      </c>
      <c r="AT74">
        <v>35377560874.881813</v>
      </c>
      <c r="AU74">
        <v>36471526728.356133</v>
      </c>
      <c r="AV74">
        <v>36387745409.377357</v>
      </c>
      <c r="AW74">
        <v>42437815733.009293</v>
      </c>
      <c r="AX74">
        <v>48941322952.10009</v>
      </c>
      <c r="AY74">
        <v>55916777550.28817</v>
      </c>
      <c r="AZ74">
        <v>64011179924.142227</v>
      </c>
      <c r="BA74">
        <v>72283405438.30368</v>
      </c>
      <c r="BB74">
        <v>79131265192.3526</v>
      </c>
      <c r="BC74">
        <v>90145031679.885361</v>
      </c>
      <c r="BD74">
        <v>102289393957.9102</v>
      </c>
      <c r="BE74">
        <v>112944326945.93796</v>
      </c>
      <c r="BF74">
        <v>123330855990.7034</v>
      </c>
      <c r="BG74">
        <v>150119415264.86316</v>
      </c>
      <c r="BH74">
        <v>169575372912.61542</v>
      </c>
      <c r="BI74">
        <v>198234207768.96298</v>
      </c>
      <c r="BJ74">
        <v>219853614306.54742</v>
      </c>
      <c r="BK74">
        <v>236067222303.95975</v>
      </c>
      <c r="BL74">
        <v>259534668398.21085</v>
      </c>
      <c r="BM74">
        <v>286209793459.08636</v>
      </c>
      <c r="BN74">
        <v>316145105232.45514</v>
      </c>
      <c r="BO74">
        <v>356412088803.92157</v>
      </c>
      <c r="BP74">
        <v>393407615830.96722</v>
      </c>
    </row>
    <row r="75" spans="1:68" ht="14.25" customHeight="1" x14ac:dyDescent="0.2">
      <c r="A75" t="s">
        <v>851</v>
      </c>
      <c r="B75" t="s">
        <v>852</v>
      </c>
      <c r="C75" t="s">
        <v>5818</v>
      </c>
      <c r="D75" t="s">
        <v>5819</v>
      </c>
      <c r="AI75">
        <v>6297768757217.5293</v>
      </c>
      <c r="AJ75">
        <v>6564665275194.0469</v>
      </c>
      <c r="AK75">
        <v>6757637611161.082</v>
      </c>
      <c r="AL75">
        <v>6875386457259.8887</v>
      </c>
      <c r="AM75">
        <v>7208351025810.7559</v>
      </c>
      <c r="AN75">
        <v>7564239465721.4629</v>
      </c>
      <c r="AO75">
        <v>7831650320228.0762</v>
      </c>
      <c r="AP75">
        <v>8151574975384.083</v>
      </c>
      <c r="AQ75">
        <v>8549137334350.668</v>
      </c>
      <c r="AR75">
        <v>8896450206528.0781</v>
      </c>
      <c r="AS75">
        <v>9478008025387.8066</v>
      </c>
      <c r="AT75">
        <v>9962611221992.2891</v>
      </c>
      <c r="AU75">
        <v>10427456905767.908</v>
      </c>
      <c r="AV75">
        <v>10684320370248.578</v>
      </c>
      <c r="AW75">
        <v>11226579766208.135</v>
      </c>
      <c r="AX75">
        <v>11680229513337.469</v>
      </c>
      <c r="AY75">
        <v>12728037876922.625</v>
      </c>
      <c r="AZ75">
        <v>13610428265374.75</v>
      </c>
      <c r="BA75">
        <v>14293253604772.42</v>
      </c>
      <c r="BB75">
        <v>14028472401730.623</v>
      </c>
      <c r="BC75">
        <v>14510634249327.48</v>
      </c>
      <c r="BD75">
        <v>15204481190735.023</v>
      </c>
      <c r="BE75">
        <v>15434466585758.084</v>
      </c>
      <c r="BF75">
        <v>15958753471272.928</v>
      </c>
      <c r="BG75">
        <v>16442350251019.293</v>
      </c>
      <c r="BH75">
        <v>16993292501368.748</v>
      </c>
      <c r="BI75">
        <v>18066673612559.18</v>
      </c>
      <c r="BJ75">
        <v>19038528722735.93</v>
      </c>
      <c r="BK75">
        <v>19960542911425.621</v>
      </c>
      <c r="BL75">
        <v>21560833812058.57</v>
      </c>
      <c r="BM75">
        <v>21089190000455.199</v>
      </c>
      <c r="BN75">
        <v>23216069682616.32</v>
      </c>
      <c r="BO75">
        <v>25651955359299.469</v>
      </c>
      <c r="BP75">
        <v>27125247086182.273</v>
      </c>
    </row>
    <row r="76" spans="1:68" ht="14.25" customHeight="1" x14ac:dyDescent="0.2">
      <c r="A76" t="s">
        <v>853</v>
      </c>
      <c r="B76" t="s">
        <v>854</v>
      </c>
      <c r="C76" t="s">
        <v>5818</v>
      </c>
      <c r="D76" t="s">
        <v>5819</v>
      </c>
      <c r="AI76">
        <v>1193258457413.4158</v>
      </c>
      <c r="AJ76">
        <v>1239921464608.0056</v>
      </c>
      <c r="AK76">
        <v>1269385468258.1221</v>
      </c>
      <c r="AL76">
        <v>1266223611488.1411</v>
      </c>
      <c r="AM76">
        <v>1223466428075.8652</v>
      </c>
      <c r="AN76">
        <v>1242133354292.989</v>
      </c>
      <c r="AO76">
        <v>1286042128332.6785</v>
      </c>
      <c r="AP76">
        <v>1376532851892.1057</v>
      </c>
      <c r="AQ76">
        <v>1454983250771.4941</v>
      </c>
      <c r="AR76">
        <v>1506365385502.2957</v>
      </c>
      <c r="AS76">
        <v>1634891314453.2595</v>
      </c>
      <c r="AT76">
        <v>1744039668129.4819</v>
      </c>
      <c r="AU76">
        <v>1804852498910.8557</v>
      </c>
      <c r="AV76">
        <v>1814126200486.6033</v>
      </c>
      <c r="AW76">
        <v>2119828531843.7886</v>
      </c>
      <c r="AX76">
        <v>2326140569138.3921</v>
      </c>
      <c r="AY76">
        <v>2561540737685.2964</v>
      </c>
      <c r="AZ76">
        <v>2804252212830.2944</v>
      </c>
      <c r="BA76">
        <v>3003854086071.9683</v>
      </c>
      <c r="BB76">
        <v>3045071580721.3408</v>
      </c>
      <c r="BC76">
        <v>3252537762697.9922</v>
      </c>
      <c r="BD76">
        <v>3350979419865.4551</v>
      </c>
      <c r="BE76">
        <v>3602043983636.8809</v>
      </c>
      <c r="BF76">
        <v>3859448980028.1494</v>
      </c>
      <c r="BG76">
        <v>3963377249971.2837</v>
      </c>
      <c r="BH76">
        <v>3878882414307.1694</v>
      </c>
      <c r="BI76">
        <v>4020330106358.1606</v>
      </c>
      <c r="BJ76">
        <v>4247277951068.335</v>
      </c>
      <c r="BK76">
        <v>4604001479209.1807</v>
      </c>
      <c r="BL76">
        <v>4922395433525.3779</v>
      </c>
      <c r="BM76">
        <v>4889896045959.8682</v>
      </c>
      <c r="BN76">
        <v>5238586445272.6621</v>
      </c>
      <c r="BO76">
        <v>5505042170378.3525</v>
      </c>
      <c r="BP76">
        <v>5818952633482.5859</v>
      </c>
    </row>
    <row r="77" spans="1:68" ht="14.25" customHeight="1" x14ac:dyDescent="0.2">
      <c r="A77" t="s">
        <v>157</v>
      </c>
      <c r="B77" t="s">
        <v>158</v>
      </c>
      <c r="C77" t="s">
        <v>5818</v>
      </c>
      <c r="D77" t="s">
        <v>5819</v>
      </c>
      <c r="AI77">
        <v>90422792838.46788</v>
      </c>
      <c r="AJ77">
        <v>87978139863.566513</v>
      </c>
      <c r="AK77">
        <v>87018461478.45784</v>
      </c>
      <c r="AL77">
        <v>88491317406.382965</v>
      </c>
      <c r="AM77">
        <v>93962907280.626556</v>
      </c>
      <c r="AN77">
        <v>99978593914.381744</v>
      </c>
      <c r="AO77">
        <v>102905731321.91873</v>
      </c>
      <c r="AP77">
        <v>111999458231.7939</v>
      </c>
      <c r="AQ77">
        <v>121502886442.3942</v>
      </c>
      <c r="AR77">
        <v>127934744369.41365</v>
      </c>
      <c r="AS77">
        <v>138660850936.6889</v>
      </c>
      <c r="AT77">
        <v>144246899691.01633</v>
      </c>
      <c r="AU77">
        <v>148763741906.13876</v>
      </c>
      <c r="AV77">
        <v>151454269990.5983</v>
      </c>
      <c r="AW77">
        <v>163132730431.99481</v>
      </c>
      <c r="AX77">
        <v>168146788316.39822</v>
      </c>
      <c r="AY77">
        <v>181448676104.82019</v>
      </c>
      <c r="AZ77">
        <v>200161779748.42822</v>
      </c>
      <c r="BA77">
        <v>212980676990.54407</v>
      </c>
      <c r="BB77">
        <v>202723172059.32217</v>
      </c>
      <c r="BC77">
        <v>208901082795.19272</v>
      </c>
      <c r="BD77">
        <v>220471055643.89334</v>
      </c>
      <c r="BE77">
        <v>221285752810.96759</v>
      </c>
      <c r="BF77">
        <v>225680035610.26202</v>
      </c>
      <c r="BG77">
        <v>228058553146.46002</v>
      </c>
      <c r="BH77">
        <v>232867491858.97409</v>
      </c>
      <c r="BI77">
        <v>246928408039.54956</v>
      </c>
      <c r="BJ77">
        <v>262026475788.42178</v>
      </c>
      <c r="BK77">
        <v>273456039618.34082</v>
      </c>
      <c r="BL77">
        <v>290269723402.81342</v>
      </c>
      <c r="BM77">
        <v>296764042926.6748</v>
      </c>
      <c r="BN77">
        <v>320209296473.10535</v>
      </c>
      <c r="BO77">
        <v>347806710383.90662</v>
      </c>
      <c r="BP77">
        <v>363315980537.64874</v>
      </c>
    </row>
    <row r="78" spans="1:68" ht="14.25" customHeight="1" x14ac:dyDescent="0.2">
      <c r="A78" t="s">
        <v>155</v>
      </c>
      <c r="B78" t="s">
        <v>156</v>
      </c>
      <c r="C78" t="s">
        <v>5818</v>
      </c>
      <c r="D78" t="s">
        <v>5819</v>
      </c>
      <c r="AI78">
        <v>3057554961.3689022</v>
      </c>
      <c r="AJ78">
        <v>3075609779.8382373</v>
      </c>
      <c r="AK78">
        <v>3337586112.3137803</v>
      </c>
      <c r="AL78">
        <v>3489474514.5765395</v>
      </c>
      <c r="AM78">
        <v>3745744772.9402428</v>
      </c>
      <c r="AN78">
        <v>3919888350.7462144</v>
      </c>
      <c r="AO78">
        <v>4183251603.9266152</v>
      </c>
      <c r="AP78">
        <v>4161771056.2541866</v>
      </c>
      <c r="AQ78">
        <v>4263254858.5650306</v>
      </c>
      <c r="AR78">
        <v>4704059443.0282297</v>
      </c>
      <c r="AS78">
        <v>4728835182.1373501</v>
      </c>
      <c r="AT78">
        <v>4932020171.9140263</v>
      </c>
      <c r="AU78">
        <v>5168940689.6703663</v>
      </c>
      <c r="AV78">
        <v>5323701729.7069416</v>
      </c>
      <c r="AW78">
        <v>5756604335.6508064</v>
      </c>
      <c r="AX78">
        <v>5978659772.8398952</v>
      </c>
      <c r="AY78">
        <v>6277201050.6734371</v>
      </c>
      <c r="AZ78">
        <v>6392422701.1962376</v>
      </c>
      <c r="BA78">
        <v>6582878726.3412561</v>
      </c>
      <c r="BB78">
        <v>6531676713.4193201</v>
      </c>
      <c r="BC78">
        <v>6806390338.6944246</v>
      </c>
      <c r="BD78">
        <v>7134734867.1598921</v>
      </c>
      <c r="BE78">
        <v>7646151649.1011963</v>
      </c>
      <c r="BF78">
        <v>8253358874.6711779</v>
      </c>
      <c r="BG78">
        <v>9829197068.2994213</v>
      </c>
      <c r="BH78">
        <v>10778358104.431566</v>
      </c>
      <c r="BI78">
        <v>11015803386.239098</v>
      </c>
      <c r="BJ78">
        <v>11778089335.17709</v>
      </c>
      <c r="BK78">
        <v>12130548808.67543</v>
      </c>
      <c r="BL78">
        <v>12094688035.259247</v>
      </c>
      <c r="BM78">
        <v>10279861871.068596</v>
      </c>
      <c r="BN78">
        <v>9795237652.3968067</v>
      </c>
      <c r="BO78">
        <v>12583633706.029654</v>
      </c>
      <c r="BP78">
        <v>14089135375.17445</v>
      </c>
    </row>
    <row r="79" spans="1:68" ht="14.25" customHeight="1" x14ac:dyDescent="0.2">
      <c r="A79" t="s">
        <v>159</v>
      </c>
      <c r="B79" t="s">
        <v>160</v>
      </c>
      <c r="C79" t="s">
        <v>5818</v>
      </c>
      <c r="D79" t="s">
        <v>5819</v>
      </c>
      <c r="AI79">
        <v>1027250443156.0903</v>
      </c>
      <c r="AJ79">
        <v>1073120695790.3036</v>
      </c>
      <c r="AK79">
        <v>1115130307547.8992</v>
      </c>
      <c r="AL79">
        <v>1134385891378.4729</v>
      </c>
      <c r="AM79">
        <v>1185935431603.5151</v>
      </c>
      <c r="AN79">
        <v>1236310774195.5125</v>
      </c>
      <c r="AO79">
        <v>1275805894560.5364</v>
      </c>
      <c r="AP79">
        <v>1333595697096.7368</v>
      </c>
      <c r="AQ79">
        <v>1405908180477.5879</v>
      </c>
      <c r="AR79">
        <v>1470523899441.7043</v>
      </c>
      <c r="AS79">
        <v>1589447364206.0046</v>
      </c>
      <c r="AT79">
        <v>1687216662882.4399</v>
      </c>
      <c r="AU79">
        <v>1762926373243.2678</v>
      </c>
      <c r="AV79">
        <v>1753702241886.2561</v>
      </c>
      <c r="AW79">
        <v>1822285317078.3872</v>
      </c>
      <c r="AX79">
        <v>1926880446239.7622</v>
      </c>
      <c r="AY79">
        <v>2065681747817.408</v>
      </c>
      <c r="AZ79">
        <v>2184813801951.4502</v>
      </c>
      <c r="BA79">
        <v>2259256991361.5776</v>
      </c>
      <c r="BB79">
        <v>2243849588234.4082</v>
      </c>
      <c r="BC79">
        <v>2334271976414.9839</v>
      </c>
      <c r="BD79">
        <v>2446475413050.9971</v>
      </c>
      <c r="BE79">
        <v>2474003939353.3823</v>
      </c>
      <c r="BF79">
        <v>2608522466158.1509</v>
      </c>
      <c r="BG79">
        <v>2662033396692.5264</v>
      </c>
      <c r="BH79">
        <v>2718496736713.7632</v>
      </c>
      <c r="BI79">
        <v>2864106383742.4434</v>
      </c>
      <c r="BJ79">
        <v>2983008898740.3208</v>
      </c>
      <c r="BK79">
        <v>3125379876905.3228</v>
      </c>
      <c r="BL79">
        <v>3452965773973.9277</v>
      </c>
      <c r="BM79">
        <v>3344383971188.3232</v>
      </c>
      <c r="BN79">
        <v>3648077705347.7832</v>
      </c>
      <c r="BO79">
        <v>3914741997976.6729</v>
      </c>
      <c r="BP79">
        <v>4169071146832.9282</v>
      </c>
    </row>
    <row r="80" spans="1:68" ht="14.25" customHeight="1" x14ac:dyDescent="0.2">
      <c r="A80" t="s">
        <v>153</v>
      </c>
      <c r="B80" t="s">
        <v>154</v>
      </c>
      <c r="C80" t="s">
        <v>5818</v>
      </c>
      <c r="D80" t="s">
        <v>5819</v>
      </c>
      <c r="BA80">
        <v>1993401201.8980293</v>
      </c>
      <c r="BB80">
        <v>1919390968.8476501</v>
      </c>
      <c r="BC80">
        <v>1931508776.9974861</v>
      </c>
      <c r="BD80">
        <v>2044459696.9883156</v>
      </c>
      <c r="BE80">
        <v>2228654892.5476766</v>
      </c>
      <c r="BF80">
        <v>2399248266.7163157</v>
      </c>
      <c r="BG80">
        <v>2573648095.3195453</v>
      </c>
      <c r="BH80">
        <v>2622894402.2604923</v>
      </c>
      <c r="BI80">
        <v>2686741087.2786827</v>
      </c>
      <c r="BJ80">
        <v>2830966519.2538671</v>
      </c>
      <c r="BK80">
        <v>3005353972.7184992</v>
      </c>
      <c r="BL80">
        <v>3222676562.5198827</v>
      </c>
      <c r="BM80">
        <v>3231002518.5133414</v>
      </c>
      <c r="BN80">
        <v>3603020057.6382918</v>
      </c>
      <c r="BO80">
        <v>4064913347.9290495</v>
      </c>
    </row>
    <row r="81" spans="1:68" ht="14.25" customHeight="1" x14ac:dyDescent="0.2">
      <c r="A81" t="s">
        <v>855</v>
      </c>
      <c r="B81" t="s">
        <v>284</v>
      </c>
      <c r="C81" t="s">
        <v>5818</v>
      </c>
      <c r="D81" t="s">
        <v>5819</v>
      </c>
      <c r="AI81">
        <v>170359027.50624272</v>
      </c>
      <c r="AJ81">
        <v>189201300.23004863</v>
      </c>
      <c r="AK81">
        <v>201268951.23209485</v>
      </c>
      <c r="AL81">
        <v>222812658.83388203</v>
      </c>
      <c r="AM81">
        <v>226353740.59292799</v>
      </c>
      <c r="AN81">
        <v>247310078.76034403</v>
      </c>
      <c r="AO81">
        <v>243823331.39378843</v>
      </c>
      <c r="AP81">
        <v>232995119.70460984</v>
      </c>
      <c r="AQ81">
        <v>242329876.84471408</v>
      </c>
      <c r="AR81">
        <v>249136889.54314372</v>
      </c>
      <c r="AS81">
        <v>267096162.19022846</v>
      </c>
      <c r="AT81">
        <v>279030285.92536479</v>
      </c>
      <c r="AU81">
        <v>284916409.28911459</v>
      </c>
      <c r="AV81">
        <v>295109203.43071353</v>
      </c>
      <c r="AW81">
        <v>293710700.22165632</v>
      </c>
      <c r="AX81">
        <v>309105087.02736604</v>
      </c>
      <c r="AY81">
        <v>318379110.78039676</v>
      </c>
      <c r="AZ81">
        <v>321000409.37229156</v>
      </c>
      <c r="BA81">
        <v>319304925.18117023</v>
      </c>
      <c r="BB81">
        <v>324786183.71482402</v>
      </c>
      <c r="BC81">
        <v>336160633.36510062</v>
      </c>
      <c r="BD81">
        <v>354035867.53362161</v>
      </c>
      <c r="BE81">
        <v>353896313.35894817</v>
      </c>
      <c r="BF81">
        <v>346675014.22704548</v>
      </c>
      <c r="BG81">
        <v>344580003.38374221</v>
      </c>
      <c r="BH81">
        <v>363851742.24757165</v>
      </c>
      <c r="BI81">
        <v>369087659.08958417</v>
      </c>
      <c r="BJ81">
        <v>378789451.80163658</v>
      </c>
      <c r="BK81">
        <v>387467102.5161252</v>
      </c>
      <c r="BL81">
        <v>410051207.86654472</v>
      </c>
      <c r="BM81">
        <v>407320019.16456801</v>
      </c>
      <c r="BN81">
        <v>437922453.7745654</v>
      </c>
      <c r="BO81">
        <v>465108775.39252049</v>
      </c>
      <c r="BP81">
        <v>485842846.34325695</v>
      </c>
    </row>
    <row r="82" spans="1:68" ht="14.25" customHeight="1" x14ac:dyDescent="0.2">
      <c r="A82" t="s">
        <v>165</v>
      </c>
      <c r="B82" t="s">
        <v>166</v>
      </c>
      <c r="C82" t="s">
        <v>5818</v>
      </c>
      <c r="D82" t="s">
        <v>5819</v>
      </c>
      <c r="AI82">
        <v>11757612733.330725</v>
      </c>
      <c r="AJ82">
        <v>12898222054.927113</v>
      </c>
      <c r="AK82">
        <v>12784496983.359705</v>
      </c>
      <c r="AL82">
        <v>13604037704.230492</v>
      </c>
      <c r="AM82">
        <v>14410380028.255396</v>
      </c>
      <c r="AN82">
        <v>15444299194.280045</v>
      </c>
      <c r="AO82">
        <v>16297161148.010309</v>
      </c>
      <c r="AP82">
        <v>17529515073.261585</v>
      </c>
      <c r="AQ82">
        <v>18343022247.425568</v>
      </c>
      <c r="AR82">
        <v>16940894455.52236</v>
      </c>
      <c r="AS82">
        <v>16998421652.891081</v>
      </c>
      <c r="AT82">
        <v>17752302022.67337</v>
      </c>
      <c r="AU82">
        <v>17983275720.480469</v>
      </c>
      <c r="AV82">
        <v>18750444795.327236</v>
      </c>
      <c r="AW82">
        <v>19387429858.029686</v>
      </c>
      <c r="AX82">
        <v>20530429168.299873</v>
      </c>
      <c r="AY82">
        <v>20569582356.311359</v>
      </c>
      <c r="AZ82">
        <v>22396190414.183887</v>
      </c>
      <c r="BA82">
        <v>22072461364.312954</v>
      </c>
      <c r="BB82">
        <v>22237544766.501553</v>
      </c>
      <c r="BC82">
        <v>24103571966.681637</v>
      </c>
      <c r="BD82">
        <v>26345487003.720284</v>
      </c>
      <c r="BE82">
        <v>27000996624.198322</v>
      </c>
      <c r="BF82">
        <v>27735514310.328587</v>
      </c>
      <c r="BG82">
        <v>29386488339.485481</v>
      </c>
      <c r="BH82">
        <v>29199274580.025341</v>
      </c>
      <c r="BI82">
        <v>29399527403.798199</v>
      </c>
      <c r="BJ82">
        <v>31914848308.044849</v>
      </c>
      <c r="BK82">
        <v>34140586624.111073</v>
      </c>
      <c r="BL82">
        <v>36169088370.758423</v>
      </c>
      <c r="BM82">
        <v>33563084094.179787</v>
      </c>
      <c r="BN82">
        <v>45775580563.733452</v>
      </c>
      <c r="BO82">
        <v>50452804439.524101</v>
      </c>
      <c r="BP82">
        <v>53475291714.62352</v>
      </c>
    </row>
    <row r="83" spans="1:68" ht="14.25" customHeight="1" x14ac:dyDescent="0.2">
      <c r="A83" t="s">
        <v>453</v>
      </c>
      <c r="B83" t="s">
        <v>454</v>
      </c>
      <c r="C83" t="s">
        <v>5818</v>
      </c>
      <c r="D83" t="s">
        <v>5819</v>
      </c>
      <c r="AI83">
        <v>976325796619.73792</v>
      </c>
      <c r="AJ83">
        <v>998208368444.48486</v>
      </c>
      <c r="AK83">
        <v>1025052535905.8898</v>
      </c>
      <c r="AL83">
        <v>1075475712162.6097</v>
      </c>
      <c r="AM83">
        <v>1140688764185.9766</v>
      </c>
      <c r="AN83">
        <v>1194092093587.8765</v>
      </c>
      <c r="AO83">
        <v>1276092434676.8867</v>
      </c>
      <c r="AP83">
        <v>1345091654521.7783</v>
      </c>
      <c r="AQ83">
        <v>1385425367480.7622</v>
      </c>
      <c r="AR83">
        <v>1437339061115.7878</v>
      </c>
      <c r="AS83">
        <v>1562409690541.9561</v>
      </c>
      <c r="AT83">
        <v>1650357031262.3745</v>
      </c>
      <c r="AU83">
        <v>1727031050462.6189</v>
      </c>
      <c r="AV83">
        <v>1808366865946.1946</v>
      </c>
      <c r="AW83">
        <v>1922940594923.0903</v>
      </c>
      <c r="AX83">
        <v>1976697912294.6106</v>
      </c>
      <c r="AY83">
        <v>2113503098384.4753</v>
      </c>
      <c r="AZ83">
        <v>2178376960471.1479</v>
      </c>
      <c r="BA83">
        <v>2271085135764.8882</v>
      </c>
      <c r="BB83">
        <v>2181122499274.7439</v>
      </c>
      <c r="BC83">
        <v>2290198529537.3911</v>
      </c>
      <c r="BD83">
        <v>2354769903633.1602</v>
      </c>
      <c r="BE83">
        <v>2442462879506.9795</v>
      </c>
      <c r="BF83">
        <v>2562195072837.3184</v>
      </c>
      <c r="BG83">
        <v>2666661894153.2896</v>
      </c>
      <c r="BH83">
        <v>2767234470818.7554</v>
      </c>
      <c r="BI83">
        <v>2892297884267.1323</v>
      </c>
      <c r="BJ83">
        <v>3041891554350.6362</v>
      </c>
      <c r="BK83">
        <v>3129649825363.4355</v>
      </c>
      <c r="BL83">
        <v>3335878386954.686</v>
      </c>
      <c r="BM83">
        <v>3220293643239.0591</v>
      </c>
      <c r="BN83">
        <v>3541778829454.687</v>
      </c>
      <c r="BO83">
        <v>3847920019162.9717</v>
      </c>
      <c r="BP83">
        <v>4026241425912.9814</v>
      </c>
    </row>
    <row r="84" spans="1:68" ht="14.25" customHeight="1" x14ac:dyDescent="0.2">
      <c r="A84" t="s">
        <v>169</v>
      </c>
      <c r="B84" t="s">
        <v>170</v>
      </c>
      <c r="C84" t="s">
        <v>5818</v>
      </c>
      <c r="D84" t="s">
        <v>5819</v>
      </c>
      <c r="AI84">
        <v>28022459544.693607</v>
      </c>
      <c r="AJ84">
        <v>22857472830.182915</v>
      </c>
      <c r="AK84">
        <v>12881529746.71847</v>
      </c>
      <c r="AL84">
        <v>9323090781.8119659</v>
      </c>
      <c r="AM84">
        <v>8532021446.5170259</v>
      </c>
      <c r="AN84">
        <v>8937096710.519577</v>
      </c>
      <c r="AO84">
        <v>10120225606.93749</v>
      </c>
      <c r="AP84">
        <v>11377833455.143242</v>
      </c>
      <c r="AQ84">
        <v>11862555570.838202</v>
      </c>
      <c r="AR84">
        <v>12375370151.6446</v>
      </c>
      <c r="AS84">
        <v>12888609494.795246</v>
      </c>
      <c r="AT84">
        <v>13812366302.800566</v>
      </c>
      <c r="AU84">
        <v>14794851741.446199</v>
      </c>
      <c r="AV84">
        <v>16755117267.168873</v>
      </c>
      <c r="AW84">
        <v>18202347365.339443</v>
      </c>
      <c r="AX84">
        <v>20573625161.868271</v>
      </c>
      <c r="AY84">
        <v>23206197564.43795</v>
      </c>
      <c r="AZ84">
        <v>26832289623.82835</v>
      </c>
      <c r="BA84">
        <v>28011563812.515911</v>
      </c>
      <c r="BB84">
        <v>27155393525.14209</v>
      </c>
      <c r="BC84">
        <v>29202260397.524334</v>
      </c>
      <c r="BD84">
        <v>32169542974.108879</v>
      </c>
      <c r="BE84">
        <v>37512405545.474907</v>
      </c>
      <c r="BF84">
        <v>40140934055.425583</v>
      </c>
      <c r="BG84">
        <v>43780102412.437645</v>
      </c>
      <c r="BH84">
        <v>45707843451.654572</v>
      </c>
      <c r="BI84">
        <v>48700949298.432663</v>
      </c>
      <c r="BJ84">
        <v>51144255243.839394</v>
      </c>
      <c r="BK84">
        <v>55979867879.612541</v>
      </c>
      <c r="BL84">
        <v>62387596154.46019</v>
      </c>
      <c r="BM84">
        <v>62509091761.255524</v>
      </c>
      <c r="BN84">
        <v>70150781357.725739</v>
      </c>
      <c r="BO84">
        <v>83318890575.247635</v>
      </c>
      <c r="BP84">
        <v>92810510894.199463</v>
      </c>
    </row>
    <row r="85" spans="1:68" ht="14.25" customHeight="1" x14ac:dyDescent="0.2">
      <c r="A85" t="s">
        <v>173</v>
      </c>
      <c r="B85" t="s">
        <v>174</v>
      </c>
      <c r="C85" t="s">
        <v>5818</v>
      </c>
      <c r="D85" t="s">
        <v>5819</v>
      </c>
      <c r="AI85">
        <v>24333557877.973289</v>
      </c>
      <c r="AJ85">
        <v>26485194123.123398</v>
      </c>
      <c r="AK85">
        <v>28139639377.613274</v>
      </c>
      <c r="AL85">
        <v>30203762449.758266</v>
      </c>
      <c r="AM85">
        <v>31866678826.789055</v>
      </c>
      <c r="AN85">
        <v>33872792079.668152</v>
      </c>
      <c r="AO85">
        <v>36080446541.852295</v>
      </c>
      <c r="AP85">
        <v>38242808821.130104</v>
      </c>
      <c r="AQ85">
        <v>40490370240.318977</v>
      </c>
      <c r="AR85">
        <v>42870134746.736221</v>
      </c>
      <c r="AS85">
        <v>45463352404.993538</v>
      </c>
      <c r="AT85">
        <v>48346528031.163422</v>
      </c>
      <c r="AU85">
        <v>51307232650.625557</v>
      </c>
      <c r="AV85">
        <v>55040849301.342857</v>
      </c>
      <c r="AW85">
        <v>59686118924.968025</v>
      </c>
      <c r="AX85">
        <v>65189447864.724892</v>
      </c>
      <c r="AY85">
        <v>71500511452.182831</v>
      </c>
      <c r="AZ85">
        <v>76629846714.841736</v>
      </c>
      <c r="BA85">
        <v>85252849110.468414</v>
      </c>
      <c r="BB85">
        <v>89934208912.847153</v>
      </c>
      <c r="BC85">
        <v>98218051386.541763</v>
      </c>
      <c r="BD85">
        <v>114325851683.93929</v>
      </c>
      <c r="BE85">
        <v>131897589316.56812</v>
      </c>
      <c r="BF85">
        <v>142807202863.43701</v>
      </c>
      <c r="BG85">
        <v>154709158599.10986</v>
      </c>
      <c r="BH85">
        <v>148971921853.89279</v>
      </c>
      <c r="BI85">
        <v>147108962613.3941</v>
      </c>
      <c r="BJ85">
        <v>155172026664.99597</v>
      </c>
      <c r="BK85">
        <v>169624926668.06802</v>
      </c>
      <c r="BL85">
        <v>187633394275.74197</v>
      </c>
      <c r="BM85">
        <v>192835182975.94965</v>
      </c>
      <c r="BN85">
        <v>214867175690.95993</v>
      </c>
      <c r="BO85">
        <v>238776138320.91278</v>
      </c>
      <c r="BP85">
        <v>254767258977.45633</v>
      </c>
    </row>
    <row r="86" spans="1:68" ht="14.25" customHeight="1" x14ac:dyDescent="0.2">
      <c r="A86" t="s">
        <v>175</v>
      </c>
      <c r="B86" t="s">
        <v>176</v>
      </c>
      <c r="C86" t="s">
        <v>5818</v>
      </c>
      <c r="D86" t="s">
        <v>5819</v>
      </c>
    </row>
    <row r="87" spans="1:68" ht="14.25" customHeight="1" x14ac:dyDescent="0.2">
      <c r="A87" t="s">
        <v>191</v>
      </c>
      <c r="B87" t="s">
        <v>192</v>
      </c>
      <c r="C87" t="s">
        <v>5818</v>
      </c>
      <c r="D87" t="s">
        <v>5819</v>
      </c>
      <c r="AI87">
        <v>5602693996.688632</v>
      </c>
      <c r="AJ87">
        <v>5943540350.1201086</v>
      </c>
      <c r="AK87">
        <v>6277825372.8415565</v>
      </c>
      <c r="AL87">
        <v>6750798744.5787697</v>
      </c>
      <c r="AM87">
        <v>7168677711.0733652</v>
      </c>
      <c r="AN87">
        <v>7656217348.9888506</v>
      </c>
      <c r="AO87">
        <v>8144226218.4596882</v>
      </c>
      <c r="AP87">
        <v>8713947864.5163765</v>
      </c>
      <c r="AQ87">
        <v>9132996553.9060898</v>
      </c>
      <c r="AR87">
        <v>9615314280.0691662</v>
      </c>
      <c r="AS87">
        <v>10079248862.079325</v>
      </c>
      <c r="AT87">
        <v>10683238879.992014</v>
      </c>
      <c r="AU87">
        <v>11409577535.954622</v>
      </c>
      <c r="AV87">
        <v>11780111243.056614</v>
      </c>
      <c r="AW87">
        <v>12379970142.195536</v>
      </c>
      <c r="AX87">
        <v>13150834391.583132</v>
      </c>
      <c r="AY87">
        <v>13717651692.131615</v>
      </c>
      <c r="AZ87">
        <v>15049832178.434233</v>
      </c>
      <c r="BA87">
        <v>15973795116.089422</v>
      </c>
      <c r="BB87">
        <v>15891883799.270985</v>
      </c>
      <c r="BC87">
        <v>16859247177.714703</v>
      </c>
      <c r="BD87">
        <v>18172750190.617676</v>
      </c>
      <c r="BE87">
        <v>19549355718.10548</v>
      </c>
      <c r="BF87">
        <v>20615456394.701641</v>
      </c>
      <c r="BG87">
        <v>21491244018.205162</v>
      </c>
      <c r="BH87">
        <v>22706692066.757042</v>
      </c>
      <c r="BI87">
        <v>27228621826.974319</v>
      </c>
      <c r="BJ87">
        <v>33281442968.375557</v>
      </c>
      <c r="BK87">
        <v>36138275788.003426</v>
      </c>
      <c r="BL87">
        <v>40482435336.624451</v>
      </c>
      <c r="BM87">
        <v>44832747326.22155</v>
      </c>
      <c r="BN87">
        <v>50542884444.489128</v>
      </c>
      <c r="BO87">
        <v>56644398287.020973</v>
      </c>
      <c r="BP87">
        <v>62855095953.438148</v>
      </c>
    </row>
    <row r="88" spans="1:68" ht="14.25" customHeight="1" x14ac:dyDescent="0.2">
      <c r="A88" t="s">
        <v>856</v>
      </c>
      <c r="B88" t="s">
        <v>168</v>
      </c>
      <c r="C88" t="s">
        <v>5818</v>
      </c>
      <c r="D88" t="s">
        <v>5819</v>
      </c>
      <c r="AI88">
        <v>1486411780.4557312</v>
      </c>
      <c r="AJ88">
        <v>1584424654.951966</v>
      </c>
      <c r="AK88">
        <v>1675284097.3243601</v>
      </c>
      <c r="AL88">
        <v>1766651123.3512864</v>
      </c>
      <c r="AM88">
        <v>1807157606.446095</v>
      </c>
      <c r="AN88">
        <v>1861318595.8780022</v>
      </c>
      <c r="AO88">
        <v>1937539928.9657116</v>
      </c>
      <c r="AP88">
        <v>2067528417.1130433</v>
      </c>
      <c r="AQ88">
        <v>2163941394.1819143</v>
      </c>
      <c r="AR88">
        <v>2335015317.6985159</v>
      </c>
      <c r="AS88">
        <v>2519242915.678699</v>
      </c>
      <c r="AT88">
        <v>2725374630.989006</v>
      </c>
      <c r="AU88">
        <v>2677775681.8313913</v>
      </c>
      <c r="AV88">
        <v>2918238592.1896529</v>
      </c>
      <c r="AW88">
        <v>3207980821.6245027</v>
      </c>
      <c r="AX88">
        <v>3230757093.749166</v>
      </c>
      <c r="AY88">
        <v>3311885363.5374875</v>
      </c>
      <c r="AZ88">
        <v>3505132466.6325245</v>
      </c>
      <c r="BA88">
        <v>3796168815.9588728</v>
      </c>
      <c r="BB88">
        <v>4074185715.82833</v>
      </c>
      <c r="BC88">
        <v>4367340722.2887182</v>
      </c>
      <c r="BD88">
        <v>4095033765.2876487</v>
      </c>
      <c r="BE88">
        <v>4218609873.3763719</v>
      </c>
      <c r="BF88">
        <v>4221821464.5014515</v>
      </c>
      <c r="BG88">
        <v>4185554930.4480877</v>
      </c>
      <c r="BH88">
        <v>4427516234.0018511</v>
      </c>
      <c r="BI88">
        <v>4596488156.1696415</v>
      </c>
      <c r="BJ88">
        <v>4775616329.452426</v>
      </c>
      <c r="BK88">
        <v>5465023570.5912781</v>
      </c>
      <c r="BL88">
        <v>5949796066.1788149</v>
      </c>
      <c r="BM88">
        <v>6366827515.114769</v>
      </c>
      <c r="BN88">
        <v>7155630816.1683865</v>
      </c>
      <c r="BO88">
        <v>8036139225.7706528</v>
      </c>
      <c r="BP88">
        <v>8770162650.8734169</v>
      </c>
    </row>
    <row r="89" spans="1:68" ht="14.25" customHeight="1" x14ac:dyDescent="0.2">
      <c r="A89" t="s">
        <v>193</v>
      </c>
      <c r="B89" t="s">
        <v>194</v>
      </c>
      <c r="C89" t="s">
        <v>5818</v>
      </c>
      <c r="D89" t="s">
        <v>5819</v>
      </c>
      <c r="AI89">
        <v>802402814.16043365</v>
      </c>
      <c r="AJ89">
        <v>871845030.41802788</v>
      </c>
      <c r="AK89">
        <v>901521952.723122</v>
      </c>
      <c r="AL89">
        <v>942271661.45212936</v>
      </c>
      <c r="AM89">
        <v>993187544.25267041</v>
      </c>
      <c r="AN89">
        <v>1058628103.3228842</v>
      </c>
      <c r="AO89">
        <v>1203058146.0222039</v>
      </c>
      <c r="AP89">
        <v>1303351534.3455355</v>
      </c>
      <c r="AQ89">
        <v>1022164894.0152903</v>
      </c>
      <c r="AR89">
        <v>1210939006.1304615</v>
      </c>
      <c r="AS89">
        <v>1251994643.1272826</v>
      </c>
      <c r="AT89">
        <v>1341455003.953619</v>
      </c>
      <c r="AU89">
        <v>1412078755.5141621</v>
      </c>
      <c r="AV89">
        <v>1435840348.0897131</v>
      </c>
      <c r="AW89">
        <v>1491730323.378804</v>
      </c>
      <c r="AX89">
        <v>1639425115.1387661</v>
      </c>
      <c r="AY89">
        <v>1735045770.6836436</v>
      </c>
      <c r="AZ89">
        <v>1827670100.9574933</v>
      </c>
      <c r="BA89">
        <v>1947171584.4035635</v>
      </c>
      <c r="BB89">
        <v>2007141164.3440616</v>
      </c>
      <c r="BC89">
        <v>2145408523.1162016</v>
      </c>
      <c r="BD89">
        <v>2366706434.2602015</v>
      </c>
      <c r="BE89">
        <v>2315038823.0093274</v>
      </c>
      <c r="BF89">
        <v>2401201175.1475592</v>
      </c>
      <c r="BG89">
        <v>2534913686.6756454</v>
      </c>
      <c r="BH89">
        <v>3090468072.9084187</v>
      </c>
      <c r="BI89">
        <v>3342056307.077951</v>
      </c>
      <c r="BJ89">
        <v>3907712651.7904601</v>
      </c>
      <c r="BK89">
        <v>3955763485.5703044</v>
      </c>
      <c r="BL89">
        <v>4117986391.8722057</v>
      </c>
      <c r="BM89">
        <v>4200663868.2720942</v>
      </c>
      <c r="BN89">
        <v>4694370647.919157</v>
      </c>
      <c r="BO89">
        <v>5235947917.3883629</v>
      </c>
      <c r="BP89">
        <v>5657343667.7372761</v>
      </c>
    </row>
    <row r="90" spans="1:68" ht="14.25" customHeight="1" x14ac:dyDescent="0.2">
      <c r="A90" t="s">
        <v>141</v>
      </c>
      <c r="B90" t="s">
        <v>142</v>
      </c>
      <c r="C90" t="s">
        <v>5818</v>
      </c>
      <c r="D90" t="s">
        <v>5819</v>
      </c>
      <c r="AI90">
        <v>273843663.2575894</v>
      </c>
      <c r="AJ90">
        <v>280210534.6412375</v>
      </c>
      <c r="AK90">
        <v>386174865.26651216</v>
      </c>
      <c r="AL90">
        <v>438945895.64204758</v>
      </c>
      <c r="AM90">
        <v>523047695.16939634</v>
      </c>
      <c r="AN90">
        <v>627393538.12490702</v>
      </c>
      <c r="AO90">
        <v>1064245681.0116079</v>
      </c>
      <c r="AP90">
        <v>2706202412.9462848</v>
      </c>
      <c r="AQ90">
        <v>3387232895.8430109</v>
      </c>
      <c r="AR90">
        <v>4316766985.7425909</v>
      </c>
      <c r="AS90">
        <v>5218606639.7678337</v>
      </c>
      <c r="AT90">
        <v>8718135554.9055576</v>
      </c>
      <c r="AU90">
        <v>10576779293.097836</v>
      </c>
      <c r="AV90">
        <v>12290755429.17588</v>
      </c>
      <c r="AW90">
        <v>17417184474.555958</v>
      </c>
      <c r="AX90">
        <v>20971910438.213318</v>
      </c>
      <c r="AY90">
        <v>23284349079.716431</v>
      </c>
      <c r="AZ90">
        <v>27569927683.777233</v>
      </c>
      <c r="BA90">
        <v>33102869198.462662</v>
      </c>
      <c r="BB90">
        <v>33754473545.661682</v>
      </c>
      <c r="BC90">
        <v>31115770392.634487</v>
      </c>
      <c r="BD90">
        <v>33829572382.022743</v>
      </c>
      <c r="BE90">
        <v>38819917942.11853</v>
      </c>
      <c r="BF90">
        <v>37572294947.8452</v>
      </c>
      <c r="BG90">
        <v>38043505840.310043</v>
      </c>
      <c r="BH90">
        <v>28320531411.955341</v>
      </c>
      <c r="BI90">
        <v>25110506259.484505</v>
      </c>
      <c r="BJ90">
        <v>28802412248.050186</v>
      </c>
      <c r="BK90">
        <v>29763387484.075069</v>
      </c>
      <c r="BL90">
        <v>27476690018.334339</v>
      </c>
      <c r="BM90">
        <v>23476322655.934048</v>
      </c>
      <c r="BN90">
        <v>29585328380.135159</v>
      </c>
      <c r="BO90">
        <v>32845241575.838573</v>
      </c>
      <c r="BP90">
        <v>32104894668.862846</v>
      </c>
    </row>
    <row r="91" spans="1:68" ht="14.25" customHeight="1" x14ac:dyDescent="0.2">
      <c r="A91" t="s">
        <v>177</v>
      </c>
      <c r="B91" t="s">
        <v>178</v>
      </c>
      <c r="C91" t="s">
        <v>5818</v>
      </c>
      <c r="D91" t="s">
        <v>5819</v>
      </c>
      <c r="AI91">
        <v>135643565418.12495</v>
      </c>
      <c r="AJ91">
        <v>144577958468.07986</v>
      </c>
      <c r="AK91">
        <v>148907704640.19055</v>
      </c>
      <c r="AL91">
        <v>149998432537.64984</v>
      </c>
      <c r="AM91">
        <v>156265614235.86145</v>
      </c>
      <c r="AN91">
        <v>162892251277.74295</v>
      </c>
      <c r="AO91">
        <v>171271300317.9859</v>
      </c>
      <c r="AP91">
        <v>182870045338.02655</v>
      </c>
      <c r="AQ91">
        <v>193330278429.43573</v>
      </c>
      <c r="AR91">
        <v>198711870247.14828</v>
      </c>
      <c r="AS91">
        <v>210915047006.96445</v>
      </c>
      <c r="AT91">
        <v>227681027209.13391</v>
      </c>
      <c r="AU91">
        <v>246559427543.15073</v>
      </c>
      <c r="AV91">
        <v>261158265746.43381</v>
      </c>
      <c r="AW91">
        <v>278930882052.25677</v>
      </c>
      <c r="AX91">
        <v>281028288686.78204</v>
      </c>
      <c r="AY91">
        <v>314620169569.60626</v>
      </c>
      <c r="AZ91">
        <v>324017680051.91089</v>
      </c>
      <c r="BA91">
        <v>341817993053.19153</v>
      </c>
      <c r="BB91">
        <v>337189537130.22729</v>
      </c>
      <c r="BC91">
        <v>310377675699.10583</v>
      </c>
      <c r="BD91">
        <v>285079593304.75641</v>
      </c>
      <c r="BE91">
        <v>275143590350.28912</v>
      </c>
      <c r="BF91">
        <v>284949103892.6889</v>
      </c>
      <c r="BG91">
        <v>290011169381.56055</v>
      </c>
      <c r="BH91">
        <v>289570760339.53406</v>
      </c>
      <c r="BI91">
        <v>296466369907.23438</v>
      </c>
      <c r="BJ91">
        <v>307636097252.19592</v>
      </c>
      <c r="BK91">
        <v>317881651462.22845</v>
      </c>
      <c r="BL91">
        <v>338922195603.4693</v>
      </c>
      <c r="BM91">
        <v>311203073638.71069</v>
      </c>
      <c r="BN91">
        <v>348976765693.82782</v>
      </c>
      <c r="BO91">
        <v>405841486026.76208</v>
      </c>
      <c r="BP91">
        <v>426748711342.7005</v>
      </c>
    </row>
    <row r="92" spans="1:68" ht="14.25" customHeight="1" x14ac:dyDescent="0.2">
      <c r="A92" t="s">
        <v>181</v>
      </c>
      <c r="B92" t="s">
        <v>182</v>
      </c>
      <c r="C92" t="s">
        <v>5818</v>
      </c>
      <c r="D92" t="s">
        <v>5819</v>
      </c>
      <c r="AI92">
        <v>455099744.96662688</v>
      </c>
      <c r="AJ92">
        <v>477009219.21806955</v>
      </c>
      <c r="AK92">
        <v>483726983.69439059</v>
      </c>
      <c r="AL92">
        <v>485492969.14893222</v>
      </c>
      <c r="AM92">
        <v>504256860.92299229</v>
      </c>
      <c r="AN92">
        <v>525792723.93652511</v>
      </c>
      <c r="AO92">
        <v>559181891.65527129</v>
      </c>
      <c r="AP92">
        <v>597354064.12380123</v>
      </c>
      <c r="AQ92">
        <v>675066615.27660644</v>
      </c>
      <c r="AR92">
        <v>731847002.58716762</v>
      </c>
      <c r="AS92">
        <v>785007409.91040742</v>
      </c>
      <c r="AT92">
        <v>786437834.10129261</v>
      </c>
      <c r="AU92">
        <v>826111531.01116872</v>
      </c>
      <c r="AV92">
        <v>922148126.23692715</v>
      </c>
      <c r="AW92">
        <v>940814495.56823027</v>
      </c>
      <c r="AX92">
        <v>1099133928.513447</v>
      </c>
      <c r="AY92">
        <v>1087761179.7445574</v>
      </c>
      <c r="AZ92">
        <v>1185644561.1295648</v>
      </c>
      <c r="BA92">
        <v>1219939433.4432147</v>
      </c>
      <c r="BB92">
        <v>1146288151.0842328</v>
      </c>
      <c r="BC92">
        <v>1154288423.9652629</v>
      </c>
      <c r="BD92">
        <v>1187112475.3366942</v>
      </c>
      <c r="BE92">
        <v>1192607537.0693221</v>
      </c>
      <c r="BF92">
        <v>1270986763.9944038</v>
      </c>
      <c r="BG92">
        <v>1395680065.5814319</v>
      </c>
      <c r="BH92">
        <v>1515375642.6855209</v>
      </c>
      <c r="BI92">
        <v>1609230218.3364818</v>
      </c>
      <c r="BJ92">
        <v>1736355201.9149542</v>
      </c>
      <c r="BK92">
        <v>1848147434.9335032</v>
      </c>
      <c r="BL92">
        <v>1907436734.7498515</v>
      </c>
      <c r="BM92">
        <v>1670787843.201607</v>
      </c>
      <c r="BN92">
        <v>1785107389.6374807</v>
      </c>
      <c r="BO92">
        <v>2050681775.4477701</v>
      </c>
      <c r="BP92">
        <v>2227647008.573451</v>
      </c>
    </row>
    <row r="93" spans="1:68" ht="14.25" customHeight="1" x14ac:dyDescent="0.2">
      <c r="A93" t="s">
        <v>179</v>
      </c>
      <c r="B93" t="s">
        <v>180</v>
      </c>
      <c r="C93" t="s">
        <v>5818</v>
      </c>
      <c r="D93" t="s">
        <v>5819</v>
      </c>
      <c r="AI93">
        <v>1138268535.1242652</v>
      </c>
      <c r="AJ93">
        <v>1175427420.496491</v>
      </c>
      <c r="AK93">
        <v>1140760141.2933187</v>
      </c>
      <c r="AL93">
        <v>1109083671.925879</v>
      </c>
      <c r="AM93">
        <v>1199873985.2075448</v>
      </c>
      <c r="AN93">
        <v>1270709082.5955465</v>
      </c>
      <c r="AO93">
        <v>1313765865.130471</v>
      </c>
      <c r="AP93">
        <v>1356052115.4188159</v>
      </c>
      <c r="AQ93">
        <v>1477676926.7767382</v>
      </c>
      <c r="AR93">
        <v>1519236309.2760041</v>
      </c>
      <c r="AS93">
        <v>1663983935.1885664</v>
      </c>
      <c r="AT93">
        <v>1723043712.5059025</v>
      </c>
      <c r="AU93">
        <v>1732825867.6849864</v>
      </c>
      <c r="AV93">
        <v>1845317864.0583353</v>
      </c>
      <c r="AW93">
        <v>2025815684.173558</v>
      </c>
      <c r="AX93">
        <v>2193539586.3618212</v>
      </c>
      <c r="AY93">
        <v>2386809292.6267924</v>
      </c>
      <c r="AZ93">
        <v>2509143534.3834901</v>
      </c>
      <c r="BA93">
        <v>2715185515.9896913</v>
      </c>
      <c r="BB93">
        <v>2755589487.6321216</v>
      </c>
      <c r="BC93">
        <v>2837491311.0413208</v>
      </c>
      <c r="BD93">
        <v>2881652503.3461385</v>
      </c>
      <c r="BE93">
        <v>2976237573.2644262</v>
      </c>
      <c r="BF93">
        <v>2987592053.0362425</v>
      </c>
      <c r="BG93">
        <v>3183767613.0997128</v>
      </c>
      <c r="BH93">
        <v>3132039400.2917161</v>
      </c>
      <c r="BI93">
        <v>3309838081.2266603</v>
      </c>
      <c r="BJ93">
        <v>3370887241.186872</v>
      </c>
      <c r="BK93">
        <v>3462603876.3497844</v>
      </c>
      <c r="BL93">
        <v>3613246574.5050688</v>
      </c>
      <c r="BM93">
        <v>3655829957.236145</v>
      </c>
      <c r="BN93">
        <v>3857302225.3946338</v>
      </c>
    </row>
    <row r="94" spans="1:68" ht="14.25" customHeight="1" x14ac:dyDescent="0.2">
      <c r="A94" t="s">
        <v>187</v>
      </c>
      <c r="B94" t="s">
        <v>188</v>
      </c>
      <c r="C94" t="s">
        <v>5818</v>
      </c>
      <c r="D94" t="s">
        <v>5819</v>
      </c>
      <c r="AI94">
        <v>30048855036.14362</v>
      </c>
      <c r="AJ94">
        <v>32201487448.219418</v>
      </c>
      <c r="AK94">
        <v>34528834460.72464</v>
      </c>
      <c r="AL94">
        <v>36735414324.236092</v>
      </c>
      <c r="AM94">
        <v>39033239580.196785</v>
      </c>
      <c r="AN94">
        <v>41823722604.617332</v>
      </c>
      <c r="AO94">
        <v>43849117690.723991</v>
      </c>
      <c r="AP94">
        <v>46551887133.908691</v>
      </c>
      <c r="AQ94">
        <v>49425774389.635544</v>
      </c>
      <c r="AR94">
        <v>52053545116.073593</v>
      </c>
      <c r="AS94">
        <v>55153756305.86306</v>
      </c>
      <c r="AT94">
        <v>57711118582.780548</v>
      </c>
      <c r="AU94">
        <v>60858073596.341255</v>
      </c>
      <c r="AV94">
        <v>63648563721.06765</v>
      </c>
      <c r="AW94">
        <v>67411075860.925972</v>
      </c>
      <c r="AX94">
        <v>71802368042.080292</v>
      </c>
      <c r="AY94">
        <v>77977560455.921402</v>
      </c>
      <c r="AZ94">
        <v>85166064065.040314</v>
      </c>
      <c r="BA94">
        <v>89665975169.800095</v>
      </c>
      <c r="BB94">
        <v>90649270399.461594</v>
      </c>
      <c r="BC94">
        <v>94397176368.003113</v>
      </c>
      <c r="BD94">
        <v>100356396780.438</v>
      </c>
      <c r="BE94">
        <v>109525436435.11743</v>
      </c>
      <c r="BF94">
        <v>118481713276.00351</v>
      </c>
      <c r="BG94">
        <v>129165012763.44766</v>
      </c>
      <c r="BH94">
        <v>142691589480.13257</v>
      </c>
      <c r="BI94">
        <v>149695818918.45337</v>
      </c>
      <c r="BJ94">
        <v>158386820207.97086</v>
      </c>
      <c r="BK94">
        <v>167560724569.42874</v>
      </c>
      <c r="BL94">
        <v>183966419962.4743</v>
      </c>
      <c r="BM94">
        <v>190006601694.89316</v>
      </c>
      <c r="BN94">
        <v>207137814680.82993</v>
      </c>
      <c r="BO94">
        <v>230852981354.56372</v>
      </c>
      <c r="BP94">
        <v>247604803198.92841</v>
      </c>
    </row>
    <row r="95" spans="1:68" ht="14.25" customHeight="1" x14ac:dyDescent="0.2">
      <c r="A95" t="s">
        <v>185</v>
      </c>
      <c r="B95" t="s">
        <v>186</v>
      </c>
      <c r="C95" t="s">
        <v>5818</v>
      </c>
      <c r="D95" t="s">
        <v>5819</v>
      </c>
    </row>
    <row r="96" spans="1:68" ht="14.25" customHeight="1" x14ac:dyDescent="0.2">
      <c r="A96" t="s">
        <v>195</v>
      </c>
      <c r="B96" t="s">
        <v>196</v>
      </c>
      <c r="C96" t="s">
        <v>5818</v>
      </c>
      <c r="D96" t="s">
        <v>5819</v>
      </c>
      <c r="AI96">
        <v>2265886845.3408155</v>
      </c>
      <c r="AJ96">
        <v>2484421279.3441362</v>
      </c>
      <c r="AK96">
        <v>2738168417.8533549</v>
      </c>
      <c r="AL96">
        <v>3032225989.1157222</v>
      </c>
      <c r="AM96">
        <v>3361216618.8139477</v>
      </c>
      <c r="AN96">
        <v>3604354552.3640008</v>
      </c>
      <c r="AO96">
        <v>3962336483.6732774</v>
      </c>
      <c r="AP96">
        <v>4279786834.2860641</v>
      </c>
      <c r="AQ96">
        <v>4255216160.9994845</v>
      </c>
      <c r="AR96">
        <v>4443174972.4169283</v>
      </c>
      <c r="AS96">
        <v>4481852741.854023</v>
      </c>
      <c r="AT96">
        <v>4687235406.6650333</v>
      </c>
      <c r="AU96">
        <v>4813988685.1025076</v>
      </c>
      <c r="AV96">
        <v>4877995825.1554174</v>
      </c>
      <c r="AW96">
        <v>5087480361.797225</v>
      </c>
      <c r="AX96">
        <v>5144629329.7183838</v>
      </c>
      <c r="AY96">
        <v>5575318912.0313911</v>
      </c>
      <c r="AZ96">
        <v>6138165414.9543953</v>
      </c>
      <c r="BA96">
        <v>6366244373.4712973</v>
      </c>
      <c r="BB96">
        <v>6636845682.4751921</v>
      </c>
      <c r="BC96">
        <v>6995502297.3894787</v>
      </c>
      <c r="BD96">
        <v>7510830548.7836237</v>
      </c>
      <c r="BE96">
        <v>7930672473.707201</v>
      </c>
      <c r="BF96">
        <v>8400150803.4436388</v>
      </c>
      <c r="BG96">
        <v>8405904168.0522337</v>
      </c>
      <c r="BH96">
        <v>8656533235.3394928</v>
      </c>
      <c r="BI96">
        <v>8793308785.641016</v>
      </c>
      <c r="BJ96">
        <v>9408659458.0078716</v>
      </c>
      <c r="BK96">
        <v>9848942431.2503643</v>
      </c>
      <c r="BL96">
        <v>10694269146.490339</v>
      </c>
      <c r="BM96">
        <v>13581364399.677036</v>
      </c>
      <c r="BN96">
        <v>18646751960.824581</v>
      </c>
      <c r="BO96">
        <v>32622065100.723583</v>
      </c>
      <c r="BP96">
        <v>44974521636.048958</v>
      </c>
    </row>
    <row r="97" spans="1:68" ht="14.25" customHeight="1" x14ac:dyDescent="0.2">
      <c r="A97" t="s">
        <v>857</v>
      </c>
      <c r="B97" t="s">
        <v>858</v>
      </c>
      <c r="C97" t="s">
        <v>5818</v>
      </c>
      <c r="D97" t="s">
        <v>5819</v>
      </c>
      <c r="AI97">
        <v>19918235180575.289</v>
      </c>
      <c r="AJ97">
        <v>20793518848861.664</v>
      </c>
      <c r="AK97">
        <v>21548368413300.031</v>
      </c>
      <c r="AL97">
        <v>22258683769354.207</v>
      </c>
      <c r="AM97">
        <v>23340468335828.699</v>
      </c>
      <c r="AN97">
        <v>24476486375602.414</v>
      </c>
      <c r="AO97">
        <v>25661277664140.844</v>
      </c>
      <c r="AP97">
        <v>26958907632662.207</v>
      </c>
      <c r="AQ97">
        <v>27972592204131.52</v>
      </c>
      <c r="AR97">
        <v>29300896667982.031</v>
      </c>
      <c r="AS97">
        <v>31415454095959.246</v>
      </c>
      <c r="AT97">
        <v>32703465580603.938</v>
      </c>
      <c r="AU97">
        <v>34034394521693.328</v>
      </c>
      <c r="AV97">
        <v>35559455903616.047</v>
      </c>
      <c r="AW97">
        <v>37875738413992.828</v>
      </c>
      <c r="AX97">
        <v>40142338176837.375</v>
      </c>
      <c r="AY97">
        <v>43410093055126.367</v>
      </c>
      <c r="AZ97">
        <v>46065126207991.477</v>
      </c>
      <c r="BA97">
        <v>48116573629606.5</v>
      </c>
      <c r="BB97">
        <v>47098937291151.055</v>
      </c>
      <c r="BC97">
        <v>49247016843396.242</v>
      </c>
      <c r="BD97">
        <v>51757720637611.758</v>
      </c>
      <c r="BE97">
        <v>53595961592494.867</v>
      </c>
      <c r="BF97">
        <v>55787057700463.32</v>
      </c>
      <c r="BG97">
        <v>57493529950262.766</v>
      </c>
      <c r="BH97">
        <v>58514067730828.102</v>
      </c>
      <c r="BI97">
        <v>60458239557011.344</v>
      </c>
      <c r="BJ97">
        <v>63377001532451.867</v>
      </c>
      <c r="BK97">
        <v>66701856065592.281</v>
      </c>
      <c r="BL97">
        <v>70159621856264.805</v>
      </c>
      <c r="BM97">
        <v>68965101609241.922</v>
      </c>
      <c r="BN97">
        <v>76756607517948.234</v>
      </c>
      <c r="BO97">
        <v>84084961663354.859</v>
      </c>
      <c r="BP97">
        <v>88867950944220.891</v>
      </c>
    </row>
    <row r="98" spans="1:68" ht="14.25" customHeight="1" x14ac:dyDescent="0.2">
      <c r="A98" t="s">
        <v>859</v>
      </c>
      <c r="B98" t="s">
        <v>96</v>
      </c>
      <c r="C98" t="s">
        <v>5818</v>
      </c>
      <c r="D98" t="s">
        <v>5819</v>
      </c>
      <c r="AI98">
        <v>104117052354.4998</v>
      </c>
      <c r="AJ98">
        <v>113775538621.65028</v>
      </c>
      <c r="AK98">
        <v>123623733597.69106</v>
      </c>
      <c r="AL98">
        <v>134401881470.40913</v>
      </c>
      <c r="AM98">
        <v>145557517596.20132</v>
      </c>
      <c r="AN98">
        <v>152137012845.82516</v>
      </c>
      <c r="AO98">
        <v>161519760604.23541</v>
      </c>
      <c r="AP98">
        <v>172684224230.09851</v>
      </c>
      <c r="AQ98">
        <v>164352317866.62253</v>
      </c>
      <c r="AR98">
        <v>170856191753.70059</v>
      </c>
      <c r="AS98">
        <v>188116473376.96863</v>
      </c>
      <c r="AT98">
        <v>193430981662.88022</v>
      </c>
      <c r="AU98">
        <v>199691238854.71188</v>
      </c>
      <c r="AV98">
        <v>209857394895.13379</v>
      </c>
      <c r="AW98">
        <v>234249411029.04401</v>
      </c>
      <c r="AX98">
        <v>259443481753.37195</v>
      </c>
      <c r="AY98">
        <v>286252740452.93146</v>
      </c>
      <c r="AZ98">
        <v>313015143138.1897</v>
      </c>
      <c r="BA98">
        <v>325835277892.4068</v>
      </c>
      <c r="BB98">
        <v>319782965975.84882</v>
      </c>
      <c r="BC98">
        <v>345574088170.34766</v>
      </c>
      <c r="BD98">
        <v>369685331700.32922</v>
      </c>
      <c r="BE98">
        <v>372875436044.48419</v>
      </c>
      <c r="BF98">
        <v>384196203206.69092</v>
      </c>
      <c r="BG98">
        <v>394115663343.84619</v>
      </c>
      <c r="BH98">
        <v>408626637207.1358</v>
      </c>
      <c r="BI98">
        <v>416436291872.84711</v>
      </c>
      <c r="BJ98">
        <v>438127783294.23572</v>
      </c>
      <c r="BK98">
        <v>453865391644.54071</v>
      </c>
      <c r="BL98">
        <v>459644295764.89252</v>
      </c>
      <c r="BM98">
        <v>435300511002.66327</v>
      </c>
      <c r="BN98">
        <v>488411631115.7475</v>
      </c>
      <c r="BO98">
        <v>503557814285.82623</v>
      </c>
      <c r="BP98">
        <v>538692245589.20117</v>
      </c>
    </row>
    <row r="99" spans="1:68" ht="14.25" customHeight="1" x14ac:dyDescent="0.2">
      <c r="A99" t="s">
        <v>199</v>
      </c>
      <c r="B99" t="s">
        <v>200</v>
      </c>
      <c r="C99" t="s">
        <v>5818</v>
      </c>
      <c r="D99" t="s">
        <v>5819</v>
      </c>
      <c r="AI99">
        <v>10158674298.788589</v>
      </c>
      <c r="AJ99">
        <v>10153620375.040207</v>
      </c>
      <c r="AK99">
        <v>11015759480.770538</v>
      </c>
      <c r="AL99">
        <v>12009382381.25585</v>
      </c>
      <c r="AM99">
        <v>12291798197.047716</v>
      </c>
      <c r="AN99">
        <v>13326246860.77803</v>
      </c>
      <c r="AO99">
        <v>13824087506.697786</v>
      </c>
      <c r="AP99">
        <v>14709081060.151289</v>
      </c>
      <c r="AQ99">
        <v>15408416678.296703</v>
      </c>
      <c r="AR99">
        <v>15511504663.412146</v>
      </c>
      <c r="AS99">
        <v>17019478118.653608</v>
      </c>
      <c r="AT99">
        <v>17876613255.648521</v>
      </c>
      <c r="AU99">
        <v>18835992941.940735</v>
      </c>
      <c r="AV99">
        <v>20081264092.830818</v>
      </c>
      <c r="AW99">
        <v>21906446702.173508</v>
      </c>
      <c r="AX99">
        <v>23960344227.361263</v>
      </c>
      <c r="AY99">
        <v>26321301509.858559</v>
      </c>
      <c r="AZ99">
        <v>28707391566.279846</v>
      </c>
      <c r="BA99">
        <v>30498686999.907993</v>
      </c>
      <c r="BB99">
        <v>29940608307.916992</v>
      </c>
      <c r="BC99">
        <v>31435174933.974808</v>
      </c>
      <c r="BD99">
        <v>33314349143.926922</v>
      </c>
      <c r="BE99">
        <v>35002761425.524857</v>
      </c>
      <c r="BF99">
        <v>36777848313.42057</v>
      </c>
      <c r="BG99">
        <v>40422044599.976921</v>
      </c>
      <c r="BH99">
        <v>44760245066.234245</v>
      </c>
      <c r="BI99">
        <v>48814099005.313408</v>
      </c>
      <c r="BJ99">
        <v>53891605878.826294</v>
      </c>
      <c r="BK99">
        <v>55011170333.962845</v>
      </c>
      <c r="BL99">
        <v>57523228910.711617</v>
      </c>
      <c r="BM99">
        <v>54491208505.288322</v>
      </c>
      <c r="BN99">
        <v>63827909343.121658</v>
      </c>
      <c r="BO99">
        <v>71153015418.085358</v>
      </c>
      <c r="BP99">
        <v>76388585646.734863</v>
      </c>
    </row>
    <row r="100" spans="1:68" ht="14.25" customHeight="1" x14ac:dyDescent="0.2">
      <c r="A100" t="s">
        <v>860</v>
      </c>
      <c r="B100" t="s">
        <v>861</v>
      </c>
      <c r="C100" t="s">
        <v>5818</v>
      </c>
      <c r="D100" t="s">
        <v>5819</v>
      </c>
      <c r="AI100">
        <v>387588707994.70459</v>
      </c>
      <c r="AJ100">
        <v>404840355786.64807</v>
      </c>
      <c r="AK100">
        <v>412097027669.72705</v>
      </c>
      <c r="AL100">
        <v>426702963539.84698</v>
      </c>
      <c r="AM100">
        <v>436044846556.48969</v>
      </c>
      <c r="AN100">
        <v>468000508480.54193</v>
      </c>
      <c r="AO100">
        <v>501914924652.00592</v>
      </c>
      <c r="AP100">
        <v>541526242376.48175</v>
      </c>
      <c r="AQ100">
        <v>567518540004.3645</v>
      </c>
      <c r="AR100">
        <v>595037259119.54285</v>
      </c>
      <c r="AS100">
        <v>627661454409.64465</v>
      </c>
      <c r="AT100">
        <v>666216051001.73608</v>
      </c>
      <c r="AU100">
        <v>703453868504.38281</v>
      </c>
      <c r="AV100">
        <v>747749941293.52136</v>
      </c>
      <c r="AW100">
        <v>811314909675.64075</v>
      </c>
      <c r="AX100">
        <v>884167025410.9447</v>
      </c>
      <c r="AY100">
        <v>965359816327.20923</v>
      </c>
      <c r="AZ100">
        <v>1046771588025.499</v>
      </c>
      <c r="BA100">
        <v>1127443179132.5198</v>
      </c>
      <c r="BB100">
        <v>1176913319609.6299</v>
      </c>
      <c r="BC100">
        <v>1264759331843.2385</v>
      </c>
      <c r="BD100">
        <v>1346832625753.2817</v>
      </c>
      <c r="BE100">
        <v>1386312002055.9961</v>
      </c>
      <c r="BF100">
        <v>1491477732334.3242</v>
      </c>
      <c r="BG100">
        <v>1640395328894.3186</v>
      </c>
      <c r="BH100">
        <v>1729912625482.3103</v>
      </c>
      <c r="BI100">
        <v>1852784330835.4805</v>
      </c>
      <c r="BJ100">
        <v>1976208271128.031</v>
      </c>
      <c r="BK100">
        <v>2116386167013.6233</v>
      </c>
      <c r="BL100">
        <v>2288263823528.6606</v>
      </c>
      <c r="BM100">
        <v>2347698269668.1328</v>
      </c>
      <c r="BN100">
        <v>2578178599046.0039</v>
      </c>
      <c r="BO100">
        <v>2881670751692.9546</v>
      </c>
      <c r="BP100">
        <v>3112310975702.5688</v>
      </c>
    </row>
    <row r="101" spans="1:68" ht="14.25" customHeight="1" x14ac:dyDescent="0.2">
      <c r="A101" t="s">
        <v>113</v>
      </c>
      <c r="B101" t="s">
        <v>114</v>
      </c>
      <c r="C101" t="s">
        <v>5818</v>
      </c>
      <c r="D101" t="s">
        <v>5819</v>
      </c>
      <c r="AI101">
        <v>45487189436.436241</v>
      </c>
      <c r="AJ101">
        <v>37108431683.716171</v>
      </c>
      <c r="AK101">
        <v>33508407302.402115</v>
      </c>
      <c r="AL101">
        <v>31549676842.722389</v>
      </c>
      <c r="AM101">
        <v>34114987200.003185</v>
      </c>
      <c r="AN101">
        <v>37184268213.205009</v>
      </c>
      <c r="AO101">
        <v>40107574298.267242</v>
      </c>
      <c r="AP101">
        <v>43228612263.249466</v>
      </c>
      <c r="AQ101">
        <v>44809315599.629066</v>
      </c>
      <c r="AR101">
        <v>44855287931.038185</v>
      </c>
      <c r="AS101">
        <v>47674004945.206749</v>
      </c>
      <c r="AT101">
        <v>50099903522.986671</v>
      </c>
      <c r="AU101">
        <v>56025556271.122078</v>
      </c>
      <c r="AV101">
        <v>58945193721.725296</v>
      </c>
      <c r="AW101">
        <v>63254183188.260857</v>
      </c>
      <c r="AX101">
        <v>66613208470.093742</v>
      </c>
      <c r="AY101">
        <v>76043839338.734192</v>
      </c>
      <c r="AZ101">
        <v>84383878820.032547</v>
      </c>
      <c r="BA101">
        <v>90649818184.06662</v>
      </c>
      <c r="BB101">
        <v>87286058513.667969</v>
      </c>
      <c r="BC101">
        <v>86308974642.469482</v>
      </c>
      <c r="BD101">
        <v>90536761212.836349</v>
      </c>
      <c r="BE101">
        <v>91880184107.875732</v>
      </c>
      <c r="BF101">
        <v>94553534860.008743</v>
      </c>
      <c r="BG101">
        <v>95207705400.192245</v>
      </c>
      <c r="BH101">
        <v>98618931310.94249</v>
      </c>
      <c r="BI101">
        <v>106143790109.30141</v>
      </c>
      <c r="BJ101">
        <v>112975477305.99377</v>
      </c>
      <c r="BK101">
        <v>119186553563.97029</v>
      </c>
      <c r="BL101">
        <v>131427842803.11079</v>
      </c>
      <c r="BM101">
        <v>124218476200.70143</v>
      </c>
      <c r="BN101">
        <v>144424531580.22198</v>
      </c>
      <c r="BO101">
        <v>163475794167.99469</v>
      </c>
      <c r="BP101">
        <v>176899003594.4263</v>
      </c>
    </row>
    <row r="102" spans="1:68" ht="14.25" customHeight="1" x14ac:dyDescent="0.2">
      <c r="A102" t="s">
        <v>197</v>
      </c>
      <c r="B102" t="s">
        <v>198</v>
      </c>
      <c r="C102" t="s">
        <v>5818</v>
      </c>
      <c r="D102" t="s">
        <v>5819</v>
      </c>
      <c r="AI102">
        <v>15095040161.075607</v>
      </c>
      <c r="AJ102">
        <v>15898994835.152767</v>
      </c>
      <c r="AK102">
        <v>15397845128.807268</v>
      </c>
      <c r="AL102">
        <v>14907486585.070425</v>
      </c>
      <c r="AM102">
        <v>13406213162.997616</v>
      </c>
      <c r="AN102">
        <v>15042028577.302042</v>
      </c>
      <c r="AO102">
        <v>15951672045.436241</v>
      </c>
      <c r="AP102">
        <v>16665637504.205351</v>
      </c>
      <c r="AQ102">
        <v>17220641048.757126</v>
      </c>
      <c r="AR102">
        <v>17937656672.792782</v>
      </c>
      <c r="AS102">
        <v>18503583099.671436</v>
      </c>
      <c r="AT102">
        <v>18855377738.878693</v>
      </c>
      <c r="AU102">
        <v>19349795916.101791</v>
      </c>
      <c r="AV102">
        <v>20418643035.541145</v>
      </c>
      <c r="AW102">
        <v>20691393742.062496</v>
      </c>
      <c r="AX102">
        <v>21995769795.914356</v>
      </c>
      <c r="AY102">
        <v>23075131411.975639</v>
      </c>
      <c r="AZ102">
        <v>24815757912.496078</v>
      </c>
      <c r="BA102">
        <v>25966205176.402992</v>
      </c>
      <c r="BB102">
        <v>27665301315.462727</v>
      </c>
      <c r="BC102">
        <v>26419005242.169647</v>
      </c>
      <c r="BD102">
        <v>28338743512.000813</v>
      </c>
      <c r="BE102">
        <v>28499373298.668224</v>
      </c>
      <c r="BF102">
        <v>31101506421.080624</v>
      </c>
      <c r="BG102">
        <v>31905357619.751492</v>
      </c>
      <c r="BH102">
        <v>31841589929.642014</v>
      </c>
      <c r="BI102">
        <v>34719284269.45298</v>
      </c>
      <c r="BJ102">
        <v>36124687052.153549</v>
      </c>
      <c r="BK102">
        <v>35046384798.48539</v>
      </c>
      <c r="BL102">
        <v>35947134169.549423</v>
      </c>
      <c r="BM102">
        <v>34891691692.712387</v>
      </c>
      <c r="BN102">
        <v>35658760079.883064</v>
      </c>
      <c r="BO102">
        <v>37527497712.922806</v>
      </c>
      <c r="BP102">
        <v>38170408504.891525</v>
      </c>
    </row>
    <row r="103" spans="1:68" ht="14.25" customHeight="1" x14ac:dyDescent="0.2">
      <c r="A103" t="s">
        <v>201</v>
      </c>
      <c r="B103" t="s">
        <v>202</v>
      </c>
      <c r="C103" t="s">
        <v>5818</v>
      </c>
      <c r="D103" t="s">
        <v>5819</v>
      </c>
      <c r="AI103">
        <v>94747098938.93103</v>
      </c>
      <c r="AJ103">
        <v>86302862366.648895</v>
      </c>
      <c r="AK103">
        <v>85564892983.580261</v>
      </c>
      <c r="AL103">
        <v>87088437261.066742</v>
      </c>
      <c r="AM103">
        <v>91569586195.289871</v>
      </c>
      <c r="AN103">
        <v>94882260468.942291</v>
      </c>
      <c r="AO103">
        <v>96399905991.783981</v>
      </c>
      <c r="AP103">
        <v>101083709088.45013</v>
      </c>
      <c r="AQ103">
        <v>106752095183.10675</v>
      </c>
      <c r="AR103">
        <v>111315201192.57111</v>
      </c>
      <c r="AS103">
        <v>121047828577.68367</v>
      </c>
      <c r="AT103">
        <v>134596492281.86966</v>
      </c>
      <c r="AU103">
        <v>147567884018.72937</v>
      </c>
      <c r="AV103">
        <v>156796359284.0694</v>
      </c>
      <c r="AW103">
        <v>164436278997.34344</v>
      </c>
      <c r="AX103">
        <v>172572943492.79684</v>
      </c>
      <c r="AY103">
        <v>185148362034.90335</v>
      </c>
      <c r="AZ103">
        <v>192051584445.27902</v>
      </c>
      <c r="BA103">
        <v>208006336840.20013</v>
      </c>
      <c r="BB103">
        <v>207690008145.1727</v>
      </c>
      <c r="BC103">
        <v>217389465937.70114</v>
      </c>
      <c r="BD103">
        <v>229643360222.02167</v>
      </c>
      <c r="BE103">
        <v>230821510873.97522</v>
      </c>
      <c r="BF103">
        <v>242855184363.4559</v>
      </c>
      <c r="BG103">
        <v>253484631538.85114</v>
      </c>
      <c r="BH103">
        <v>263781871939.86792</v>
      </c>
      <c r="BI103">
        <v>274222712840.71384</v>
      </c>
      <c r="BJ103">
        <v>288707447254.4939</v>
      </c>
      <c r="BK103">
        <v>311927136865.25012</v>
      </c>
      <c r="BL103">
        <v>343481047231.953</v>
      </c>
      <c r="BM103">
        <v>341546873384.49481</v>
      </c>
      <c r="BN103">
        <v>375267848770.74017</v>
      </c>
      <c r="BO103">
        <v>420223657435.45306</v>
      </c>
      <c r="BP103">
        <v>440579524817.94751</v>
      </c>
    </row>
    <row r="104" spans="1:68" ht="14.25" customHeight="1" x14ac:dyDescent="0.2">
      <c r="A104" t="s">
        <v>862</v>
      </c>
      <c r="B104" t="s">
        <v>863</v>
      </c>
      <c r="C104" t="s">
        <v>5818</v>
      </c>
      <c r="D104" t="s">
        <v>5819</v>
      </c>
      <c r="AI104">
        <v>10265635517983.617</v>
      </c>
      <c r="AJ104">
        <v>10817288272648.258</v>
      </c>
      <c r="AK104">
        <v>11284007321813.627</v>
      </c>
      <c r="AL104">
        <v>11877568318437.27</v>
      </c>
      <c r="AM104">
        <v>12513817026553.779</v>
      </c>
      <c r="AN104">
        <v>13326758286399.938</v>
      </c>
      <c r="AO104">
        <v>14308403416714.223</v>
      </c>
      <c r="AP104">
        <v>15284655993952.412</v>
      </c>
      <c r="AQ104">
        <v>15620539585702.064</v>
      </c>
      <c r="AR104">
        <v>16445761516691.4</v>
      </c>
      <c r="AS104">
        <v>17816582810315.23</v>
      </c>
      <c r="AT104">
        <v>18909133434766.328</v>
      </c>
      <c r="AU104">
        <v>20072122669887.129</v>
      </c>
      <c r="AV104">
        <v>21663571712549.887</v>
      </c>
      <c r="AW104">
        <v>23991757075729.938</v>
      </c>
      <c r="AX104">
        <v>26543231509470.418</v>
      </c>
      <c r="AY104">
        <v>29948249295534.457</v>
      </c>
      <c r="AZ104">
        <v>33454937441884.219</v>
      </c>
      <c r="BA104">
        <v>36459725113960.719</v>
      </c>
      <c r="BB104">
        <v>37848601948774.094</v>
      </c>
      <c r="BC104">
        <v>41259331725270.898</v>
      </c>
      <c r="BD104">
        <v>44892453339945.641</v>
      </c>
      <c r="BE104">
        <v>48187423129405.539</v>
      </c>
      <c r="BF104">
        <v>51015061638031.102</v>
      </c>
      <c r="BG104">
        <v>53155781927690.859</v>
      </c>
      <c r="BH104">
        <v>54239134986616.555</v>
      </c>
      <c r="BI104">
        <v>56876783001727.359</v>
      </c>
      <c r="BJ104">
        <v>60572953941298.258</v>
      </c>
      <c r="BK104">
        <v>65400583730911.758</v>
      </c>
      <c r="BL104">
        <v>69785982196914.828</v>
      </c>
      <c r="BM104">
        <v>70425983669463.781</v>
      </c>
      <c r="BN104">
        <v>80060081509204.422</v>
      </c>
      <c r="BO104">
        <v>89156319480244.375</v>
      </c>
      <c r="BP104">
        <v>96944402114448.516</v>
      </c>
    </row>
    <row r="105" spans="1:68" ht="14.25" customHeight="1" x14ac:dyDescent="0.2">
      <c r="A105" t="s">
        <v>864</v>
      </c>
      <c r="B105" t="s">
        <v>865</v>
      </c>
      <c r="C105" t="s">
        <v>5818</v>
      </c>
      <c r="D105" t="s">
        <v>5819</v>
      </c>
      <c r="AI105">
        <v>11436953624091.613</v>
      </c>
      <c r="AJ105">
        <v>12053515852848.271</v>
      </c>
      <c r="AK105">
        <v>12577048841934.271</v>
      </c>
      <c r="AL105">
        <v>13217310132838.523</v>
      </c>
      <c r="AM105">
        <v>13896788395265.242</v>
      </c>
      <c r="AN105">
        <v>14792496794332.207</v>
      </c>
      <c r="AO105">
        <v>15872202093206.143</v>
      </c>
      <c r="AP105">
        <v>16937928012838.83</v>
      </c>
      <c r="AQ105">
        <v>17349820398355.49</v>
      </c>
      <c r="AR105">
        <v>18259407067929.77</v>
      </c>
      <c r="AS105">
        <v>19751085326111.512</v>
      </c>
      <c r="AT105">
        <v>20970118084271.586</v>
      </c>
      <c r="AU105">
        <v>22274709706542.59</v>
      </c>
      <c r="AV105">
        <v>24025285464385.102</v>
      </c>
      <c r="AW105">
        <v>26581826136862.695</v>
      </c>
      <c r="AX105">
        <v>29386004996763.195</v>
      </c>
      <c r="AY105">
        <v>33063695872795.309</v>
      </c>
      <c r="AZ105">
        <v>36849049328442.844</v>
      </c>
      <c r="BA105">
        <v>40096725874030.367</v>
      </c>
      <c r="BB105">
        <v>41690164834899.039</v>
      </c>
      <c r="BC105">
        <v>45378741563644.656</v>
      </c>
      <c r="BD105">
        <v>49282887187127.781</v>
      </c>
      <c r="BE105">
        <v>52829459654731.922</v>
      </c>
      <c r="BF105">
        <v>56000841365987.023</v>
      </c>
      <c r="BG105">
        <v>58530755905744.742</v>
      </c>
      <c r="BH105">
        <v>59871748100485.273</v>
      </c>
      <c r="BI105">
        <v>62803744695879.484</v>
      </c>
      <c r="BJ105">
        <v>66823385069410.109</v>
      </c>
      <c r="BK105">
        <v>72124824610915.781</v>
      </c>
      <c r="BL105">
        <v>77002912695269.562</v>
      </c>
      <c r="BM105">
        <v>77841943170769.594</v>
      </c>
      <c r="BN105">
        <v>88096595450885.875</v>
      </c>
      <c r="BO105">
        <v>98136078189560.422</v>
      </c>
      <c r="BP105">
        <v>106564127544453.7</v>
      </c>
    </row>
    <row r="106" spans="1:68" ht="14.25" customHeight="1" x14ac:dyDescent="0.2">
      <c r="A106" t="s">
        <v>866</v>
      </c>
      <c r="B106" t="s">
        <v>867</v>
      </c>
      <c r="C106" t="s">
        <v>5818</v>
      </c>
      <c r="D106" t="s">
        <v>5819</v>
      </c>
      <c r="AI106">
        <v>1174663731375.8723</v>
      </c>
      <c r="AJ106">
        <v>1239777007904.9929</v>
      </c>
      <c r="AK106">
        <v>1296800641299.001</v>
      </c>
      <c r="AL106">
        <v>1343379944243.8408</v>
      </c>
      <c r="AM106">
        <v>1386377690990.8252</v>
      </c>
      <c r="AN106">
        <v>1469260321052.2744</v>
      </c>
      <c r="AO106">
        <v>1567406698451.3762</v>
      </c>
      <c r="AP106">
        <v>1656825049695.2278</v>
      </c>
      <c r="AQ106">
        <v>1733614139279.9678</v>
      </c>
      <c r="AR106">
        <v>1818084061287.6575</v>
      </c>
      <c r="AS106">
        <v>1938774429737.4558</v>
      </c>
      <c r="AT106">
        <v>2065595941885.1533</v>
      </c>
      <c r="AU106">
        <v>2207628244942.3647</v>
      </c>
      <c r="AV106">
        <v>2367001799113.5449</v>
      </c>
      <c r="AW106">
        <v>2595674488491.0107</v>
      </c>
      <c r="AX106">
        <v>2848750864781.2339</v>
      </c>
      <c r="AY106">
        <v>3121283920125.5576</v>
      </c>
      <c r="AZ106">
        <v>3399783826936.0757</v>
      </c>
      <c r="BA106">
        <v>3642571461536.2056</v>
      </c>
      <c r="BB106">
        <v>3847382294789.6611</v>
      </c>
      <c r="BC106">
        <v>4125715881087.1943</v>
      </c>
      <c r="BD106">
        <v>4397244465306.9307</v>
      </c>
      <c r="BE106">
        <v>4649957595708.9609</v>
      </c>
      <c r="BF106">
        <v>4993548925864.5615</v>
      </c>
      <c r="BG106">
        <v>5384463449270.0889</v>
      </c>
      <c r="BH106">
        <v>5643443237838.0664</v>
      </c>
      <c r="BI106">
        <v>5938520115288.3633</v>
      </c>
      <c r="BJ106">
        <v>6262131912269.1709</v>
      </c>
      <c r="BK106">
        <v>6736859959940.041</v>
      </c>
      <c r="BL106">
        <v>7230420209188.8037</v>
      </c>
      <c r="BM106">
        <v>7429467057154.9238</v>
      </c>
      <c r="BN106">
        <v>8052183236026.9258</v>
      </c>
      <c r="BO106">
        <v>8997399513226.2832</v>
      </c>
      <c r="BP106">
        <v>9636607140028.0918</v>
      </c>
    </row>
    <row r="107" spans="1:68" ht="14.25" customHeight="1" x14ac:dyDescent="0.2">
      <c r="A107" t="s">
        <v>868</v>
      </c>
      <c r="B107" t="s">
        <v>869</v>
      </c>
      <c r="C107" t="s">
        <v>5818</v>
      </c>
      <c r="D107" t="s">
        <v>5819</v>
      </c>
      <c r="AI107">
        <v>575948045014.47705</v>
      </c>
      <c r="AJ107">
        <v>609120411557.28101</v>
      </c>
      <c r="AK107">
        <v>644088903015.42908</v>
      </c>
      <c r="AL107">
        <v>658794163478.22449</v>
      </c>
      <c r="AM107">
        <v>680524514471.69336</v>
      </c>
      <c r="AN107">
        <v>712127405206.15784</v>
      </c>
      <c r="AO107">
        <v>758173297828.07556</v>
      </c>
      <c r="AP107">
        <v>786261091313.37427</v>
      </c>
      <c r="AQ107">
        <v>816970817251.5863</v>
      </c>
      <c r="AR107">
        <v>848537027653.39917</v>
      </c>
      <c r="AS107">
        <v>901884321763.01611</v>
      </c>
      <c r="AT107">
        <v>961737573709.13062</v>
      </c>
      <c r="AU107">
        <v>1038568028456.0869</v>
      </c>
      <c r="AV107">
        <v>1113778330664.1704</v>
      </c>
      <c r="AW107">
        <v>1231571501862.1375</v>
      </c>
      <c r="AX107">
        <v>1351650377016.3579</v>
      </c>
      <c r="AY107">
        <v>1476098245819.7942</v>
      </c>
      <c r="AZ107">
        <v>1599430624984.6553</v>
      </c>
      <c r="BA107">
        <v>1695341883399.8054</v>
      </c>
      <c r="BB107">
        <v>1801874692913.469</v>
      </c>
      <c r="BC107">
        <v>1919950262862.2239</v>
      </c>
      <c r="BD107">
        <v>2045235407886.8127</v>
      </c>
      <c r="BE107">
        <v>2159769217727.7581</v>
      </c>
      <c r="BF107">
        <v>2303010910793.5117</v>
      </c>
      <c r="BG107">
        <v>2460666420018.4976</v>
      </c>
      <c r="BH107">
        <v>2556657947537.6479</v>
      </c>
      <c r="BI107">
        <v>2626032554769.1924</v>
      </c>
      <c r="BJ107">
        <v>2723982861095.7852</v>
      </c>
      <c r="BK107">
        <v>2878229526530.6138</v>
      </c>
      <c r="BL107">
        <v>3044282952255.2896</v>
      </c>
      <c r="BM107">
        <v>3106570103496.8604</v>
      </c>
      <c r="BN107">
        <v>3360133902672.7388</v>
      </c>
      <c r="BO107">
        <v>3749789253487.7021</v>
      </c>
      <c r="BP107">
        <v>3976154163177.1118</v>
      </c>
    </row>
    <row r="108" spans="1:68" ht="14.25" customHeight="1" x14ac:dyDescent="0.2">
      <c r="A108" t="s">
        <v>207</v>
      </c>
      <c r="B108" t="s">
        <v>208</v>
      </c>
      <c r="C108" t="s">
        <v>5818</v>
      </c>
      <c r="D108" t="s">
        <v>5819</v>
      </c>
      <c r="AI108">
        <v>559279004393.23169</v>
      </c>
      <c r="AJ108">
        <v>617370051381.46826</v>
      </c>
      <c r="AK108">
        <v>672466806830.06384</v>
      </c>
      <c r="AL108">
        <v>733128147371.63501</v>
      </c>
      <c r="AM108">
        <v>805239825900.01794</v>
      </c>
      <c r="AN108">
        <v>889701784213.8772</v>
      </c>
      <c r="AO108">
        <v>976822132361.53137</v>
      </c>
      <c r="AP108">
        <v>1040368063162.3296</v>
      </c>
      <c r="AQ108">
        <v>913959321178.64258</v>
      </c>
      <c r="AR108">
        <v>934225632565.54883</v>
      </c>
      <c r="AS108">
        <v>1002393386981.2734</v>
      </c>
      <c r="AT108">
        <v>1062308403714.8586</v>
      </c>
      <c r="AU108">
        <v>1127357707866.4136</v>
      </c>
      <c r="AV108">
        <v>1204571151561.582</v>
      </c>
      <c r="AW108">
        <v>1299193180637.8652</v>
      </c>
      <c r="AX108">
        <v>1416205194333.9309</v>
      </c>
      <c r="AY108">
        <v>1540185871019.0085</v>
      </c>
      <c r="AZ108">
        <v>1682286249838.4856</v>
      </c>
      <c r="BA108">
        <v>1817815938991.698</v>
      </c>
      <c r="BB108">
        <v>1913691221482.2668</v>
      </c>
      <c r="BC108">
        <v>2057500878575.2776</v>
      </c>
      <c r="BD108">
        <v>2229511719014.9707</v>
      </c>
      <c r="BE108">
        <v>2408290405583.6865</v>
      </c>
      <c r="BF108">
        <v>2524244786997.2124</v>
      </c>
      <c r="BG108">
        <v>2605517436520.5063</v>
      </c>
      <c r="BH108">
        <v>2625201734355.4355</v>
      </c>
      <c r="BI108">
        <v>2715764060542.7446</v>
      </c>
      <c r="BJ108">
        <v>2857305082359.1152</v>
      </c>
      <c r="BK108">
        <v>3069918631697.0112</v>
      </c>
      <c r="BL108">
        <v>3266185831776.7251</v>
      </c>
      <c r="BM108">
        <v>3223404542894.5957</v>
      </c>
      <c r="BN108">
        <v>3530623140454.7456</v>
      </c>
      <c r="BO108">
        <v>3979794032136.9121</v>
      </c>
      <c r="BP108">
        <v>4333084496745.1152</v>
      </c>
    </row>
    <row r="109" spans="1:68" ht="14.25" customHeight="1" x14ac:dyDescent="0.2">
      <c r="A109" t="s">
        <v>870</v>
      </c>
      <c r="B109" t="s">
        <v>871</v>
      </c>
      <c r="C109" t="s">
        <v>5818</v>
      </c>
      <c r="D109" t="s">
        <v>5819</v>
      </c>
      <c r="AI109">
        <v>598830085251.98535</v>
      </c>
      <c r="AJ109">
        <v>630727972915.96472</v>
      </c>
      <c r="AK109">
        <v>652511143209.60364</v>
      </c>
      <c r="AL109">
        <v>684686182494.9082</v>
      </c>
      <c r="AM109">
        <v>705933237173.60706</v>
      </c>
      <c r="AN109">
        <v>757549795000.19885</v>
      </c>
      <c r="AO109">
        <v>809733852200.10791</v>
      </c>
      <c r="AP109">
        <v>871647422652.49036</v>
      </c>
      <c r="AQ109">
        <v>917986547606.38782</v>
      </c>
      <c r="AR109">
        <v>971256997764.51624</v>
      </c>
      <c r="AS109">
        <v>1038822590465.0187</v>
      </c>
      <c r="AT109">
        <v>1105900188573.4685</v>
      </c>
      <c r="AU109">
        <v>1171029541346.5969</v>
      </c>
      <c r="AV109">
        <v>1255330311920.7075</v>
      </c>
      <c r="AW109">
        <v>1366210580400.0288</v>
      </c>
      <c r="AX109">
        <v>1499413539584.0054</v>
      </c>
      <c r="AY109">
        <v>1647816727469.3682</v>
      </c>
      <c r="AZ109">
        <v>1803385621202.752</v>
      </c>
      <c r="BA109">
        <v>1950842806995.6953</v>
      </c>
      <c r="BB109">
        <v>2049317345503.9329</v>
      </c>
      <c r="BC109">
        <v>2209858253038.0269</v>
      </c>
      <c r="BD109">
        <v>2356371680372.9829</v>
      </c>
      <c r="BE109">
        <v>2494810198304.938</v>
      </c>
      <c r="BF109">
        <v>2695547405607.8892</v>
      </c>
      <c r="BG109">
        <v>2930040069167.3911</v>
      </c>
      <c r="BH109">
        <v>3094159966718.9023</v>
      </c>
      <c r="BI109">
        <v>3322926685848.0454</v>
      </c>
      <c r="BJ109">
        <v>3551038016610.5928</v>
      </c>
      <c r="BK109">
        <v>3873689296019.8813</v>
      </c>
      <c r="BL109">
        <v>4203322265686.0532</v>
      </c>
      <c r="BM109">
        <v>4341046239466.5122</v>
      </c>
      <c r="BN109">
        <v>4711875505954.9404</v>
      </c>
      <c r="BO109">
        <v>5269939666082.2021</v>
      </c>
      <c r="BP109">
        <v>5686663482242.5439</v>
      </c>
    </row>
    <row r="110" spans="1:68" ht="14.25" customHeight="1" x14ac:dyDescent="0.2">
      <c r="A110" t="s">
        <v>215</v>
      </c>
      <c r="B110" t="s">
        <v>216</v>
      </c>
      <c r="C110" t="s">
        <v>5818</v>
      </c>
      <c r="D110" t="s">
        <v>5819</v>
      </c>
    </row>
    <row r="111" spans="1:68" ht="14.25" customHeight="1" x14ac:dyDescent="0.2">
      <c r="A111" t="s">
        <v>205</v>
      </c>
      <c r="B111" t="s">
        <v>206</v>
      </c>
      <c r="C111" t="s">
        <v>5818</v>
      </c>
      <c r="D111" t="s">
        <v>5819</v>
      </c>
      <c r="AI111">
        <v>1048331217252.4163</v>
      </c>
      <c r="AJ111">
        <v>1095237569095.506</v>
      </c>
      <c r="AK111">
        <v>1181610042976.6487</v>
      </c>
      <c r="AL111">
        <v>1267084285431.3655</v>
      </c>
      <c r="AM111">
        <v>1380314785690.342</v>
      </c>
      <c r="AN111">
        <v>1515999643858.1113</v>
      </c>
      <c r="AO111">
        <v>1660300081878.635</v>
      </c>
      <c r="AP111">
        <v>1757329776196.0874</v>
      </c>
      <c r="AQ111">
        <v>1886981805874.448</v>
      </c>
      <c r="AR111">
        <v>2082964298493.792</v>
      </c>
      <c r="AS111">
        <v>2211966282617.1484</v>
      </c>
      <c r="AT111">
        <v>2370880066256.8379</v>
      </c>
      <c r="AU111">
        <v>2499312620412.9609</v>
      </c>
      <c r="AV111">
        <v>2748991073183.6484</v>
      </c>
      <c r="AW111">
        <v>3046571526399.7729</v>
      </c>
      <c r="AX111">
        <v>3391057140606.5498</v>
      </c>
      <c r="AY111">
        <v>3777405337964.5923</v>
      </c>
      <c r="AZ111">
        <v>4176965103147.3472</v>
      </c>
      <c r="BA111">
        <v>4388857508296.4424</v>
      </c>
      <c r="BB111">
        <v>4763102417317.5146</v>
      </c>
      <c r="BC111">
        <v>5230655285592.4258</v>
      </c>
      <c r="BD111">
        <v>5618380734788.7031</v>
      </c>
      <c r="BE111">
        <v>6162754462200.4951</v>
      </c>
      <c r="BF111">
        <v>6497743441802.4746</v>
      </c>
      <c r="BG111">
        <v>6812807109172.3457</v>
      </c>
      <c r="BH111">
        <v>7204580698458.915</v>
      </c>
      <c r="BI111">
        <v>7795524017467.0605</v>
      </c>
      <c r="BJ111">
        <v>8354710136357.8613</v>
      </c>
      <c r="BK111">
        <v>9230789424532.9336</v>
      </c>
      <c r="BL111">
        <v>9932850520578.8613</v>
      </c>
      <c r="BM111">
        <v>9771021183357.4551</v>
      </c>
      <c r="BN111">
        <v>11384367630968.086</v>
      </c>
      <c r="BO111">
        <v>13037380602506.676</v>
      </c>
      <c r="BP111">
        <v>14537383619971.604</v>
      </c>
    </row>
    <row r="112" spans="1:68" ht="14.25" customHeight="1" x14ac:dyDescent="0.2">
      <c r="A112" t="s">
        <v>872</v>
      </c>
      <c r="B112" t="s">
        <v>873</v>
      </c>
      <c r="C112" t="s">
        <v>5818</v>
      </c>
      <c r="D112" t="s">
        <v>5819</v>
      </c>
    </row>
    <row r="113" spans="1:68" ht="14.25" customHeight="1" x14ac:dyDescent="0.2">
      <c r="A113" t="s">
        <v>213</v>
      </c>
      <c r="B113" t="s">
        <v>214</v>
      </c>
      <c r="C113" t="s">
        <v>5818</v>
      </c>
      <c r="D113" t="s">
        <v>5819</v>
      </c>
      <c r="AI113">
        <v>48260029859.766197</v>
      </c>
      <c r="AJ113">
        <v>50854814505.990211</v>
      </c>
      <c r="AK113">
        <v>53752727436.660355</v>
      </c>
      <c r="AL113">
        <v>56508512548.173004</v>
      </c>
      <c r="AM113">
        <v>61037178152.185272</v>
      </c>
      <c r="AN113">
        <v>68320921081.032524</v>
      </c>
      <c r="AO113">
        <v>74474162673.50148</v>
      </c>
      <c r="AP113">
        <v>83154181089.691742</v>
      </c>
      <c r="AQ113">
        <v>93160227483.320984</v>
      </c>
      <c r="AR113">
        <v>101534472721.86125</v>
      </c>
      <c r="AS113">
        <v>114952273134.2224</v>
      </c>
      <c r="AT113">
        <v>125950306599.10208</v>
      </c>
      <c r="AU113">
        <v>138491150176.62985</v>
      </c>
      <c r="AV113">
        <v>145014198908.23602</v>
      </c>
      <c r="AW113">
        <v>157659335259.76569</v>
      </c>
      <c r="AX113">
        <v>168336054806.38171</v>
      </c>
      <c r="AY113">
        <v>189029911943.71921</v>
      </c>
      <c r="AZ113">
        <v>205800481424.43152</v>
      </c>
      <c r="BA113">
        <v>198299092484.80856</v>
      </c>
      <c r="BB113">
        <v>188081264957.37875</v>
      </c>
      <c r="BC113">
        <v>197012174424.76312</v>
      </c>
      <c r="BD113">
        <v>206639596735.10818</v>
      </c>
      <c r="BE113">
        <v>212883538742.66162</v>
      </c>
      <c r="BF113">
        <v>221005225411.35168</v>
      </c>
      <c r="BG113">
        <v>238657009844.44</v>
      </c>
      <c r="BH113">
        <v>325443236019.88916</v>
      </c>
      <c r="BI113">
        <v>339580228355.17175</v>
      </c>
      <c r="BJ113">
        <v>375788557473.83386</v>
      </c>
      <c r="BK113">
        <v>413324387097.42572</v>
      </c>
      <c r="BL113">
        <v>448732011740.95972</v>
      </c>
      <c r="BM113">
        <v>483914609141.06079</v>
      </c>
      <c r="BN113">
        <v>574387416320.30322</v>
      </c>
      <c r="BO113">
        <v>686132033842.94714</v>
      </c>
      <c r="BP113">
        <v>671603053638.30811</v>
      </c>
    </row>
    <row r="114" spans="1:68" ht="14.25" customHeight="1" x14ac:dyDescent="0.2">
      <c r="A114" t="s">
        <v>874</v>
      </c>
      <c r="B114" t="s">
        <v>210</v>
      </c>
      <c r="C114" t="s">
        <v>5818</v>
      </c>
      <c r="D114" t="s">
        <v>5819</v>
      </c>
      <c r="AI114">
        <v>423630030139.20703</v>
      </c>
      <c r="AJ114">
        <v>493647584273.55713</v>
      </c>
      <c r="AK114">
        <v>521548508561.44519</v>
      </c>
      <c r="AL114">
        <v>526057011712.45996</v>
      </c>
      <c r="AM114">
        <v>528164661869.23706</v>
      </c>
      <c r="AN114">
        <v>552185989262.64099</v>
      </c>
      <c r="AO114">
        <v>598003918569.3075</v>
      </c>
      <c r="AP114">
        <v>616530882248.14807</v>
      </c>
      <c r="AQ114">
        <v>636427899453.16919</v>
      </c>
      <c r="AR114">
        <v>658360060652.94885</v>
      </c>
      <c r="AS114">
        <v>712629570943.86316</v>
      </c>
      <c r="AT114">
        <v>746106962276.94812</v>
      </c>
      <c r="AU114">
        <v>818914829167.59888</v>
      </c>
      <c r="AV114">
        <v>907228078711.32007</v>
      </c>
      <c r="AW114">
        <v>972025667865.0304</v>
      </c>
      <c r="AX114">
        <v>1034480975471.5759</v>
      </c>
      <c r="AY114">
        <v>1119699630572.1736</v>
      </c>
      <c r="AZ114">
        <v>1243829453140.0837</v>
      </c>
      <c r="BA114">
        <v>1270974781267.3977</v>
      </c>
      <c r="BB114">
        <v>1291696494024.7141</v>
      </c>
      <c r="BC114">
        <v>1383196224834.9541</v>
      </c>
      <c r="BD114">
        <v>1449083552220.9998</v>
      </c>
      <c r="BE114">
        <v>1295740677467.9673</v>
      </c>
      <c r="BF114">
        <v>1250610246950.9382</v>
      </c>
      <c r="BG114">
        <v>1255791375247.1519</v>
      </c>
      <c r="BH114">
        <v>1131039620719.1782</v>
      </c>
      <c r="BI114">
        <v>1221422583406.7959</v>
      </c>
      <c r="BJ114">
        <v>1281375169176.8723</v>
      </c>
      <c r="BK114">
        <v>1277953990214.6907</v>
      </c>
      <c r="BL114">
        <v>1162001171464.3977</v>
      </c>
      <c r="BM114">
        <v>1237805777178.1948</v>
      </c>
      <c r="BN114">
        <v>1322577157396.5273</v>
      </c>
      <c r="BO114">
        <v>1469165934893.926</v>
      </c>
      <c r="BP114">
        <v>1598124392063.6765</v>
      </c>
    </row>
    <row r="115" spans="1:68" ht="14.25" customHeight="1" x14ac:dyDescent="0.2">
      <c r="A115" t="s">
        <v>211</v>
      </c>
      <c r="B115" t="s">
        <v>212</v>
      </c>
      <c r="C115" t="s">
        <v>5818</v>
      </c>
      <c r="D115" t="s">
        <v>5819</v>
      </c>
      <c r="AJ115">
        <v>47865679776.204063</v>
      </c>
      <c r="AK115">
        <v>64912464638.992523</v>
      </c>
      <c r="AL115">
        <v>86579026069.548874</v>
      </c>
      <c r="AM115">
        <v>91836132916.403259</v>
      </c>
      <c r="AN115">
        <v>95749417690.358032</v>
      </c>
      <c r="AO115">
        <v>108247890640.57039</v>
      </c>
      <c r="AP115">
        <v>133500631043.3387</v>
      </c>
      <c r="AQ115">
        <v>182058425310.45526</v>
      </c>
      <c r="AR115">
        <v>217097700150.72351</v>
      </c>
      <c r="AS115">
        <v>259584088315.9353</v>
      </c>
      <c r="AT115">
        <v>270104598081.61273</v>
      </c>
      <c r="AU115">
        <v>251813441668.0329</v>
      </c>
      <c r="AV115">
        <v>162652382589.60208</v>
      </c>
      <c r="AW115">
        <v>256187855401.14563</v>
      </c>
      <c r="AX115">
        <v>268637984464.85165</v>
      </c>
      <c r="AY115">
        <v>292558201362.48206</v>
      </c>
      <c r="AZ115">
        <v>306150208632.33313</v>
      </c>
      <c r="BA115">
        <v>337724546705.87476</v>
      </c>
      <c r="BB115">
        <v>351290680600.44281</v>
      </c>
      <c r="BC115">
        <v>378324820660.15186</v>
      </c>
      <c r="BD115">
        <v>415269270855.80005</v>
      </c>
      <c r="BE115">
        <v>484698181757.22009</v>
      </c>
      <c r="BF115">
        <v>517535382527.47821</v>
      </c>
      <c r="BG115">
        <v>481300153146.58453</v>
      </c>
      <c r="BH115">
        <v>350607538727.12402</v>
      </c>
      <c r="BI115">
        <v>349270949154.25146</v>
      </c>
      <c r="BJ115">
        <v>400912993904.7887</v>
      </c>
      <c r="BK115">
        <v>484572670623.27167</v>
      </c>
      <c r="BL115">
        <v>504546085405.44855</v>
      </c>
      <c r="BM115">
        <v>445338054148.54114</v>
      </c>
      <c r="BN115">
        <v>548372044650.9198</v>
      </c>
      <c r="BO115">
        <v>631827461524.67639</v>
      </c>
      <c r="BP115">
        <v>635633821211.19263</v>
      </c>
    </row>
    <row r="116" spans="1:68" ht="14.25" customHeight="1" x14ac:dyDescent="0.2">
      <c r="A116" t="s">
        <v>203</v>
      </c>
      <c r="B116" t="s">
        <v>204</v>
      </c>
      <c r="C116" t="s">
        <v>5818</v>
      </c>
      <c r="D116" t="s">
        <v>5819</v>
      </c>
      <c r="AI116">
        <v>5598639941.4758806</v>
      </c>
      <c r="AJ116">
        <v>5775035055.5037212</v>
      </c>
      <c r="AK116">
        <v>5707359074.3433094</v>
      </c>
      <c r="AL116">
        <v>5919382969.7172813</v>
      </c>
      <c r="AM116">
        <v>6263970914.6599054</v>
      </c>
      <c r="AN116">
        <v>6402775818.3790026</v>
      </c>
      <c r="AO116">
        <v>6660262547.888875</v>
      </c>
      <c r="AP116">
        <v>7284697334.3855324</v>
      </c>
      <c r="AQ116">
        <v>7870880036.2562027</v>
      </c>
      <c r="AR116">
        <v>8198700509.4830828</v>
      </c>
      <c r="AS116">
        <v>8375093029.8595667</v>
      </c>
      <c r="AT116">
        <v>9086333221.4921875</v>
      </c>
      <c r="AU116">
        <v>9375292903.8365707</v>
      </c>
      <c r="AV116">
        <v>9467640392.3260231</v>
      </c>
      <c r="AW116">
        <v>10402862044.412785</v>
      </c>
      <c r="AX116">
        <v>11074925909.581282</v>
      </c>
      <c r="AY116">
        <v>12060170222.00065</v>
      </c>
      <c r="AZ116">
        <v>12921528405.023939</v>
      </c>
      <c r="BA116">
        <v>13879915595.102057</v>
      </c>
      <c r="BB116">
        <v>13333310873.276995</v>
      </c>
      <c r="BC116">
        <v>12647987098.347973</v>
      </c>
      <c r="BD116">
        <v>13059433954.083284</v>
      </c>
      <c r="BE116">
        <v>13471498420.02861</v>
      </c>
      <c r="BF116">
        <v>14378252058.928345</v>
      </c>
      <c r="BG116">
        <v>15058763610.43128</v>
      </c>
      <c r="BH116">
        <v>16276450019.068859</v>
      </c>
      <c r="BI116">
        <v>17939410954.585072</v>
      </c>
      <c r="BJ116">
        <v>19106258173.12228</v>
      </c>
      <c r="BK116">
        <v>20174853794.357914</v>
      </c>
      <c r="BL116">
        <v>21822649369.372288</v>
      </c>
      <c r="BM116">
        <v>20447442733.986519</v>
      </c>
      <c r="BN116">
        <v>23083729576.015697</v>
      </c>
      <c r="BO116">
        <v>28066333301.05125</v>
      </c>
      <c r="BP116">
        <v>30530446697.429371</v>
      </c>
    </row>
    <row r="117" spans="1:68" ht="14.25" customHeight="1" x14ac:dyDescent="0.2">
      <c r="A117" t="s">
        <v>217</v>
      </c>
      <c r="B117" t="s">
        <v>218</v>
      </c>
      <c r="C117" t="s">
        <v>5818</v>
      </c>
      <c r="D117" t="s">
        <v>5819</v>
      </c>
      <c r="AI117">
        <v>72728525796.372284</v>
      </c>
      <c r="AJ117">
        <v>80997166330.175735</v>
      </c>
      <c r="AK117">
        <v>89271000266.556915</v>
      </c>
      <c r="AL117">
        <v>95149204316.147583</v>
      </c>
      <c r="AM117">
        <v>104399507246.76775</v>
      </c>
      <c r="AN117">
        <v>113626657917.968</v>
      </c>
      <c r="AO117">
        <v>122595998294.57724</v>
      </c>
      <c r="AP117">
        <v>129378436629.44296</v>
      </c>
      <c r="AQ117">
        <v>136253672236.74341</v>
      </c>
      <c r="AR117">
        <v>142834796488.42776</v>
      </c>
      <c r="AS117">
        <v>161584353203.64059</v>
      </c>
      <c r="AT117">
        <v>165760551159.41196</v>
      </c>
      <c r="AU117">
        <v>171113964748.65103</v>
      </c>
      <c r="AV117">
        <v>164954129764.01151</v>
      </c>
      <c r="AW117">
        <v>177422923531.85391</v>
      </c>
      <c r="AX117">
        <v>177584083077.00668</v>
      </c>
      <c r="AY117">
        <v>185705586004.33609</v>
      </c>
      <c r="AZ117">
        <v>202260489140.56793</v>
      </c>
      <c r="BA117">
        <v>204609132952.61047</v>
      </c>
      <c r="BB117">
        <v>208911882939.33902</v>
      </c>
      <c r="BC117">
        <v>223327409257.62537</v>
      </c>
      <c r="BD117">
        <v>241995717613.45358</v>
      </c>
      <c r="BE117">
        <v>255688667119.38593</v>
      </c>
      <c r="BF117">
        <v>279990267389.59558</v>
      </c>
      <c r="BG117">
        <v>285415972339.77271</v>
      </c>
      <c r="BH117">
        <v>300546194180.57172</v>
      </c>
      <c r="BI117">
        <v>326528612428.46857</v>
      </c>
      <c r="BJ117">
        <v>343723470819.2406</v>
      </c>
      <c r="BK117">
        <v>357371968026.7522</v>
      </c>
      <c r="BL117">
        <v>375862789976.27374</v>
      </c>
      <c r="BM117">
        <v>379703382522.3844</v>
      </c>
      <c r="BN117">
        <v>432271215779.00238</v>
      </c>
      <c r="BO117">
        <v>498266971121.34564</v>
      </c>
      <c r="BP117">
        <v>521339472593.98743</v>
      </c>
    </row>
    <row r="118" spans="1:68" ht="14.25" customHeight="1" x14ac:dyDescent="0.2">
      <c r="A118" t="s">
        <v>219</v>
      </c>
      <c r="B118" t="s">
        <v>220</v>
      </c>
      <c r="C118" t="s">
        <v>5818</v>
      </c>
      <c r="D118" t="s">
        <v>5819</v>
      </c>
      <c r="AI118">
        <v>1056393111352.3075</v>
      </c>
      <c r="AJ118">
        <v>1108919728121.6841</v>
      </c>
      <c r="AK118">
        <v>1143652804544.7617</v>
      </c>
      <c r="AL118">
        <v>1160776793354.2021</v>
      </c>
      <c r="AM118">
        <v>1211065766530.9319</v>
      </c>
      <c r="AN118">
        <v>1272155154436.1284</v>
      </c>
      <c r="AO118">
        <v>1310681474407.897</v>
      </c>
      <c r="AP118">
        <v>1358053720061.4155</v>
      </c>
      <c r="AQ118">
        <v>1423858456337.4082</v>
      </c>
      <c r="AR118">
        <v>1457193715148.0505</v>
      </c>
      <c r="AS118">
        <v>1541756006452.5825</v>
      </c>
      <c r="AT118">
        <v>1597668432819.8218</v>
      </c>
      <c r="AU118">
        <v>1639680554324.3442</v>
      </c>
      <c r="AV118">
        <v>1673461816279.4661</v>
      </c>
      <c r="AW118">
        <v>1704921939474.478</v>
      </c>
      <c r="AX118">
        <v>1746657911754.6973</v>
      </c>
      <c r="AY118">
        <v>1886969023402.8926</v>
      </c>
      <c r="AZ118">
        <v>1995607744467.6636</v>
      </c>
      <c r="BA118">
        <v>2089717925618.9277</v>
      </c>
      <c r="BB118">
        <v>2044812502835.9556</v>
      </c>
      <c r="BC118">
        <v>2083743155618.6648</v>
      </c>
      <c r="BD118">
        <v>2173169963370.929</v>
      </c>
      <c r="BE118">
        <v>2172383785077.7886</v>
      </c>
      <c r="BF118">
        <v>2187377576803.9832</v>
      </c>
      <c r="BG118">
        <v>2200255257934.8984</v>
      </c>
      <c r="BH118">
        <v>2240921139199.7227</v>
      </c>
      <c r="BI118">
        <v>2420671363968.5874</v>
      </c>
      <c r="BJ118">
        <v>2517184209191.2534</v>
      </c>
      <c r="BK118">
        <v>2600325592797.6025</v>
      </c>
      <c r="BL118">
        <v>2775612623552.0425</v>
      </c>
      <c r="BM118">
        <v>2627330094323.5088</v>
      </c>
      <c r="BN118">
        <v>2950840663460.916</v>
      </c>
      <c r="BO118">
        <v>3295256338368.6611</v>
      </c>
      <c r="BP118">
        <v>3452505720028.1943</v>
      </c>
    </row>
    <row r="119" spans="1:68" ht="14.25" customHeight="1" x14ac:dyDescent="0.2">
      <c r="A119" t="s">
        <v>221</v>
      </c>
      <c r="B119" t="s">
        <v>222</v>
      </c>
      <c r="C119" t="s">
        <v>5818</v>
      </c>
      <c r="D119" t="s">
        <v>5819</v>
      </c>
      <c r="AI119">
        <v>11521456517.248495</v>
      </c>
      <c r="AJ119">
        <v>12487377433.427847</v>
      </c>
      <c r="AK119">
        <v>13021707420.459932</v>
      </c>
      <c r="AL119">
        <v>14585698253.491831</v>
      </c>
      <c r="AM119">
        <v>15103217254.81159</v>
      </c>
      <c r="AN119">
        <v>15782245337.735577</v>
      </c>
      <c r="AO119">
        <v>16052903143.953106</v>
      </c>
      <c r="AP119">
        <v>16143493118.823446</v>
      </c>
      <c r="AQ119">
        <v>15943810190.218357</v>
      </c>
      <c r="AR119">
        <v>16338833649.00741</v>
      </c>
      <c r="AS119">
        <v>16855762170.421534</v>
      </c>
      <c r="AT119">
        <v>17467104335.038166</v>
      </c>
      <c r="AU119">
        <v>18092832500.636467</v>
      </c>
      <c r="AV119">
        <v>19126479087.211632</v>
      </c>
      <c r="AW119">
        <v>19900797155.553001</v>
      </c>
      <c r="AX119">
        <v>20708227645.402527</v>
      </c>
      <c r="AY119">
        <v>21965707097.924461</v>
      </c>
      <c r="AZ119">
        <v>22883875381.01244</v>
      </c>
      <c r="BA119">
        <v>23135445417.301006</v>
      </c>
      <c r="BB119">
        <v>22266634916.435806</v>
      </c>
      <c r="BC119">
        <v>22208837625.146313</v>
      </c>
      <c r="BD119">
        <v>23059255170.708298</v>
      </c>
      <c r="BE119">
        <v>23214929063.424576</v>
      </c>
      <c r="BF119">
        <v>24023892586.557903</v>
      </c>
      <c r="BG119">
        <v>24397287651.242676</v>
      </c>
      <c r="BH119">
        <v>25182384150.20512</v>
      </c>
      <c r="BI119">
        <v>26411115826.849926</v>
      </c>
      <c r="BJ119">
        <v>27651386383.770962</v>
      </c>
      <c r="BK119">
        <v>28300462384.303345</v>
      </c>
      <c r="BL119">
        <v>28468528877.036587</v>
      </c>
      <c r="BM119">
        <v>25451633088.19487</v>
      </c>
      <c r="BN119">
        <v>27176946493.565952</v>
      </c>
      <c r="BO119">
        <v>30609447657.437489</v>
      </c>
      <c r="BP119">
        <v>32423133605.262825</v>
      </c>
    </row>
    <row r="120" spans="1:68" ht="14.25" customHeight="1" x14ac:dyDescent="0.2">
      <c r="A120" t="s">
        <v>227</v>
      </c>
      <c r="B120" t="s">
        <v>228</v>
      </c>
      <c r="C120" t="s">
        <v>5818</v>
      </c>
      <c r="D120" t="s">
        <v>5819</v>
      </c>
      <c r="AI120">
        <v>15636361819.474777</v>
      </c>
      <c r="AJ120">
        <v>16425175601.388479</v>
      </c>
      <c r="AK120">
        <v>19210169393.714611</v>
      </c>
      <c r="AL120">
        <v>20547902359.908035</v>
      </c>
      <c r="AM120">
        <v>22029986805.754612</v>
      </c>
      <c r="AN120">
        <v>23886580675.770397</v>
      </c>
      <c r="AO120">
        <v>24831532321.040703</v>
      </c>
      <c r="AP120">
        <v>26095451424.316029</v>
      </c>
      <c r="AQ120">
        <v>27183603327.85461</v>
      </c>
      <c r="AR120">
        <v>28502713258.454746</v>
      </c>
      <c r="AS120">
        <v>30385910541.985992</v>
      </c>
      <c r="AT120">
        <v>32707488484.33194</v>
      </c>
      <c r="AU120">
        <v>35136896932.620003</v>
      </c>
      <c r="AV120">
        <v>37321760720.833603</v>
      </c>
      <c r="AW120">
        <v>41608792595.24263</v>
      </c>
      <c r="AX120">
        <v>46409399611.985443</v>
      </c>
      <c r="AY120">
        <v>51712316824.383324</v>
      </c>
      <c r="AZ120">
        <v>57455973869.682228</v>
      </c>
      <c r="BA120">
        <v>62791457384.803871</v>
      </c>
      <c r="BB120">
        <v>66352659859.844254</v>
      </c>
      <c r="BC120">
        <v>68713655220.255524</v>
      </c>
      <c r="BD120">
        <v>72050912802.193756</v>
      </c>
      <c r="BE120">
        <v>73887520573.548904</v>
      </c>
      <c r="BF120">
        <v>78452380693.473328</v>
      </c>
      <c r="BG120">
        <v>80397356421.982895</v>
      </c>
      <c r="BH120">
        <v>85588348124.050079</v>
      </c>
      <c r="BI120">
        <v>87534483836.190536</v>
      </c>
      <c r="BJ120">
        <v>94825378274.472839</v>
      </c>
      <c r="BK120">
        <v>94604332953.096939</v>
      </c>
      <c r="BL120">
        <v>100625608768.48593</v>
      </c>
      <c r="BM120">
        <v>104080200892.95308</v>
      </c>
      <c r="BN120">
        <v>101616771489.09258</v>
      </c>
      <c r="BO120">
        <v>111412689758.37567</v>
      </c>
      <c r="BP120">
        <v>118493876514.99149</v>
      </c>
    </row>
    <row r="121" spans="1:68" ht="14.25" customHeight="1" x14ac:dyDescent="0.2">
      <c r="A121" t="s">
        <v>223</v>
      </c>
      <c r="B121" t="s">
        <v>224</v>
      </c>
      <c r="C121" t="s">
        <v>5818</v>
      </c>
      <c r="D121" t="s">
        <v>5819</v>
      </c>
      <c r="AI121">
        <v>2458757725394.3643</v>
      </c>
      <c r="AJ121">
        <v>2631467510417.4316</v>
      </c>
      <c r="AK121">
        <v>2715675018159.0405</v>
      </c>
      <c r="AL121">
        <v>2767279212213.772</v>
      </c>
      <c r="AM121">
        <v>2856992786468.7246</v>
      </c>
      <c r="AN121">
        <v>2993644735914.9976</v>
      </c>
      <c r="AO121">
        <v>3143992144629.4116</v>
      </c>
      <c r="AP121">
        <v>3229588924781.6343</v>
      </c>
      <c r="AQ121">
        <v>3224451308869.4277</v>
      </c>
      <c r="AR121">
        <v>3258971755243.627</v>
      </c>
      <c r="AS121">
        <v>3461199212871.4863</v>
      </c>
      <c r="AT121">
        <v>3552841434344.9077</v>
      </c>
      <c r="AU121">
        <v>3647933229747.2974</v>
      </c>
      <c r="AV121">
        <v>3753919256711.541</v>
      </c>
      <c r="AW121">
        <v>3938955753801.6069</v>
      </c>
      <c r="AX121">
        <v>4110440479265.6353</v>
      </c>
      <c r="AY121">
        <v>4300322202225.7002</v>
      </c>
      <c r="AZ121">
        <v>4482081297524.2031</v>
      </c>
      <c r="BA121">
        <v>4517267516318.5566</v>
      </c>
      <c r="BB121">
        <v>4295629000666.7729</v>
      </c>
      <c r="BC121">
        <v>4525401285474.5479</v>
      </c>
      <c r="BD121">
        <v>4629400479632.8223</v>
      </c>
      <c r="BE121">
        <v>4799612889015.1035</v>
      </c>
      <c r="BF121">
        <v>5021591088716.8789</v>
      </c>
      <c r="BG121">
        <v>5034454618847.2705</v>
      </c>
      <c r="BH121">
        <v>5199915217476.249</v>
      </c>
      <c r="BI121">
        <v>5158900389806.6064</v>
      </c>
      <c r="BJ121">
        <v>5262254961496.8623</v>
      </c>
      <c r="BK121">
        <v>5344060957173.0762</v>
      </c>
      <c r="BL121">
        <v>5404462313923.9492</v>
      </c>
      <c r="BM121">
        <v>5358320688497.4287</v>
      </c>
      <c r="BN121">
        <v>5599031809810.875</v>
      </c>
      <c r="BO121">
        <v>5895687814585.3018</v>
      </c>
      <c r="BP121">
        <v>6251558780213.5869</v>
      </c>
    </row>
    <row r="122" spans="1:68" ht="14.25" customHeight="1" x14ac:dyDescent="0.2">
      <c r="A122" t="s">
        <v>229</v>
      </c>
      <c r="B122" t="s">
        <v>230</v>
      </c>
      <c r="C122" t="s">
        <v>5818</v>
      </c>
      <c r="D122" t="s">
        <v>5819</v>
      </c>
      <c r="AI122">
        <v>135074235235.29393</v>
      </c>
      <c r="AJ122">
        <v>124281550018.47102</v>
      </c>
      <c r="AK122">
        <v>120376717010.92062</v>
      </c>
      <c r="AL122">
        <v>111892872895.67146</v>
      </c>
      <c r="AM122">
        <v>99882474773.442215</v>
      </c>
      <c r="AN122">
        <v>93614609792.90416</v>
      </c>
      <c r="AO122">
        <v>95805115257.785477</v>
      </c>
      <c r="AP122">
        <v>99113997425.087296</v>
      </c>
      <c r="AQ122">
        <v>98323575366.381714</v>
      </c>
      <c r="AR122">
        <v>102407254089.51186</v>
      </c>
      <c r="AS122">
        <v>114990222142.4137</v>
      </c>
      <c r="AT122">
        <v>133452670503.04268</v>
      </c>
      <c r="AU122">
        <v>148808116627.06662</v>
      </c>
      <c r="AV122">
        <v>165858440471.48615</v>
      </c>
      <c r="AW122">
        <v>186669097081.80728</v>
      </c>
      <c r="AX122">
        <v>211196657904.66034</v>
      </c>
      <c r="AY122">
        <v>241004547149.36792</v>
      </c>
      <c r="AZ122">
        <v>269564507809.40839</v>
      </c>
      <c r="BA122">
        <v>283825255026.77246</v>
      </c>
      <c r="BB122">
        <v>289002744476.37646</v>
      </c>
      <c r="BC122">
        <v>313868548162.71991</v>
      </c>
      <c r="BD122">
        <v>344049455918.98236</v>
      </c>
      <c r="BE122">
        <v>369783340663.46527</v>
      </c>
      <c r="BF122">
        <v>417039504506.5025</v>
      </c>
      <c r="BG122">
        <v>426844567293.6709</v>
      </c>
      <c r="BH122">
        <v>406611059018.01428</v>
      </c>
      <c r="BI122">
        <v>422786764645.6236</v>
      </c>
      <c r="BJ122">
        <v>447143865260.69202</v>
      </c>
      <c r="BK122">
        <v>475138151280.58545</v>
      </c>
      <c r="BL122">
        <v>551108130794.88403</v>
      </c>
      <c r="BM122">
        <v>565757228613.75525</v>
      </c>
      <c r="BN122">
        <v>650469813945.99072</v>
      </c>
      <c r="BO122">
        <v>718550188290.82373</v>
      </c>
      <c r="BP122">
        <v>782723115253.45972</v>
      </c>
    </row>
    <row r="123" spans="1:68" ht="14.25" customHeight="1" x14ac:dyDescent="0.2">
      <c r="A123" t="s">
        <v>231</v>
      </c>
      <c r="B123" t="s">
        <v>232</v>
      </c>
      <c r="C123" t="s">
        <v>5818</v>
      </c>
      <c r="D123" t="s">
        <v>5819</v>
      </c>
      <c r="AI123">
        <v>39587653481.910278</v>
      </c>
      <c r="AJ123">
        <v>41515097274.461525</v>
      </c>
      <c r="AK123">
        <v>42121691416.991493</v>
      </c>
      <c r="AL123">
        <v>43272411383.791916</v>
      </c>
      <c r="AM123">
        <v>45359958235.634064</v>
      </c>
      <c r="AN123">
        <v>48351578864.564323</v>
      </c>
      <c r="AO123">
        <v>51278552662.954987</v>
      </c>
      <c r="AP123">
        <v>52410546871.264641</v>
      </c>
      <c r="AQ123">
        <v>54743370149.022224</v>
      </c>
      <c r="AR123">
        <v>56797949170.457169</v>
      </c>
      <c r="AS123">
        <v>58432863846.15477</v>
      </c>
      <c r="AT123">
        <v>62007031613.150177</v>
      </c>
      <c r="AU123">
        <v>63314978396.411491</v>
      </c>
      <c r="AV123">
        <v>66458368610.702377</v>
      </c>
      <c r="AW123">
        <v>71728946876.29837</v>
      </c>
      <c r="AX123">
        <v>78347607389.681778</v>
      </c>
      <c r="AY123">
        <v>85991146839.488129</v>
      </c>
      <c r="AZ123">
        <v>94371493368.029587</v>
      </c>
      <c r="BA123">
        <v>96413190294.144196</v>
      </c>
      <c r="BB123">
        <v>100215839417.7298</v>
      </c>
      <c r="BC123">
        <v>109607761068.38474</v>
      </c>
      <c r="BD123">
        <v>117598023944.48198</v>
      </c>
      <c r="BE123">
        <v>124961878452.74796</v>
      </c>
      <c r="BF123">
        <v>139746695151.58344</v>
      </c>
      <c r="BG123">
        <v>154709329446.16495</v>
      </c>
      <c r="BH123">
        <v>173206956148.62799</v>
      </c>
      <c r="BI123">
        <v>188546457052.58969</v>
      </c>
      <c r="BJ123">
        <v>205511364865.13498</v>
      </c>
      <c r="BK123">
        <v>221491717233.00449</v>
      </c>
      <c r="BL123">
        <v>240006995767.66296</v>
      </c>
      <c r="BM123">
        <v>250255393335.35815</v>
      </c>
      <c r="BN123">
        <v>284129273925.38641</v>
      </c>
      <c r="BO123">
        <v>318875197393.32715</v>
      </c>
      <c r="BP123">
        <v>348430406994.17169</v>
      </c>
    </row>
    <row r="124" spans="1:68" ht="14.25" customHeight="1" x14ac:dyDescent="0.2">
      <c r="A124" t="s">
        <v>875</v>
      </c>
      <c r="B124" t="s">
        <v>240</v>
      </c>
      <c r="C124" t="s">
        <v>5818</v>
      </c>
      <c r="D124" t="s">
        <v>5819</v>
      </c>
      <c r="AI124">
        <v>11170168416.350464</v>
      </c>
      <c r="AJ124">
        <v>10630564113.1143</v>
      </c>
      <c r="AK124">
        <v>9368256102.4085865</v>
      </c>
      <c r="AL124">
        <v>8107716053.0790014</v>
      </c>
      <c r="AM124">
        <v>6617613642.0785475</v>
      </c>
      <c r="AN124">
        <v>6389911212.7150869</v>
      </c>
      <c r="AO124">
        <v>6967876606.0632801</v>
      </c>
      <c r="AP124">
        <v>7790830580.0537586</v>
      </c>
      <c r="AQ124">
        <v>8045555485.5061579</v>
      </c>
      <c r="AR124">
        <v>8457698762.0607843</v>
      </c>
      <c r="AS124">
        <v>9120091690.0393734</v>
      </c>
      <c r="AT124">
        <v>9821712905.8210258</v>
      </c>
      <c r="AU124">
        <v>9972613783.7403336</v>
      </c>
      <c r="AV124">
        <v>10884450551.693396</v>
      </c>
      <c r="AW124">
        <v>11962539832.5798</v>
      </c>
      <c r="AX124">
        <v>12315965409.563988</v>
      </c>
      <c r="AY124">
        <v>13089706552.484093</v>
      </c>
      <c r="AZ124">
        <v>14592873714.633522</v>
      </c>
      <c r="BA124">
        <v>16123695425.848423</v>
      </c>
      <c r="BB124">
        <v>16691390973.952719</v>
      </c>
      <c r="BC124">
        <v>16814571636.508413</v>
      </c>
      <c r="BD124">
        <v>18183659161.175991</v>
      </c>
      <c r="BE124">
        <v>20283491468.005428</v>
      </c>
      <c r="BF124">
        <v>23114163150.793903</v>
      </c>
      <c r="BG124">
        <v>24971077860.192524</v>
      </c>
      <c r="BH124">
        <v>25086544783.745872</v>
      </c>
      <c r="BI124">
        <v>28429771863.065601</v>
      </c>
      <c r="BJ124">
        <v>31241590663.088024</v>
      </c>
      <c r="BK124">
        <v>30789434119.889393</v>
      </c>
      <c r="BL124">
        <v>34955978964.939308</v>
      </c>
      <c r="BM124">
        <v>34834094213.246101</v>
      </c>
      <c r="BN124">
        <v>39301901464.031052</v>
      </c>
      <c r="BO124">
        <v>45841712522.378311</v>
      </c>
      <c r="BP124">
        <v>50435329471.920097</v>
      </c>
    </row>
    <row r="125" spans="1:68" ht="14.25" customHeight="1" x14ac:dyDescent="0.2">
      <c r="A125" t="s">
        <v>79</v>
      </c>
      <c r="B125" t="s">
        <v>80</v>
      </c>
      <c r="C125" t="s">
        <v>5818</v>
      </c>
      <c r="D125" t="s">
        <v>5819</v>
      </c>
      <c r="AI125">
        <v>8675833830.3075695</v>
      </c>
      <c r="AJ125">
        <v>9650115450.3129349</v>
      </c>
      <c r="AK125">
        <v>10562660495.20558</v>
      </c>
      <c r="AL125">
        <v>11256187919.165516</v>
      </c>
      <c r="AM125">
        <v>7494744313.128726</v>
      </c>
      <c r="AN125">
        <v>8409687880.2588367</v>
      </c>
      <c r="AO125">
        <v>9068691172.8910503</v>
      </c>
      <c r="AP125">
        <v>9594689873.0964165</v>
      </c>
      <c r="AQ125">
        <v>10156757646.240919</v>
      </c>
      <c r="AR125">
        <v>11609201703.822622</v>
      </c>
      <c r="AS125">
        <v>13058627903.806198</v>
      </c>
      <c r="AT125">
        <v>14440694630.831644</v>
      </c>
      <c r="AU125">
        <v>15629910458.936573</v>
      </c>
      <c r="AV125">
        <v>17294205739.754677</v>
      </c>
      <c r="AW125">
        <v>19595663687.935932</v>
      </c>
      <c r="AX125">
        <v>22887929561.921535</v>
      </c>
      <c r="AY125">
        <v>26135059134.479404</v>
      </c>
      <c r="AZ125">
        <v>29584499468.770077</v>
      </c>
      <c r="BA125">
        <v>32172319080.506546</v>
      </c>
      <c r="BB125">
        <v>32398816197.655315</v>
      </c>
      <c r="BC125">
        <v>34748000498.559853</v>
      </c>
      <c r="BD125">
        <v>37972104979.403053</v>
      </c>
      <c r="BE125">
        <v>42223119878.328377</v>
      </c>
      <c r="BF125">
        <v>45380362823.020897</v>
      </c>
      <c r="BG125">
        <v>48043834296.370201</v>
      </c>
      <c r="BH125">
        <v>51719789675.587715</v>
      </c>
      <c r="BI125">
        <v>56734872660.346481</v>
      </c>
      <c r="BJ125">
        <v>61322327317.845367</v>
      </c>
      <c r="BK125">
        <v>67766900853.271446</v>
      </c>
      <c r="BL125">
        <v>74895400925.109756</v>
      </c>
      <c r="BM125">
        <v>73855510093.296783</v>
      </c>
      <c r="BN125">
        <v>77441503895.250839</v>
      </c>
      <c r="BO125">
        <v>87237678062.704803</v>
      </c>
      <c r="BP125">
        <v>95300031597.352127</v>
      </c>
    </row>
    <row r="126" spans="1:68" ht="14.25" customHeight="1" x14ac:dyDescent="0.2">
      <c r="A126" t="s">
        <v>233</v>
      </c>
      <c r="B126" t="s">
        <v>234</v>
      </c>
      <c r="C126" t="s">
        <v>5818</v>
      </c>
      <c r="D126" t="s">
        <v>5819</v>
      </c>
      <c r="AI126">
        <v>89348639.730640441</v>
      </c>
      <c r="AJ126">
        <v>87202676.162874639</v>
      </c>
      <c r="AK126">
        <v>110331207.32672705</v>
      </c>
      <c r="AL126">
        <v>112946415.33629131</v>
      </c>
      <c r="AM126">
        <v>117430345.62682301</v>
      </c>
      <c r="AN126">
        <v>123418743.99166045</v>
      </c>
      <c r="AO126">
        <v>125678250.61623561</v>
      </c>
      <c r="AP126">
        <v>129306598.14148284</v>
      </c>
      <c r="AQ126">
        <v>135931123.28236207</v>
      </c>
      <c r="AR126">
        <v>132610210.44880725</v>
      </c>
      <c r="AS126">
        <v>144808266.16951361</v>
      </c>
      <c r="AT126">
        <v>143368299.31868765</v>
      </c>
      <c r="AU126">
        <v>147983058.5588209</v>
      </c>
      <c r="AV126">
        <v>148470762.91152546</v>
      </c>
      <c r="AW126">
        <v>151630139.15864566</v>
      </c>
      <c r="AX126">
        <v>158102943.52197015</v>
      </c>
      <c r="AY126">
        <v>172721864.85523206</v>
      </c>
      <c r="AZ126">
        <v>182859849.61046052</v>
      </c>
      <c r="BA126">
        <v>180819355.58881757</v>
      </c>
      <c r="BB126">
        <v>182867612.52639779</v>
      </c>
      <c r="BC126">
        <v>186978651.51450521</v>
      </c>
      <c r="BD126">
        <v>197582961.04617</v>
      </c>
      <c r="BE126">
        <v>213043488.38150254</v>
      </c>
      <c r="BF126">
        <v>232644845.36912602</v>
      </c>
      <c r="BG126">
        <v>239744226.08884069</v>
      </c>
      <c r="BH126">
        <v>269652066.91775537</v>
      </c>
      <c r="BI126">
        <v>291880326.9100545</v>
      </c>
      <c r="BJ126">
        <v>307643050.29170883</v>
      </c>
      <c r="BK126">
        <v>325467897.71883512</v>
      </c>
      <c r="BL126">
        <v>341888878.89828372</v>
      </c>
      <c r="BM126">
        <v>344183388.33530599</v>
      </c>
      <c r="BN126">
        <v>391314964.28058118</v>
      </c>
      <c r="BO126">
        <v>435025647.93015361</v>
      </c>
      <c r="BP126">
        <v>470205839.7950713</v>
      </c>
    </row>
    <row r="127" spans="1:68" ht="14.25" customHeight="1" x14ac:dyDescent="0.2">
      <c r="A127" t="s">
        <v>876</v>
      </c>
      <c r="B127" t="s">
        <v>366</v>
      </c>
      <c r="C127" t="s">
        <v>5818</v>
      </c>
      <c r="D127" t="s">
        <v>5819</v>
      </c>
      <c r="AI127">
        <v>363220495.73829907</v>
      </c>
      <c r="AJ127">
        <v>368501946.72093081</v>
      </c>
      <c r="AK127">
        <v>392989313.31223363</v>
      </c>
      <c r="AL127">
        <v>429668980.88666916</v>
      </c>
      <c r="AM127">
        <v>462109503.21706158</v>
      </c>
      <c r="AN127">
        <v>497196086.27324307</v>
      </c>
      <c r="AO127">
        <v>535880781.73469824</v>
      </c>
      <c r="AP127">
        <v>582320695.17185307</v>
      </c>
      <c r="AQ127">
        <v>585998920.79898286</v>
      </c>
      <c r="AR127">
        <v>613426887.9599278</v>
      </c>
      <c r="AS127">
        <v>690322971.35609138</v>
      </c>
      <c r="AT127">
        <v>742949267.76346719</v>
      </c>
      <c r="AU127">
        <v>764813996.89045835</v>
      </c>
      <c r="AV127">
        <v>749236741.50850189</v>
      </c>
      <c r="AW127">
        <v>800131640.5794692</v>
      </c>
      <c r="AX127">
        <v>905536529.61640584</v>
      </c>
      <c r="AY127">
        <v>962869402.7348398</v>
      </c>
      <c r="AZ127">
        <v>994895716.63028216</v>
      </c>
      <c r="BA127">
        <v>1127421949.1705134</v>
      </c>
      <c r="BB127">
        <v>1096041643.9545209</v>
      </c>
      <c r="BC127">
        <v>1109849563.3288701</v>
      </c>
      <c r="BD127">
        <v>1151059045.1666164</v>
      </c>
      <c r="BE127">
        <v>1104360567.8101623</v>
      </c>
      <c r="BF127">
        <v>1159508993.2474821</v>
      </c>
      <c r="BG127">
        <v>1259894306.1006708</v>
      </c>
      <c r="BH127">
        <v>1265579265.2319436</v>
      </c>
      <c r="BI127">
        <v>1328207470.163902</v>
      </c>
      <c r="BJ127">
        <v>1391674596.1990471</v>
      </c>
      <c r="BK127">
        <v>1447606595.6575673</v>
      </c>
      <c r="BL127">
        <v>1525099297.0770769</v>
      </c>
      <c r="BM127">
        <v>1280771310.0114269</v>
      </c>
      <c r="BN127">
        <v>1257766533.8136399</v>
      </c>
      <c r="BO127">
        <v>1487998078.7406535</v>
      </c>
      <c r="BP127">
        <v>1595151988.0597372</v>
      </c>
    </row>
    <row r="128" spans="1:68" ht="14.25" customHeight="1" x14ac:dyDescent="0.2">
      <c r="A128" t="s">
        <v>877</v>
      </c>
      <c r="B128" t="s">
        <v>350</v>
      </c>
      <c r="C128" t="s">
        <v>5818</v>
      </c>
      <c r="D128" t="s">
        <v>5819</v>
      </c>
      <c r="AI128">
        <v>358187125246.69659</v>
      </c>
      <c r="AJ128">
        <v>410211321362.57605</v>
      </c>
      <c r="AK128">
        <v>445566678589.93713</v>
      </c>
      <c r="AL128">
        <v>487498211137.34833</v>
      </c>
      <c r="AM128">
        <v>544057830051.64398</v>
      </c>
      <c r="AN128">
        <v>608871842065.34155</v>
      </c>
      <c r="AO128">
        <v>668944044114.19836</v>
      </c>
      <c r="AP128">
        <v>722468658677.2074</v>
      </c>
      <c r="AQ128">
        <v>693124625328.87805</v>
      </c>
      <c r="AR128">
        <v>783492526099.42834</v>
      </c>
      <c r="AS128">
        <v>871475638525.28564</v>
      </c>
      <c r="AT128">
        <v>934349291854.7467</v>
      </c>
      <c r="AU128">
        <v>1019446685620.9423</v>
      </c>
      <c r="AV128">
        <v>1058222737252.782</v>
      </c>
      <c r="AW128">
        <v>1143105567943.2227</v>
      </c>
      <c r="AX128">
        <v>1213618156671.8411</v>
      </c>
      <c r="AY128">
        <v>1302227991055.9912</v>
      </c>
      <c r="AZ128">
        <v>1414985950534.5386</v>
      </c>
      <c r="BA128">
        <v>1468996086974.6575</v>
      </c>
      <c r="BB128">
        <v>1454994406417.9321</v>
      </c>
      <c r="BC128">
        <v>1572680440074.0686</v>
      </c>
      <c r="BD128">
        <v>1625275455251.199</v>
      </c>
      <c r="BE128">
        <v>1684562928828.1787</v>
      </c>
      <c r="BF128">
        <v>1726902752731.9529</v>
      </c>
      <c r="BG128">
        <v>1792600237630.0066</v>
      </c>
      <c r="BH128">
        <v>1933588947770.4832</v>
      </c>
      <c r="BI128">
        <v>2026967821102.3601</v>
      </c>
      <c r="BJ128">
        <v>2103651261121.4883</v>
      </c>
      <c r="BK128">
        <v>2220442287180.6646</v>
      </c>
      <c r="BL128">
        <v>2270666072345.0454</v>
      </c>
      <c r="BM128">
        <v>2340031075342.6699</v>
      </c>
      <c r="BN128">
        <v>2514520654062.9531</v>
      </c>
      <c r="BO128">
        <v>2667437701775.8306</v>
      </c>
      <c r="BP128">
        <v>2794196215269.6753</v>
      </c>
    </row>
    <row r="129" spans="1:68" ht="14.25" customHeight="1" x14ac:dyDescent="0.2">
      <c r="A129" t="s">
        <v>237</v>
      </c>
      <c r="B129" t="s">
        <v>238</v>
      </c>
      <c r="C129" t="s">
        <v>5818</v>
      </c>
      <c r="D129" t="s">
        <v>5819</v>
      </c>
      <c r="AI129">
        <v>51830255276.311737</v>
      </c>
      <c r="AJ129">
        <v>31609828989.480644</v>
      </c>
      <c r="AK129">
        <v>59102568588.830269</v>
      </c>
      <c r="AL129">
        <v>81068911082.894241</v>
      </c>
      <c r="AM129">
        <v>89785029333.081375</v>
      </c>
      <c r="AN129">
        <v>96121017865.41745</v>
      </c>
      <c r="AO129">
        <v>98473070501.322632</v>
      </c>
      <c r="AP129">
        <v>102648746628.40848</v>
      </c>
      <c r="AQ129">
        <v>107603680592.93149</v>
      </c>
      <c r="AR129">
        <v>107174097386.78117</v>
      </c>
      <c r="AS129">
        <v>114747146098.28351</v>
      </c>
      <c r="AT129">
        <v>117581201039.34741</v>
      </c>
      <c r="AU129">
        <v>123007714107.06081</v>
      </c>
      <c r="AV129">
        <v>147169387851.32071</v>
      </c>
      <c r="AW129">
        <v>166602746788.00092</v>
      </c>
      <c r="AX129">
        <v>190055650904.92569</v>
      </c>
      <c r="AY129">
        <v>210639348915.9971</v>
      </c>
      <c r="AZ129">
        <v>229308654098.35028</v>
      </c>
      <c r="BA129">
        <v>239522621888.93192</v>
      </c>
      <c r="BB129">
        <v>223946658682.09286</v>
      </c>
      <c r="BC129">
        <v>221294972764.33554</v>
      </c>
      <c r="BD129">
        <v>247607548979.80524</v>
      </c>
      <c r="BE129">
        <v>273942415698.76251</v>
      </c>
      <c r="BF129">
        <v>269446403355.20538</v>
      </c>
      <c r="BG129">
        <v>250513498911.70444</v>
      </c>
      <c r="BH129">
        <v>173580844573.03513</v>
      </c>
      <c r="BI129">
        <v>167620163110.36578</v>
      </c>
      <c r="BJ129">
        <v>193471105512.37125</v>
      </c>
      <c r="BK129">
        <v>221391224103.89536</v>
      </c>
      <c r="BL129">
        <v>221784647039.00208</v>
      </c>
      <c r="BM129">
        <v>176638962986.98993</v>
      </c>
      <c r="BN129">
        <v>211098901525.88058</v>
      </c>
      <c r="BO129">
        <v>239832575098.79013</v>
      </c>
      <c r="BP129">
        <v>243031018261.77277</v>
      </c>
    </row>
    <row r="130" spans="1:68" ht="14.25" customHeight="1" x14ac:dyDescent="0.2">
      <c r="A130" t="s">
        <v>878</v>
      </c>
      <c r="B130" t="s">
        <v>879</v>
      </c>
      <c r="C130" t="s">
        <v>5818</v>
      </c>
      <c r="D130" t="s">
        <v>5819</v>
      </c>
      <c r="AI130">
        <v>2448478988855.7832</v>
      </c>
      <c r="AJ130">
        <v>2609114239206.2051</v>
      </c>
      <c r="AK130">
        <v>2732547676899.6841</v>
      </c>
      <c r="AL130">
        <v>2859458184806.3486</v>
      </c>
      <c r="AM130">
        <v>3076721515423.8203</v>
      </c>
      <c r="AN130">
        <v>3166093402753.0483</v>
      </c>
      <c r="AO130">
        <v>3342744498260.5327</v>
      </c>
      <c r="AP130">
        <v>3576221623345.564</v>
      </c>
      <c r="AQ130">
        <v>3712621606975.771</v>
      </c>
      <c r="AR130">
        <v>3781401926111.563</v>
      </c>
      <c r="AS130">
        <v>4011354899417.8853</v>
      </c>
      <c r="AT130">
        <v>4113831494139.6357</v>
      </c>
      <c r="AU130">
        <v>4211422507227.5</v>
      </c>
      <c r="AV130">
        <v>4403624430262.5039</v>
      </c>
      <c r="AW130">
        <v>4757198251516.873</v>
      </c>
      <c r="AX130">
        <v>5106106120781.1133</v>
      </c>
      <c r="AY130">
        <v>5576810719316.6172</v>
      </c>
      <c r="AZ130">
        <v>6029779476936.6309</v>
      </c>
      <c r="BA130">
        <v>6427599517941.4355</v>
      </c>
      <c r="BB130">
        <v>6391266458272.1504</v>
      </c>
      <c r="BC130">
        <v>6896825778762.4639</v>
      </c>
      <c r="BD130">
        <v>7435925685821.0801</v>
      </c>
      <c r="BE130">
        <v>7665933275536.2227</v>
      </c>
      <c r="BF130">
        <v>7999493961578.3643</v>
      </c>
      <c r="BG130">
        <v>8247520829012.2012</v>
      </c>
      <c r="BH130">
        <v>8198603469800.5107</v>
      </c>
      <c r="BI130">
        <v>8406206370633.502</v>
      </c>
      <c r="BJ130">
        <v>8835921269901.2734</v>
      </c>
      <c r="BK130">
        <v>9309091155082.2715</v>
      </c>
      <c r="BL130">
        <v>9615463352679.3691</v>
      </c>
      <c r="BM130">
        <v>9320095974033.8906</v>
      </c>
      <c r="BN130">
        <v>10541837786337.676</v>
      </c>
      <c r="BO130">
        <v>11848912631421.375</v>
      </c>
      <c r="BP130">
        <v>12556560664674.395</v>
      </c>
    </row>
    <row r="131" spans="1:68" ht="14.25" customHeight="1" x14ac:dyDescent="0.2">
      <c r="A131" t="s">
        <v>880</v>
      </c>
      <c r="B131" t="s">
        <v>242</v>
      </c>
      <c r="C131" t="s">
        <v>5818</v>
      </c>
      <c r="D131" t="s">
        <v>5819</v>
      </c>
      <c r="AI131">
        <v>4363761389.3631783</v>
      </c>
      <c r="AJ131">
        <v>4705167970.3967924</v>
      </c>
      <c r="AK131">
        <v>5079954039.7919006</v>
      </c>
      <c r="AL131">
        <v>5507840000.460043</v>
      </c>
      <c r="AM131">
        <v>6084424275.4797239</v>
      </c>
      <c r="AN131">
        <v>6648776914.9241533</v>
      </c>
      <c r="AO131">
        <v>7239582549.7178135</v>
      </c>
      <c r="AP131">
        <v>7870515416.7516947</v>
      </c>
      <c r="AQ131">
        <v>8274750149.3298483</v>
      </c>
      <c r="AR131">
        <v>9004985809.7282734</v>
      </c>
      <c r="AS131">
        <v>9742974225.2145863</v>
      </c>
      <c r="AT131">
        <v>10535332007.59367</v>
      </c>
      <c r="AU131">
        <v>11332299880.307793</v>
      </c>
      <c r="AV131">
        <v>12257140061.55875</v>
      </c>
      <c r="AW131">
        <v>13386972232.202555</v>
      </c>
      <c r="AX131">
        <v>14788036347.135386</v>
      </c>
      <c r="AY131">
        <v>16558002670.469276</v>
      </c>
      <c r="AZ131">
        <v>18298564183.756588</v>
      </c>
      <c r="BA131">
        <v>20110556742.81937</v>
      </c>
      <c r="BB131">
        <v>21752548533.205196</v>
      </c>
      <c r="BC131">
        <v>23894264991.001133</v>
      </c>
      <c r="BD131">
        <v>26347634540.971687</v>
      </c>
      <c r="BE131">
        <v>31166890463.439594</v>
      </c>
      <c r="BF131">
        <v>34521998381.281311</v>
      </c>
      <c r="BG131">
        <v>38868372116.769157</v>
      </c>
      <c r="BH131">
        <v>41395269251.058777</v>
      </c>
      <c r="BI131">
        <v>46586124701.528488</v>
      </c>
      <c r="BJ131">
        <v>50122949866.869446</v>
      </c>
      <c r="BK131">
        <v>53366707257.390549</v>
      </c>
      <c r="BL131">
        <v>56042601063.209991</v>
      </c>
      <c r="BM131">
        <v>58135955846.430534</v>
      </c>
      <c r="BN131">
        <v>60225053628.210075</v>
      </c>
      <c r="BO131">
        <v>66210871739.592659</v>
      </c>
      <c r="BP131">
        <v>71194700820.911255</v>
      </c>
    </row>
    <row r="132" spans="1:68" ht="14.25" customHeight="1" x14ac:dyDescent="0.2">
      <c r="A132" t="s">
        <v>245</v>
      </c>
      <c r="B132" t="s">
        <v>246</v>
      </c>
      <c r="C132" t="s">
        <v>5818</v>
      </c>
      <c r="D132" t="s">
        <v>5819</v>
      </c>
      <c r="AI132">
        <v>10750781534.414291</v>
      </c>
      <c r="AJ132">
        <v>16610108798.209709</v>
      </c>
      <c r="AK132">
        <v>19781278547.346092</v>
      </c>
      <c r="AL132">
        <v>22430224368.437363</v>
      </c>
      <c r="AM132">
        <v>24765996544.316063</v>
      </c>
      <c r="AN132">
        <v>26915874161.337681</v>
      </c>
      <c r="AO132">
        <v>30501961987.765377</v>
      </c>
      <c r="AP132">
        <v>31355287002.954758</v>
      </c>
      <c r="AQ132">
        <v>32869994200.143021</v>
      </c>
      <c r="AR132">
        <v>33159932511.790409</v>
      </c>
      <c r="AS132">
        <v>34366112723.935242</v>
      </c>
      <c r="AT132">
        <v>36489188153.944992</v>
      </c>
      <c r="AU132">
        <v>38324718400.877457</v>
      </c>
      <c r="AV132">
        <v>40342563132.687836</v>
      </c>
      <c r="AW132">
        <v>44194530903.453903</v>
      </c>
      <c r="AX132">
        <v>46804414732.401535</v>
      </c>
      <c r="AY132">
        <v>48995393155.705559</v>
      </c>
      <c r="AZ132">
        <v>55008171421.32711</v>
      </c>
      <c r="BA132">
        <v>61152899773.432991</v>
      </c>
      <c r="BB132">
        <v>67825932483.135002</v>
      </c>
      <c r="BC132">
        <v>74125159476.21373</v>
      </c>
      <c r="BD132">
        <v>76310623816.176971</v>
      </c>
      <c r="BE132">
        <v>84407152005.059021</v>
      </c>
      <c r="BF132">
        <v>93707683516.72052</v>
      </c>
      <c r="BG132">
        <v>102439561735.37654</v>
      </c>
      <c r="BH132">
        <v>110329048228.76411</v>
      </c>
      <c r="BI132">
        <v>119762487637.99265</v>
      </c>
      <c r="BJ132">
        <v>129139845044.6738</v>
      </c>
      <c r="BK132">
        <v>131563779278.94885</v>
      </c>
      <c r="BL132">
        <v>125803329502.35349</v>
      </c>
      <c r="BM132">
        <v>92719310020.904587</v>
      </c>
      <c r="BN132">
        <v>66328931529.509071</v>
      </c>
      <c r="BO132">
        <v>70557781904.602554</v>
      </c>
    </row>
    <row r="133" spans="1:68" ht="14.25" customHeight="1" x14ac:dyDescent="0.2">
      <c r="A133" t="s">
        <v>249</v>
      </c>
      <c r="B133" t="s">
        <v>250</v>
      </c>
      <c r="C133" t="s">
        <v>5818</v>
      </c>
      <c r="D133" t="s">
        <v>5819</v>
      </c>
      <c r="AI133">
        <v>1748971486.74894</v>
      </c>
      <c r="AJ133">
        <v>1550909731.1108959</v>
      </c>
      <c r="AK133">
        <v>1029705139.5571812</v>
      </c>
      <c r="AL133">
        <v>706514773.75401759</v>
      </c>
      <c r="AM133">
        <v>564563091.97841763</v>
      </c>
      <c r="AN133">
        <v>551809768.19908786</v>
      </c>
      <c r="AO133">
        <v>630022664.15752316</v>
      </c>
      <c r="AP133">
        <v>1322020639.956744</v>
      </c>
      <c r="AQ133">
        <v>1740724346.7442527</v>
      </c>
      <c r="AR133">
        <v>2149171542.4749103</v>
      </c>
      <c r="AS133">
        <v>2826791043.5924802</v>
      </c>
      <c r="AT133">
        <v>2974850449.4928098</v>
      </c>
      <c r="AU133">
        <v>3134763219.1615062</v>
      </c>
      <c r="AV133">
        <v>2233017927.0976143</v>
      </c>
      <c r="AW133">
        <v>2353140546.8156462</v>
      </c>
      <c r="AX133">
        <v>2555093116.7346611</v>
      </c>
      <c r="AY133">
        <v>2845755597.6800194</v>
      </c>
      <c r="AZ133">
        <v>3201556695.145906</v>
      </c>
      <c r="BA133">
        <v>3496422549.6124201</v>
      </c>
      <c r="BB133">
        <v>3704460178.3541508</v>
      </c>
      <c r="BC133">
        <v>3978191716.3089156</v>
      </c>
      <c r="BD133">
        <v>4393239184.1953163</v>
      </c>
      <c r="BE133">
        <v>5059406068.4485579</v>
      </c>
      <c r="BF133">
        <v>6080102164.4016943</v>
      </c>
      <c r="BG133">
        <v>6475698206.3969479</v>
      </c>
      <c r="BH133">
        <v>6245654129.6780329</v>
      </c>
      <c r="BI133">
        <v>7087452920.2217073</v>
      </c>
      <c r="BJ133">
        <v>8073192528.5187082</v>
      </c>
      <c r="BK133">
        <v>8899159431.2798271</v>
      </c>
      <c r="BL133">
        <v>9580659050.4300995</v>
      </c>
      <c r="BM133">
        <v>8545642565.8159037</v>
      </c>
      <c r="BN133">
        <v>8095196936.8713884</v>
      </c>
      <c r="BO133">
        <v>9081812910.2910709</v>
      </c>
      <c r="BP133">
        <v>9856286055.993824</v>
      </c>
    </row>
    <row r="134" spans="1:68" ht="14.25" customHeight="1" x14ac:dyDescent="0.2">
      <c r="A134" t="s">
        <v>251</v>
      </c>
      <c r="B134" t="s">
        <v>252</v>
      </c>
      <c r="C134" t="s">
        <v>5818</v>
      </c>
      <c r="D134" t="s">
        <v>5819</v>
      </c>
      <c r="AI134">
        <v>76336325960.190567</v>
      </c>
      <c r="AJ134">
        <v>91272573972.131622</v>
      </c>
      <c r="AK134">
        <v>90820566130.021545</v>
      </c>
      <c r="AL134">
        <v>89474543881.30336</v>
      </c>
      <c r="AM134">
        <v>93153107830.979492</v>
      </c>
      <c r="AN134">
        <v>92994492791.792633</v>
      </c>
      <c r="AO134">
        <v>96717953706.526382</v>
      </c>
      <c r="AP134">
        <v>103514332804.76274</v>
      </c>
      <c r="AQ134">
        <v>100959286929.07233</v>
      </c>
      <c r="AR134">
        <v>103155520705.64604</v>
      </c>
      <c r="AS134">
        <v>109373537683.50153</v>
      </c>
      <c r="AT134">
        <v>109864797000.06258</v>
      </c>
      <c r="AU134">
        <v>110502228282.27353</v>
      </c>
      <c r="AV134">
        <v>127350867122.17734</v>
      </c>
      <c r="AW134">
        <v>136610171687.6907</v>
      </c>
      <c r="AX134">
        <v>157618648439.1044</v>
      </c>
      <c r="AY134">
        <v>173041361681.10779</v>
      </c>
      <c r="AZ134">
        <v>188802016678.94293</v>
      </c>
      <c r="BA134">
        <v>192127838328.41821</v>
      </c>
      <c r="BB134">
        <v>184806729197.7113</v>
      </c>
      <c r="BC134">
        <v>196456261299.271</v>
      </c>
      <c r="BD134">
        <v>99575929952.294739</v>
      </c>
      <c r="BE134">
        <v>165767103868.62137</v>
      </c>
      <c r="BF134">
        <v>133349219556.35339</v>
      </c>
      <c r="BG134">
        <v>112538152127.14214</v>
      </c>
      <c r="BH134">
        <v>116940831227.10471</v>
      </c>
      <c r="BI134">
        <v>112487606548.72217</v>
      </c>
      <c r="BJ134">
        <v>121473194597.01791</v>
      </c>
      <c r="BK134">
        <v>129305467689.06085</v>
      </c>
      <c r="BL134">
        <v>117161523927.59308</v>
      </c>
      <c r="BM134">
        <v>108205599828.68613</v>
      </c>
      <c r="BN134">
        <v>122390240681.5434</v>
      </c>
      <c r="BO134">
        <v>132758227095.95755</v>
      </c>
      <c r="BP134">
        <v>135295820261.28752</v>
      </c>
    </row>
    <row r="135" spans="1:68" ht="14.25" customHeight="1" x14ac:dyDescent="0.2">
      <c r="A135" t="s">
        <v>881</v>
      </c>
      <c r="B135" t="s">
        <v>368</v>
      </c>
      <c r="C135" t="s">
        <v>5818</v>
      </c>
      <c r="D135" t="s">
        <v>5819</v>
      </c>
      <c r="AI135">
        <v>958222550.85699642</v>
      </c>
      <c r="AJ135">
        <v>994349400.81139481</v>
      </c>
      <c r="AK135">
        <v>1097892681.4832854</v>
      </c>
      <c r="AL135">
        <v>1130470981.5593119</v>
      </c>
      <c r="AM135">
        <v>1173065896.0608742</v>
      </c>
      <c r="AN135">
        <v>1218599260.6020706</v>
      </c>
      <c r="AO135">
        <v>1277175599.3449886</v>
      </c>
      <c r="AP135">
        <v>1290181690.2207146</v>
      </c>
      <c r="AQ135">
        <v>1386700031.8900936</v>
      </c>
      <c r="AR135">
        <v>1443880514.6349432</v>
      </c>
      <c r="AS135">
        <v>1477307041.3240831</v>
      </c>
      <c r="AT135">
        <v>1459090174.9882154</v>
      </c>
      <c r="AU135">
        <v>1487935173.3627098</v>
      </c>
      <c r="AV135">
        <v>1582019145.1869876</v>
      </c>
      <c r="AW135">
        <v>1742624517.9947999</v>
      </c>
      <c r="AX135">
        <v>1789889459.8730018</v>
      </c>
      <c r="AY135">
        <v>1959394598.607985</v>
      </c>
      <c r="AZ135">
        <v>2046523142.8415647</v>
      </c>
      <c r="BA135">
        <v>2189194267.0000343</v>
      </c>
      <c r="BB135">
        <v>2140384715.3696425</v>
      </c>
      <c r="BC135">
        <v>2173546036.0727458</v>
      </c>
      <c r="BD135">
        <v>2314377079.2592597</v>
      </c>
      <c r="BE135">
        <v>2320160606.4239101</v>
      </c>
      <c r="BF135">
        <v>2428647769.7109485</v>
      </c>
      <c r="BG135">
        <v>2508124115.0373101</v>
      </c>
      <c r="BH135">
        <v>2510450378.6662521</v>
      </c>
      <c r="BI135">
        <v>2688565160.8979445</v>
      </c>
      <c r="BJ135">
        <v>2844567883.7689037</v>
      </c>
      <c r="BK135">
        <v>3085990648.9361968</v>
      </c>
      <c r="BL135">
        <v>3318845304.0546913</v>
      </c>
      <c r="BM135">
        <v>2655525116.7035451</v>
      </c>
      <c r="BN135">
        <v>3350827672.2453132</v>
      </c>
      <c r="BO135">
        <v>4235080875.1246066</v>
      </c>
      <c r="BP135">
        <v>4529473245.75138</v>
      </c>
    </row>
    <row r="136" spans="1:68" ht="14.25" customHeight="1" x14ac:dyDescent="0.2">
      <c r="A136" t="s">
        <v>882</v>
      </c>
      <c r="B136" t="s">
        <v>883</v>
      </c>
      <c r="C136" t="s">
        <v>5818</v>
      </c>
      <c r="D136" t="s">
        <v>5819</v>
      </c>
      <c r="AI136">
        <v>2771786092991.855</v>
      </c>
      <c r="AJ136">
        <v>2969744385634.5176</v>
      </c>
      <c r="AK136">
        <v>3128989490873.8882</v>
      </c>
      <c r="AL136">
        <v>3276088799728.7559</v>
      </c>
      <c r="AM136">
        <v>3506580832700.7158</v>
      </c>
      <c r="AN136">
        <v>3628667197515.2036</v>
      </c>
      <c r="AO136">
        <v>3827457130907.7437</v>
      </c>
      <c r="AP136">
        <v>4101816263878.8496</v>
      </c>
      <c r="AQ136">
        <v>4258121852926.7954</v>
      </c>
      <c r="AR136">
        <v>4323631076239.3896</v>
      </c>
      <c r="AS136">
        <v>4585985581050.1904</v>
      </c>
      <c r="AT136">
        <v>4721375733650.4844</v>
      </c>
      <c r="AU136">
        <v>4806548456243.6875</v>
      </c>
      <c r="AV136">
        <v>4999517463429.1123</v>
      </c>
      <c r="AW136">
        <v>5442877226637.6973</v>
      </c>
      <c r="AX136">
        <v>5861451654629.8428</v>
      </c>
      <c r="AY136">
        <v>6441801889452.4258</v>
      </c>
      <c r="AZ136">
        <v>6976128549609.2852</v>
      </c>
      <c r="BA136">
        <v>7412542930717.959</v>
      </c>
      <c r="BB136">
        <v>7358227708238.7246</v>
      </c>
      <c r="BC136">
        <v>7904111512264.3291</v>
      </c>
      <c r="BD136">
        <v>8523410309094.8936</v>
      </c>
      <c r="BE136">
        <v>8803646787111.8691</v>
      </c>
      <c r="BF136">
        <v>9188922177358.6602</v>
      </c>
      <c r="BG136">
        <v>9476926324196.1504</v>
      </c>
      <c r="BH136">
        <v>9439578363315.2363</v>
      </c>
      <c r="BI136">
        <v>9692169920790.1895</v>
      </c>
      <c r="BJ136">
        <v>10188888133181.35</v>
      </c>
      <c r="BK136">
        <v>10720443274397.672</v>
      </c>
      <c r="BL136">
        <v>11079381140954.867</v>
      </c>
      <c r="BM136">
        <v>10734843086707.635</v>
      </c>
      <c r="BN136">
        <v>12157408341233.023</v>
      </c>
      <c r="BO136">
        <v>13665365598682.363</v>
      </c>
      <c r="BP136">
        <v>14493678882382.557</v>
      </c>
    </row>
    <row r="137" spans="1:68" ht="14.25" customHeight="1" x14ac:dyDescent="0.2">
      <c r="A137" t="s">
        <v>884</v>
      </c>
      <c r="B137" t="s">
        <v>885</v>
      </c>
      <c r="C137" t="s">
        <v>5818</v>
      </c>
      <c r="D137" t="s">
        <v>5819</v>
      </c>
      <c r="AI137">
        <v>483506217233.57916</v>
      </c>
      <c r="AJ137">
        <v>510679737881.16138</v>
      </c>
      <c r="AK137">
        <v>528791641059.27069</v>
      </c>
      <c r="AL137">
        <v>545393797926.65063</v>
      </c>
      <c r="AM137">
        <v>562450552179.6217</v>
      </c>
      <c r="AN137">
        <v>607789412472.07324</v>
      </c>
      <c r="AO137">
        <v>654108688122.88062</v>
      </c>
      <c r="AP137">
        <v>703569060393.5979</v>
      </c>
      <c r="AQ137">
        <v>740928522528.21289</v>
      </c>
      <c r="AR137">
        <v>784636881709.9552</v>
      </c>
      <c r="AS137">
        <v>840364988698.83447</v>
      </c>
      <c r="AT137">
        <v>903442346396.64099</v>
      </c>
      <c r="AU137">
        <v>966603533899.97485</v>
      </c>
      <c r="AV137">
        <v>1039092581636.5179</v>
      </c>
      <c r="AW137">
        <v>1136517409017.074</v>
      </c>
      <c r="AX137">
        <v>1260311044149.8674</v>
      </c>
      <c r="AY137">
        <v>1391419881893.2725</v>
      </c>
      <c r="AZ137">
        <v>1535653479814.8674</v>
      </c>
      <c r="BA137">
        <v>1667478186355.5657</v>
      </c>
      <c r="BB137">
        <v>1752812316099.4084</v>
      </c>
      <c r="BC137">
        <v>1885941974612.4756</v>
      </c>
      <c r="BD137">
        <v>1998478855075.8691</v>
      </c>
      <c r="BE137">
        <v>2102034567766.478</v>
      </c>
      <c r="BF137">
        <v>2269039144141.8687</v>
      </c>
      <c r="BG137">
        <v>2472642888779.6953</v>
      </c>
      <c r="BH137">
        <v>2591647396194.1328</v>
      </c>
      <c r="BI137">
        <v>2779658321631.5957</v>
      </c>
      <c r="BJ137">
        <v>2973409128387.855</v>
      </c>
      <c r="BK137">
        <v>3270792347767.9653</v>
      </c>
      <c r="BL137">
        <v>3562172379263.4146</v>
      </c>
      <c r="BM137">
        <v>3689516582578.2363</v>
      </c>
      <c r="BN137">
        <v>4006049673995.1245</v>
      </c>
      <c r="BO137">
        <v>4497895464328.9766</v>
      </c>
      <c r="BP137">
        <v>4848529530858.3623</v>
      </c>
    </row>
    <row r="138" spans="1:68" ht="14.25" customHeight="1" x14ac:dyDescent="0.2">
      <c r="A138" t="s">
        <v>886</v>
      </c>
      <c r="B138" t="s">
        <v>887</v>
      </c>
      <c r="C138" t="s">
        <v>5818</v>
      </c>
      <c r="D138" t="s">
        <v>5819</v>
      </c>
      <c r="AI138">
        <v>221564588629.48334</v>
      </c>
      <c r="AJ138">
        <v>232123761527.25967</v>
      </c>
      <c r="AK138">
        <v>236185989863.94882</v>
      </c>
      <c r="AL138">
        <v>245436309902.19168</v>
      </c>
      <c r="AM138">
        <v>252896762436.34863</v>
      </c>
      <c r="AN138">
        <v>271482284284.20212</v>
      </c>
      <c r="AO138">
        <v>292080169444.62036</v>
      </c>
      <c r="AP138">
        <v>318927796363.94635</v>
      </c>
      <c r="AQ138">
        <v>334636619505.97009</v>
      </c>
      <c r="AR138">
        <v>351903209113.59552</v>
      </c>
      <c r="AS138">
        <v>373174228795.12634</v>
      </c>
      <c r="AT138">
        <v>400021279797.45422</v>
      </c>
      <c r="AU138">
        <v>426833597332.58356</v>
      </c>
      <c r="AV138">
        <v>457446161641.4649</v>
      </c>
      <c r="AW138">
        <v>498304728140.97144</v>
      </c>
      <c r="AX138">
        <v>548298908057.92542</v>
      </c>
      <c r="AY138">
        <v>600479594341.67725</v>
      </c>
      <c r="AZ138">
        <v>656425054721.94763</v>
      </c>
      <c r="BA138">
        <v>707199049091.81287</v>
      </c>
      <c r="BB138">
        <v>738763444653.79858</v>
      </c>
      <c r="BC138">
        <v>800530677934.2428</v>
      </c>
      <c r="BD138">
        <v>827717164109.36414</v>
      </c>
      <c r="BE138">
        <v>807664711294.51477</v>
      </c>
      <c r="BF138">
        <v>869333317112.61096</v>
      </c>
      <c r="BG138">
        <v>967830475122.87256</v>
      </c>
      <c r="BH138">
        <v>1033489898883.0549</v>
      </c>
      <c r="BI138">
        <v>1121731418493.0845</v>
      </c>
      <c r="BJ138">
        <v>1183950726948.9863</v>
      </c>
      <c r="BK138">
        <v>1259169070755.9126</v>
      </c>
      <c r="BL138">
        <v>1351612593866.8735</v>
      </c>
      <c r="BM138">
        <v>1378715131238.9287</v>
      </c>
      <c r="BN138">
        <v>1457761690603.4248</v>
      </c>
      <c r="BO138">
        <v>1618053972344.2327</v>
      </c>
      <c r="BP138">
        <v>1733702790963.5657</v>
      </c>
    </row>
    <row r="139" spans="1:68" ht="14.25" customHeight="1" x14ac:dyDescent="0.2">
      <c r="A139" t="s">
        <v>253</v>
      </c>
      <c r="B139" t="s">
        <v>254</v>
      </c>
      <c r="C139" t="s">
        <v>5818</v>
      </c>
      <c r="D139" t="s">
        <v>5819</v>
      </c>
    </row>
    <row r="140" spans="1:68" ht="14.25" customHeight="1" x14ac:dyDescent="0.2">
      <c r="A140" t="s">
        <v>409</v>
      </c>
      <c r="B140" t="s">
        <v>410</v>
      </c>
      <c r="C140" t="s">
        <v>5818</v>
      </c>
      <c r="D140" t="s">
        <v>5819</v>
      </c>
      <c r="AI140">
        <v>41329904726.941124</v>
      </c>
      <c r="AJ140">
        <v>44693068469.871132</v>
      </c>
      <c r="AK140">
        <v>47722862973.825562</v>
      </c>
      <c r="AL140">
        <v>52225010187.931557</v>
      </c>
      <c r="AM140">
        <v>56327121022.844971</v>
      </c>
      <c r="AN140">
        <v>60671121191.345787</v>
      </c>
      <c r="AO140">
        <v>64129557244.808853</v>
      </c>
      <c r="AP140">
        <v>69414028634.76889</v>
      </c>
      <c r="AQ140">
        <v>73492167118.208023</v>
      </c>
      <c r="AR140">
        <v>77737438832.035034</v>
      </c>
      <c r="AS140">
        <v>84268270520.054993</v>
      </c>
      <c r="AT140">
        <v>84834118459.523193</v>
      </c>
      <c r="AU140">
        <v>89568100817.304962</v>
      </c>
      <c r="AV140">
        <v>96762088314.796661</v>
      </c>
      <c r="AW140">
        <v>104774542077.36737</v>
      </c>
      <c r="AX140">
        <v>114804514456.52426</v>
      </c>
      <c r="AY140">
        <v>127419930492.55217</v>
      </c>
      <c r="AZ140">
        <v>139767212521.86716</v>
      </c>
      <c r="BA140">
        <v>150936623729.85458</v>
      </c>
      <c r="BB140">
        <v>157242031517.44733</v>
      </c>
      <c r="BC140">
        <v>171910623368.26895</v>
      </c>
      <c r="BD140">
        <v>190668570948.271</v>
      </c>
      <c r="BE140">
        <v>216969311691.01215</v>
      </c>
      <c r="BF140">
        <v>231635412206.58722</v>
      </c>
      <c r="BG140">
        <v>243530581325.68784</v>
      </c>
      <c r="BH140">
        <v>256403786037.49969</v>
      </c>
      <c r="BI140">
        <v>277383189828.95471</v>
      </c>
      <c r="BJ140">
        <v>291985462536.13751</v>
      </c>
      <c r="BK140">
        <v>307237748367.10126</v>
      </c>
      <c r="BL140">
        <v>307704703458.12598</v>
      </c>
      <c r="BM140">
        <v>283651685862.02026</v>
      </c>
      <c r="BN140">
        <v>317188320128.85992</v>
      </c>
      <c r="BO140">
        <v>314577777700.41809</v>
      </c>
      <c r="BP140">
        <v>318551481729.5072</v>
      </c>
    </row>
    <row r="141" spans="1:68" ht="14.25" customHeight="1" x14ac:dyDescent="0.2">
      <c r="A141" t="s">
        <v>888</v>
      </c>
      <c r="B141" t="s">
        <v>889</v>
      </c>
      <c r="C141" t="s">
        <v>5818</v>
      </c>
      <c r="D141" t="s">
        <v>5819</v>
      </c>
      <c r="AI141">
        <v>2631963508220.9282</v>
      </c>
      <c r="AJ141">
        <v>2774466108745.5957</v>
      </c>
      <c r="AK141">
        <v>2950422841698.1924</v>
      </c>
      <c r="AL141">
        <v>3103084791393.4922</v>
      </c>
      <c r="AM141">
        <v>3308773394098.6875</v>
      </c>
      <c r="AN141">
        <v>3563787997440.7969</v>
      </c>
      <c r="AO141">
        <v>3863480376820.8267</v>
      </c>
      <c r="AP141">
        <v>4088000117197.5981</v>
      </c>
      <c r="AQ141">
        <v>4331954859292.8633</v>
      </c>
      <c r="AR141">
        <v>4654535250606.3877</v>
      </c>
      <c r="AS141">
        <v>4964605784800.8311</v>
      </c>
      <c r="AT141">
        <v>5302339031415.7607</v>
      </c>
      <c r="AU141">
        <v>5616895798719.4727</v>
      </c>
      <c r="AV141">
        <v>6085694624213.7021</v>
      </c>
      <c r="AW141">
        <v>6698123286441.5918</v>
      </c>
      <c r="AX141">
        <v>7385573209798.7773</v>
      </c>
      <c r="AY141">
        <v>8159718952603.3359</v>
      </c>
      <c r="AZ141">
        <v>8967267861392.4727</v>
      </c>
      <c r="BA141">
        <v>9542449054774.8105</v>
      </c>
      <c r="BB141">
        <v>10191384158692.559</v>
      </c>
      <c r="BC141">
        <v>11034589992595.475</v>
      </c>
      <c r="BD141">
        <v>11804955542595.598</v>
      </c>
      <c r="BE141">
        <v>12923229001755.992</v>
      </c>
      <c r="BF141">
        <v>13708901666766.299</v>
      </c>
      <c r="BG141">
        <v>14452726633188.91</v>
      </c>
      <c r="BH141">
        <v>15223371593427.645</v>
      </c>
      <c r="BI141">
        <v>16188614517423.814</v>
      </c>
      <c r="BJ141">
        <v>17275526698345.082</v>
      </c>
      <c r="BK141">
        <v>18891921476446.297</v>
      </c>
      <c r="BL141">
        <v>20352914738264.973</v>
      </c>
      <c r="BM141">
        <v>20514318193408.395</v>
      </c>
      <c r="BN141">
        <v>22923861892849.18</v>
      </c>
      <c r="BO141">
        <v>26024091885585.348</v>
      </c>
      <c r="BP141">
        <v>28479010892761.984</v>
      </c>
    </row>
    <row r="142" spans="1:68" ht="14.25" customHeight="1" x14ac:dyDescent="0.2">
      <c r="A142" t="s">
        <v>890</v>
      </c>
      <c r="B142" t="s">
        <v>891</v>
      </c>
      <c r="C142" t="s">
        <v>5818</v>
      </c>
      <c r="D142" t="s">
        <v>5819</v>
      </c>
      <c r="AI142">
        <v>9530384052621.1133</v>
      </c>
      <c r="AJ142">
        <v>10170062678172.094</v>
      </c>
      <c r="AK142">
        <v>10814002155627.998</v>
      </c>
      <c r="AL142">
        <v>11489712912042.164</v>
      </c>
      <c r="AM142">
        <v>12233557817059.139</v>
      </c>
      <c r="AN142">
        <v>13082145095697.979</v>
      </c>
      <c r="AO142">
        <v>14136329100995.844</v>
      </c>
      <c r="AP142">
        <v>15128769539167.027</v>
      </c>
      <c r="AQ142">
        <v>15538123617189.498</v>
      </c>
      <c r="AR142">
        <v>16378297428369.285</v>
      </c>
      <c r="AS142">
        <v>17682929006102.176</v>
      </c>
      <c r="AT142">
        <v>18770988884772.297</v>
      </c>
      <c r="AU142">
        <v>19948467663103.301</v>
      </c>
      <c r="AV142">
        <v>21507108128211.477</v>
      </c>
      <c r="AW142">
        <v>23780373360630.219</v>
      </c>
      <c r="AX142">
        <v>26259266357611.031</v>
      </c>
      <c r="AY142">
        <v>29297837185275.438</v>
      </c>
      <c r="AZ142">
        <v>32649145659764.902</v>
      </c>
      <c r="BA142">
        <v>35233784772085.797</v>
      </c>
      <c r="BB142">
        <v>36936421482009.727</v>
      </c>
      <c r="BC142">
        <v>40360702689494.477</v>
      </c>
      <c r="BD142">
        <v>43761065099680.852</v>
      </c>
      <c r="BE142">
        <v>46973090159982.938</v>
      </c>
      <c r="BF142">
        <v>49803710266959.406</v>
      </c>
      <c r="BG142">
        <v>52210226795016.359</v>
      </c>
      <c r="BH142">
        <v>53687285604864.461</v>
      </c>
      <c r="BI142">
        <v>56445516090877.844</v>
      </c>
      <c r="BJ142">
        <v>59987301858346.023</v>
      </c>
      <c r="BK142">
        <v>64660852419782.789</v>
      </c>
      <c r="BL142">
        <v>68904046731814.656</v>
      </c>
      <c r="BM142">
        <v>69659246616176.812</v>
      </c>
      <c r="BN142">
        <v>78391082105670.797</v>
      </c>
      <c r="BO142">
        <v>87657791596740.562</v>
      </c>
      <c r="BP142">
        <v>95298435290212.359</v>
      </c>
    </row>
    <row r="143" spans="1:68" ht="14.25" customHeight="1" x14ac:dyDescent="0.2">
      <c r="A143" t="s">
        <v>247</v>
      </c>
      <c r="B143" t="s">
        <v>248</v>
      </c>
      <c r="C143" t="s">
        <v>5818</v>
      </c>
      <c r="D143" t="s">
        <v>5819</v>
      </c>
      <c r="AI143">
        <v>1382711467.3398025</v>
      </c>
      <c r="AJ143">
        <v>1529057872.3222771</v>
      </c>
      <c r="AK143">
        <v>1672693665.5456932</v>
      </c>
      <c r="AL143">
        <v>1772441136.8122075</v>
      </c>
      <c r="AM143">
        <v>1918539101.6169262</v>
      </c>
      <c r="AN143">
        <v>2023226630.5729587</v>
      </c>
      <c r="AO143">
        <v>2175581041.785305</v>
      </c>
      <c r="AP143">
        <v>2295062170.8710198</v>
      </c>
      <c r="AQ143">
        <v>2356542358.3930731</v>
      </c>
      <c r="AR143">
        <v>2401266218.8411317</v>
      </c>
      <c r="AS143">
        <v>2550829821.2961726</v>
      </c>
      <c r="AT143">
        <v>2701162148.5317287</v>
      </c>
      <c r="AU143">
        <v>2762993886.7473183</v>
      </c>
      <c r="AV143">
        <v>2946017812.9474392</v>
      </c>
      <c r="AW143">
        <v>3076437173.100244</v>
      </c>
      <c r="AX143">
        <v>3282873966.8393445</v>
      </c>
      <c r="AY143">
        <v>3527263618.9866495</v>
      </c>
      <c r="AZ143">
        <v>3774547161.6810517</v>
      </c>
      <c r="BA143">
        <v>4059772691.3093967</v>
      </c>
      <c r="BB143">
        <v>4033598929.9629269</v>
      </c>
      <c r="BC143">
        <v>4297759286.3578796</v>
      </c>
      <c r="BD143">
        <v>4588922382.3249168</v>
      </c>
      <c r="BE143">
        <v>4661713347.892436</v>
      </c>
      <c r="BF143">
        <v>5219948224.4963179</v>
      </c>
      <c r="BG143">
        <v>5764436175.6392021</v>
      </c>
      <c r="BH143">
        <v>6386751308.4125776</v>
      </c>
      <c r="BI143">
        <v>6268088278.1116953</v>
      </c>
      <c r="BJ143">
        <v>5649078948.3371172</v>
      </c>
      <c r="BK143">
        <v>5747871432.6327696</v>
      </c>
      <c r="BL143">
        <v>5674505764.4356384</v>
      </c>
      <c r="BM143">
        <v>5720437131.3253422</v>
      </c>
      <c r="BN143">
        <v>5742368962.0575485</v>
      </c>
      <c r="BO143">
        <v>6225706612.2733021</v>
      </c>
      <c r="BP143">
        <v>6510587634.4006786</v>
      </c>
    </row>
    <row r="144" spans="1:68" ht="14.25" customHeight="1" x14ac:dyDescent="0.2">
      <c r="A144" t="s">
        <v>892</v>
      </c>
      <c r="B144" t="s">
        <v>893</v>
      </c>
      <c r="C144" t="s">
        <v>5818</v>
      </c>
      <c r="D144" t="s">
        <v>5819</v>
      </c>
      <c r="AI144">
        <v>5356617386571.5527</v>
      </c>
      <c r="AJ144">
        <v>5565959036790.4766</v>
      </c>
      <c r="AK144">
        <v>5758893673123.9648</v>
      </c>
      <c r="AL144">
        <v>6160695819775.6172</v>
      </c>
      <c r="AM144">
        <v>6584130721474.2275</v>
      </c>
      <c r="AN144">
        <v>7104608626601.5303</v>
      </c>
      <c r="AO144">
        <v>7613497662186.0127</v>
      </c>
      <c r="AP144">
        <v>8161555472017.5127</v>
      </c>
      <c r="AQ144">
        <v>8465296683350.8398</v>
      </c>
      <c r="AR144">
        <v>8962840408400.627</v>
      </c>
      <c r="AS144">
        <v>9816185898708.1934</v>
      </c>
      <c r="AT144">
        <v>10555609705248.998</v>
      </c>
      <c r="AU144">
        <v>11405886422827.279</v>
      </c>
      <c r="AV144">
        <v>12479582585108.779</v>
      </c>
      <c r="AW144">
        <v>13863300720117.363</v>
      </c>
      <c r="AX144">
        <v>15451829384391.111</v>
      </c>
      <c r="AY144">
        <v>17703606172405.625</v>
      </c>
      <c r="AZ144">
        <v>20034471202151.969</v>
      </c>
      <c r="BA144">
        <v>22191422177199.477</v>
      </c>
      <c r="BB144">
        <v>23163824568462.242</v>
      </c>
      <c r="BC144">
        <v>25344061882625.469</v>
      </c>
      <c r="BD144">
        <v>27856199467887.715</v>
      </c>
      <c r="BE144">
        <v>30003506452415.832</v>
      </c>
      <c r="BF144">
        <v>31921563712253.391</v>
      </c>
      <c r="BG144">
        <v>33346492479238.262</v>
      </c>
      <c r="BH144">
        <v>33749725377316.91</v>
      </c>
      <c r="BI144">
        <v>35140098983631.84</v>
      </c>
      <c r="BJ144">
        <v>37435332431706.258</v>
      </c>
      <c r="BK144">
        <v>40695488323093.367</v>
      </c>
      <c r="BL144">
        <v>43832638004176.422</v>
      </c>
      <c r="BM144">
        <v>44595040682537.727</v>
      </c>
      <c r="BN144">
        <v>50891046647709.469</v>
      </c>
      <c r="BO144">
        <v>56147475439080.609</v>
      </c>
      <c r="BP144">
        <v>60623385938420.562</v>
      </c>
    </row>
    <row r="145" spans="1:68" ht="14.25" customHeight="1" x14ac:dyDescent="0.2">
      <c r="A145" t="s">
        <v>255</v>
      </c>
      <c r="B145" t="s">
        <v>256</v>
      </c>
      <c r="C145" t="s">
        <v>5818</v>
      </c>
      <c r="D145" t="s">
        <v>5819</v>
      </c>
      <c r="AI145">
        <v>32858394093.048988</v>
      </c>
      <c r="AJ145">
        <v>32041602802.172657</v>
      </c>
      <c r="AK145">
        <v>25804840291.260342</v>
      </c>
      <c r="AL145">
        <v>22129929919.361584</v>
      </c>
      <c r="AM145">
        <v>20395081015.926456</v>
      </c>
      <c r="AN145">
        <v>21507785934.603138</v>
      </c>
      <c r="AO145">
        <v>22990300708.80344</v>
      </c>
      <c r="AP145">
        <v>25269913707.805099</v>
      </c>
      <c r="AQ145">
        <v>27551699841.092842</v>
      </c>
      <c r="AR145">
        <v>27562011696.515114</v>
      </c>
      <c r="AS145">
        <v>29560327497.188198</v>
      </c>
      <c r="AT145">
        <v>32760437945.409336</v>
      </c>
      <c r="AU145">
        <v>36085738868.778389</v>
      </c>
      <c r="AV145">
        <v>41216126029.784538</v>
      </c>
      <c r="AW145">
        <v>44006098650.809372</v>
      </c>
      <c r="AX145">
        <v>48211864114.661011</v>
      </c>
      <c r="AY145">
        <v>53900690641.162392</v>
      </c>
      <c r="AZ145">
        <v>61714048982.005615</v>
      </c>
      <c r="BA145">
        <v>66270990166.914894</v>
      </c>
      <c r="BB145">
        <v>57300109074.02121</v>
      </c>
      <c r="BC145">
        <v>62234757011.275314</v>
      </c>
      <c r="BD145">
        <v>69298035050.451416</v>
      </c>
      <c r="BE145">
        <v>73809168551.836273</v>
      </c>
      <c r="BF145">
        <v>79034478791.911499</v>
      </c>
      <c r="BG145">
        <v>82646656409.630768</v>
      </c>
      <c r="BH145">
        <v>83761793045.288162</v>
      </c>
      <c r="BI145">
        <v>88700736020.289932</v>
      </c>
      <c r="BJ145">
        <v>95492393595.034103</v>
      </c>
      <c r="BK145">
        <v>101910407057.45377</v>
      </c>
      <c r="BL145">
        <v>113379942799.57875</v>
      </c>
      <c r="BM145">
        <v>115060426529.34996</v>
      </c>
      <c r="BN145">
        <v>129987127436.76472</v>
      </c>
      <c r="BO145">
        <v>144405884028.24026</v>
      </c>
      <c r="BP145">
        <v>148985419391.69165</v>
      </c>
    </row>
    <row r="146" spans="1:68" ht="14.25" customHeight="1" x14ac:dyDescent="0.2">
      <c r="A146" t="s">
        <v>257</v>
      </c>
      <c r="B146" t="s">
        <v>258</v>
      </c>
      <c r="C146" t="s">
        <v>5818</v>
      </c>
      <c r="D146" t="s">
        <v>5819</v>
      </c>
      <c r="AI146">
        <v>11428408565.839418</v>
      </c>
      <c r="AJ146">
        <v>12836181941.145456</v>
      </c>
      <c r="AK146">
        <v>13367607959.777445</v>
      </c>
      <c r="AL146">
        <v>14259298275.653259</v>
      </c>
      <c r="AM146">
        <v>15120269081.756445</v>
      </c>
      <c r="AN146">
        <v>15658413160.947472</v>
      </c>
      <c r="AO146">
        <v>16447823250.929199</v>
      </c>
      <c r="AP146">
        <v>17817287972.320843</v>
      </c>
      <c r="AQ146">
        <v>18800270011.883011</v>
      </c>
      <c r="AR146">
        <v>21456887315.560291</v>
      </c>
      <c r="AS146">
        <v>24050728709.228851</v>
      </c>
      <c r="AT146">
        <v>24787997280.366215</v>
      </c>
      <c r="AU146">
        <v>26135003699.075024</v>
      </c>
      <c r="AV146">
        <v>27188058615.349209</v>
      </c>
      <c r="AW146">
        <v>29636196475.749619</v>
      </c>
      <c r="AX146">
        <v>31997220939.533775</v>
      </c>
      <c r="AY146">
        <v>37280674291.149956</v>
      </c>
      <c r="AZ146">
        <v>40861414727.819641</v>
      </c>
      <c r="BA146">
        <v>44452842913.409889</v>
      </c>
      <c r="BB146">
        <v>43244030111.889725</v>
      </c>
      <c r="BC146">
        <v>45801210629.953156</v>
      </c>
      <c r="BD146">
        <v>48970848492.816811</v>
      </c>
      <c r="BE146">
        <v>51308724180.901863</v>
      </c>
      <c r="BF146">
        <v>54838614516.103813</v>
      </c>
      <c r="BG146">
        <v>58578323745.840584</v>
      </c>
      <c r="BH146">
        <v>61437308583.949593</v>
      </c>
      <c r="BI146">
        <v>65980119592.343643</v>
      </c>
      <c r="BJ146">
        <v>68570197215.640625</v>
      </c>
      <c r="BK146">
        <v>70825270419.594971</v>
      </c>
      <c r="BL146">
        <v>75270492109.63205</v>
      </c>
      <c r="BM146">
        <v>76983049816.145447</v>
      </c>
      <c r="BN146">
        <v>88295128695.088074</v>
      </c>
      <c r="BO146">
        <v>95651519488.338577</v>
      </c>
      <c r="BP146">
        <v>95838968979.976685</v>
      </c>
    </row>
    <row r="147" spans="1:68" ht="14.25" customHeight="1" x14ac:dyDescent="0.2">
      <c r="A147" t="s">
        <v>243</v>
      </c>
      <c r="B147" t="s">
        <v>244</v>
      </c>
      <c r="C147" t="s">
        <v>5818</v>
      </c>
      <c r="D147" t="s">
        <v>5819</v>
      </c>
      <c r="AI147">
        <v>20474886157.078117</v>
      </c>
      <c r="AJ147">
        <v>18501237971.872444</v>
      </c>
      <c r="AK147">
        <v>12845103545.930946</v>
      </c>
      <c r="AL147">
        <v>12494333225.189913</v>
      </c>
      <c r="AM147">
        <v>13040570164.609055</v>
      </c>
      <c r="AN147">
        <v>13702310870.475136</v>
      </c>
      <c r="AO147">
        <v>14268837881.161205</v>
      </c>
      <c r="AP147">
        <v>15780130312.211214</v>
      </c>
      <c r="AQ147">
        <v>17034387930.521767</v>
      </c>
      <c r="AR147">
        <v>17703496314.024769</v>
      </c>
      <c r="AS147">
        <v>19036307197.694077</v>
      </c>
      <c r="AT147">
        <v>21144864613.965126</v>
      </c>
      <c r="AU147">
        <v>23289297251.173279</v>
      </c>
      <c r="AV147">
        <v>25308478206.263798</v>
      </c>
      <c r="AW147">
        <v>27788909701.944798</v>
      </c>
      <c r="AX147">
        <v>31150317379.249966</v>
      </c>
      <c r="AY147">
        <v>35181623306.626633</v>
      </c>
      <c r="AZ147">
        <v>40135404936.704613</v>
      </c>
      <c r="BA147">
        <v>42617283972.067924</v>
      </c>
      <c r="BB147">
        <v>36458268731.866814</v>
      </c>
      <c r="BC147">
        <v>37134932496.797295</v>
      </c>
      <c r="BD147">
        <v>39646222204.391129</v>
      </c>
      <c r="BE147">
        <v>43311672020.260681</v>
      </c>
      <c r="BF147">
        <v>45564635497.096756</v>
      </c>
      <c r="BG147">
        <v>47483131750.415024</v>
      </c>
      <c r="BH147">
        <v>49384458003.730141</v>
      </c>
      <c r="BI147">
        <v>52362427326.931297</v>
      </c>
      <c r="BJ147">
        <v>55691286096.389122</v>
      </c>
      <c r="BK147">
        <v>59505432397.623138</v>
      </c>
      <c r="BL147">
        <v>63719761484.946083</v>
      </c>
      <c r="BM147">
        <v>64107969885.110336</v>
      </c>
      <c r="BN147">
        <v>69307571289.328156</v>
      </c>
      <c r="BO147">
        <v>77254908156.344528</v>
      </c>
      <c r="BP147">
        <v>79976309217.046585</v>
      </c>
    </row>
    <row r="148" spans="1:68" ht="14.25" customHeight="1" x14ac:dyDescent="0.2">
      <c r="A148" t="s">
        <v>894</v>
      </c>
      <c r="B148" t="s">
        <v>98</v>
      </c>
      <c r="C148" t="s">
        <v>5818</v>
      </c>
      <c r="D148" t="s">
        <v>5819</v>
      </c>
      <c r="AI148">
        <v>9358855766.9599972</v>
      </c>
      <c r="AJ148">
        <v>10029414335.600718</v>
      </c>
      <c r="AK148">
        <v>11622175699.443146</v>
      </c>
      <c r="AL148">
        <v>12514654995.984692</v>
      </c>
      <c r="AM148">
        <v>13325487876.884054</v>
      </c>
      <c r="AN148">
        <v>14053233022.461048</v>
      </c>
      <c r="AO148">
        <v>14250565980.984499</v>
      </c>
      <c r="AP148">
        <v>14455855880.32119</v>
      </c>
      <c r="AQ148">
        <v>13950110029.369301</v>
      </c>
      <c r="AR148">
        <v>13813886119.790934</v>
      </c>
      <c r="AS148">
        <v>14938609735.471725</v>
      </c>
      <c r="AT148">
        <v>15716185610.896067</v>
      </c>
      <c r="AU148">
        <v>17382583857.843388</v>
      </c>
      <c r="AV148">
        <v>19789161794.22472</v>
      </c>
      <c r="AW148">
        <v>25732944103.770641</v>
      </c>
      <c r="AX148">
        <v>28683061075.505695</v>
      </c>
      <c r="AY148">
        <v>33526744909.707386</v>
      </c>
      <c r="AZ148">
        <v>39420147194.483971</v>
      </c>
      <c r="BA148">
        <v>41542289243.764732</v>
      </c>
      <c r="BB148">
        <v>42331197291.910965</v>
      </c>
      <c r="BC148">
        <v>53609579795.707275</v>
      </c>
      <c r="BD148">
        <v>66543283702.943077</v>
      </c>
      <c r="BE148">
        <v>75587734812.712341</v>
      </c>
      <c r="BF148">
        <v>88662888143.35701</v>
      </c>
      <c r="BG148">
        <v>90217341071.955048</v>
      </c>
      <c r="BH148">
        <v>70022650971.92395</v>
      </c>
      <c r="BI148">
        <v>70409197227.445679</v>
      </c>
      <c r="BJ148">
        <v>78445696792.688782</v>
      </c>
      <c r="BK148">
        <v>85476958220.824524</v>
      </c>
      <c r="BL148">
        <v>84779825204.491821</v>
      </c>
      <c r="BM148">
        <v>39219148014.206558</v>
      </c>
      <c r="BN148">
        <v>50626336573.194893</v>
      </c>
      <c r="BO148">
        <v>42593029712.516678</v>
      </c>
      <c r="BP148">
        <v>79697811075.461487</v>
      </c>
    </row>
    <row r="149" spans="1:68" ht="14.25" customHeight="1" x14ac:dyDescent="0.2">
      <c r="A149" t="s">
        <v>895</v>
      </c>
      <c r="B149" t="s">
        <v>370</v>
      </c>
      <c r="C149" t="s">
        <v>5818</v>
      </c>
      <c r="D149" t="s">
        <v>5819</v>
      </c>
    </row>
    <row r="150" spans="1:68" ht="14.25" customHeight="1" x14ac:dyDescent="0.2">
      <c r="A150" t="s">
        <v>293</v>
      </c>
      <c r="B150" t="s">
        <v>294</v>
      </c>
      <c r="C150" t="s">
        <v>5818</v>
      </c>
      <c r="D150" t="s">
        <v>5819</v>
      </c>
      <c r="AI150">
        <v>68185140639.710159</v>
      </c>
      <c r="AJ150">
        <v>75577728569.981857</v>
      </c>
      <c r="AK150">
        <v>75678482132.615265</v>
      </c>
      <c r="AL150">
        <v>76898554507.381393</v>
      </c>
      <c r="AM150">
        <v>86856358764.704163</v>
      </c>
      <c r="AN150">
        <v>83884051837.869247</v>
      </c>
      <c r="AO150">
        <v>95988653946.652542</v>
      </c>
      <c r="AP150">
        <v>96119997245.668121</v>
      </c>
      <c r="AQ150">
        <v>104236148647.85623</v>
      </c>
      <c r="AR150">
        <v>107505176348.4933</v>
      </c>
      <c r="AS150">
        <v>112779237887.22197</v>
      </c>
      <c r="AT150">
        <v>124223383240.26109</v>
      </c>
      <c r="AU150">
        <v>130859594015.42572</v>
      </c>
      <c r="AV150">
        <v>141678088815.52066</v>
      </c>
      <c r="AW150">
        <v>152138743421.09772</v>
      </c>
      <c r="AX150">
        <v>161917911221.25693</v>
      </c>
      <c r="AY150">
        <v>179914946044.46204</v>
      </c>
      <c r="AZ150">
        <v>191148032268.28729</v>
      </c>
      <c r="BA150">
        <v>205906139143.82736</v>
      </c>
      <c r="BB150">
        <v>214936468529.65686</v>
      </c>
      <c r="BC150">
        <v>225161798968.8269</v>
      </c>
      <c r="BD150">
        <v>242503162218.14468</v>
      </c>
      <c r="BE150">
        <v>246970051910.01138</v>
      </c>
      <c r="BF150">
        <v>258279124276.73666</v>
      </c>
      <c r="BG150">
        <v>250969666045.26053</v>
      </c>
      <c r="BH150">
        <v>273699865546.21829</v>
      </c>
      <c r="BI150">
        <v>278969225512.90161</v>
      </c>
      <c r="BJ150">
        <v>291813531443.91901</v>
      </c>
      <c r="BK150">
        <v>283691175471.34631</v>
      </c>
      <c r="BL150">
        <v>295693593669.81921</v>
      </c>
      <c r="BM150">
        <v>286108585852.48291</v>
      </c>
      <c r="BN150">
        <v>323019848596.72626</v>
      </c>
      <c r="BO150">
        <v>350115348938.72247</v>
      </c>
      <c r="BP150">
        <v>374409076081.66925</v>
      </c>
    </row>
    <row r="151" spans="1:68" ht="14.25" customHeight="1" x14ac:dyDescent="0.2">
      <c r="A151" t="s">
        <v>285</v>
      </c>
      <c r="B151" t="s">
        <v>286</v>
      </c>
      <c r="C151" t="s">
        <v>5818</v>
      </c>
      <c r="D151" t="s">
        <v>5819</v>
      </c>
    </row>
    <row r="152" spans="1:68" ht="14.25" customHeight="1" x14ac:dyDescent="0.2">
      <c r="A152" t="s">
        <v>896</v>
      </c>
      <c r="B152" t="s">
        <v>352</v>
      </c>
      <c r="C152" t="s">
        <v>5818</v>
      </c>
      <c r="D152" t="s">
        <v>5819</v>
      </c>
      <c r="AI152">
        <v>20531255150.18684</v>
      </c>
      <c r="AJ152">
        <v>17829490052.419224</v>
      </c>
      <c r="AK152">
        <v>12929180911.404854</v>
      </c>
      <c r="AL152">
        <v>13076816772.582855</v>
      </c>
      <c r="AM152">
        <v>9229018605.1953602</v>
      </c>
      <c r="AN152">
        <v>9290607151.5054283</v>
      </c>
      <c r="AO152">
        <v>8904685469.8488503</v>
      </c>
      <c r="AP152">
        <v>9207437232.2230701</v>
      </c>
      <c r="AQ152">
        <v>8701778415.6410866</v>
      </c>
      <c r="AR152">
        <v>8527671452.2686958</v>
      </c>
      <c r="AS152">
        <v>8904650398.7935677</v>
      </c>
      <c r="AT152">
        <v>9660570036.5785179</v>
      </c>
      <c r="AU152">
        <v>10575928938.221691</v>
      </c>
      <c r="AV152">
        <v>11496523303.715643</v>
      </c>
      <c r="AW152">
        <v>12679294796.838835</v>
      </c>
      <c r="AX152">
        <v>14057611967.091051</v>
      </c>
      <c r="AY152">
        <v>15186699782.028234</v>
      </c>
      <c r="AZ152">
        <v>16066091171.975685</v>
      </c>
      <c r="BA152">
        <v>17652937905.137459</v>
      </c>
      <c r="BB152">
        <v>16696108705.674706</v>
      </c>
      <c r="BC152">
        <v>18098844323.929714</v>
      </c>
      <c r="BD152">
        <v>19546989102.138645</v>
      </c>
      <c r="BE152">
        <v>20750685232.971031</v>
      </c>
      <c r="BF152">
        <v>23541379306.025566</v>
      </c>
      <c r="BG152">
        <v>24700278843.52396</v>
      </c>
      <c r="BH152">
        <v>26084243383.868759</v>
      </c>
      <c r="BI152">
        <v>28945251498.715317</v>
      </c>
      <c r="BJ152">
        <v>31001699470.145687</v>
      </c>
      <c r="BK152">
        <v>32129614587.590317</v>
      </c>
      <c r="BL152">
        <v>35735831415.93531</v>
      </c>
      <c r="BM152">
        <v>35646566427.380592</v>
      </c>
      <c r="BN152">
        <v>40707659297.263306</v>
      </c>
      <c r="BO152">
        <v>41388455092.122765</v>
      </c>
      <c r="BP152">
        <v>43233050427.410599</v>
      </c>
    </row>
    <row r="153" spans="1:68" ht="14.25" customHeight="1" x14ac:dyDescent="0.2">
      <c r="A153" t="s">
        <v>259</v>
      </c>
      <c r="B153" t="s">
        <v>260</v>
      </c>
      <c r="C153" t="s">
        <v>5818</v>
      </c>
      <c r="D153" t="s">
        <v>5819</v>
      </c>
      <c r="AI153">
        <v>14054716200.316151</v>
      </c>
      <c r="AJ153">
        <v>13613706026.661716</v>
      </c>
      <c r="AK153">
        <v>14088368299.963013</v>
      </c>
      <c r="AL153">
        <v>14725165790.012178</v>
      </c>
      <c r="AM153">
        <v>15033245439.075823</v>
      </c>
      <c r="AN153">
        <v>15606083597.396881</v>
      </c>
      <c r="AO153">
        <v>16234135987.265465</v>
      </c>
      <c r="AP153">
        <v>17124031731.172745</v>
      </c>
      <c r="AQ153">
        <v>17994782389.138165</v>
      </c>
      <c r="AR153">
        <v>19107008186.701786</v>
      </c>
      <c r="AS153">
        <v>20410681393.998081</v>
      </c>
      <c r="AT153">
        <v>22118357800.113941</v>
      </c>
      <c r="AU153">
        <v>19674988011.860016</v>
      </c>
      <c r="AV153">
        <v>22026619585.674622</v>
      </c>
      <c r="AW153">
        <v>23808012897.890778</v>
      </c>
      <c r="AX153">
        <v>25722276417.504406</v>
      </c>
      <c r="AY153">
        <v>27946951442.922184</v>
      </c>
      <c r="AZ153">
        <v>30343273031.539062</v>
      </c>
      <c r="BA153">
        <v>33003976082.750748</v>
      </c>
      <c r="BB153">
        <v>31886307058.682804</v>
      </c>
      <c r="BC153">
        <v>32473669404.307545</v>
      </c>
      <c r="BD153">
        <v>33666784883.914665</v>
      </c>
      <c r="BE153">
        <v>34340036474.578438</v>
      </c>
      <c r="BF153">
        <v>35522723859.599899</v>
      </c>
      <c r="BG153">
        <v>37117789637.790916</v>
      </c>
      <c r="BH153">
        <v>38053900319.119316</v>
      </c>
      <c r="BI153">
        <v>40755587226.830704</v>
      </c>
      <c r="BJ153">
        <v>41438402026.519058</v>
      </c>
      <c r="BK153">
        <v>42523532549.939133</v>
      </c>
      <c r="BL153">
        <v>45498322775.563416</v>
      </c>
      <c r="BM153">
        <v>43150154155.606743</v>
      </c>
      <c r="BN153">
        <v>47488297274.947159</v>
      </c>
      <c r="BO153">
        <v>52761643031.712135</v>
      </c>
      <c r="BP153">
        <v>56864194677.630028</v>
      </c>
    </row>
    <row r="154" spans="1:68" ht="14.25" customHeight="1" x14ac:dyDescent="0.2">
      <c r="A154" t="s">
        <v>265</v>
      </c>
      <c r="B154" t="s">
        <v>266</v>
      </c>
      <c r="C154" t="s">
        <v>5818</v>
      </c>
      <c r="D154" t="s">
        <v>5819</v>
      </c>
      <c r="AI154">
        <v>1018479323.7928325</v>
      </c>
      <c r="AJ154">
        <v>1068112842.6168915</v>
      </c>
      <c r="AK154">
        <v>1165329248.424705</v>
      </c>
      <c r="AL154">
        <v>1259240886.5177956</v>
      </c>
      <c r="AM154">
        <v>1385796504.2575078</v>
      </c>
      <c r="AN154">
        <v>1598582016.7784607</v>
      </c>
      <c r="AO154">
        <v>1755775143.506211</v>
      </c>
      <c r="AP154">
        <v>1936044208.0201931</v>
      </c>
      <c r="AQ154">
        <v>2104533855.8204563</v>
      </c>
      <c r="AR154">
        <v>2266123028.0697742</v>
      </c>
      <c r="AS154">
        <v>2406580064.4046755</v>
      </c>
      <c r="AT154">
        <v>2363725063.4434924</v>
      </c>
      <c r="AU154">
        <v>2574931731.3954835</v>
      </c>
      <c r="AV154">
        <v>2986813526.872817</v>
      </c>
      <c r="AW154">
        <v>3245527184.943368</v>
      </c>
      <c r="AX154">
        <v>2971617382.6806035</v>
      </c>
      <c r="AY154">
        <v>3786363529.2792625</v>
      </c>
      <c r="AZ154">
        <v>4165972152.7607369</v>
      </c>
      <c r="BA154">
        <v>4627542769.3621731</v>
      </c>
      <c r="BB154">
        <v>4276252207.1714334</v>
      </c>
      <c r="BC154">
        <v>4624075232.68291</v>
      </c>
      <c r="BD154">
        <v>5124061356.3043842</v>
      </c>
      <c r="BE154">
        <v>5405650591.2119255</v>
      </c>
      <c r="BF154">
        <v>6100621051.6353102</v>
      </c>
      <c r="BG154">
        <v>6909829464.5868196</v>
      </c>
      <c r="BH154">
        <v>7653295112.3814802</v>
      </c>
      <c r="BI154">
        <v>8320672192.7846956</v>
      </c>
      <c r="BJ154">
        <v>9059366711.7435246</v>
      </c>
      <c r="BK154">
        <v>10360598102.109409</v>
      </c>
      <c r="BL154">
        <v>11255471307.329439</v>
      </c>
      <c r="BM154">
        <v>6741118651.2306004</v>
      </c>
      <c r="BN154">
        <v>9837661390.1793022</v>
      </c>
      <c r="BO154">
        <v>11994753107.619095</v>
      </c>
      <c r="BP154">
        <v>12925857730.30724</v>
      </c>
    </row>
    <row r="155" spans="1:68" ht="14.25" customHeight="1" x14ac:dyDescent="0.2">
      <c r="A155" t="s">
        <v>897</v>
      </c>
      <c r="B155" t="s">
        <v>898</v>
      </c>
      <c r="C155" t="s">
        <v>5818</v>
      </c>
      <c r="D155" t="s">
        <v>5819</v>
      </c>
      <c r="AI155">
        <v>1994671109371.0276</v>
      </c>
      <c r="AJ155">
        <v>2217696633048.6006</v>
      </c>
      <c r="AK155">
        <v>2393429673571.9951</v>
      </c>
      <c r="AL155">
        <v>2489080969827.6631</v>
      </c>
      <c r="AM155">
        <v>2595397809581.3281</v>
      </c>
      <c r="AN155">
        <v>2716798383596.0513</v>
      </c>
      <c r="AO155">
        <v>2901423398285.417</v>
      </c>
      <c r="AP155">
        <v>3063567041857.7319</v>
      </c>
      <c r="AQ155">
        <v>3239936832394.5957</v>
      </c>
      <c r="AR155">
        <v>3353857564783.4863</v>
      </c>
      <c r="AS155">
        <v>3661692667752.9033</v>
      </c>
      <c r="AT155">
        <v>3805201887304.8501</v>
      </c>
      <c r="AU155">
        <v>3934167137226.4272</v>
      </c>
      <c r="AV155">
        <v>4196313341244.0342</v>
      </c>
      <c r="AW155">
        <v>4655816391536.8711</v>
      </c>
      <c r="AX155">
        <v>5021178604840.251</v>
      </c>
      <c r="AY155">
        <v>5460476654370.0801</v>
      </c>
      <c r="AZ155">
        <v>5896380194072.5332</v>
      </c>
      <c r="BA155">
        <v>6268239094266.2676</v>
      </c>
      <c r="BB155">
        <v>6345222850090.3193</v>
      </c>
      <c r="BC155">
        <v>6747028834930.0059</v>
      </c>
      <c r="BD155">
        <v>7153157649786.3115</v>
      </c>
      <c r="BE155">
        <v>7495883059633.0986</v>
      </c>
      <c r="BF155">
        <v>7587748280338.75</v>
      </c>
      <c r="BG155">
        <v>7619344688156.6689</v>
      </c>
      <c r="BH155">
        <v>7041687192682.6572</v>
      </c>
      <c r="BI155">
        <v>7080249482253.875</v>
      </c>
      <c r="BJ155">
        <v>7529505384853.6709</v>
      </c>
      <c r="BK155">
        <v>8095297046330.1357</v>
      </c>
      <c r="BL155">
        <v>8193500340585.1592</v>
      </c>
      <c r="BM155">
        <v>7859430995204.7314</v>
      </c>
      <c r="BN155">
        <v>8709823590704.0244</v>
      </c>
      <c r="BO155">
        <v>9855802449432.0547</v>
      </c>
      <c r="BP155">
        <v>10417492677000.061</v>
      </c>
    </row>
    <row r="156" spans="1:68" ht="14.25" customHeight="1" x14ac:dyDescent="0.2">
      <c r="A156" t="s">
        <v>281</v>
      </c>
      <c r="B156" t="s">
        <v>282</v>
      </c>
      <c r="C156" t="s">
        <v>5818</v>
      </c>
      <c r="D156" t="s">
        <v>5819</v>
      </c>
      <c r="AI156">
        <v>710444763555.15051</v>
      </c>
      <c r="AJ156">
        <v>766538541674.92798</v>
      </c>
      <c r="AK156">
        <v>814844731744.50464</v>
      </c>
      <c r="AL156">
        <v>792462861022.08826</v>
      </c>
      <c r="AM156">
        <v>844950630889.07825</v>
      </c>
      <c r="AN156">
        <v>811682208990.52942</v>
      </c>
      <c r="AO156">
        <v>877940670548.94775</v>
      </c>
      <c r="AP156">
        <v>957371746254.50867</v>
      </c>
      <c r="AQ156">
        <v>1028028122579.6725</v>
      </c>
      <c r="AR156">
        <v>1071236887499.6227</v>
      </c>
      <c r="AS156">
        <v>1154351047159.3086</v>
      </c>
      <c r="AT156">
        <v>1175035890451.6484</v>
      </c>
      <c r="AU156">
        <v>1194403399028.0601</v>
      </c>
      <c r="AV156">
        <v>1242555251251.05</v>
      </c>
      <c r="AW156">
        <v>1321401660883.873</v>
      </c>
      <c r="AX156">
        <v>1403085812802.3245</v>
      </c>
      <c r="AY156">
        <v>1559647592038.5869</v>
      </c>
      <c r="AZ156">
        <v>1635081164230.9607</v>
      </c>
      <c r="BA156">
        <v>1730732432366.5793</v>
      </c>
      <c r="BB156">
        <v>1701569666080.886</v>
      </c>
      <c r="BC156">
        <v>1807626674734.9866</v>
      </c>
      <c r="BD156">
        <v>1989888022736.3096</v>
      </c>
      <c r="BE156">
        <v>2103287719177.249</v>
      </c>
      <c r="BF156">
        <v>2150334057594.2825</v>
      </c>
      <c r="BG156">
        <v>2254435512803.8442</v>
      </c>
      <c r="BH156">
        <v>2309023754637.4434</v>
      </c>
      <c r="BI156">
        <v>2457812552694.7944</v>
      </c>
      <c r="BJ156">
        <v>2528308608734.2061</v>
      </c>
      <c r="BK156">
        <v>2606266095235.8159</v>
      </c>
      <c r="BL156">
        <v>2638763908523.2451</v>
      </c>
      <c r="BM156">
        <v>2453576084522.3511</v>
      </c>
      <c r="BN156">
        <v>2677522302353.9365</v>
      </c>
      <c r="BO156">
        <v>3042136938361.3975</v>
      </c>
      <c r="BP156">
        <v>3288671325775.6636</v>
      </c>
    </row>
    <row r="157" spans="1:68" ht="14.25" customHeight="1" x14ac:dyDescent="0.2">
      <c r="A157" t="s">
        <v>271</v>
      </c>
      <c r="B157" t="s">
        <v>272</v>
      </c>
      <c r="C157" t="s">
        <v>5818</v>
      </c>
      <c r="D157" t="s">
        <v>5819</v>
      </c>
      <c r="AI157">
        <v>94028099.9757967</v>
      </c>
      <c r="AJ157">
        <v>97293326.041644946</v>
      </c>
      <c r="AK157">
        <v>106616403.30305663</v>
      </c>
      <c r="AL157">
        <v>115698983.18016697</v>
      </c>
      <c r="AM157">
        <v>125115059.89715748</v>
      </c>
      <c r="AN157">
        <v>138229806.46289903</v>
      </c>
      <c r="AO157">
        <v>126257992.59851836</v>
      </c>
      <c r="AP157">
        <v>120156743.10114944</v>
      </c>
      <c r="AQ157">
        <v>120688036.31637517</v>
      </c>
      <c r="AR157">
        <v>120762265.85929641</v>
      </c>
      <c r="AS157">
        <v>126528930.46578944</v>
      </c>
      <c r="AT157">
        <v>138343915.52650172</v>
      </c>
      <c r="AU157">
        <v>145601834.37465349</v>
      </c>
      <c r="AV157">
        <v>146157714.90856284</v>
      </c>
      <c r="AW157">
        <v>149048995.73377141</v>
      </c>
      <c r="AX157">
        <v>156465828.9963544</v>
      </c>
      <c r="AY157">
        <v>161645198.30276048</v>
      </c>
      <c r="AZ157">
        <v>171696448.33265442</v>
      </c>
      <c r="BA157">
        <v>161623212.41136155</v>
      </c>
      <c r="BB157">
        <v>168634119.93019366</v>
      </c>
      <c r="BC157">
        <v>179980236.65779531</v>
      </c>
      <c r="BD157">
        <v>183300017.31487647</v>
      </c>
      <c r="BE157">
        <v>184269533.28976911</v>
      </c>
      <c r="BF157">
        <v>194171763.44696835</v>
      </c>
      <c r="BG157">
        <v>195266678.11995062</v>
      </c>
      <c r="BH157">
        <v>201218515.51776543</v>
      </c>
      <c r="BI157">
        <v>207486454.69672015</v>
      </c>
      <c r="BJ157">
        <v>219087990.31060228</v>
      </c>
      <c r="BK157">
        <v>236789745.94978207</v>
      </c>
      <c r="BL157">
        <v>265702234.03347215</v>
      </c>
      <c r="BM157">
        <v>261549446.74987319</v>
      </c>
      <c r="BN157">
        <v>276583419.91058546</v>
      </c>
      <c r="BO157">
        <v>294057784.09218687</v>
      </c>
      <c r="BP157">
        <v>314608252.73691547</v>
      </c>
    </row>
    <row r="158" spans="1:68" ht="14.25" customHeight="1" x14ac:dyDescent="0.2">
      <c r="A158" t="s">
        <v>899</v>
      </c>
      <c r="B158" t="s">
        <v>900</v>
      </c>
      <c r="C158" t="s">
        <v>5818</v>
      </c>
      <c r="D158" t="s">
        <v>5819</v>
      </c>
      <c r="AI158">
        <v>9315136094646.2207</v>
      </c>
      <c r="AJ158">
        <v>9944230827991.7891</v>
      </c>
      <c r="AK158">
        <v>10583353663896.172</v>
      </c>
      <c r="AL158">
        <v>11249606221191.225</v>
      </c>
      <c r="AM158">
        <v>11985488031798.24</v>
      </c>
      <c r="AN158">
        <v>12815929935644.953</v>
      </c>
      <c r="AO158">
        <v>13849808082702.08</v>
      </c>
      <c r="AP158">
        <v>14816447911185.605</v>
      </c>
      <c r="AQ158">
        <v>15211006502524.416</v>
      </c>
      <c r="AR158">
        <v>16034234419294.289</v>
      </c>
      <c r="AS158">
        <v>17317518017382.293</v>
      </c>
      <c r="AT158">
        <v>18379440539450.676</v>
      </c>
      <c r="AU158">
        <v>19530741184036.426</v>
      </c>
      <c r="AV158">
        <v>21059317181558.918</v>
      </c>
      <c r="AW158">
        <v>23292296930051.172</v>
      </c>
      <c r="AX158">
        <v>25722145524336.871</v>
      </c>
      <c r="AY158">
        <v>28709156376470.707</v>
      </c>
      <c r="AZ158">
        <v>32005108089956.613</v>
      </c>
      <c r="BA158">
        <v>34539882709515.117</v>
      </c>
      <c r="BB158">
        <v>36211535174718.133</v>
      </c>
      <c r="BC158">
        <v>39575174946595.156</v>
      </c>
      <c r="BD158">
        <v>42948652285044.023</v>
      </c>
      <c r="BE158">
        <v>46179409295978.039</v>
      </c>
      <c r="BF158">
        <v>48949596580651.188</v>
      </c>
      <c r="BG158">
        <v>51266111075953.086</v>
      </c>
      <c r="BH158">
        <v>52683439436849.812</v>
      </c>
      <c r="BI158">
        <v>55360216630033.508</v>
      </c>
      <c r="BJ158">
        <v>58840845703803.781</v>
      </c>
      <c r="BK158">
        <v>63440454335404.234</v>
      </c>
      <c r="BL158">
        <v>67594697634178.828</v>
      </c>
      <c r="BM158">
        <v>68324428201844.875</v>
      </c>
      <c r="BN158">
        <v>76973791135254.516</v>
      </c>
      <c r="BO158">
        <v>86083331473056.047</v>
      </c>
      <c r="BP158">
        <v>93607284156839.625</v>
      </c>
    </row>
    <row r="159" spans="1:68" ht="14.25" customHeight="1" x14ac:dyDescent="0.2">
      <c r="A159" t="s">
        <v>319</v>
      </c>
      <c r="B159" t="s">
        <v>320</v>
      </c>
      <c r="C159" t="s">
        <v>5818</v>
      </c>
      <c r="D159" t="s">
        <v>5819</v>
      </c>
      <c r="AI159">
        <v>11033589314.63549</v>
      </c>
      <c r="AJ159">
        <v>10702842024.395285</v>
      </c>
      <c r="AK159">
        <v>10228068699.299276</v>
      </c>
      <c r="AL159">
        <v>9688436564.3506374</v>
      </c>
      <c r="AM159">
        <v>9721328021.7585735</v>
      </c>
      <c r="AN159">
        <v>9814515546.9520493</v>
      </c>
      <c r="AO159">
        <v>10112637827.297937</v>
      </c>
      <c r="AP159">
        <v>10435156243.500774</v>
      </c>
      <c r="AQ159">
        <v>10937139656.121023</v>
      </c>
      <c r="AR159">
        <v>11547073814.967789</v>
      </c>
      <c r="AS159">
        <v>12467350606.548971</v>
      </c>
      <c r="AT159">
        <v>12314533131.177715</v>
      </c>
      <c r="AU159">
        <v>13169947532.760004</v>
      </c>
      <c r="AV159">
        <v>13368142961.931356</v>
      </c>
      <c r="AW159">
        <v>14577649321.598982</v>
      </c>
      <c r="AX159">
        <v>15986900812.335268</v>
      </c>
      <c r="AY159">
        <v>17729840849.788742</v>
      </c>
      <c r="AZ159">
        <v>19113193879.772102</v>
      </c>
      <c r="BA159">
        <v>21536716154.496841</v>
      </c>
      <c r="BB159">
        <v>22576802112.395229</v>
      </c>
      <c r="BC159">
        <v>23341934095.555176</v>
      </c>
      <c r="BD159">
        <v>24062794672.990795</v>
      </c>
      <c r="BE159">
        <v>24557446658.35236</v>
      </c>
      <c r="BF159">
        <v>26268297987.672321</v>
      </c>
      <c r="BG159">
        <v>27774064661.015938</v>
      </c>
      <c r="BH159">
        <v>28749801842.10133</v>
      </c>
      <c r="BI159">
        <v>31372056584.384846</v>
      </c>
      <c r="BJ159">
        <v>32579957098.794518</v>
      </c>
      <c r="BK159">
        <v>34870463870.741722</v>
      </c>
      <c r="BL159">
        <v>37941416619.294922</v>
      </c>
      <c r="BM159">
        <v>37050814812.719292</v>
      </c>
      <c r="BN159">
        <v>41098989955.658409</v>
      </c>
      <c r="BO159">
        <v>44290012997.71701</v>
      </c>
      <c r="BP159">
        <v>45068909110.319618</v>
      </c>
    </row>
    <row r="160" spans="1:68" ht="14.25" customHeight="1" x14ac:dyDescent="0.2">
      <c r="A160" t="s">
        <v>267</v>
      </c>
      <c r="B160" t="s">
        <v>268</v>
      </c>
      <c r="C160" t="s">
        <v>5818</v>
      </c>
      <c r="D160" t="s">
        <v>5819</v>
      </c>
      <c r="AI160">
        <v>6788772631.2622118</v>
      </c>
      <c r="AJ160">
        <v>7842676342.1865234</v>
      </c>
      <c r="AK160">
        <v>7763217735.5292768</v>
      </c>
      <c r="AL160">
        <v>8199330753.1533203</v>
      </c>
      <c r="AM160">
        <v>8690949634.1909637</v>
      </c>
      <c r="AN160">
        <v>8954895673.974411</v>
      </c>
      <c r="AO160">
        <v>9762244422.4568348</v>
      </c>
      <c r="AP160">
        <v>10410139818.381573</v>
      </c>
      <c r="AQ160">
        <v>11324215536.186619</v>
      </c>
      <c r="AR160">
        <v>12139187135.573601</v>
      </c>
      <c r="AS160">
        <v>12406611264.243351</v>
      </c>
      <c r="AT160">
        <v>14636594754.395449</v>
      </c>
      <c r="AU160">
        <v>15325769763.068945</v>
      </c>
      <c r="AV160">
        <v>17053504369.255375</v>
      </c>
      <c r="AW160">
        <v>17785276380.037411</v>
      </c>
      <c r="AX160">
        <v>19541595250.044449</v>
      </c>
      <c r="AY160">
        <v>21083387610.497654</v>
      </c>
      <c r="AZ160">
        <v>22411119513.203114</v>
      </c>
      <c r="BA160">
        <v>23933242282.704277</v>
      </c>
      <c r="BB160">
        <v>25238261541.205017</v>
      </c>
      <c r="BC160">
        <v>26902422411.442432</v>
      </c>
      <c r="BD160">
        <v>28339693401.173744</v>
      </c>
      <c r="BE160">
        <v>28379735811.557892</v>
      </c>
      <c r="BF160">
        <v>30235978035.095142</v>
      </c>
      <c r="BG160">
        <v>33110156418.177849</v>
      </c>
      <c r="BH160">
        <v>36435462015.626122</v>
      </c>
      <c r="BI160">
        <v>40702002803.097786</v>
      </c>
      <c r="BJ160">
        <v>43345508897.856628</v>
      </c>
      <c r="BK160">
        <v>45991751193.196373</v>
      </c>
      <c r="BL160">
        <v>50134289656.051468</v>
      </c>
      <c r="BM160">
        <v>49903864656.536499</v>
      </c>
      <c r="BN160">
        <v>52560164127.722702</v>
      </c>
      <c r="BO160">
        <v>58215979379.454674</v>
      </c>
      <c r="BP160">
        <v>63497592543.741112</v>
      </c>
    </row>
    <row r="161" spans="1:68" ht="14.25" customHeight="1" x14ac:dyDescent="0.2">
      <c r="A161" t="s">
        <v>269</v>
      </c>
      <c r="B161" t="s">
        <v>270</v>
      </c>
      <c r="C161" t="s">
        <v>5818</v>
      </c>
      <c r="D161" t="s">
        <v>5819</v>
      </c>
      <c r="AI161">
        <v>3580163085.227932</v>
      </c>
      <c r="AJ161">
        <v>3932805074.0637846</v>
      </c>
      <c r="AK161">
        <v>4211117351.7140079</v>
      </c>
      <c r="AL161">
        <v>4504096682.7065096</v>
      </c>
      <c r="AM161">
        <v>4860234051.442811</v>
      </c>
      <c r="AN161">
        <v>5276861284.8387585</v>
      </c>
      <c r="AO161">
        <v>5567995844.800561</v>
      </c>
      <c r="AP161">
        <v>5928854727.3782597</v>
      </c>
      <c r="AQ161">
        <v>6249496004.5677195</v>
      </c>
      <c r="AR161">
        <v>6564705967.9073429</v>
      </c>
      <c r="AS161">
        <v>7161173801.8579264</v>
      </c>
      <c r="AT161">
        <v>7277382202.2801094</v>
      </c>
      <c r="AU161">
        <v>7911505407.1664934</v>
      </c>
      <c r="AV161">
        <v>8342512030.0795803</v>
      </c>
      <c r="AW161">
        <v>8645601723.9631233</v>
      </c>
      <c r="AX161">
        <v>9008082662.5588989</v>
      </c>
      <c r="AY161">
        <v>9452066502.0862865</v>
      </c>
      <c r="AZ161">
        <v>10194311771.200373</v>
      </c>
      <c r="BA161">
        <v>10857903571.218069</v>
      </c>
      <c r="BB161">
        <v>10991822828.247883</v>
      </c>
      <c r="BC161">
        <v>11903232232.72216</v>
      </c>
      <c r="BD161">
        <v>12059944843.02211</v>
      </c>
      <c r="BE161">
        <v>12702600425.564758</v>
      </c>
      <c r="BF161">
        <v>13756260619.64115</v>
      </c>
      <c r="BG161">
        <v>14923409210.106861</v>
      </c>
      <c r="BH161">
        <v>16668332582.249327</v>
      </c>
      <c r="BI161">
        <v>18079604385.30162</v>
      </c>
      <c r="BJ161">
        <v>20352973010.517345</v>
      </c>
      <c r="BK161">
        <v>22230626038.336105</v>
      </c>
      <c r="BL161">
        <v>25368273331.854351</v>
      </c>
      <c r="BM161">
        <v>23945895951.915432</v>
      </c>
      <c r="BN161">
        <v>27737633933.306744</v>
      </c>
      <c r="BO161">
        <v>31486644141.879879</v>
      </c>
      <c r="BP161">
        <v>34545825240.041107</v>
      </c>
    </row>
    <row r="162" spans="1:68" ht="14.25" customHeight="1" x14ac:dyDescent="0.2">
      <c r="A162" t="s">
        <v>297</v>
      </c>
      <c r="B162" t="s">
        <v>298</v>
      </c>
      <c r="C162" t="s">
        <v>5818</v>
      </c>
      <c r="D162" t="s">
        <v>5819</v>
      </c>
      <c r="AI162">
        <v>17563520316.649982</v>
      </c>
      <c r="AJ162">
        <v>18039349767.300282</v>
      </c>
      <c r="AK162">
        <v>20232926690.677563</v>
      </c>
      <c r="AL162">
        <v>21963426392.013222</v>
      </c>
      <c r="AM162">
        <v>24109873842.443317</v>
      </c>
      <c r="AN162">
        <v>26325672249.195946</v>
      </c>
      <c r="AO162">
        <v>28534772833.287823</v>
      </c>
      <c r="AP162">
        <v>30667316091.498188</v>
      </c>
      <c r="AQ162">
        <v>32831204101.911102</v>
      </c>
      <c r="AR162">
        <v>36940066206.43309</v>
      </c>
      <c r="AS162">
        <v>42969607733.088585</v>
      </c>
      <c r="AT162">
        <v>48921379072.47805</v>
      </c>
      <c r="AU162">
        <v>55656083939.543854</v>
      </c>
      <c r="AV162">
        <v>64612058190.539062</v>
      </c>
      <c r="AW162">
        <v>75349622678.089447</v>
      </c>
      <c r="AX162">
        <v>88256902158.453323</v>
      </c>
      <c r="AY162">
        <v>102875055017.72818</v>
      </c>
      <c r="AZ162">
        <v>118332621203.39932</v>
      </c>
      <c r="BA162">
        <v>132981732360.37172</v>
      </c>
      <c r="BB162">
        <v>147918054674.33566</v>
      </c>
      <c r="BC162">
        <v>164139949930.67072</v>
      </c>
      <c r="BD162">
        <v>176893542391.21414</v>
      </c>
      <c r="BE162">
        <v>191632597101.83246</v>
      </c>
      <c r="BF162">
        <v>208269863967.96078</v>
      </c>
      <c r="BG162">
        <v>221802511725.4856</v>
      </c>
      <c r="BH162">
        <v>227790290910.88031</v>
      </c>
      <c r="BI162">
        <v>229647106575.78705</v>
      </c>
      <c r="BJ162">
        <v>244240022243.57974</v>
      </c>
      <c r="BK162">
        <v>291745887545.29169</v>
      </c>
      <c r="BL162">
        <v>321180596449.63135</v>
      </c>
      <c r="BM162">
        <v>304367346941.66998</v>
      </c>
      <c r="BN162">
        <v>276462287916.20972</v>
      </c>
      <c r="BO162">
        <v>307876145706.41827</v>
      </c>
      <c r="BP162">
        <v>322296341270.62372</v>
      </c>
    </row>
    <row r="163" spans="1:68" ht="14.25" customHeight="1" x14ac:dyDescent="0.2">
      <c r="A163" t="s">
        <v>901</v>
      </c>
      <c r="B163" t="s">
        <v>902</v>
      </c>
      <c r="C163" t="s">
        <v>5818</v>
      </c>
      <c r="D163" t="s">
        <v>5819</v>
      </c>
      <c r="AI163">
        <v>1102120784277.9595</v>
      </c>
      <c r="AJ163">
        <v>1225102712197.6077</v>
      </c>
      <c r="AK163">
        <v>1305563403243.4031</v>
      </c>
      <c r="AL163">
        <v>1352423409279.708</v>
      </c>
      <c r="AM163">
        <v>1400171164299.8796</v>
      </c>
      <c r="AN163">
        <v>1464448102743.9097</v>
      </c>
      <c r="AO163">
        <v>1582467226169.0498</v>
      </c>
      <c r="AP163">
        <v>1671105427876.8464</v>
      </c>
      <c r="AQ163">
        <v>1791880111063.2737</v>
      </c>
      <c r="AR163">
        <v>1901078645244.4043</v>
      </c>
      <c r="AS163">
        <v>2069135683193.7036</v>
      </c>
      <c r="AT163">
        <v>2174664928431.6973</v>
      </c>
      <c r="AU163">
        <v>2282990487108.8594</v>
      </c>
      <c r="AV163">
        <v>2373749572868.9048</v>
      </c>
      <c r="AW163">
        <v>2630589057125.8911</v>
      </c>
      <c r="AX163">
        <v>2827516876815.7544</v>
      </c>
      <c r="AY163">
        <v>3068679054118.8921</v>
      </c>
      <c r="AZ163">
        <v>3343933526967.9644</v>
      </c>
      <c r="BA163">
        <v>3524422853294.1406</v>
      </c>
      <c r="BB163">
        <v>3625993452717.4307</v>
      </c>
      <c r="BC163">
        <v>3866467244025.8369</v>
      </c>
      <c r="BD163">
        <v>3943634501580.1973</v>
      </c>
      <c r="BE163">
        <v>4095085267248.1836</v>
      </c>
      <c r="BF163">
        <v>4132782513802.6445</v>
      </c>
      <c r="BG163">
        <v>4111712602813.145</v>
      </c>
      <c r="BH163">
        <v>3956842214025.9004</v>
      </c>
      <c r="BI163">
        <v>4061098369542.5562</v>
      </c>
      <c r="BJ163">
        <v>4306190579126.3267</v>
      </c>
      <c r="BK163">
        <v>4575828709340.9834</v>
      </c>
      <c r="BL163">
        <v>4648240638546.2861</v>
      </c>
      <c r="BM163">
        <v>4797110075071.9385</v>
      </c>
      <c r="BN163">
        <v>5160568468576.2344</v>
      </c>
      <c r="BO163">
        <v>5788989732258.7705</v>
      </c>
      <c r="BP163">
        <v>6181571693134.5732</v>
      </c>
    </row>
    <row r="164" spans="1:68" ht="14.25" customHeight="1" x14ac:dyDescent="0.2">
      <c r="A164" t="s">
        <v>289</v>
      </c>
      <c r="B164" t="s">
        <v>290</v>
      </c>
      <c r="C164" t="s">
        <v>5818</v>
      </c>
      <c r="D164" t="s">
        <v>5819</v>
      </c>
      <c r="AP164">
        <v>3533543352.5953174</v>
      </c>
      <c r="AQ164">
        <v>3748345366.5346112</v>
      </c>
      <c r="AR164">
        <v>3444057718.2029819</v>
      </c>
      <c r="AS164">
        <v>3631256592.379395</v>
      </c>
      <c r="AT164">
        <v>4113445501.7137275</v>
      </c>
      <c r="AU164">
        <v>4413965129.8540306</v>
      </c>
      <c r="AV164">
        <v>4494792279.3643379</v>
      </c>
      <c r="AW164">
        <v>4810160840.0580778</v>
      </c>
      <c r="AX164">
        <v>5106693506.3911743</v>
      </c>
      <c r="AY164">
        <v>6432302235.3551044</v>
      </c>
      <c r="AZ164">
        <v>7675027027.0903606</v>
      </c>
      <c r="BA164">
        <v>8524166353.7826204</v>
      </c>
      <c r="BB164">
        <v>8051135804.7597952</v>
      </c>
      <c r="BC164">
        <v>8444710483.7637482</v>
      </c>
      <c r="BD164">
        <v>8973549452.7760544</v>
      </c>
      <c r="BE164">
        <v>8603505380.0444813</v>
      </c>
      <c r="BF164">
        <v>9236974270.115942</v>
      </c>
      <c r="BG164">
        <v>9557249128.7133789</v>
      </c>
      <c r="BH164">
        <v>10160881373.363756</v>
      </c>
      <c r="BI164">
        <v>11325063564.085184</v>
      </c>
      <c r="BJ164">
        <v>12248565663.126146</v>
      </c>
      <c r="BK164">
        <v>13385284160.125257</v>
      </c>
      <c r="BL164">
        <v>15015641283.548124</v>
      </c>
      <c r="BM164">
        <v>13049775753.896141</v>
      </c>
      <c r="BN164">
        <v>15176822278.303076</v>
      </c>
      <c r="BO164">
        <v>17479218452.212627</v>
      </c>
      <c r="BP164">
        <v>19234815247.519703</v>
      </c>
    </row>
    <row r="165" spans="1:68" ht="14.25" customHeight="1" x14ac:dyDescent="0.2">
      <c r="A165" t="s">
        <v>287</v>
      </c>
      <c r="B165" t="s">
        <v>288</v>
      </c>
      <c r="C165" t="s">
        <v>5818</v>
      </c>
      <c r="D165" t="s">
        <v>5819</v>
      </c>
      <c r="AI165">
        <v>7302015143.896018</v>
      </c>
      <c r="AJ165">
        <v>6892683694.9399223</v>
      </c>
      <c r="AK165">
        <v>6397199493.0943937</v>
      </c>
      <c r="AL165">
        <v>6341315006.2002869</v>
      </c>
      <c r="AM165">
        <v>6614952540.874403</v>
      </c>
      <c r="AN165">
        <v>7184288883.5093765</v>
      </c>
      <c r="AO165">
        <v>7479331657.9040508</v>
      </c>
      <c r="AP165">
        <v>7904782843.6682167</v>
      </c>
      <c r="AQ165">
        <v>8260603886.9257946</v>
      </c>
      <c r="AR165">
        <v>8634719686.6593075</v>
      </c>
      <c r="AS165">
        <v>8931513813.7209187</v>
      </c>
      <c r="AT165">
        <v>9402283755.7219906</v>
      </c>
      <c r="AU165">
        <v>10000318210.200974</v>
      </c>
      <c r="AV165">
        <v>10912071503.099083</v>
      </c>
      <c r="AW165">
        <v>12396137238.182055</v>
      </c>
      <c r="AX165">
        <v>13712180012.832878</v>
      </c>
      <c r="AY165">
        <v>15344468578.417707</v>
      </c>
      <c r="AZ165">
        <v>17375296734.311596</v>
      </c>
      <c r="BA165">
        <v>19286329499.558743</v>
      </c>
      <c r="BB165">
        <v>19159108635.968582</v>
      </c>
      <c r="BC165">
        <v>20626275493.685917</v>
      </c>
      <c r="BD165">
        <v>24691841190.04641</v>
      </c>
      <c r="BE165">
        <v>28827895153.548008</v>
      </c>
      <c r="BF165">
        <v>30272589127.488213</v>
      </c>
      <c r="BG165">
        <v>32298614756.173912</v>
      </c>
      <c r="BH165">
        <v>31655860016.536213</v>
      </c>
      <c r="BI165">
        <v>32468148776.236874</v>
      </c>
      <c r="BJ165">
        <v>34940501306.657188</v>
      </c>
      <c r="BK165">
        <v>39516811632.463303</v>
      </c>
      <c r="BL165">
        <v>44456622358.243729</v>
      </c>
      <c r="BM165">
        <v>45560002626.379959</v>
      </c>
      <c r="BN165">
        <v>50053145881.859917</v>
      </c>
      <c r="BO165">
        <v>56273795885.435287</v>
      </c>
      <c r="BP165">
        <v>62421131192.257805</v>
      </c>
    </row>
    <row r="166" spans="1:68" ht="14.25" customHeight="1" x14ac:dyDescent="0.2">
      <c r="A166" t="s">
        <v>321</v>
      </c>
      <c r="B166" t="s">
        <v>322</v>
      </c>
      <c r="C166" t="s">
        <v>5818</v>
      </c>
      <c r="D166" t="s">
        <v>5819</v>
      </c>
    </row>
    <row r="167" spans="1:68" ht="14.25" customHeight="1" x14ac:dyDescent="0.2">
      <c r="A167" t="s">
        <v>295</v>
      </c>
      <c r="B167" t="s">
        <v>296</v>
      </c>
      <c r="C167" t="s">
        <v>5818</v>
      </c>
      <c r="D167" t="s">
        <v>5819</v>
      </c>
      <c r="AI167">
        <v>3876487205.749311</v>
      </c>
      <c r="AJ167">
        <v>4204974221.3300405</v>
      </c>
      <c r="AK167">
        <v>3974943055.222013</v>
      </c>
      <c r="AL167">
        <v>4514346155.433095</v>
      </c>
      <c r="AM167">
        <v>4907676297.1966934</v>
      </c>
      <c r="AN167">
        <v>5116944166.9928942</v>
      </c>
      <c r="AO167">
        <v>5767947004.183197</v>
      </c>
      <c r="AP167">
        <v>6560643833.7473307</v>
      </c>
      <c r="AQ167">
        <v>7322310594.6427231</v>
      </c>
      <c r="AR167">
        <v>8303449441.2910013</v>
      </c>
      <c r="AS167">
        <v>8556603915.931284</v>
      </c>
      <c r="AT167">
        <v>9873700733.324625</v>
      </c>
      <c r="AU167">
        <v>10996611842.22613</v>
      </c>
      <c r="AV167">
        <v>12023092301.106085</v>
      </c>
      <c r="AW167">
        <v>13359389787.989954</v>
      </c>
      <c r="AX167">
        <v>14647954897.623589</v>
      </c>
      <c r="AY167">
        <v>16596153906.626423</v>
      </c>
      <c r="AZ167">
        <v>18349679164.463062</v>
      </c>
      <c r="BA167">
        <v>19989637477.543732</v>
      </c>
      <c r="BB167">
        <v>21305419651.988571</v>
      </c>
      <c r="BC167">
        <v>23004781234.58762</v>
      </c>
      <c r="BD167">
        <v>25154428816.706619</v>
      </c>
      <c r="BE167">
        <v>26184549692.264729</v>
      </c>
      <c r="BF167">
        <v>27901295071.524414</v>
      </c>
      <c r="BG167">
        <v>30064933093.969933</v>
      </c>
      <c r="BH167">
        <v>34986722839.813393</v>
      </c>
      <c r="BI167">
        <v>37700803807.920486</v>
      </c>
      <c r="BJ167">
        <v>36130431041.867432</v>
      </c>
      <c r="BK167">
        <v>38466735960.198631</v>
      </c>
      <c r="BL167">
        <v>41503339394.581917</v>
      </c>
      <c r="BM167">
        <v>43454882038.788208</v>
      </c>
      <c r="BN167">
        <v>46205728910.266228</v>
      </c>
      <c r="BO167">
        <v>51615403612.823303</v>
      </c>
      <c r="BP167">
        <v>56171634685.559044</v>
      </c>
    </row>
    <row r="168" spans="1:68" ht="14.25" customHeight="1" x14ac:dyDescent="0.2">
      <c r="A168" t="s">
        <v>275</v>
      </c>
      <c r="B168" t="s">
        <v>276</v>
      </c>
      <c r="C168" t="s">
        <v>5818</v>
      </c>
      <c r="D168" t="s">
        <v>5819</v>
      </c>
      <c r="AI168">
        <v>4040954730.5080767</v>
      </c>
      <c r="AJ168">
        <v>4252311548.0246015</v>
      </c>
      <c r="AK168">
        <v>4430725301.9612246</v>
      </c>
      <c r="AL168">
        <v>4802161269.794425</v>
      </c>
      <c r="AM168">
        <v>4754577301.4622746</v>
      </c>
      <c r="AN168">
        <v>5330945207.0045366</v>
      </c>
      <c r="AO168">
        <v>5744419725.5485716</v>
      </c>
      <c r="AP168">
        <v>5607128251.6528196</v>
      </c>
      <c r="AQ168">
        <v>5827650393.2233009</v>
      </c>
      <c r="AR168">
        <v>6127206514.1079206</v>
      </c>
      <c r="AS168">
        <v>6020496210.6723614</v>
      </c>
      <c r="AT168">
        <v>6106841804.8049955</v>
      </c>
      <c r="AU168">
        <v>6287417868.658226</v>
      </c>
      <c r="AV168">
        <v>6855760839.5621185</v>
      </c>
      <c r="AW168">
        <v>7373310008.9861507</v>
      </c>
      <c r="AX168">
        <v>8255919832.8357372</v>
      </c>
      <c r="AY168">
        <v>10070769270.667088</v>
      </c>
      <c r="AZ168">
        <v>10139902985.0303</v>
      </c>
      <c r="BA168">
        <v>10301051552.289719</v>
      </c>
      <c r="BB168">
        <v>10374730881.085354</v>
      </c>
      <c r="BC168">
        <v>10775959021.707079</v>
      </c>
      <c r="BD168">
        <v>11457213194.767771</v>
      </c>
      <c r="BE168">
        <v>12539868166.848936</v>
      </c>
      <c r="BF168">
        <v>14306348181.505098</v>
      </c>
      <c r="BG168">
        <v>14875055357.175575</v>
      </c>
      <c r="BH168">
        <v>15775044970.720512</v>
      </c>
      <c r="BI168">
        <v>19136599346.540913</v>
      </c>
      <c r="BJ168">
        <v>22539620070.570992</v>
      </c>
      <c r="BK168">
        <v>23550299208.180885</v>
      </c>
      <c r="BL168">
        <v>25064433257.725479</v>
      </c>
      <c r="BM168">
        <v>26408154182.633209</v>
      </c>
      <c r="BN168">
        <v>27635403694.624985</v>
      </c>
      <c r="BO168">
        <v>31470578968.610119</v>
      </c>
      <c r="BP168">
        <v>33721317284.494171</v>
      </c>
    </row>
    <row r="169" spans="1:68" ht="14.25" customHeight="1" x14ac:dyDescent="0.2">
      <c r="A169" t="s">
        <v>277</v>
      </c>
      <c r="B169" t="s">
        <v>278</v>
      </c>
      <c r="C169" t="s">
        <v>5818</v>
      </c>
      <c r="D169" t="s">
        <v>5819</v>
      </c>
      <c r="AI169">
        <v>5302418751.2740288</v>
      </c>
      <c r="AJ169">
        <v>5724876028.5629196</v>
      </c>
      <c r="AK169">
        <v>6236678104.5937214</v>
      </c>
      <c r="AL169">
        <v>6708972332.0814457</v>
      </c>
      <c r="AM169">
        <v>7135639902.69664</v>
      </c>
      <c r="AN169">
        <v>7597624459.1493435</v>
      </c>
      <c r="AO169">
        <v>8169034862.0596275</v>
      </c>
      <c r="AP169">
        <v>8782529622.0353489</v>
      </c>
      <c r="AQ169">
        <v>9420496635.7825871</v>
      </c>
      <c r="AR169">
        <v>9803249314.7994747</v>
      </c>
      <c r="AS169">
        <v>10847667514.677937</v>
      </c>
      <c r="AT169">
        <v>11463230001.815598</v>
      </c>
      <c r="AU169">
        <v>11829366607.553509</v>
      </c>
      <c r="AV169">
        <v>12777697016.254803</v>
      </c>
      <c r="AW169">
        <v>13689455398.784155</v>
      </c>
      <c r="AX169">
        <v>14369647699.256855</v>
      </c>
      <c r="AY169">
        <v>15533506795.096611</v>
      </c>
      <c r="AZ169">
        <v>16868057828.639273</v>
      </c>
      <c r="BA169">
        <v>18119239839.451935</v>
      </c>
      <c r="BB169">
        <v>18835367365.31163</v>
      </c>
      <c r="BC169">
        <v>19898752964.464863</v>
      </c>
      <c r="BD169">
        <v>21137404890.883274</v>
      </c>
      <c r="BE169">
        <v>21663830470.134781</v>
      </c>
      <c r="BF169">
        <v>22944243658.600643</v>
      </c>
      <c r="BG169">
        <v>24046750508.432152</v>
      </c>
      <c r="BH169">
        <v>25271892595.158966</v>
      </c>
      <c r="BI169">
        <v>27385974517.631985</v>
      </c>
      <c r="BJ169">
        <v>28581043971.04126</v>
      </c>
      <c r="BK169">
        <v>29194635198.910294</v>
      </c>
      <c r="BL169">
        <v>30417972159.653629</v>
      </c>
      <c r="BM169">
        <v>26999298652.956131</v>
      </c>
      <c r="BN169">
        <v>28793361692.737091</v>
      </c>
      <c r="BO169">
        <v>33557553400.767403</v>
      </c>
      <c r="BP169">
        <v>37198780767.897301</v>
      </c>
    </row>
    <row r="170" spans="1:68" ht="14.25" customHeight="1" x14ac:dyDescent="0.2">
      <c r="A170" t="s">
        <v>261</v>
      </c>
      <c r="B170" t="s">
        <v>262</v>
      </c>
      <c r="C170" t="s">
        <v>5818</v>
      </c>
      <c r="D170" t="s">
        <v>5819</v>
      </c>
      <c r="AI170">
        <v>6410072362.9958677</v>
      </c>
      <c r="AJ170">
        <v>7205388185.6713018</v>
      </c>
      <c r="AK170">
        <v>6829178160.3383408</v>
      </c>
      <c r="AL170">
        <v>7668613469.0520382</v>
      </c>
      <c r="AM170">
        <v>7030306343.362999</v>
      </c>
      <c r="AN170">
        <v>8378455953.9346905</v>
      </c>
      <c r="AO170">
        <v>9156093760.1999397</v>
      </c>
      <c r="AP170">
        <v>9667211208.6467533</v>
      </c>
      <c r="AQ170">
        <v>10156652111.000732</v>
      </c>
      <c r="AR170">
        <v>10613744873.052042</v>
      </c>
      <c r="AS170">
        <v>11025237005.931662</v>
      </c>
      <c r="AT170">
        <v>10712639072.438269</v>
      </c>
      <c r="AU170">
        <v>11064057834.231789</v>
      </c>
      <c r="AV170">
        <v>11926235758.72324</v>
      </c>
      <c r="AW170">
        <v>12910787914.150787</v>
      </c>
      <c r="AX170">
        <v>13750850277.760168</v>
      </c>
      <c r="AY170">
        <v>14841124506.867622</v>
      </c>
      <c r="AZ170">
        <v>16706556970.693186</v>
      </c>
      <c r="BA170">
        <v>18329372045.294804</v>
      </c>
      <c r="BB170">
        <v>19978329413.827244</v>
      </c>
      <c r="BC170">
        <v>21611136728.735058</v>
      </c>
      <c r="BD170">
        <v>23144997068.064308</v>
      </c>
      <c r="BE170">
        <v>22999500003.479404</v>
      </c>
      <c r="BF170">
        <v>25181923450.666222</v>
      </c>
      <c r="BG170">
        <v>25024588183.977268</v>
      </c>
      <c r="BH170">
        <v>23972522499.706322</v>
      </c>
      <c r="BI170">
        <v>24755675039.64119</v>
      </c>
      <c r="BJ170">
        <v>24899003067.01432</v>
      </c>
      <c r="BK170">
        <v>25272188019.304214</v>
      </c>
      <c r="BL170">
        <v>27651034585.443794</v>
      </c>
      <c r="BM170">
        <v>30246843242.059017</v>
      </c>
      <c r="BN170">
        <v>34385891138.640999</v>
      </c>
      <c r="BO170">
        <v>37146904891.14621</v>
      </c>
      <c r="BP170">
        <v>39093683846.107445</v>
      </c>
    </row>
    <row r="171" spans="1:68" ht="14.25" customHeight="1" x14ac:dyDescent="0.2">
      <c r="A171" t="s">
        <v>263</v>
      </c>
      <c r="B171" t="s">
        <v>264</v>
      </c>
      <c r="C171" t="s">
        <v>5818</v>
      </c>
      <c r="D171" t="s">
        <v>5819</v>
      </c>
      <c r="AI171">
        <v>122810506131.0265</v>
      </c>
      <c r="AJ171">
        <v>139083006818.84641</v>
      </c>
      <c r="AK171">
        <v>154891808946.21179</v>
      </c>
      <c r="AL171">
        <v>174252991497.35776</v>
      </c>
      <c r="AM171">
        <v>194368644585.73169</v>
      </c>
      <c r="AN171">
        <v>217949174451.22562</v>
      </c>
      <c r="AO171">
        <v>244139235648.1875</v>
      </c>
      <c r="AP171">
        <v>266535267073.17929</v>
      </c>
      <c r="AQ171">
        <v>249694877238.56534</v>
      </c>
      <c r="AR171">
        <v>268770475591.05289</v>
      </c>
      <c r="AS171">
        <v>299208017024.64575</v>
      </c>
      <c r="AT171">
        <v>307529056840.79285</v>
      </c>
      <c r="AU171">
        <v>329144531984.56561</v>
      </c>
      <c r="AV171">
        <v>355071566642.28815</v>
      </c>
      <c r="AW171">
        <v>389353505937.04004</v>
      </c>
      <c r="AX171">
        <v>422973326615.67157</v>
      </c>
      <c r="AY171">
        <v>460368023523.78772</v>
      </c>
      <c r="AZ171">
        <v>502623799388.771</v>
      </c>
      <c r="BA171">
        <v>537061439775.46405</v>
      </c>
      <c r="BB171">
        <v>532195216542.49103</v>
      </c>
      <c r="BC171">
        <v>578657813415.10815</v>
      </c>
      <c r="BD171">
        <v>621861803378.80847</v>
      </c>
      <c r="BE171">
        <v>671523206704.63745</v>
      </c>
      <c r="BF171">
        <v>698862906454.8656</v>
      </c>
      <c r="BG171">
        <v>746116305787.40662</v>
      </c>
      <c r="BH171">
        <v>766027917953.276</v>
      </c>
      <c r="BI171">
        <v>803828295814.35474</v>
      </c>
      <c r="BJ171">
        <v>854693620881.57336</v>
      </c>
      <c r="BK171">
        <v>914713180247.41943</v>
      </c>
      <c r="BL171">
        <v>967567806880.73706</v>
      </c>
      <c r="BM171">
        <v>931106663877.46973</v>
      </c>
      <c r="BN171">
        <v>1022529025394.8706</v>
      </c>
      <c r="BO171">
        <v>1189205787851.1919</v>
      </c>
      <c r="BP171">
        <v>1277913684402.8601</v>
      </c>
    </row>
    <row r="172" spans="1:68" ht="14.25" customHeight="1" x14ac:dyDescent="0.2">
      <c r="A172" t="s">
        <v>903</v>
      </c>
      <c r="B172" t="s">
        <v>904</v>
      </c>
      <c r="C172" t="s">
        <v>5818</v>
      </c>
      <c r="D172" t="s">
        <v>5819</v>
      </c>
      <c r="AI172">
        <v>6525397893134.5479</v>
      </c>
      <c r="AJ172">
        <v>6727240355254.8926</v>
      </c>
      <c r="AK172">
        <v>7107627485088.5078</v>
      </c>
      <c r="AL172">
        <v>7475785697250.1318</v>
      </c>
      <c r="AM172">
        <v>7945888310598.6738</v>
      </c>
      <c r="AN172">
        <v>8330368245487.4961</v>
      </c>
      <c r="AO172">
        <v>8787797676147.9189</v>
      </c>
      <c r="AP172">
        <v>9335649881842.7891</v>
      </c>
      <c r="AQ172">
        <v>9859336257680.0215</v>
      </c>
      <c r="AR172">
        <v>10480567730079.945</v>
      </c>
      <c r="AS172">
        <v>11155283542851.482</v>
      </c>
      <c r="AT172">
        <v>11523371675134.438</v>
      </c>
      <c r="AU172">
        <v>11903769633564.738</v>
      </c>
      <c r="AV172">
        <v>12483989807210.682</v>
      </c>
      <c r="AW172">
        <v>13304858249941.549</v>
      </c>
      <c r="AX172">
        <v>14214773204463.385</v>
      </c>
      <c r="AY172">
        <v>15061801001332.641</v>
      </c>
      <c r="AZ172">
        <v>15780729456709.889</v>
      </c>
      <c r="BA172">
        <v>16117167161576.102</v>
      </c>
      <c r="BB172">
        <v>15789729573912.898</v>
      </c>
      <c r="BC172">
        <v>16417148510793.898</v>
      </c>
      <c r="BD172">
        <v>17035058145203.234</v>
      </c>
      <c r="BE172">
        <v>17726469022285.07</v>
      </c>
      <c r="BF172">
        <v>18439354789583.992</v>
      </c>
      <c r="BG172">
        <v>19234106921145.566</v>
      </c>
      <c r="BH172">
        <v>19894690451839.797</v>
      </c>
      <c r="BI172">
        <v>20488107438697.68</v>
      </c>
      <c r="BJ172">
        <v>21383311972730.719</v>
      </c>
      <c r="BK172">
        <v>22514990008758.941</v>
      </c>
      <c r="BL172">
        <v>23426923107911.504</v>
      </c>
      <c r="BM172">
        <v>23176269224896.465</v>
      </c>
      <c r="BN172">
        <v>25733081058507.168</v>
      </c>
      <c r="BO172">
        <v>28166744023151.66</v>
      </c>
      <c r="BP172">
        <v>29837448629033.02</v>
      </c>
    </row>
    <row r="173" spans="1:68" ht="14.25" customHeight="1" x14ac:dyDescent="0.2">
      <c r="A173" t="s">
        <v>299</v>
      </c>
      <c r="B173" t="s">
        <v>300</v>
      </c>
      <c r="C173" t="s">
        <v>5818</v>
      </c>
      <c r="D173" t="s">
        <v>5819</v>
      </c>
      <c r="AI173">
        <v>5306693288.8748951</v>
      </c>
      <c r="AJ173">
        <v>5934133855.2781458</v>
      </c>
      <c r="AK173">
        <v>6505711498.2570333</v>
      </c>
      <c r="AL173">
        <v>6554721981.0058565</v>
      </c>
      <c r="AM173">
        <v>6810488167.8058271</v>
      </c>
      <c r="AN173">
        <v>7224392377.7794399</v>
      </c>
      <c r="AO173">
        <v>7591428679.6885176</v>
      </c>
      <c r="AP173">
        <v>8048229364.2680006</v>
      </c>
      <c r="AQ173">
        <v>8406572289.4145374</v>
      </c>
      <c r="AR173">
        <v>8812782497.5787468</v>
      </c>
      <c r="AS173">
        <v>9327139077.149395</v>
      </c>
      <c r="AT173">
        <v>9649500147.4437065</v>
      </c>
      <c r="AU173">
        <v>10268715463.389214</v>
      </c>
      <c r="AV173">
        <v>10915420256.803665</v>
      </c>
      <c r="AW173">
        <v>12584232426.096922</v>
      </c>
      <c r="AX173">
        <v>13307073391.447441</v>
      </c>
      <c r="AY173">
        <v>14687700517.19799</v>
      </c>
      <c r="AZ173">
        <v>15896336614.804033</v>
      </c>
      <c r="BA173">
        <v>16631951660.524157</v>
      </c>
      <c r="BB173">
        <v>16784063685.128307</v>
      </c>
      <c r="BC173">
        <v>18013988182.887581</v>
      </c>
      <c r="BD173">
        <v>19321711402.129997</v>
      </c>
      <c r="BE173">
        <v>20550227216.232922</v>
      </c>
      <c r="BF173">
        <v>21847544464.631107</v>
      </c>
      <c r="BG173">
        <v>23966035323.934998</v>
      </c>
      <c r="BH173">
        <v>24849167508.208538</v>
      </c>
      <c r="BI173">
        <v>24880312287.176514</v>
      </c>
      <c r="BJ173">
        <v>24787610030.931828</v>
      </c>
      <c r="BK173">
        <v>25396297670.659229</v>
      </c>
      <c r="BL173">
        <v>25469883403.58987</v>
      </c>
      <c r="BM173">
        <v>25525198217.634499</v>
      </c>
      <c r="BN173">
        <v>27287889637.5942</v>
      </c>
      <c r="BO173">
        <v>30771833089.231445</v>
      </c>
      <c r="BP173">
        <v>33220228536.526299</v>
      </c>
    </row>
    <row r="174" spans="1:68" ht="14.25" customHeight="1" x14ac:dyDescent="0.2">
      <c r="A174" t="s">
        <v>307</v>
      </c>
      <c r="B174" t="s">
        <v>308</v>
      </c>
      <c r="C174" t="s">
        <v>5818</v>
      </c>
      <c r="D174" t="s">
        <v>5819</v>
      </c>
    </row>
    <row r="175" spans="1:68" ht="14.25" customHeight="1" x14ac:dyDescent="0.2">
      <c r="A175" t="s">
        <v>313</v>
      </c>
      <c r="B175" t="s">
        <v>314</v>
      </c>
      <c r="C175" t="s">
        <v>5818</v>
      </c>
      <c r="D175" t="s">
        <v>5819</v>
      </c>
      <c r="AI175">
        <v>6124299546.3459673</v>
      </c>
      <c r="AJ175">
        <v>6303585937.8838263</v>
      </c>
      <c r="AK175">
        <v>6576228696.0907326</v>
      </c>
      <c r="AL175">
        <v>6753760867.8475628</v>
      </c>
      <c r="AM175">
        <v>7025909093.1583033</v>
      </c>
      <c r="AN175">
        <v>7349484059.8050432</v>
      </c>
      <c r="AO175">
        <v>7491559548.2055283</v>
      </c>
      <c r="AP175">
        <v>7737152661.9744997</v>
      </c>
      <c r="AQ175">
        <v>8604376011.854866</v>
      </c>
      <c r="AR175">
        <v>8706977050.045105</v>
      </c>
      <c r="AS175">
        <v>8796601713.7140179</v>
      </c>
      <c r="AT175">
        <v>9648418941.050478</v>
      </c>
      <c r="AU175">
        <v>10280284056.657158</v>
      </c>
      <c r="AV175">
        <v>10710799712.525251</v>
      </c>
      <c r="AW175">
        <v>11038836389.695593</v>
      </c>
      <c r="AX175">
        <v>12219683989.829966</v>
      </c>
      <c r="AY175">
        <v>13343624935.782684</v>
      </c>
      <c r="AZ175">
        <v>14135852906.553764</v>
      </c>
      <c r="BA175">
        <v>15522168134.547358</v>
      </c>
      <c r="BB175">
        <v>15924423036.503122</v>
      </c>
      <c r="BC175">
        <v>17500575092.10857</v>
      </c>
      <c r="BD175">
        <v>18282764961.594578</v>
      </c>
      <c r="BE175">
        <v>20722563498.367527</v>
      </c>
      <c r="BF175">
        <v>21071366592.354298</v>
      </c>
      <c r="BG175">
        <v>22315918540.894703</v>
      </c>
      <c r="BH175">
        <v>23372915804.258255</v>
      </c>
      <c r="BI175">
        <v>24586198437.682278</v>
      </c>
      <c r="BJ175">
        <v>25897150477.07172</v>
      </c>
      <c r="BK175">
        <v>28311897040.124779</v>
      </c>
      <c r="BL175">
        <v>32566723569.671585</v>
      </c>
      <c r="BM175">
        <v>35501317683.895775</v>
      </c>
      <c r="BN175">
        <v>38850574077.522369</v>
      </c>
      <c r="BO175">
        <v>46534793393.670296</v>
      </c>
      <c r="BP175">
        <v>49436759012.393799</v>
      </c>
    </row>
    <row r="176" spans="1:68" ht="14.25" customHeight="1" x14ac:dyDescent="0.2">
      <c r="A176" t="s">
        <v>315</v>
      </c>
      <c r="B176" t="s">
        <v>316</v>
      </c>
      <c r="C176" t="s">
        <v>5818</v>
      </c>
      <c r="D176" t="s">
        <v>5819</v>
      </c>
      <c r="AI176">
        <v>195857383425.74869</v>
      </c>
      <c r="AJ176">
        <v>203206506232.12579</v>
      </c>
      <c r="AK176">
        <v>217462632283.71408</v>
      </c>
      <c r="AL176">
        <v>218086678572.87897</v>
      </c>
      <c r="AM176">
        <v>218700639884.71536</v>
      </c>
      <c r="AN176">
        <v>223123860695.76605</v>
      </c>
      <c r="AO176">
        <v>236742239135.67249</v>
      </c>
      <c r="AP176">
        <v>247897997751.24124</v>
      </c>
      <c r="AQ176">
        <v>257154830150.10614</v>
      </c>
      <c r="AR176">
        <v>262317190166.60437</v>
      </c>
      <c r="AS176">
        <v>281714892286.90491</v>
      </c>
      <c r="AT176">
        <v>305104616245.63025</v>
      </c>
      <c r="AU176">
        <v>357342690194.09058</v>
      </c>
      <c r="AV176">
        <v>391170773320.46448</v>
      </c>
      <c r="AW176">
        <v>438848237515.97455</v>
      </c>
      <c r="AX176">
        <v>481749373472.44781</v>
      </c>
      <c r="AY176">
        <v>526697204888.85345</v>
      </c>
      <c r="AZ176">
        <v>576622620185.84558</v>
      </c>
      <c r="BA176">
        <v>627489466678.32251</v>
      </c>
      <c r="BB176">
        <v>682101606961.19629</v>
      </c>
      <c r="BC176">
        <v>745661432645.69824</v>
      </c>
      <c r="BD176">
        <v>801440949035.34741</v>
      </c>
      <c r="BE176">
        <v>834681169054.68713</v>
      </c>
      <c r="BF176">
        <v>900501053734.07678</v>
      </c>
      <c r="BG176">
        <v>976358658638.93335</v>
      </c>
      <c r="BH176">
        <v>989482934627.14429</v>
      </c>
      <c r="BI176">
        <v>981583396343.35022</v>
      </c>
      <c r="BJ176">
        <v>1000651050046.7112</v>
      </c>
      <c r="BK176">
        <v>1041739008970.1105</v>
      </c>
      <c r="BL176">
        <v>1123347541616.2014</v>
      </c>
      <c r="BM176">
        <v>1145672541683.1995</v>
      </c>
      <c r="BN176">
        <v>1200097354375.4053</v>
      </c>
      <c r="BO176">
        <v>1326367506668.3718</v>
      </c>
      <c r="BP176">
        <v>1414033302015.1829</v>
      </c>
    </row>
    <row r="177" spans="1:68" ht="14.25" customHeight="1" x14ac:dyDescent="0.2">
      <c r="A177" t="s">
        <v>311</v>
      </c>
      <c r="B177" t="s">
        <v>312</v>
      </c>
      <c r="C177" t="s">
        <v>5818</v>
      </c>
      <c r="D177" t="s">
        <v>5819</v>
      </c>
      <c r="AI177">
        <v>8235845875.2379379</v>
      </c>
      <c r="AJ177">
        <v>8498250524.2878799</v>
      </c>
      <c r="AK177">
        <v>8725494185.2273769</v>
      </c>
      <c r="AL177">
        <v>8897218448.7209377</v>
      </c>
      <c r="AM177">
        <v>9390497287.1322956</v>
      </c>
      <c r="AN177">
        <v>10154184241.512323</v>
      </c>
      <c r="AO177">
        <v>10996086090.531197</v>
      </c>
      <c r="AP177">
        <v>11629405857.159088</v>
      </c>
      <c r="AQ177">
        <v>12196602380.196354</v>
      </c>
      <c r="AR177">
        <v>13239489267.016214</v>
      </c>
      <c r="AS177">
        <v>14094719820.665531</v>
      </c>
      <c r="AT177">
        <v>14838808610.650421</v>
      </c>
      <c r="AU177">
        <v>15183016990.896555</v>
      </c>
      <c r="AV177">
        <v>15873056994.261019</v>
      </c>
      <c r="AW177">
        <v>17165775754.802412</v>
      </c>
      <c r="AX177">
        <v>18462156691.139717</v>
      </c>
      <c r="AY177">
        <v>19821915618.168205</v>
      </c>
      <c r="AZ177">
        <v>21392325317.876404</v>
      </c>
      <c r="BA177">
        <v>22553427991.624477</v>
      </c>
      <c r="BB177">
        <v>21945655627.609764</v>
      </c>
      <c r="BC177">
        <v>23191844513.852818</v>
      </c>
      <c r="BD177">
        <v>25165684383.278564</v>
      </c>
      <c r="BE177">
        <v>26602572158.367847</v>
      </c>
      <c r="BF177">
        <v>28187249493.449207</v>
      </c>
      <c r="BG177">
        <v>30743430632.857464</v>
      </c>
      <c r="BH177">
        <v>33507482488.824268</v>
      </c>
      <c r="BI177">
        <v>36662943590.886383</v>
      </c>
      <c r="BJ177">
        <v>39320819335.379364</v>
      </c>
      <c r="BK177">
        <v>37985581072.301231</v>
      </c>
      <c r="BL177">
        <v>38779474127.848915</v>
      </c>
      <c r="BM177">
        <v>41045837413.44191</v>
      </c>
      <c r="BN177">
        <v>47088770380.598412</v>
      </c>
      <c r="BO177">
        <v>52295615894.983269</v>
      </c>
      <c r="BP177">
        <v>56678665269.532669</v>
      </c>
    </row>
    <row r="178" spans="1:68" ht="14.25" customHeight="1" x14ac:dyDescent="0.2">
      <c r="A178" t="s">
        <v>305</v>
      </c>
      <c r="B178" t="s">
        <v>306</v>
      </c>
      <c r="C178" t="s">
        <v>5818</v>
      </c>
      <c r="D178" t="s">
        <v>5819</v>
      </c>
      <c r="AI178">
        <v>286501240062.34619</v>
      </c>
      <c r="AJ178">
        <v>303414230318.56982</v>
      </c>
      <c r="AK178">
        <v>315623328139.13196</v>
      </c>
      <c r="AL178">
        <v>327167891282.245</v>
      </c>
      <c r="AM178">
        <v>344048857615.63934</v>
      </c>
      <c r="AN178">
        <v>362208817949.80579</v>
      </c>
      <c r="AO178">
        <v>380605124874.92627</v>
      </c>
      <c r="AP178">
        <v>406068034875.68604</v>
      </c>
      <c r="AQ178">
        <v>435227252657.97748</v>
      </c>
      <c r="AR178">
        <v>462796668420.94232</v>
      </c>
      <c r="AS178">
        <v>507623784725.9267</v>
      </c>
      <c r="AT178">
        <v>532572296307.10266</v>
      </c>
      <c r="AU178">
        <v>556285472929.84619</v>
      </c>
      <c r="AV178">
        <v>554118419972.07849</v>
      </c>
      <c r="AW178">
        <v>583063715689.15808</v>
      </c>
      <c r="AX178">
        <v>614044200508.50537</v>
      </c>
      <c r="AY178">
        <v>670411654266.84302</v>
      </c>
      <c r="AZ178">
        <v>719961767619.68555</v>
      </c>
      <c r="BA178">
        <v>763407743799.94702</v>
      </c>
      <c r="BB178">
        <v>736521490059.16052</v>
      </c>
      <c r="BC178">
        <v>748292542443.5199</v>
      </c>
      <c r="BD178">
        <v>777880906388.85742</v>
      </c>
      <c r="BE178">
        <v>792042289740.03162</v>
      </c>
      <c r="BF178">
        <v>827475738129.66223</v>
      </c>
      <c r="BG178">
        <v>830318571509.82068</v>
      </c>
      <c r="BH178">
        <v>851884866008.70642</v>
      </c>
      <c r="BI178">
        <v>890488127445.16052</v>
      </c>
      <c r="BJ178">
        <v>943739691874.95874</v>
      </c>
      <c r="BK178">
        <v>996446719459.49072</v>
      </c>
      <c r="BL178">
        <v>1059591127143.6384</v>
      </c>
      <c r="BM178">
        <v>1065124600844.0389</v>
      </c>
      <c r="BN178">
        <v>1186870070823.3696</v>
      </c>
      <c r="BO178">
        <v>1319463046599.3718</v>
      </c>
      <c r="BP178">
        <v>1398445339399.0703</v>
      </c>
    </row>
    <row r="179" spans="1:68" ht="14.25" customHeight="1" x14ac:dyDescent="0.2">
      <c r="A179" t="s">
        <v>323</v>
      </c>
      <c r="B179" t="s">
        <v>324</v>
      </c>
      <c r="C179" t="s">
        <v>5818</v>
      </c>
      <c r="D179" t="s">
        <v>5819</v>
      </c>
      <c r="AI179">
        <v>78249037932.356415</v>
      </c>
      <c r="AJ179">
        <v>83390389650.935654</v>
      </c>
      <c r="AK179">
        <v>88339469852.14447</v>
      </c>
      <c r="AL179">
        <v>93006413020.621536</v>
      </c>
      <c r="AM179">
        <v>99794625334.435822</v>
      </c>
      <c r="AN179">
        <v>106121285088.96658</v>
      </c>
      <c r="AO179">
        <v>117491281218.1185</v>
      </c>
      <c r="AP179">
        <v>126002322565.46001</v>
      </c>
      <c r="AQ179">
        <v>124960335225.46613</v>
      </c>
      <c r="AR179">
        <v>136417342193.70018</v>
      </c>
      <c r="AS179">
        <v>166105124890.99274</v>
      </c>
      <c r="AT179">
        <v>170770910037.42398</v>
      </c>
      <c r="AU179">
        <v>172705270003.63266</v>
      </c>
      <c r="AV179">
        <v>176590090417.75357</v>
      </c>
      <c r="AW179">
        <v>195950288595.85303</v>
      </c>
      <c r="AX179">
        <v>221764770681.48593</v>
      </c>
      <c r="AY179">
        <v>253397171103.57623</v>
      </c>
      <c r="AZ179">
        <v>264566358944.12173</v>
      </c>
      <c r="BA179">
        <v>295976050426.66559</v>
      </c>
      <c r="BB179">
        <v>268567142941.59106</v>
      </c>
      <c r="BC179">
        <v>284650365882.13171</v>
      </c>
      <c r="BD179">
        <v>309370326298.15509</v>
      </c>
      <c r="BE179">
        <v>330093387414.19385</v>
      </c>
      <c r="BF179">
        <v>342254463749.26917</v>
      </c>
      <c r="BG179">
        <v>340765243535.07874</v>
      </c>
      <c r="BH179">
        <v>315145024684.58142</v>
      </c>
      <c r="BI179">
        <v>310303329051.27515</v>
      </c>
      <c r="BJ179">
        <v>340837019722.3952</v>
      </c>
      <c r="BK179">
        <v>373182530590.83167</v>
      </c>
      <c r="BL179">
        <v>379377632591.48358</v>
      </c>
      <c r="BM179">
        <v>361019819522.15948</v>
      </c>
      <c r="BN179">
        <v>482471574840.69312</v>
      </c>
      <c r="BO179">
        <v>678063487579.7218</v>
      </c>
      <c r="BP179">
        <v>576575751130.18481</v>
      </c>
    </row>
    <row r="180" spans="1:68" ht="14.25" customHeight="1" x14ac:dyDescent="0.2">
      <c r="A180" t="s">
        <v>303</v>
      </c>
      <c r="B180" t="s">
        <v>304</v>
      </c>
      <c r="C180" t="s">
        <v>5818</v>
      </c>
      <c r="D180" t="s">
        <v>5819</v>
      </c>
      <c r="AI180">
        <v>16196689760.129429</v>
      </c>
      <c r="AJ180">
        <v>17810741815.731884</v>
      </c>
      <c r="AK180">
        <v>18964671278.808933</v>
      </c>
      <c r="AL180">
        <v>20161613006.386078</v>
      </c>
      <c r="AM180">
        <v>22283951222.222801</v>
      </c>
      <c r="AN180">
        <v>23540289865.609264</v>
      </c>
      <c r="AO180">
        <v>25248513850.906837</v>
      </c>
      <c r="AP180">
        <v>26980592500.877403</v>
      </c>
      <c r="AQ180">
        <v>28106804323.220932</v>
      </c>
      <c r="AR180">
        <v>29762327038.126564</v>
      </c>
      <c r="AS180">
        <v>32323564942.914551</v>
      </c>
      <c r="AT180">
        <v>34637822533.801346</v>
      </c>
      <c r="AU180">
        <v>35218354121.322182</v>
      </c>
      <c r="AV180">
        <v>37330483315.925797</v>
      </c>
      <c r="AW180">
        <v>40129377425.161179</v>
      </c>
      <c r="AX180">
        <v>42827565904.121323</v>
      </c>
      <c r="AY180">
        <v>45633718277.244232</v>
      </c>
      <c r="AZ180">
        <v>48469053796.285103</v>
      </c>
      <c r="BA180">
        <v>52418781246.038956</v>
      </c>
      <c r="BB180">
        <v>55132930648.747108</v>
      </c>
      <c r="BC180">
        <v>58490655453.086937</v>
      </c>
      <c r="BD180">
        <v>61740111909.630905</v>
      </c>
      <c r="BE180">
        <v>67896548716.869308</v>
      </c>
      <c r="BF180">
        <v>73334815489.017029</v>
      </c>
      <c r="BG180">
        <v>80283011240.367432</v>
      </c>
      <c r="BH180">
        <v>82282973616.270691</v>
      </c>
      <c r="BI180">
        <v>83198953169.46283</v>
      </c>
      <c r="BJ180">
        <v>100972413071.51447</v>
      </c>
      <c r="BK180">
        <v>111086748720.56567</v>
      </c>
      <c r="BL180">
        <v>121063056101.56711</v>
      </c>
      <c r="BM180">
        <v>122690085757.44499</v>
      </c>
      <c r="BN180">
        <v>134000165871.65076</v>
      </c>
      <c r="BO180">
        <v>151512436929.36209</v>
      </c>
      <c r="BP180">
        <v>160101237655.65186</v>
      </c>
    </row>
    <row r="181" spans="1:68" ht="14.25" customHeight="1" x14ac:dyDescent="0.2">
      <c r="A181" t="s">
        <v>301</v>
      </c>
      <c r="B181" t="s">
        <v>302</v>
      </c>
      <c r="C181" t="s">
        <v>5818</v>
      </c>
      <c r="D181" t="s">
        <v>5819</v>
      </c>
      <c r="AI181">
        <v>112072322.02194853</v>
      </c>
      <c r="AJ181">
        <v>93855776.404253066</v>
      </c>
      <c r="AK181">
        <v>80385589.647713378</v>
      </c>
      <c r="AL181">
        <v>69027831.986208394</v>
      </c>
      <c r="AM181">
        <v>67776024.270688877</v>
      </c>
      <c r="AN181">
        <v>63714283.990359962</v>
      </c>
      <c r="AO181">
        <v>57186216.841043919</v>
      </c>
      <c r="AP181">
        <v>52963810.450204656</v>
      </c>
      <c r="AQ181">
        <v>47245492.747017704</v>
      </c>
      <c r="AR181">
        <v>44766975.991317928</v>
      </c>
      <c r="AS181">
        <v>42642199.253041796</v>
      </c>
      <c r="AT181">
        <v>40654404.897112153</v>
      </c>
      <c r="AU181">
        <v>37169380.961636901</v>
      </c>
      <c r="AV181">
        <v>38011122.160339527</v>
      </c>
      <c r="AW181">
        <v>37349051.989765741</v>
      </c>
      <c r="AX181">
        <v>35498929.087983839</v>
      </c>
      <c r="AY181">
        <v>33479304.22208418</v>
      </c>
      <c r="AZ181">
        <v>32786980.22399579</v>
      </c>
      <c r="BA181">
        <v>58686480.266890697</v>
      </c>
      <c r="BB181">
        <v>55767977.872920297</v>
      </c>
      <c r="BC181">
        <v>56445718.680757925</v>
      </c>
      <c r="BD181">
        <v>66082352.070650235</v>
      </c>
      <c r="BE181">
        <v>83709650.026864335</v>
      </c>
      <c r="BF181">
        <v>88644980.414294556</v>
      </c>
      <c r="BG181">
        <v>104476177.97347274</v>
      </c>
      <c r="BH181">
        <v>109050744.91848332</v>
      </c>
      <c r="BI181">
        <v>114636131.49843158</v>
      </c>
      <c r="BJ181">
        <v>109280211.22680095</v>
      </c>
      <c r="BK181">
        <v>110836381.45877507</v>
      </c>
      <c r="BL181">
        <v>122328982.16964577</v>
      </c>
      <c r="BM181">
        <v>125896362.80485895</v>
      </c>
      <c r="BN181">
        <v>141875242.42887467</v>
      </c>
      <c r="BO181">
        <v>155142370.77603588</v>
      </c>
      <c r="BP181">
        <v>161929678.19310138</v>
      </c>
    </row>
    <row r="182" spans="1:68" ht="14.25" customHeight="1" x14ac:dyDescent="0.2">
      <c r="A182" t="s">
        <v>309</v>
      </c>
      <c r="B182" t="s">
        <v>310</v>
      </c>
      <c r="C182" t="s">
        <v>5818</v>
      </c>
      <c r="D182" t="s">
        <v>5819</v>
      </c>
      <c r="AI182">
        <v>49518971203.320038</v>
      </c>
      <c r="AJ182">
        <v>50890228984.928612</v>
      </c>
      <c r="AK182">
        <v>52754607399.585426</v>
      </c>
      <c r="AL182">
        <v>57027516155.82959</v>
      </c>
      <c r="AM182">
        <v>61942364885.652756</v>
      </c>
      <c r="AN182">
        <v>65700058302.350258</v>
      </c>
      <c r="AO182">
        <v>68824180125.597778</v>
      </c>
      <c r="AP182">
        <v>72326061050.19249</v>
      </c>
      <c r="AQ182">
        <v>73705737298.859222</v>
      </c>
      <c r="AR182">
        <v>78923926226.422989</v>
      </c>
      <c r="AS182">
        <v>82942977611.299835</v>
      </c>
      <c r="AT182">
        <v>87392899360.875946</v>
      </c>
      <c r="AU182">
        <v>92024844754.32312</v>
      </c>
      <c r="AV182">
        <v>96601932011.899597</v>
      </c>
      <c r="AW182">
        <v>102582703525.7059</v>
      </c>
      <c r="AX182">
        <v>106147882736.15636</v>
      </c>
      <c r="AY182">
        <v>116097800672.81161</v>
      </c>
      <c r="AZ182">
        <v>123983315954.11887</v>
      </c>
      <c r="BA182">
        <v>127057661824.00455</v>
      </c>
      <c r="BB182">
        <v>132016477345.68796</v>
      </c>
      <c r="BC182">
        <v>135802972088.33585</v>
      </c>
      <c r="BD182">
        <v>143366208699.69009</v>
      </c>
      <c r="BE182">
        <v>145420433772.70459</v>
      </c>
      <c r="BF182">
        <v>160996114051.44888</v>
      </c>
      <c r="BG182">
        <v>168455574604.54074</v>
      </c>
      <c r="BH182">
        <v>172797415992.00009</v>
      </c>
      <c r="BI182">
        <v>188310543730.49976</v>
      </c>
      <c r="BJ182">
        <v>203167246580.78882</v>
      </c>
      <c r="BK182">
        <v>208272451464.56543</v>
      </c>
      <c r="BL182">
        <v>224879077249.26062</v>
      </c>
      <c r="BM182">
        <v>230501909066.18448</v>
      </c>
      <c r="BN182">
        <v>246334202069.85455</v>
      </c>
      <c r="BO182">
        <v>267771301960.40652</v>
      </c>
      <c r="BP182">
        <v>282620901588.83252</v>
      </c>
    </row>
    <row r="183" spans="1:68" ht="14.25" customHeight="1" x14ac:dyDescent="0.2">
      <c r="A183" t="s">
        <v>905</v>
      </c>
      <c r="B183" t="s">
        <v>906</v>
      </c>
      <c r="C183" t="s">
        <v>5818</v>
      </c>
      <c r="D183" t="s">
        <v>5819</v>
      </c>
      <c r="AI183">
        <v>18473752717592.512</v>
      </c>
      <c r="AJ183">
        <v>19336715771567.629</v>
      </c>
      <c r="AK183">
        <v>20211583930604.344</v>
      </c>
      <c r="AL183">
        <v>20934793687258.234</v>
      </c>
      <c r="AM183">
        <v>22043241351247.863</v>
      </c>
      <c r="AN183">
        <v>23114739670675.684</v>
      </c>
      <c r="AO183">
        <v>24324794652862.086</v>
      </c>
      <c r="AP183">
        <v>25627178133460.387</v>
      </c>
      <c r="AQ183">
        <v>26513013426855.941</v>
      </c>
      <c r="AR183">
        <v>27743505132173.809</v>
      </c>
      <c r="AS183">
        <v>29663997181880.566</v>
      </c>
      <c r="AT183">
        <v>30818178984170.762</v>
      </c>
      <c r="AU183">
        <v>32001993541228.406</v>
      </c>
      <c r="AV183">
        <v>33193321565723.402</v>
      </c>
      <c r="AW183">
        <v>35207194640002.422</v>
      </c>
      <c r="AX183">
        <v>37124622333645.484</v>
      </c>
      <c r="AY183">
        <v>39886303181909.633</v>
      </c>
      <c r="AZ183">
        <v>42147456721101.453</v>
      </c>
      <c r="BA183">
        <v>43584816899848.734</v>
      </c>
      <c r="BB183">
        <v>42682346757983.922</v>
      </c>
      <c r="BC183">
        <v>44601746285053.953</v>
      </c>
      <c r="BD183">
        <v>46706261555925.938</v>
      </c>
      <c r="BE183">
        <v>48277535411255.742</v>
      </c>
      <c r="BF183">
        <v>50322657167010.547</v>
      </c>
      <c r="BG183">
        <v>52139965299703.82</v>
      </c>
      <c r="BH183">
        <v>53976494142886.07</v>
      </c>
      <c r="BI183">
        <v>56167989904638.742</v>
      </c>
      <c r="BJ183">
        <v>58689528457329.734</v>
      </c>
      <c r="BK183">
        <v>61307145724481.305</v>
      </c>
      <c r="BL183">
        <v>64344336416064.367</v>
      </c>
      <c r="BM183">
        <v>63395236678379.477</v>
      </c>
      <c r="BN183">
        <v>69757608005507.828</v>
      </c>
      <c r="BO183">
        <v>77048754287449.516</v>
      </c>
      <c r="BP183">
        <v>81653708207007.031</v>
      </c>
    </row>
    <row r="184" spans="1:68" ht="14.25" customHeight="1" x14ac:dyDescent="0.2">
      <c r="A184" t="s">
        <v>325</v>
      </c>
      <c r="B184" t="s">
        <v>326</v>
      </c>
      <c r="C184" t="s">
        <v>5818</v>
      </c>
      <c r="D184" t="s">
        <v>5819</v>
      </c>
      <c r="AI184">
        <v>47457422314.166481</v>
      </c>
      <c r="AJ184">
        <v>52042427727.167702</v>
      </c>
      <c r="AK184">
        <v>57706974725.771866</v>
      </c>
      <c r="AL184">
        <v>62644685468.949989</v>
      </c>
      <c r="AM184">
        <v>66462082241.333931</v>
      </c>
      <c r="AN184">
        <v>71246206187.904221</v>
      </c>
      <c r="AO184">
        <v>74760402835.2789</v>
      </c>
      <c r="AP184">
        <v>80638069626.338028</v>
      </c>
      <c r="AQ184">
        <v>83699010099.846024</v>
      </c>
      <c r="AR184">
        <v>85164818036.238022</v>
      </c>
      <c r="AS184">
        <v>92799551443.011673</v>
      </c>
      <c r="AT184">
        <v>99142800991.448868</v>
      </c>
      <c r="AU184">
        <v>99575045120.817596</v>
      </c>
      <c r="AV184">
        <v>98831256584.841934</v>
      </c>
      <c r="AW184">
        <v>102800361187.16066</v>
      </c>
      <c r="AX184">
        <v>108663842392.74234</v>
      </c>
      <c r="AY184">
        <v>118032171568.33362</v>
      </c>
      <c r="AZ184">
        <v>126627955063.51881</v>
      </c>
      <c r="BA184">
        <v>139651361100.31955</v>
      </c>
      <c r="BB184">
        <v>149101396097.45648</v>
      </c>
      <c r="BC184">
        <v>153500039110.15063</v>
      </c>
      <c r="BD184">
        <v>161201808676.58527</v>
      </c>
      <c r="BE184">
        <v>177317851461.74564</v>
      </c>
      <c r="BF184">
        <v>180245565668.08411</v>
      </c>
      <c r="BG184">
        <v>177051225729.96439</v>
      </c>
      <c r="BH184">
        <v>150899641148.98987</v>
      </c>
      <c r="BI184">
        <v>146364894955.71185</v>
      </c>
      <c r="BJ184">
        <v>152544979822.97247</v>
      </c>
      <c r="BK184">
        <v>173709314188.18661</v>
      </c>
      <c r="BL184">
        <v>171026532860.20551</v>
      </c>
      <c r="BM184">
        <v>159025846781.07852</v>
      </c>
      <c r="BN184">
        <v>175986428645.66641</v>
      </c>
      <c r="BO184">
        <v>196499118028.42587</v>
      </c>
      <c r="BP184">
        <v>206309101066.40115</v>
      </c>
    </row>
    <row r="185" spans="1:68" ht="14.25" customHeight="1" x14ac:dyDescent="0.2">
      <c r="A185" t="s">
        <v>907</v>
      </c>
      <c r="B185" t="s">
        <v>908</v>
      </c>
      <c r="C185" t="s">
        <v>5818</v>
      </c>
      <c r="D185" t="s">
        <v>5819</v>
      </c>
      <c r="AI185">
        <v>73201298793.77211</v>
      </c>
      <c r="AJ185">
        <v>77457830999.488373</v>
      </c>
      <c r="AK185">
        <v>80244099084.051147</v>
      </c>
      <c r="AL185">
        <v>85079595894.392349</v>
      </c>
      <c r="AM185">
        <v>89031111918.394501</v>
      </c>
      <c r="AN185">
        <v>95276665098.849625</v>
      </c>
      <c r="AO185">
        <v>100406479174.86969</v>
      </c>
      <c r="AP185">
        <v>106172501613.89175</v>
      </c>
      <c r="AQ185">
        <v>111583783989.56886</v>
      </c>
      <c r="AR185">
        <v>115925327296.72223</v>
      </c>
      <c r="AS185">
        <v>125198483974.50778</v>
      </c>
      <c r="AT185">
        <v>132859076658.78604</v>
      </c>
      <c r="AU185">
        <v>140952277146.4462</v>
      </c>
      <c r="AV185">
        <v>149898087920.50113</v>
      </c>
      <c r="AW185">
        <v>161150441180.33759</v>
      </c>
      <c r="AX185">
        <v>173502552035.0477</v>
      </c>
      <c r="AY185">
        <v>191570707526.9194</v>
      </c>
      <c r="AZ185">
        <v>210807687410.38928</v>
      </c>
      <c r="BA185">
        <v>223182630639.82489</v>
      </c>
      <c r="BB185">
        <v>221285876539.03262</v>
      </c>
      <c r="BC185">
        <v>230932030635.68881</v>
      </c>
      <c r="BD185">
        <v>244057718993.19986</v>
      </c>
      <c r="BE185">
        <v>255743487927.18839</v>
      </c>
      <c r="BF185">
        <v>262923197228.13861</v>
      </c>
      <c r="BG185">
        <v>270578893182.01965</v>
      </c>
      <c r="BH185">
        <v>266808620751.45926</v>
      </c>
      <c r="BI185">
        <v>281660429980.93347</v>
      </c>
      <c r="BJ185">
        <v>305281336075.66113</v>
      </c>
      <c r="BK185">
        <v>323623832752.8468</v>
      </c>
      <c r="BL185">
        <v>352777920711.17328</v>
      </c>
      <c r="BM185">
        <v>336703954493.13568</v>
      </c>
      <c r="BN185">
        <v>374301836001.90131</v>
      </c>
      <c r="BO185">
        <v>418500268050.51111</v>
      </c>
      <c r="BP185">
        <v>446968191443.28003</v>
      </c>
    </row>
    <row r="186" spans="1:68" ht="14.25" customHeight="1" x14ac:dyDescent="0.2">
      <c r="A186" t="s">
        <v>327</v>
      </c>
      <c r="B186" t="s">
        <v>328</v>
      </c>
      <c r="C186" t="s">
        <v>5818</v>
      </c>
      <c r="D186" t="s">
        <v>5819</v>
      </c>
      <c r="AI186">
        <v>220145327058.79492</v>
      </c>
      <c r="AJ186">
        <v>239109860221.67258</v>
      </c>
      <c r="AK186">
        <v>263404278871.28824</v>
      </c>
      <c r="AL186">
        <v>274387544190.02582</v>
      </c>
      <c r="AM186">
        <v>290720230114.80066</v>
      </c>
      <c r="AN186">
        <v>311545532158.44824</v>
      </c>
      <c r="AO186">
        <v>332624937578.60858</v>
      </c>
      <c r="AP186">
        <v>341793200791.77203</v>
      </c>
      <c r="AQ186">
        <v>354448986574.85876</v>
      </c>
      <c r="AR186">
        <v>372621675884.32471</v>
      </c>
      <c r="AS186">
        <v>397295872794.26996</v>
      </c>
      <c r="AT186">
        <v>421075052508.41241</v>
      </c>
      <c r="AU186">
        <v>438714453464.07507</v>
      </c>
      <c r="AV186">
        <v>471540229064.56989</v>
      </c>
      <c r="AW186">
        <v>522140892734.7608</v>
      </c>
      <c r="AX186">
        <v>577697637558.08447</v>
      </c>
      <c r="AY186">
        <v>631551171899.29602</v>
      </c>
      <c r="AZ186">
        <v>677493326129.23853</v>
      </c>
      <c r="BA186">
        <v>705189290465.61157</v>
      </c>
      <c r="BB186">
        <v>734177854521.19946</v>
      </c>
      <c r="BC186">
        <v>754259486417.82043</v>
      </c>
      <c r="BD186">
        <v>790452779286.80066</v>
      </c>
      <c r="BE186">
        <v>840345473962.34631</v>
      </c>
      <c r="BF186">
        <v>881009821208.77039</v>
      </c>
      <c r="BG186">
        <v>924121429937.1521</v>
      </c>
      <c r="BH186">
        <v>973520332591.7218</v>
      </c>
      <c r="BI186">
        <v>1019403996557.8507</v>
      </c>
      <c r="BJ186">
        <v>1069378806760.2065</v>
      </c>
      <c r="BK186">
        <v>1129963710339.0037</v>
      </c>
      <c r="BL186">
        <v>1162667379542.9724</v>
      </c>
      <c r="BM186">
        <v>1186293820824.8311</v>
      </c>
      <c r="BN186">
        <v>1285342890384.1621</v>
      </c>
      <c r="BO186">
        <v>1441438133673.2524</v>
      </c>
      <c r="BP186">
        <v>1493905948493.043</v>
      </c>
    </row>
    <row r="187" spans="1:68" ht="14.25" customHeight="1" x14ac:dyDescent="0.2">
      <c r="A187" t="s">
        <v>331</v>
      </c>
      <c r="B187" t="s">
        <v>332</v>
      </c>
      <c r="C187" t="s">
        <v>5818</v>
      </c>
      <c r="D187" t="s">
        <v>5819</v>
      </c>
      <c r="AI187">
        <v>12906945135.094206</v>
      </c>
      <c r="AJ187">
        <v>14600252456.992037</v>
      </c>
      <c r="AK187">
        <v>16157725460.021435</v>
      </c>
      <c r="AL187">
        <v>17443135221.495224</v>
      </c>
      <c r="AM187">
        <v>18323351027.558743</v>
      </c>
      <c r="AN187">
        <v>19035230535.56266</v>
      </c>
      <c r="AO187">
        <v>20174519018.65102</v>
      </c>
      <c r="AP187">
        <v>21848369550.00119</v>
      </c>
      <c r="AQ187">
        <v>23715940882.533577</v>
      </c>
      <c r="AR187">
        <v>24993693438.206669</v>
      </c>
      <c r="AS187">
        <v>26253894830.230022</v>
      </c>
      <c r="AT187">
        <v>26999215053.725262</v>
      </c>
      <c r="AU187">
        <v>28029986993.981022</v>
      </c>
      <c r="AV187">
        <v>29785460325.257095</v>
      </c>
      <c r="AW187">
        <v>32887152150.327549</v>
      </c>
      <c r="AX187">
        <v>36357474559.967384</v>
      </c>
      <c r="AY187">
        <v>40721509617.735367</v>
      </c>
      <c r="AZ187">
        <v>46837033653.097641</v>
      </c>
      <c r="BA187">
        <v>52444482601.90316</v>
      </c>
      <c r="BB187">
        <v>53423851521.435387</v>
      </c>
      <c r="BC187">
        <v>57224481459.871101</v>
      </c>
      <c r="BD187">
        <v>65012818041.074631</v>
      </c>
      <c r="BE187">
        <v>73744727730.890594</v>
      </c>
      <c r="BF187">
        <v>84421080148.871872</v>
      </c>
      <c r="BG187">
        <v>95450556963.656464</v>
      </c>
      <c r="BH187">
        <v>108461088527.59221</v>
      </c>
      <c r="BI187">
        <v>122509704325.75186</v>
      </c>
      <c r="BJ187">
        <v>137743335718.84186</v>
      </c>
      <c r="BK187">
        <v>135258665167.80467</v>
      </c>
      <c r="BL187">
        <v>140644905274.66974</v>
      </c>
      <c r="BM187">
        <v>116045912886.77414</v>
      </c>
      <c r="BN187">
        <v>134436015306.78392</v>
      </c>
      <c r="BO187">
        <v>159456550546.36707</v>
      </c>
      <c r="BP187">
        <v>177361079662.57294</v>
      </c>
    </row>
    <row r="188" spans="1:68" ht="14.25" customHeight="1" x14ac:dyDescent="0.2">
      <c r="A188" t="s">
        <v>337</v>
      </c>
      <c r="B188" t="s">
        <v>338</v>
      </c>
      <c r="C188" t="s">
        <v>5818</v>
      </c>
      <c r="D188" t="s">
        <v>5819</v>
      </c>
      <c r="AI188">
        <v>74116182037.627991</v>
      </c>
      <c r="AJ188">
        <v>78323106651.520096</v>
      </c>
      <c r="AK188">
        <v>79674985250.471161</v>
      </c>
      <c r="AL188">
        <v>85840388308.064011</v>
      </c>
      <c r="AM188">
        <v>98464395690.883316</v>
      </c>
      <c r="AN188">
        <v>107979480316.08926</v>
      </c>
      <c r="AO188">
        <v>113033978459.00752</v>
      </c>
      <c r="AP188">
        <v>122430449955.14769</v>
      </c>
      <c r="AQ188">
        <v>123321655129.67242</v>
      </c>
      <c r="AR188">
        <v>126936414117.93639</v>
      </c>
      <c r="AS188">
        <v>133309382894.62076</v>
      </c>
      <c r="AT188">
        <v>137153352632.57024</v>
      </c>
      <c r="AU188">
        <v>146880640287.45987</v>
      </c>
      <c r="AV188">
        <v>156018919944.50357</v>
      </c>
      <c r="AW188">
        <v>168158161163.59259</v>
      </c>
      <c r="AX188">
        <v>184330906995.07159</v>
      </c>
      <c r="AY188">
        <v>204321436683.29712</v>
      </c>
      <c r="AZ188">
        <v>227733468339.58826</v>
      </c>
      <c r="BA188">
        <v>253305933866.14102</v>
      </c>
      <c r="BB188">
        <v>257661182884.98782</v>
      </c>
      <c r="BC188">
        <v>282522933753.22119</v>
      </c>
      <c r="BD188">
        <v>306596257463.36096</v>
      </c>
      <c r="BE188">
        <v>317877785320.22162</v>
      </c>
      <c r="BF188">
        <v>336660846713.9364</v>
      </c>
      <c r="BG188">
        <v>346866168556.31171</v>
      </c>
      <c r="BH188">
        <v>353319959252.51544</v>
      </c>
      <c r="BI188">
        <v>372451971818.88434</v>
      </c>
      <c r="BJ188">
        <v>394435327375.36926</v>
      </c>
      <c r="BK188">
        <v>417164014966.50372</v>
      </c>
      <c r="BL188">
        <v>440127331383.87811</v>
      </c>
      <c r="BM188">
        <v>412561044537.2641</v>
      </c>
      <c r="BN188">
        <v>506697261408.82361</v>
      </c>
      <c r="BO188">
        <v>557156350134.70557</v>
      </c>
      <c r="BP188">
        <v>574287564176.54956</v>
      </c>
    </row>
    <row r="189" spans="1:68" ht="14.25" customHeight="1" x14ac:dyDescent="0.2">
      <c r="A189" t="s">
        <v>339</v>
      </c>
      <c r="B189" t="s">
        <v>340</v>
      </c>
      <c r="C189" t="s">
        <v>5818</v>
      </c>
      <c r="D189" t="s">
        <v>5819</v>
      </c>
      <c r="AI189">
        <v>163922815837.59192</v>
      </c>
      <c r="AJ189">
        <v>168726841750.45624</v>
      </c>
      <c r="AK189">
        <v>173292591050.20679</v>
      </c>
      <c r="AL189">
        <v>181270865320.1322</v>
      </c>
      <c r="AM189">
        <v>193238822442.93103</v>
      </c>
      <c r="AN189">
        <v>206415565504.32883</v>
      </c>
      <c r="AO189">
        <v>222512680273.17142</v>
      </c>
      <c r="AP189">
        <v>238089227859.56244</v>
      </c>
      <c r="AQ189">
        <v>239527280457.62231</v>
      </c>
      <c r="AR189">
        <v>251045919509.58676</v>
      </c>
      <c r="AS189">
        <v>267983918154.8537</v>
      </c>
      <c r="AT189">
        <v>282373530807.41003</v>
      </c>
      <c r="AU189">
        <v>297418392713.66858</v>
      </c>
      <c r="AV189">
        <v>318718479265.83563</v>
      </c>
      <c r="AW189">
        <v>348789467147.81799</v>
      </c>
      <c r="AX189">
        <v>377505058700.58154</v>
      </c>
      <c r="AY189">
        <v>409835358903.75677</v>
      </c>
      <c r="AZ189">
        <v>448381089556.46063</v>
      </c>
      <c r="BA189">
        <v>476875271354.22821</v>
      </c>
      <c r="BB189">
        <v>486765839758.70001</v>
      </c>
      <c r="BC189">
        <v>528817160239.53845</v>
      </c>
      <c r="BD189">
        <v>560551170606.22095</v>
      </c>
      <c r="BE189">
        <v>610496454591.48572</v>
      </c>
      <c r="BF189">
        <v>650515526381.17114</v>
      </c>
      <c r="BG189">
        <v>694071312904.09924</v>
      </c>
      <c r="BH189">
        <v>726055887763.05103</v>
      </c>
      <c r="BI189">
        <v>787994332739.75159</v>
      </c>
      <c r="BJ189">
        <v>840500711144.96167</v>
      </c>
      <c r="BK189">
        <v>914882799575.08191</v>
      </c>
      <c r="BL189">
        <v>988832200555.34949</v>
      </c>
      <c r="BM189">
        <v>923366701020.75415</v>
      </c>
      <c r="BN189">
        <v>1001824458376.0997</v>
      </c>
      <c r="BO189">
        <v>1153658839296.6741</v>
      </c>
      <c r="BP189">
        <v>1262021926766.7217</v>
      </c>
    </row>
    <row r="190" spans="1:68" ht="14.25" customHeight="1" x14ac:dyDescent="0.2">
      <c r="A190" t="s">
        <v>329</v>
      </c>
      <c r="B190" t="s">
        <v>330</v>
      </c>
      <c r="C190" t="s">
        <v>5818</v>
      </c>
      <c r="D190" t="s">
        <v>5819</v>
      </c>
      <c r="AI190">
        <v>146551249.75899276</v>
      </c>
      <c r="AJ190">
        <v>158939092.5137381</v>
      </c>
      <c r="AK190">
        <v>152157175.9479816</v>
      </c>
      <c r="AL190">
        <v>136604740.47683218</v>
      </c>
      <c r="AM190">
        <v>149706643.87376407</v>
      </c>
      <c r="AN190">
        <v>169505687.76826447</v>
      </c>
      <c r="AO190">
        <v>190560353.27827337</v>
      </c>
      <c r="AP190">
        <v>198304912.04139864</v>
      </c>
      <c r="AQ190">
        <v>204544181.77766466</v>
      </c>
      <c r="AR190">
        <v>196237033.9829464</v>
      </c>
      <c r="AS190">
        <v>195456618.16937792</v>
      </c>
      <c r="AT190">
        <v>212849226.13945696</v>
      </c>
      <c r="AU190">
        <v>226999751.57359791</v>
      </c>
      <c r="AV190">
        <v>224020020.27293366</v>
      </c>
      <c r="AW190">
        <v>239105676.13136992</v>
      </c>
      <c r="AX190">
        <v>255021717.22359863</v>
      </c>
      <c r="AY190">
        <v>262560919.81617954</v>
      </c>
      <c r="AZ190">
        <v>274404471.22130692</v>
      </c>
      <c r="BA190">
        <v>264325379.58197132</v>
      </c>
      <c r="BB190">
        <v>246645676.40687448</v>
      </c>
      <c r="BC190">
        <v>247406599.46050346</v>
      </c>
      <c r="BD190">
        <v>265435080.01062447</v>
      </c>
      <c r="BE190">
        <v>273766980.97205639</v>
      </c>
      <c r="BF190">
        <v>269972319.17828834</v>
      </c>
      <c r="BG190">
        <v>289216708.43441814</v>
      </c>
      <c r="BH190">
        <v>320356456.47881269</v>
      </c>
      <c r="BI190">
        <v>326254730.79027933</v>
      </c>
      <c r="BJ190">
        <v>320342362.70962751</v>
      </c>
      <c r="BK190">
        <v>329756915.72228318</v>
      </c>
      <c r="BL190">
        <v>338341291.82986325</v>
      </c>
      <c r="BM190">
        <v>316865594.25440174</v>
      </c>
      <c r="BN190">
        <v>284454390.37142926</v>
      </c>
      <c r="BO190">
        <v>303379791.07189935</v>
      </c>
      <c r="BP190">
        <v>315848005.78518564</v>
      </c>
    </row>
    <row r="191" spans="1:68" ht="14.25" customHeight="1" x14ac:dyDescent="0.2">
      <c r="A191" t="s">
        <v>333</v>
      </c>
      <c r="B191" t="s">
        <v>334</v>
      </c>
      <c r="C191" t="s">
        <v>5818</v>
      </c>
      <c r="D191" t="s">
        <v>5819</v>
      </c>
      <c r="AI191">
        <v>6636625576.0195704</v>
      </c>
      <c r="AJ191">
        <v>7516082468.4320173</v>
      </c>
      <c r="AK191">
        <v>8751992502.8064671</v>
      </c>
      <c r="AL191">
        <v>10590266617.585653</v>
      </c>
      <c r="AM191">
        <v>11459111502.474791</v>
      </c>
      <c r="AN191">
        <v>11311837623.615295</v>
      </c>
      <c r="AO191">
        <v>12409769800.280466</v>
      </c>
      <c r="AP191">
        <v>12130888658.479956</v>
      </c>
      <c r="AQ191">
        <v>11804858001.976339</v>
      </c>
      <c r="AR191">
        <v>12194053548.386522</v>
      </c>
      <c r="AS191">
        <v>12159159062.264978</v>
      </c>
      <c r="AT191">
        <v>12417865874.363266</v>
      </c>
      <c r="AU191">
        <v>12590800156.734936</v>
      </c>
      <c r="AV191">
        <v>13117239566.60981</v>
      </c>
      <c r="AW191">
        <v>13836515284.407722</v>
      </c>
      <c r="AX191">
        <v>15175777704.516762</v>
      </c>
      <c r="AY191">
        <v>16490093334.338608</v>
      </c>
      <c r="AZ191">
        <v>18260499666.527153</v>
      </c>
      <c r="BA191">
        <v>18557148782.52235</v>
      </c>
      <c r="BB191">
        <v>19941353582.604546</v>
      </c>
      <c r="BC191">
        <v>22227994798.785049</v>
      </c>
      <c r="BD191">
        <v>22937846465.992699</v>
      </c>
      <c r="BE191">
        <v>24453122386.445396</v>
      </c>
      <c r="BF191">
        <v>25820522087.797565</v>
      </c>
      <c r="BG191">
        <v>29828194888.861786</v>
      </c>
      <c r="BH191">
        <v>32085428348.461105</v>
      </c>
      <c r="BI191">
        <v>34168434981.253006</v>
      </c>
      <c r="BJ191">
        <v>36009673547.095421</v>
      </c>
      <c r="BK191">
        <v>36731754150.610054</v>
      </c>
      <c r="BL191">
        <v>39021664185.534836</v>
      </c>
      <c r="BM191">
        <v>38284704235.721313</v>
      </c>
      <c r="BN191">
        <v>39727517121.842316</v>
      </c>
      <c r="BO191">
        <v>44721166655.009377</v>
      </c>
      <c r="BP191">
        <v>47593932955.364143</v>
      </c>
    </row>
    <row r="192" spans="1:68" ht="14.25" customHeight="1" x14ac:dyDescent="0.2">
      <c r="A192" t="s">
        <v>341</v>
      </c>
      <c r="B192" t="s">
        <v>342</v>
      </c>
      <c r="C192" t="s">
        <v>5818</v>
      </c>
      <c r="D192" t="s">
        <v>5819</v>
      </c>
      <c r="AI192">
        <v>235562198119.37674</v>
      </c>
      <c r="AJ192">
        <v>226443375167.35724</v>
      </c>
      <c r="AK192">
        <v>237428561036.04517</v>
      </c>
      <c r="AL192">
        <v>252142833435.81583</v>
      </c>
      <c r="AM192">
        <v>271157480919.48282</v>
      </c>
      <c r="AN192">
        <v>296412995578.63074</v>
      </c>
      <c r="AO192">
        <v>319623967449.78412</v>
      </c>
      <c r="AP192">
        <v>345333867277.79517</v>
      </c>
      <c r="AQ192">
        <v>366826947478.32648</v>
      </c>
      <c r="AR192">
        <v>388183852269.95447</v>
      </c>
      <c r="AS192">
        <v>408352623909.33002</v>
      </c>
      <c r="AT192">
        <v>425433422805.85913</v>
      </c>
      <c r="AU192">
        <v>451281395936.75946</v>
      </c>
      <c r="AV192">
        <v>469501458962.01709</v>
      </c>
      <c r="AW192">
        <v>509887742739.99957</v>
      </c>
      <c r="AX192">
        <v>530377303430.3476</v>
      </c>
      <c r="AY192">
        <v>577925860757.08582</v>
      </c>
      <c r="AZ192">
        <v>640678926256.32922</v>
      </c>
      <c r="BA192">
        <v>697829222312.1488</v>
      </c>
      <c r="BB192">
        <v>734012907050.08691</v>
      </c>
      <c r="BC192">
        <v>794607803218.27771</v>
      </c>
      <c r="BD192">
        <v>862451593850.19861</v>
      </c>
      <c r="BE192">
        <v>897877592741.88159</v>
      </c>
      <c r="BF192">
        <v>925133013061.52795</v>
      </c>
      <c r="BG192">
        <v>962317685845.28015</v>
      </c>
      <c r="BH192">
        <v>1018896775056.1437</v>
      </c>
      <c r="BI192">
        <v>1069459264341.8994</v>
      </c>
      <c r="BJ192">
        <v>1137654421219.1494</v>
      </c>
      <c r="BK192">
        <v>1216240206906.0972</v>
      </c>
      <c r="BL192">
        <v>1347315397717.0032</v>
      </c>
      <c r="BM192">
        <v>1376571678922.8965</v>
      </c>
      <c r="BN192">
        <v>1527350128193.2903</v>
      </c>
      <c r="BO192">
        <v>1720333212668.9744</v>
      </c>
      <c r="BP192">
        <v>1814628510978.8545</v>
      </c>
    </row>
    <row r="193" spans="1:68" ht="14.25" customHeight="1" x14ac:dyDescent="0.2">
      <c r="A193" t="s">
        <v>909</v>
      </c>
      <c r="B193" t="s">
        <v>910</v>
      </c>
      <c r="C193" t="s">
        <v>5818</v>
      </c>
      <c r="D193" t="s">
        <v>5819</v>
      </c>
      <c r="AI193">
        <v>614221124114.52917</v>
      </c>
      <c r="AJ193">
        <v>640647923162.09766</v>
      </c>
      <c r="AK193">
        <v>677042245881.88562</v>
      </c>
      <c r="AL193">
        <v>699955357673.40735</v>
      </c>
      <c r="AM193">
        <v>716981696150.89124</v>
      </c>
      <c r="AN193">
        <v>756382761390.67444</v>
      </c>
      <c r="AO193">
        <v>816263835346.2677</v>
      </c>
      <c r="AP193">
        <v>891787252535.25635</v>
      </c>
      <c r="AQ193">
        <v>977548540908.08643</v>
      </c>
      <c r="AR193">
        <v>1043679549288.9824</v>
      </c>
      <c r="AS193">
        <v>1135580044203.4299</v>
      </c>
      <c r="AT193">
        <v>1209564785606.9368</v>
      </c>
      <c r="AU193">
        <v>1285567834841.0166</v>
      </c>
      <c r="AV193">
        <v>1274122278088.9148</v>
      </c>
      <c r="AW193">
        <v>1484225650059.0217</v>
      </c>
      <c r="AX193">
        <v>1618687119296.9983</v>
      </c>
      <c r="AY193">
        <v>1771995114833.9375</v>
      </c>
      <c r="AZ193">
        <v>1926611459150.3647</v>
      </c>
      <c r="BA193">
        <v>2090103848535.439</v>
      </c>
      <c r="BB193">
        <v>2200892135692.8271</v>
      </c>
      <c r="BC193">
        <v>2371437778587.29</v>
      </c>
      <c r="BD193">
        <v>2525176398229.1562</v>
      </c>
      <c r="BE193">
        <v>2651432347067.4482</v>
      </c>
      <c r="BF193">
        <v>2850340003657.7603</v>
      </c>
      <c r="BG193">
        <v>3013596827262.1328</v>
      </c>
      <c r="BH193">
        <v>2950207701630.0396</v>
      </c>
      <c r="BI193">
        <v>3031576280599.6353</v>
      </c>
      <c r="BJ193">
        <v>3205482400853.126</v>
      </c>
      <c r="BK193">
        <v>3468249509758.3374</v>
      </c>
      <c r="BL193">
        <v>3719945704530.3037</v>
      </c>
      <c r="BM193">
        <v>3698712575748.6758</v>
      </c>
      <c r="BN193">
        <v>4074423561733.6768</v>
      </c>
      <c r="BO193">
        <v>4541722265428.2949</v>
      </c>
      <c r="BP193">
        <v>4815225857920.8799</v>
      </c>
    </row>
    <row r="194" spans="1:68" ht="14.25" customHeight="1" x14ac:dyDescent="0.2">
      <c r="A194" t="s">
        <v>345</v>
      </c>
      <c r="B194" t="s">
        <v>346</v>
      </c>
      <c r="C194" t="s">
        <v>5818</v>
      </c>
      <c r="D194" t="s">
        <v>5819</v>
      </c>
      <c r="AI194">
        <v>47430946908.367447</v>
      </c>
      <c r="AJ194">
        <v>50164929622.352989</v>
      </c>
      <c r="AK194">
        <v>53649844268.591797</v>
      </c>
      <c r="AL194">
        <v>57472364671.005486</v>
      </c>
      <c r="AM194">
        <v>61156651041.435349</v>
      </c>
      <c r="AN194">
        <v>65279254342.347153</v>
      </c>
      <c r="AO194">
        <v>68012386141.944366</v>
      </c>
      <c r="AP194">
        <v>72561523626.824265</v>
      </c>
      <c r="AQ194">
        <v>77435299156.031082</v>
      </c>
      <c r="AR194">
        <v>82763674427.201675</v>
      </c>
      <c r="AS194">
        <v>87407772699.891556</v>
      </c>
      <c r="AT194">
        <v>95018648286.451553</v>
      </c>
      <c r="AU194">
        <v>97379572624.017975</v>
      </c>
      <c r="AV194">
        <v>99355198861.334869</v>
      </c>
      <c r="AW194">
        <v>110952955185.34883</v>
      </c>
      <c r="AX194">
        <v>112158144228.15227</v>
      </c>
      <c r="AY194">
        <v>113987397218.66069</v>
      </c>
      <c r="AZ194">
        <v>115714247420.41537</v>
      </c>
      <c r="BA194">
        <v>115768684419.49664</v>
      </c>
      <c r="BB194">
        <v>114208485362.91417</v>
      </c>
      <c r="BC194">
        <v>115118738801.69351</v>
      </c>
      <c r="BD194">
        <v>117072536776.92345</v>
      </c>
      <c r="BE194">
        <v>117437602455.97635</v>
      </c>
      <c r="BF194">
        <v>117220284809.44501</v>
      </c>
      <c r="BG194">
        <v>116122525954.82416</v>
      </c>
      <c r="BH194">
        <v>114269131890.72763</v>
      </c>
      <c r="BI194">
        <v>112229482734.79515</v>
      </c>
      <c r="BJ194">
        <v>108691833112.61299</v>
      </c>
      <c r="BK194">
        <v>110917943635.11424</v>
      </c>
      <c r="BL194">
        <v>119615939334.49614</v>
      </c>
      <c r="BM194">
        <v>120954841139.02335</v>
      </c>
      <c r="BN194">
        <v>132333844622.72182</v>
      </c>
      <c r="BO194">
        <v>146705786817.97815</v>
      </c>
      <c r="BP194">
        <v>152910055132.19019</v>
      </c>
    </row>
    <row r="195" spans="1:68" ht="14.25" customHeight="1" x14ac:dyDescent="0.2">
      <c r="A195" t="s">
        <v>911</v>
      </c>
      <c r="B195" t="s">
        <v>124</v>
      </c>
      <c r="C195" t="s">
        <v>5818</v>
      </c>
      <c r="D195" t="s">
        <v>5819</v>
      </c>
    </row>
    <row r="196" spans="1:68" ht="14.25" customHeight="1" x14ac:dyDescent="0.2">
      <c r="A196" t="s">
        <v>343</v>
      </c>
      <c r="B196" t="s">
        <v>344</v>
      </c>
      <c r="C196" t="s">
        <v>5818</v>
      </c>
      <c r="D196" t="s">
        <v>5819</v>
      </c>
      <c r="AI196">
        <v>117521606947.14476</v>
      </c>
      <c r="AJ196">
        <v>126803205637.56834</v>
      </c>
      <c r="AK196">
        <v>131105881735.56781</v>
      </c>
      <c r="AL196">
        <v>131471270594.32416</v>
      </c>
      <c r="AM196">
        <v>135574220559.2986</v>
      </c>
      <c r="AN196">
        <v>144345275019.2532</v>
      </c>
      <c r="AO196">
        <v>150118280391.08038</v>
      </c>
      <c r="AP196">
        <v>159578204750.34268</v>
      </c>
      <c r="AQ196">
        <v>169542608181.95245</v>
      </c>
      <c r="AR196">
        <v>181041025245.14035</v>
      </c>
      <c r="AS196">
        <v>194263583306.10321</v>
      </c>
      <c r="AT196">
        <v>202390992092.18088</v>
      </c>
      <c r="AU196">
        <v>212108753260.39569</v>
      </c>
      <c r="AV196">
        <v>218089850095.55661</v>
      </c>
      <c r="AW196">
        <v>225176871834.91885</v>
      </c>
      <c r="AX196">
        <v>238691088867.44476</v>
      </c>
      <c r="AY196">
        <v>259717053549.11273</v>
      </c>
      <c r="AZ196">
        <v>271364685233.5813</v>
      </c>
      <c r="BA196">
        <v>281542630016.91431</v>
      </c>
      <c r="BB196">
        <v>279615838418.23041</v>
      </c>
      <c r="BC196">
        <v>288193410137.50946</v>
      </c>
      <c r="BD196">
        <v>282620727896.60443</v>
      </c>
      <c r="BE196">
        <v>277991617084.95898</v>
      </c>
      <c r="BF196">
        <v>292135407902.92096</v>
      </c>
      <c r="BG196">
        <v>298951904406.53137</v>
      </c>
      <c r="BH196">
        <v>307229815692.7038</v>
      </c>
      <c r="BI196">
        <v>326364349265.68207</v>
      </c>
      <c r="BJ196">
        <v>340370495824.12524</v>
      </c>
      <c r="BK196">
        <v>359198924420.58936</v>
      </c>
      <c r="BL196">
        <v>389285783031.01398</v>
      </c>
      <c r="BM196">
        <v>369405523060.34283</v>
      </c>
      <c r="BN196">
        <v>401863011481.89734</v>
      </c>
      <c r="BO196">
        <v>463068367036.91687</v>
      </c>
      <c r="BP196">
        <v>513203889481.6582</v>
      </c>
    </row>
    <row r="197" spans="1:68" ht="14.25" customHeight="1" x14ac:dyDescent="0.2">
      <c r="A197" t="s">
        <v>335</v>
      </c>
      <c r="B197" t="s">
        <v>336</v>
      </c>
      <c r="C197" t="s">
        <v>5818</v>
      </c>
      <c r="D197" t="s">
        <v>5819</v>
      </c>
      <c r="AI197">
        <v>22748650542.742416</v>
      </c>
      <c r="AJ197">
        <v>24339602475.634613</v>
      </c>
      <c r="AK197">
        <v>25316579875.624046</v>
      </c>
      <c r="AL197">
        <v>27196004791.631519</v>
      </c>
      <c r="AM197">
        <v>29253835142.448406</v>
      </c>
      <c r="AN197">
        <v>31904979125.68755</v>
      </c>
      <c r="AO197">
        <v>33000392552.390186</v>
      </c>
      <c r="AP197">
        <v>34993657195.704567</v>
      </c>
      <c r="AQ197">
        <v>35411015358.904823</v>
      </c>
      <c r="AR197">
        <v>35421527839.926193</v>
      </c>
      <c r="AS197">
        <v>35385622740.213287</v>
      </c>
      <c r="AT197">
        <v>35880616248.35421</v>
      </c>
      <c r="AU197">
        <v>36430399732.622314</v>
      </c>
      <c r="AV197">
        <v>38754792317.180679</v>
      </c>
      <c r="AW197">
        <v>41411671091.595039</v>
      </c>
      <c r="AX197">
        <v>43621331540.915291</v>
      </c>
      <c r="AY197">
        <v>47128136567.036957</v>
      </c>
      <c r="AZ197">
        <v>51029293967.849136</v>
      </c>
      <c r="BA197">
        <v>55391362984.613327</v>
      </c>
      <c r="BB197">
        <v>55587466546.02166</v>
      </c>
      <c r="BC197">
        <v>62505525103.955307</v>
      </c>
      <c r="BD197">
        <v>66529576563.464554</v>
      </c>
      <c r="BE197">
        <v>64597743085.526573</v>
      </c>
      <c r="BF197">
        <v>72608983989.698563</v>
      </c>
      <c r="BG197">
        <v>76522545296.801208</v>
      </c>
      <c r="BH197">
        <v>78091620933.424896</v>
      </c>
      <c r="BI197">
        <v>83295458687.918854</v>
      </c>
      <c r="BJ197">
        <v>88597623578.680954</v>
      </c>
      <c r="BK197">
        <v>90877352659.235626</v>
      </c>
      <c r="BL197">
        <v>92185455052.434006</v>
      </c>
      <c r="BM197">
        <v>94492100805.032104</v>
      </c>
      <c r="BN197">
        <v>102977624582.57884</v>
      </c>
      <c r="BO197">
        <v>110422349953.86153</v>
      </c>
      <c r="BP197">
        <v>119842424233.45055</v>
      </c>
    </row>
    <row r="198" spans="1:68" ht="14.25" customHeight="1" x14ac:dyDescent="0.2">
      <c r="A198" t="s">
        <v>912</v>
      </c>
      <c r="B198" t="s">
        <v>412</v>
      </c>
      <c r="C198" t="s">
        <v>5818</v>
      </c>
      <c r="D198" t="s">
        <v>5819</v>
      </c>
      <c r="AM198">
        <v>5208452388.6594229</v>
      </c>
      <c r="AN198">
        <v>5696195481.7139835</v>
      </c>
      <c r="AO198">
        <v>5870963980.2276506</v>
      </c>
      <c r="AP198">
        <v>6848162555.389266</v>
      </c>
      <c r="AQ198">
        <v>7917788452.4498005</v>
      </c>
      <c r="AR198">
        <v>8694737574.5752525</v>
      </c>
      <c r="AS198">
        <v>8130901026.694108</v>
      </c>
      <c r="AT198">
        <v>7539898765.0904293</v>
      </c>
      <c r="AU198">
        <v>6700762434.8518906</v>
      </c>
      <c r="AV198">
        <v>7790768591.3649292</v>
      </c>
      <c r="AW198">
        <v>9754347362.4004822</v>
      </c>
      <c r="AX198">
        <v>11196051507.96147</v>
      </c>
      <c r="AY198">
        <v>11426303733.597559</v>
      </c>
      <c r="AZ198">
        <v>12180459701.323803</v>
      </c>
      <c r="BA198">
        <v>13337485311.352531</v>
      </c>
      <c r="BB198">
        <v>14572973198.952185</v>
      </c>
      <c r="BC198">
        <v>15602241930.234612</v>
      </c>
      <c r="BD198">
        <v>17452978799.904598</v>
      </c>
      <c r="BE198">
        <v>20754291213.587925</v>
      </c>
      <c r="BF198">
        <v>21557010047.838638</v>
      </c>
      <c r="BG198">
        <v>22459712716.397476</v>
      </c>
      <c r="BH198">
        <v>24638355542.615433</v>
      </c>
      <c r="BI198">
        <v>26474303888.944557</v>
      </c>
      <c r="BJ198">
        <v>27203915977.434418</v>
      </c>
      <c r="BK198">
        <v>28400606241.965</v>
      </c>
      <c r="BL198">
        <v>30494072108.708263</v>
      </c>
      <c r="BM198">
        <v>28609644862.70121</v>
      </c>
      <c r="BN198">
        <v>27878126229.883186</v>
      </c>
      <c r="BO198">
        <v>31059370143.408657</v>
      </c>
      <c r="BP198">
        <v>30418120122.079334</v>
      </c>
    </row>
    <row r="199" spans="1:68" ht="14.25" customHeight="1" x14ac:dyDescent="0.2">
      <c r="A199" t="s">
        <v>913</v>
      </c>
      <c r="B199" t="s">
        <v>914</v>
      </c>
      <c r="C199" t="s">
        <v>5818</v>
      </c>
      <c r="D199" t="s">
        <v>5819</v>
      </c>
      <c r="AI199">
        <v>4926021346.2792759</v>
      </c>
      <c r="AJ199">
        <v>5040697316.0784016</v>
      </c>
      <c r="AK199">
        <v>5424453939.4610052</v>
      </c>
      <c r="AL199">
        <v>5666039107.2307472</v>
      </c>
      <c r="AM199">
        <v>6061492312.1323652</v>
      </c>
      <c r="AN199">
        <v>6439536409.8559351</v>
      </c>
      <c r="AO199">
        <v>6791942417.869503</v>
      </c>
      <c r="AP199">
        <v>6811954570.8217325</v>
      </c>
      <c r="AQ199">
        <v>6987719767.2509928</v>
      </c>
      <c r="AR199">
        <v>7469894448.0300112</v>
      </c>
      <c r="AS199">
        <v>7516055379.4485388</v>
      </c>
      <c r="AT199">
        <v>7789821367.1978369</v>
      </c>
      <c r="AU199">
        <v>8103897712.0097351</v>
      </c>
      <c r="AV199">
        <v>8410173655.2288017</v>
      </c>
      <c r="AW199">
        <v>9003216036.2354164</v>
      </c>
      <c r="AX199">
        <v>9473479393.8192368</v>
      </c>
      <c r="AY199">
        <v>9981122861.7501488</v>
      </c>
      <c r="AZ199">
        <v>10261305564.535267</v>
      </c>
      <c r="BA199">
        <v>10657893196.536547</v>
      </c>
      <c r="BB199">
        <v>10634580743.286987</v>
      </c>
      <c r="BC199">
        <v>11147909694.130146</v>
      </c>
      <c r="BD199">
        <v>11788787032.712065</v>
      </c>
      <c r="BE199">
        <v>12411318636.841719</v>
      </c>
      <c r="BF199">
        <v>13182763324.597481</v>
      </c>
      <c r="BG199">
        <v>14924569217.852367</v>
      </c>
      <c r="BH199">
        <v>16081689053.850277</v>
      </c>
      <c r="BI199">
        <v>16656651503.320875</v>
      </c>
      <c r="BJ199">
        <v>17664673324.199417</v>
      </c>
      <c r="BK199">
        <v>18244057927.217937</v>
      </c>
      <c r="BL199">
        <v>18508171505.179241</v>
      </c>
      <c r="BM199">
        <v>16581542041.990065</v>
      </c>
      <c r="BN199">
        <v>16308504752.328297</v>
      </c>
      <c r="BO199">
        <v>19546810987.986294</v>
      </c>
      <c r="BP199">
        <v>21595255449.566612</v>
      </c>
    </row>
    <row r="200" spans="1:68" ht="14.25" customHeight="1" x14ac:dyDescent="0.2">
      <c r="A200" t="s">
        <v>915</v>
      </c>
      <c r="B200" t="s">
        <v>916</v>
      </c>
      <c r="C200" t="s">
        <v>5818</v>
      </c>
      <c r="D200" t="s">
        <v>5819</v>
      </c>
      <c r="AI200">
        <v>17411321562503.5</v>
      </c>
      <c r="AJ200">
        <v>18173584040855.219</v>
      </c>
      <c r="AK200">
        <v>18903822025611.422</v>
      </c>
      <c r="AL200">
        <v>19524661755014.629</v>
      </c>
      <c r="AM200">
        <v>20502342516327.441</v>
      </c>
      <c r="AN200">
        <v>21477049688925.375</v>
      </c>
      <c r="AO200">
        <v>22508053470559.531</v>
      </c>
      <c r="AP200">
        <v>23624325513838.254</v>
      </c>
      <c r="AQ200">
        <v>24548032235496.625</v>
      </c>
      <c r="AR200">
        <v>25736142270849.066</v>
      </c>
      <c r="AS200">
        <v>27497134730338.762</v>
      </c>
      <c r="AT200">
        <v>28626224595491.016</v>
      </c>
      <c r="AU200">
        <v>29756172110955.664</v>
      </c>
      <c r="AV200">
        <v>30882908666681.047</v>
      </c>
      <c r="AW200">
        <v>32726513304883.902</v>
      </c>
      <c r="AX200">
        <v>34490821958520.324</v>
      </c>
      <c r="AY200">
        <v>36916108184770.594</v>
      </c>
      <c r="AZ200">
        <v>38967680554061.695</v>
      </c>
      <c r="BA200">
        <v>40201921030664.289</v>
      </c>
      <c r="BB200">
        <v>39262255512398.07</v>
      </c>
      <c r="BC200">
        <v>40885100158965.016</v>
      </c>
      <c r="BD200">
        <v>42549021092108.727</v>
      </c>
      <c r="BE200">
        <v>43866819581318.484</v>
      </c>
      <c r="BF200">
        <v>45699121138819.664</v>
      </c>
      <c r="BG200">
        <v>47129260756341.375</v>
      </c>
      <c r="BH200">
        <v>48561298803118.656</v>
      </c>
      <c r="BI200">
        <v>50437339039972.664</v>
      </c>
      <c r="BJ200">
        <v>52666456923116.297</v>
      </c>
      <c r="BK200">
        <v>55088094751961.93</v>
      </c>
      <c r="BL200">
        <v>57903433771003.398</v>
      </c>
      <c r="BM200">
        <v>57021566546861.141</v>
      </c>
      <c r="BN200">
        <v>62744398478860.547</v>
      </c>
      <c r="BO200">
        <v>68399174375989.219</v>
      </c>
      <c r="BP200">
        <v>72277196069550.422</v>
      </c>
    </row>
    <row r="201" spans="1:68" ht="14.25" customHeight="1" x14ac:dyDescent="0.2">
      <c r="A201" t="s">
        <v>163</v>
      </c>
      <c r="B201" t="s">
        <v>164</v>
      </c>
      <c r="C201" t="s">
        <v>5818</v>
      </c>
      <c r="D201" t="s">
        <v>5819</v>
      </c>
    </row>
    <row r="202" spans="1:68" ht="14.25" customHeight="1" x14ac:dyDescent="0.2">
      <c r="A202" t="s">
        <v>347</v>
      </c>
      <c r="B202" t="s">
        <v>348</v>
      </c>
      <c r="C202" t="s">
        <v>5818</v>
      </c>
      <c r="D202" t="s">
        <v>5819</v>
      </c>
      <c r="AI202">
        <v>24499628594.397991</v>
      </c>
      <c r="AJ202">
        <v>24907146899.70665</v>
      </c>
      <c r="AK202">
        <v>28361167475.868076</v>
      </c>
      <c r="AL202">
        <v>28648686968.71368</v>
      </c>
      <c r="AM202">
        <v>29675512945.373024</v>
      </c>
      <c r="AN202">
        <v>31024629787.689117</v>
      </c>
      <c r="AO202">
        <v>32974450561.987804</v>
      </c>
      <c r="AP202">
        <v>43610039649.475922</v>
      </c>
      <c r="AQ202">
        <v>49047601336.710075</v>
      </c>
      <c r="AR202">
        <v>51872638303.043655</v>
      </c>
      <c r="AS202">
        <v>57306387097.306915</v>
      </c>
      <c r="AT202">
        <v>60880959900.098358</v>
      </c>
      <c r="AU202">
        <v>66267559043.775002</v>
      </c>
      <c r="AV202">
        <v>70089684360.253143</v>
      </c>
      <c r="AW202">
        <v>85807167402.410309</v>
      </c>
      <c r="AX202">
        <v>95128524483.636917</v>
      </c>
      <c r="AY202">
        <v>123725233946.22763</v>
      </c>
      <c r="AZ202">
        <v>149932952082.74396</v>
      </c>
      <c r="BA202">
        <v>179815476309.0813</v>
      </c>
      <c r="BB202">
        <v>202556897129.32092</v>
      </c>
      <c r="BC202">
        <v>245186456993.72714</v>
      </c>
      <c r="BD202">
        <v>283715621799.72394</v>
      </c>
      <c r="BE202">
        <v>311656942652.86914</v>
      </c>
      <c r="BF202">
        <v>324265528776.4339</v>
      </c>
      <c r="BG202">
        <v>319295523267.78796</v>
      </c>
      <c r="BH202">
        <v>240424800591.95718</v>
      </c>
      <c r="BI202">
        <v>222778394716.75989</v>
      </c>
      <c r="BJ202">
        <v>252948449980.87991</v>
      </c>
      <c r="BK202">
        <v>283965164161.22992</v>
      </c>
      <c r="BL202">
        <v>283662144439.19379</v>
      </c>
      <c r="BM202">
        <v>229537462611.12018</v>
      </c>
      <c r="BN202">
        <v>292655073655.38867</v>
      </c>
      <c r="BO202">
        <v>326445745195.12164</v>
      </c>
    </row>
    <row r="203" spans="1:68" ht="14.25" customHeight="1" x14ac:dyDescent="0.2">
      <c r="A203" t="s">
        <v>355</v>
      </c>
      <c r="B203" t="s">
        <v>356</v>
      </c>
      <c r="C203" t="s">
        <v>5818</v>
      </c>
      <c r="D203" t="s">
        <v>5819</v>
      </c>
      <c r="AI203">
        <v>122429516202.88707</v>
      </c>
      <c r="AJ203">
        <v>110219291328.48149</v>
      </c>
      <c r="AK203">
        <v>102847641639.11328</v>
      </c>
      <c r="AL203">
        <v>106895105338.84399</v>
      </c>
      <c r="AM203">
        <v>113470325809.19774</v>
      </c>
      <c r="AN203">
        <v>123070933528.13445</v>
      </c>
      <c r="AO203">
        <v>129912943080.94</v>
      </c>
      <c r="AP203">
        <v>125469349475.22694</v>
      </c>
      <c r="AQ203">
        <v>124787322194.29143</v>
      </c>
      <c r="AR203">
        <v>125764541199.16595</v>
      </c>
      <c r="AS203">
        <v>131265462031.22919</v>
      </c>
      <c r="AT203">
        <v>144314707264.39423</v>
      </c>
      <c r="AU203">
        <v>158659996586.15866</v>
      </c>
      <c r="AV203">
        <v>163109607618.67615</v>
      </c>
      <c r="AW203">
        <v>192860443303.73538</v>
      </c>
      <c r="AX203">
        <v>204711456277.7565</v>
      </c>
      <c r="AY203">
        <v>244925538589.45709</v>
      </c>
      <c r="AZ203">
        <v>286158979576.36157</v>
      </c>
      <c r="BA203">
        <v>344661304771.85895</v>
      </c>
      <c r="BB203">
        <v>338733323148.51831</v>
      </c>
      <c r="BC203">
        <v>351330278684.05664</v>
      </c>
      <c r="BD203">
        <v>378809336772.58771</v>
      </c>
      <c r="BE203">
        <v>397313795635.48175</v>
      </c>
      <c r="BF203">
        <v>393201151280.34741</v>
      </c>
      <c r="BG203">
        <v>410735731532.67303</v>
      </c>
      <c r="BH203">
        <v>428470534228.43262</v>
      </c>
      <c r="BI203">
        <v>470959644999.41339</v>
      </c>
      <c r="BJ203">
        <v>527734762957.90186</v>
      </c>
      <c r="BK203">
        <v>575768574496.33752</v>
      </c>
      <c r="BL203">
        <v>649906994940.40869</v>
      </c>
      <c r="BM203">
        <v>660666464644.72437</v>
      </c>
      <c r="BN203">
        <v>726048400937.96216</v>
      </c>
      <c r="BO203">
        <v>818510730122.75354</v>
      </c>
      <c r="BP203">
        <v>912851625716.22852</v>
      </c>
    </row>
    <row r="204" spans="1:68" ht="14.25" customHeight="1" x14ac:dyDescent="0.2">
      <c r="A204" t="s">
        <v>357</v>
      </c>
      <c r="B204" t="s">
        <v>358</v>
      </c>
      <c r="C204" t="s">
        <v>5818</v>
      </c>
      <c r="D204" t="s">
        <v>5819</v>
      </c>
      <c r="AI204">
        <v>1187867177262.822</v>
      </c>
      <c r="AJ204">
        <v>1166060239331.3013</v>
      </c>
      <c r="AK204">
        <v>1019330664887.5404</v>
      </c>
      <c r="AL204">
        <v>953036578032.23633</v>
      </c>
      <c r="AM204">
        <v>851033580168.1571</v>
      </c>
      <c r="AN204">
        <v>832874933680.04333</v>
      </c>
      <c r="AO204">
        <v>817526684921.46704</v>
      </c>
      <c r="AP204">
        <v>843109809492.51392</v>
      </c>
      <c r="AQ204">
        <v>807029157570.94214</v>
      </c>
      <c r="AR204">
        <v>870676186417.13428</v>
      </c>
      <c r="AS204">
        <v>1000581025238.4336</v>
      </c>
      <c r="AT204">
        <v>1074585972513.8735</v>
      </c>
      <c r="AU204">
        <v>1167897269467.9377</v>
      </c>
      <c r="AV204">
        <v>1338656016289.8013</v>
      </c>
      <c r="AW204">
        <v>1473342751130.2178</v>
      </c>
      <c r="AX204">
        <v>1696729209914.6907</v>
      </c>
      <c r="AY204">
        <v>2133189651004.9541</v>
      </c>
      <c r="AZ204">
        <v>2377454045310.0122</v>
      </c>
      <c r="BA204">
        <v>2878201315078.603</v>
      </c>
      <c r="BB204">
        <v>2768599517953.7749</v>
      </c>
      <c r="BC204">
        <v>2927003701123.4712</v>
      </c>
      <c r="BD204">
        <v>3259319197327.1782</v>
      </c>
      <c r="BE204">
        <v>3480299219245.8608</v>
      </c>
      <c r="BF204">
        <v>3741783381914.2734</v>
      </c>
      <c r="BG204">
        <v>3763534951277.1514</v>
      </c>
      <c r="BH204">
        <v>3526235948513.7314</v>
      </c>
      <c r="BI204">
        <v>3538975998887.582</v>
      </c>
      <c r="BJ204">
        <v>3807101264909.2544</v>
      </c>
      <c r="BK204">
        <v>4231842328030.9453</v>
      </c>
      <c r="BL204">
        <v>4579553861372.3965</v>
      </c>
      <c r="BM204">
        <v>4651428694918.2324</v>
      </c>
      <c r="BN204">
        <v>5732443748434.1084</v>
      </c>
      <c r="BO204">
        <v>6009067722328.8174</v>
      </c>
      <c r="BP204">
        <v>6452309481752.9922</v>
      </c>
    </row>
    <row r="205" spans="1:68" ht="14.25" customHeight="1" x14ac:dyDescent="0.2">
      <c r="A205" t="s">
        <v>359</v>
      </c>
      <c r="B205" t="s">
        <v>360</v>
      </c>
      <c r="C205" t="s">
        <v>5818</v>
      </c>
      <c r="D205" t="s">
        <v>5819</v>
      </c>
      <c r="AI205">
        <v>4047688125.3158665</v>
      </c>
      <c r="AJ205">
        <v>4079357241.5512352</v>
      </c>
      <c r="AK205">
        <v>4417348732.4074717</v>
      </c>
      <c r="AL205">
        <v>4155374800.9510283</v>
      </c>
      <c r="AM205">
        <v>2111521932.1689613</v>
      </c>
      <c r="AN205">
        <v>2915152525.471242</v>
      </c>
      <c r="AO205">
        <v>3346880900.982235</v>
      </c>
      <c r="AP205">
        <v>3876124255.8984756</v>
      </c>
      <c r="AQ205">
        <v>4266918772.4595041</v>
      </c>
      <c r="AR205">
        <v>4515619116.9779062</v>
      </c>
      <c r="AS205">
        <v>5004466369.055171</v>
      </c>
      <c r="AT205">
        <v>5551319104.7021618</v>
      </c>
      <c r="AU205">
        <v>6381300751.1051731</v>
      </c>
      <c r="AV205">
        <v>6650604744.526886</v>
      </c>
      <c r="AW205">
        <v>7338080536.867465</v>
      </c>
      <c r="AX205">
        <v>8277896656.1107903</v>
      </c>
      <c r="AY205">
        <v>9320535178.0905819</v>
      </c>
      <c r="AZ205">
        <v>10303790891.149693</v>
      </c>
      <c r="BA205">
        <v>11674506122.541269</v>
      </c>
      <c r="BB205">
        <v>12480465465.859331</v>
      </c>
      <c r="BC205">
        <v>13558662681.025688</v>
      </c>
      <c r="BD205">
        <v>14939705365.173937</v>
      </c>
      <c r="BE205">
        <v>15752364193.520914</v>
      </c>
      <c r="BF205">
        <v>16775811289.275421</v>
      </c>
      <c r="BG205">
        <v>19065161014.605503</v>
      </c>
      <c r="BH205">
        <v>20727871325.87648</v>
      </c>
      <c r="BI205">
        <v>22245839682.624962</v>
      </c>
      <c r="BJ205">
        <v>24012956366.982643</v>
      </c>
      <c r="BK205">
        <v>26543175611.668194</v>
      </c>
      <c r="BL205">
        <v>29845481962.151459</v>
      </c>
      <c r="BM205">
        <v>29854117266.085598</v>
      </c>
      <c r="BN205">
        <v>36474417848.07634</v>
      </c>
      <c r="BO205">
        <v>42227581955.071388</v>
      </c>
      <c r="BP205">
        <v>47373720860.173187</v>
      </c>
    </row>
    <row r="206" spans="1:68" ht="14.25" customHeight="1" x14ac:dyDescent="0.2">
      <c r="A206" t="s">
        <v>917</v>
      </c>
      <c r="B206" t="s">
        <v>918</v>
      </c>
      <c r="C206" t="s">
        <v>5818</v>
      </c>
      <c r="D206" t="s">
        <v>5819</v>
      </c>
      <c r="AI206">
        <v>1440977929766.219</v>
      </c>
      <c r="AJ206">
        <v>1519675383305.7676</v>
      </c>
      <c r="AK206">
        <v>1644196663170.3828</v>
      </c>
      <c r="AL206">
        <v>1755828435403.1326</v>
      </c>
      <c r="AM206">
        <v>1900557656144.25</v>
      </c>
      <c r="AN206">
        <v>2074047753471.8132</v>
      </c>
      <c r="AO206">
        <v>2255373502102.4521</v>
      </c>
      <c r="AP206">
        <v>2379460435586.7036</v>
      </c>
      <c r="AQ206">
        <v>2538770411217.6504</v>
      </c>
      <c r="AR206">
        <v>2771376523941.1538</v>
      </c>
      <c r="AS206">
        <v>2949880015510.5332</v>
      </c>
      <c r="AT206">
        <v>3149518333157.0098</v>
      </c>
      <c r="AU206">
        <v>3317904345395.8696</v>
      </c>
      <c r="AV206">
        <v>3628212896287.687</v>
      </c>
      <c r="AW206">
        <v>4008434763301.5151</v>
      </c>
      <c r="AX206">
        <v>4450847252505.7812</v>
      </c>
      <c r="AY206">
        <v>4938923284193.9482</v>
      </c>
      <c r="AZ206">
        <v>5437435614248.5928</v>
      </c>
      <c r="BA206">
        <v>5723303172208.4697</v>
      </c>
      <c r="BB206">
        <v>6165104398076.8154</v>
      </c>
      <c r="BC206">
        <v>6706162051656.7764</v>
      </c>
      <c r="BD206">
        <v>7191715670954.75</v>
      </c>
      <c r="BE206">
        <v>7892739237729.46</v>
      </c>
      <c r="BF206">
        <v>8341246557900.3613</v>
      </c>
      <c r="BG206">
        <v>8774846793067.8271</v>
      </c>
      <c r="BH206">
        <v>9280525728613.9453</v>
      </c>
      <c r="BI206">
        <v>10005315234608.041</v>
      </c>
      <c r="BJ206">
        <v>10710168139461.277</v>
      </c>
      <c r="BK206">
        <v>11785669255809.062</v>
      </c>
      <c r="BL206">
        <v>12640464749284.961</v>
      </c>
      <c r="BM206">
        <v>12584413826216.111</v>
      </c>
      <c r="BN206">
        <v>14474501867443.305</v>
      </c>
      <c r="BO206">
        <v>16484948609657.459</v>
      </c>
      <c r="BP206">
        <v>18198822476568.238</v>
      </c>
    </row>
    <row r="207" spans="1:68" ht="14.25" customHeight="1" x14ac:dyDescent="0.2">
      <c r="A207" t="s">
        <v>381</v>
      </c>
      <c r="B207" t="s">
        <v>382</v>
      </c>
      <c r="C207" t="s">
        <v>5818</v>
      </c>
      <c r="D207" t="s">
        <v>5819</v>
      </c>
      <c r="AI207">
        <v>519851041814.34503</v>
      </c>
      <c r="AJ207">
        <v>618088609145.60217</v>
      </c>
      <c r="AK207">
        <v>657381759858.21033</v>
      </c>
      <c r="AL207">
        <v>663786585456.1864</v>
      </c>
      <c r="AM207">
        <v>681747845642.87439</v>
      </c>
      <c r="AN207">
        <v>697517981434.54102</v>
      </c>
      <c r="AO207">
        <v>729021114077.77759</v>
      </c>
      <c r="AP207">
        <v>749778136549.88867</v>
      </c>
      <c r="AQ207">
        <v>780142120560.10571</v>
      </c>
      <c r="AR207">
        <v>761407716973.06409</v>
      </c>
      <c r="AS207">
        <v>822457653694.24597</v>
      </c>
      <c r="AT207">
        <v>830794598037.35242</v>
      </c>
      <c r="AU207">
        <v>819919506301.3092</v>
      </c>
      <c r="AV207">
        <v>930103049161.56848</v>
      </c>
      <c r="AW207">
        <v>1031126787614.2361</v>
      </c>
      <c r="AX207">
        <v>1122732641043.6758</v>
      </c>
      <c r="AY207">
        <v>1189627663209.4343</v>
      </c>
      <c r="AZ207">
        <v>1244427113712.8923</v>
      </c>
      <c r="BA207">
        <v>1347675708895.6948</v>
      </c>
      <c r="BB207">
        <v>1328064543016.0254</v>
      </c>
      <c r="BC207">
        <v>1411945613752.4597</v>
      </c>
      <c r="BD207">
        <v>1599504014264.647</v>
      </c>
      <c r="BE207">
        <v>1679060481611.833</v>
      </c>
      <c r="BF207">
        <v>1682819524031.6052</v>
      </c>
      <c r="BG207">
        <v>1725296867746.7153</v>
      </c>
      <c r="BH207">
        <v>1552528373387.7522</v>
      </c>
      <c r="BI207">
        <v>1493555871420.2888</v>
      </c>
      <c r="BJ207">
        <v>1587211425365.6001</v>
      </c>
      <c r="BK207">
        <v>1712131094166.9402</v>
      </c>
      <c r="BL207">
        <v>1689230606146.5513</v>
      </c>
      <c r="BM207">
        <v>1433571620929.4912</v>
      </c>
      <c r="BN207">
        <v>1716790721486.0376</v>
      </c>
      <c r="BO207">
        <v>1975238119166.8533</v>
      </c>
      <c r="BP207">
        <v>2031780571125.4211</v>
      </c>
    </row>
    <row r="208" spans="1:68" ht="14.25" customHeight="1" x14ac:dyDescent="0.2">
      <c r="A208" t="s">
        <v>413</v>
      </c>
      <c r="B208" t="s">
        <v>414</v>
      </c>
      <c r="C208" t="s">
        <v>5818</v>
      </c>
      <c r="D208" t="s">
        <v>5819</v>
      </c>
      <c r="AI208">
        <v>39282199946.142532</v>
      </c>
      <c r="AJ208">
        <v>43660879340.29248</v>
      </c>
      <c r="AK208">
        <v>47593246914.836853</v>
      </c>
      <c r="AL208">
        <v>50947318274.06353</v>
      </c>
      <c r="AM208">
        <v>52558737452.151047</v>
      </c>
      <c r="AN208">
        <v>56878813961.691498</v>
      </c>
      <c r="AO208">
        <v>61348495374.901337</v>
      </c>
      <c r="AP208">
        <v>73834691683.133224</v>
      </c>
      <c r="AQ208">
        <v>77881417320.733856</v>
      </c>
      <c r="AR208">
        <v>81435239641.434082</v>
      </c>
      <c r="AS208">
        <v>88564739249.171463</v>
      </c>
      <c r="AT208">
        <v>96445600313.580643</v>
      </c>
      <c r="AU208">
        <v>103827359884.2095</v>
      </c>
      <c r="AV208">
        <v>112535655147.59732</v>
      </c>
      <c r="AW208">
        <v>121502742734.13742</v>
      </c>
      <c r="AX208">
        <v>132384431091.64009</v>
      </c>
      <c r="AY208">
        <v>145380169262.60461</v>
      </c>
      <c r="AZ208">
        <v>157882741884.79462</v>
      </c>
      <c r="BA208">
        <v>167115045788.16705</v>
      </c>
      <c r="BB208">
        <v>163492001091.54681</v>
      </c>
      <c r="BC208">
        <v>171863473856.4028</v>
      </c>
      <c r="BD208">
        <v>169772374359.29205</v>
      </c>
      <c r="BE208">
        <v>136998908640.88753</v>
      </c>
      <c r="BF208">
        <v>140750771539.85474</v>
      </c>
      <c r="BG208">
        <v>165409530125.75073</v>
      </c>
      <c r="BH208">
        <v>168783439920.87</v>
      </c>
      <c r="BI208">
        <v>184446367323.91708</v>
      </c>
      <c r="BJ208">
        <v>181639236414.64246</v>
      </c>
      <c r="BK208">
        <v>185735342775.64029</v>
      </c>
      <c r="BL208">
        <v>178285831253.7211</v>
      </c>
      <c r="BM208">
        <v>156677404687.45255</v>
      </c>
      <c r="BN208">
        <v>156168260027.79083</v>
      </c>
      <c r="BO208">
        <v>165562982173.30399</v>
      </c>
      <c r="BP208">
        <v>150925743560.90454</v>
      </c>
    </row>
    <row r="209" spans="1:68" ht="14.25" customHeight="1" x14ac:dyDescent="0.2">
      <c r="A209" t="s">
        <v>383</v>
      </c>
      <c r="B209" t="s">
        <v>384</v>
      </c>
      <c r="C209" t="s">
        <v>5818</v>
      </c>
      <c r="D209" t="s">
        <v>5819</v>
      </c>
      <c r="AI209">
        <v>11681748025.550945</v>
      </c>
      <c r="AJ209">
        <v>12398041146.682629</v>
      </c>
      <c r="AK209">
        <v>12847987579.233521</v>
      </c>
      <c r="AL209">
        <v>13331428997.56925</v>
      </c>
      <c r="AM209">
        <v>13609610967.55891</v>
      </c>
      <c r="AN209">
        <v>14654819907.990005</v>
      </c>
      <c r="AO209">
        <v>15224558682.077589</v>
      </c>
      <c r="AP209">
        <v>15958773497.971987</v>
      </c>
      <c r="AQ209">
        <v>17090032849.19396</v>
      </c>
      <c r="AR209">
        <v>18420888624.980968</v>
      </c>
      <c r="AS209">
        <v>19570436636.268837</v>
      </c>
      <c r="AT209">
        <v>20873751076.44067</v>
      </c>
      <c r="AU209">
        <v>21212690441.311718</v>
      </c>
      <c r="AV209">
        <v>22841550966.448509</v>
      </c>
      <c r="AW209">
        <v>24544901105.53545</v>
      </c>
      <c r="AX209">
        <v>26405610455.988834</v>
      </c>
      <c r="AY209">
        <v>27854350283.396278</v>
      </c>
      <c r="AZ209">
        <v>29417807069.434475</v>
      </c>
      <c r="BA209">
        <v>31094983346.724964</v>
      </c>
      <c r="BB209">
        <v>32147815840.848339</v>
      </c>
      <c r="BC209">
        <v>33641848599.437405</v>
      </c>
      <c r="BD209">
        <v>34793989168.275833</v>
      </c>
      <c r="BE209">
        <v>36793686306.645996</v>
      </c>
      <c r="BF209">
        <v>37962162529.603935</v>
      </c>
      <c r="BG209">
        <v>40387333256.655258</v>
      </c>
      <c r="BH209">
        <v>43696523920.869942</v>
      </c>
      <c r="BI209">
        <v>46623906157.939842</v>
      </c>
      <c r="BJ209">
        <v>50051751949.258324</v>
      </c>
      <c r="BK209">
        <v>53794440219.246658</v>
      </c>
      <c r="BL209">
        <v>59654664271.822578</v>
      </c>
      <c r="BM209">
        <v>63008586953.598267</v>
      </c>
      <c r="BN209">
        <v>71874343647.331924</v>
      </c>
      <c r="BO209">
        <v>79875381114.353394</v>
      </c>
      <c r="BP209">
        <v>85849944842.237213</v>
      </c>
    </row>
    <row r="210" spans="1:68" ht="14.25" customHeight="1" x14ac:dyDescent="0.2">
      <c r="A210" t="s">
        <v>391</v>
      </c>
      <c r="B210" t="s">
        <v>392</v>
      </c>
      <c r="C210" t="s">
        <v>5818</v>
      </c>
      <c r="D210" t="s">
        <v>5819</v>
      </c>
      <c r="AI210">
        <v>72567935284.689575</v>
      </c>
      <c r="AJ210">
        <v>80039818621.761414</v>
      </c>
      <c r="AK210">
        <v>87299407289.930954</v>
      </c>
      <c r="AL210">
        <v>99610026324.655685</v>
      </c>
      <c r="AM210">
        <v>113025308150.21024</v>
      </c>
      <c r="AN210">
        <v>123675157840.44667</v>
      </c>
      <c r="AO210">
        <v>135348780541.35854</v>
      </c>
      <c r="AP210">
        <v>149132789360.62143</v>
      </c>
      <c r="AQ210">
        <v>147504597167.62683</v>
      </c>
      <c r="AR210">
        <v>158146154732.01773</v>
      </c>
      <c r="AS210">
        <v>176346004851.77582</v>
      </c>
      <c r="AT210">
        <v>178385824935.85672</v>
      </c>
      <c r="AU210">
        <v>188265410325.12247</v>
      </c>
      <c r="AV210">
        <v>200714210202.84048</v>
      </c>
      <c r="AW210">
        <v>226599047617.78558</v>
      </c>
      <c r="AX210">
        <v>250919344756.12347</v>
      </c>
      <c r="AY210">
        <v>281953944528.24762</v>
      </c>
      <c r="AZ210">
        <v>315718477172.09235</v>
      </c>
      <c r="BA210">
        <v>327798172576.8595</v>
      </c>
      <c r="BB210">
        <v>330241984296.60785</v>
      </c>
      <c r="BC210">
        <v>382788414435.88141</v>
      </c>
      <c r="BD210">
        <v>414966621180.85858</v>
      </c>
      <c r="BE210">
        <v>436192127374.61707</v>
      </c>
      <c r="BF210">
        <v>448607292111.35791</v>
      </c>
      <c r="BG210">
        <v>462493850769.63971</v>
      </c>
      <c r="BH210">
        <v>482409671479.02338</v>
      </c>
      <c r="BI210">
        <v>503170471150.6286</v>
      </c>
      <c r="BJ210">
        <v>536689882406.854</v>
      </c>
      <c r="BK210">
        <v>585856625953.90259</v>
      </c>
      <c r="BL210">
        <v>601968438473.69763</v>
      </c>
      <c r="BM210">
        <v>577746734469.16956</v>
      </c>
      <c r="BN210">
        <v>719129530581.86365</v>
      </c>
      <c r="BO210">
        <v>799307746480.07654</v>
      </c>
      <c r="BP210">
        <v>837348495523.86487</v>
      </c>
    </row>
    <row r="211" spans="1:68" ht="14.25" customHeight="1" x14ac:dyDescent="0.2">
      <c r="A211" t="s">
        <v>399</v>
      </c>
      <c r="B211" t="s">
        <v>400</v>
      </c>
      <c r="C211" t="s">
        <v>5818</v>
      </c>
      <c r="D211" t="s">
        <v>5819</v>
      </c>
      <c r="AI211">
        <v>419692327.57862395</v>
      </c>
      <c r="AJ211">
        <v>459918668.84655952</v>
      </c>
      <c r="AK211">
        <v>530140279.4472487</v>
      </c>
      <c r="AL211">
        <v>564414576.68072724</v>
      </c>
      <c r="AM211">
        <v>623159696.63370574</v>
      </c>
      <c r="AN211">
        <v>700411749.2978934</v>
      </c>
      <c r="AO211">
        <v>724717058.28564596</v>
      </c>
      <c r="AP211">
        <v>730475717.86347663</v>
      </c>
      <c r="AQ211">
        <v>748225494.2740345</v>
      </c>
      <c r="AR211">
        <v>755127828.23865223</v>
      </c>
      <c r="AS211">
        <v>661981252.64116561</v>
      </c>
      <c r="AT211">
        <v>623029784.00682163</v>
      </c>
      <c r="AU211">
        <v>614995816.12871122</v>
      </c>
      <c r="AV211">
        <v>668048893.42560685</v>
      </c>
      <c r="AW211">
        <v>738721774.07756758</v>
      </c>
      <c r="AX211">
        <v>817942284.42725754</v>
      </c>
      <c r="AY211">
        <v>878058873.64354014</v>
      </c>
      <c r="AZ211">
        <v>934672062.4058764</v>
      </c>
      <c r="BA211">
        <v>1011994076.200668</v>
      </c>
      <c r="BB211">
        <v>1047400863.416554</v>
      </c>
      <c r="BC211">
        <v>1163051301.398304</v>
      </c>
      <c r="BD211">
        <v>1275243266.7281897</v>
      </c>
      <c r="BE211">
        <v>1331023520.8601117</v>
      </c>
      <c r="BF211">
        <v>1424577977.8028958</v>
      </c>
      <c r="BG211">
        <v>1466625068.5015655</v>
      </c>
      <c r="BH211">
        <v>1505046895.2077382</v>
      </c>
      <c r="BI211">
        <v>1603745490.744652</v>
      </c>
      <c r="BJ211">
        <v>1682669410.8007138</v>
      </c>
      <c r="BK211">
        <v>1768482075.0391428</v>
      </c>
      <c r="BL211">
        <v>1829608318.4468422</v>
      </c>
      <c r="BM211">
        <v>1791091748.0555143</v>
      </c>
      <c r="BN211">
        <v>1921244367.666003</v>
      </c>
      <c r="BO211">
        <v>2105927185.6206512</v>
      </c>
      <c r="BP211">
        <v>2247079294.5948744</v>
      </c>
    </row>
    <row r="212" spans="1:68" ht="14.25" customHeight="1" x14ac:dyDescent="0.2">
      <c r="A212" t="s">
        <v>389</v>
      </c>
      <c r="B212" t="s">
        <v>390</v>
      </c>
      <c r="C212" t="s">
        <v>5818</v>
      </c>
      <c r="D212" t="s">
        <v>5819</v>
      </c>
      <c r="AI212">
        <v>3307190739.622365</v>
      </c>
      <c r="AJ212">
        <v>3499448043.9354877</v>
      </c>
      <c r="AK212">
        <v>2898686177.0954123</v>
      </c>
      <c r="AL212">
        <v>3008182778.6644535</v>
      </c>
      <c r="AM212">
        <v>3012581727.1574211</v>
      </c>
      <c r="AN212">
        <v>2829694104.6753149</v>
      </c>
      <c r="AO212">
        <v>2932035452.7398224</v>
      </c>
      <c r="AP212">
        <v>2807307249.9706478</v>
      </c>
      <c r="AQ212">
        <v>2889531582.7318912</v>
      </c>
      <c r="AR212">
        <v>2872419845.8117971</v>
      </c>
      <c r="AS212">
        <v>3132908748.1169643</v>
      </c>
      <c r="AT212">
        <v>3000178511.6631036</v>
      </c>
      <c r="AU212">
        <v>3854938765.8235335</v>
      </c>
      <c r="AV212">
        <v>4303853436.6110754</v>
      </c>
      <c r="AW212">
        <v>4705926115.6347132</v>
      </c>
      <c r="AX212">
        <v>5064774465.4075212</v>
      </c>
      <c r="AY212">
        <v>5444583488.4245262</v>
      </c>
      <c r="AZ212">
        <v>6038148147.0316477</v>
      </c>
      <c r="BA212">
        <v>6489036994.8907919</v>
      </c>
      <c r="BB212">
        <v>6738605840.0010109</v>
      </c>
      <c r="BC212">
        <v>7273209340.6169577</v>
      </c>
      <c r="BD212">
        <v>7869389212.8588314</v>
      </c>
      <c r="BE212">
        <v>9365738428.5877228</v>
      </c>
      <c r="BF212">
        <v>11891627320.961226</v>
      </c>
      <c r="BG212">
        <v>12392798377.774836</v>
      </c>
      <c r="BH212">
        <v>11285173339.848312</v>
      </c>
      <c r="BI212">
        <v>12053273286.711016</v>
      </c>
      <c r="BJ212">
        <v>11940683458.745148</v>
      </c>
      <c r="BK212">
        <v>12751459662.764801</v>
      </c>
      <c r="BL212">
        <v>13065240200.353235</v>
      </c>
      <c r="BM212">
        <v>13069480065.461512</v>
      </c>
      <c r="BN212">
        <v>13674915721.817621</v>
      </c>
      <c r="BO212">
        <v>15143876820.20101</v>
      </c>
      <c r="BP212">
        <v>16234367685.000011</v>
      </c>
    </row>
    <row r="213" spans="1:68" ht="14.25" customHeight="1" x14ac:dyDescent="0.2">
      <c r="A213" t="s">
        <v>139</v>
      </c>
      <c r="B213" t="s">
        <v>140</v>
      </c>
      <c r="C213" t="s">
        <v>5818</v>
      </c>
      <c r="D213" t="s">
        <v>5819</v>
      </c>
      <c r="AI213">
        <v>15423444436.050913</v>
      </c>
      <c r="AJ213">
        <v>16183269032.395823</v>
      </c>
      <c r="AK213">
        <v>17714341895.072575</v>
      </c>
      <c r="AL213">
        <v>19189336027.517731</v>
      </c>
      <c r="AM213">
        <v>20518666721.425133</v>
      </c>
      <c r="AN213">
        <v>21940616240.460278</v>
      </c>
      <c r="AO213">
        <v>22523596496.444038</v>
      </c>
      <c r="AP213">
        <v>23630976028.615265</v>
      </c>
      <c r="AQ213">
        <v>24530359387.155174</v>
      </c>
      <c r="AR213">
        <v>25415347725.380421</v>
      </c>
      <c r="AS213">
        <v>26284209878.377209</v>
      </c>
      <c r="AT213">
        <v>27112454178.022697</v>
      </c>
      <c r="AU213">
        <v>27966864177.196342</v>
      </c>
      <c r="AV213">
        <v>28965452810.919315</v>
      </c>
      <c r="AW213">
        <v>30008906876.74334</v>
      </c>
      <c r="AX213">
        <v>31779534670.743584</v>
      </c>
      <c r="AY213">
        <v>34180345451.802994</v>
      </c>
      <c r="AZ213">
        <v>35755005601.191559</v>
      </c>
      <c r="BA213">
        <v>37229049247.061035</v>
      </c>
      <c r="BB213">
        <v>36668754238.326218</v>
      </c>
      <c r="BC213">
        <v>37913901081.204773</v>
      </c>
      <c r="BD213">
        <v>40156336831.723183</v>
      </c>
      <c r="BE213">
        <v>41014930721.779716</v>
      </c>
      <c r="BF213">
        <v>43540259025.711197</v>
      </c>
      <c r="BG213">
        <v>46245033584.194794</v>
      </c>
      <c r="BH213">
        <v>49059658944.819443</v>
      </c>
      <c r="BI213">
        <v>52431584608.904617</v>
      </c>
      <c r="BJ213">
        <v>55705683541.024483</v>
      </c>
      <c r="BK213">
        <v>57245624328.432571</v>
      </c>
      <c r="BL213">
        <v>60709614751.346298</v>
      </c>
      <c r="BM213">
        <v>58560345367.200584</v>
      </c>
      <c r="BN213">
        <v>67623210509.863274</v>
      </c>
      <c r="BO213">
        <v>74411022337.849609</v>
      </c>
      <c r="BP213">
        <v>79831081962.86087</v>
      </c>
    </row>
    <row r="214" spans="1:68" ht="14.25" customHeight="1" x14ac:dyDescent="0.2">
      <c r="A214" t="s">
        <v>377</v>
      </c>
      <c r="B214" t="s">
        <v>378</v>
      </c>
      <c r="C214" t="s">
        <v>5818</v>
      </c>
      <c r="D214" t="s">
        <v>5819</v>
      </c>
      <c r="AP214">
        <v>1146203066.2488933</v>
      </c>
      <c r="AQ214">
        <v>1245617705.5617852</v>
      </c>
      <c r="AR214">
        <v>1377559955.1951196</v>
      </c>
      <c r="AS214">
        <v>1439466701.9177437</v>
      </c>
      <c r="AT214">
        <v>1553985487.8300779</v>
      </c>
      <c r="AU214">
        <v>1583039185.7535834</v>
      </c>
      <c r="AV214">
        <v>1676814405.3775554</v>
      </c>
      <c r="AW214">
        <v>1800232207.2942295</v>
      </c>
      <c r="AX214">
        <v>1901704090.0287521</v>
      </c>
      <c r="AY214">
        <v>2035432564.8511329</v>
      </c>
      <c r="AZ214">
        <v>2239203606.8960004</v>
      </c>
      <c r="BA214">
        <v>2270913389.9767346</v>
      </c>
      <c r="BB214">
        <v>2049094350.4079449</v>
      </c>
      <c r="BC214">
        <v>1960472690.0951073</v>
      </c>
      <c r="BD214">
        <v>1834547471.4853175</v>
      </c>
      <c r="BE214">
        <v>1716096717.8531435</v>
      </c>
      <c r="BF214">
        <v>1677503706.6064489</v>
      </c>
      <c r="BG214">
        <v>1727750657.7046721</v>
      </c>
      <c r="BH214">
        <v>1718776395.9168994</v>
      </c>
      <c r="BI214">
        <v>1755447197.8978283</v>
      </c>
      <c r="BJ214">
        <v>1774575169.3453097</v>
      </c>
      <c r="BK214">
        <v>1880099391.2276597</v>
      </c>
      <c r="BL214">
        <v>1991185509.3082433</v>
      </c>
      <c r="BM214">
        <v>1919532828.426975</v>
      </c>
      <c r="BN214">
        <v>2217650250.2010684</v>
      </c>
    </row>
    <row r="215" spans="1:68" ht="14.25" customHeight="1" x14ac:dyDescent="0.2">
      <c r="A215" t="s">
        <v>401</v>
      </c>
      <c r="B215" t="s">
        <v>402</v>
      </c>
      <c r="C215" t="s">
        <v>5818</v>
      </c>
      <c r="D215" t="s">
        <v>5819</v>
      </c>
      <c r="AI215">
        <v>3002985650.0752087</v>
      </c>
      <c r="AJ215">
        <v>3196142639.6052456</v>
      </c>
      <c r="AK215">
        <v>2991496641.5085731</v>
      </c>
      <c r="AL215">
        <v>3184613046.8303022</v>
      </c>
      <c r="AM215">
        <v>2672117736.9795704</v>
      </c>
      <c r="AN215">
        <v>2837012927.5829964</v>
      </c>
      <c r="AO215">
        <v>3121397463.8774357</v>
      </c>
      <c r="AP215">
        <v>3212707602.9895201</v>
      </c>
      <c r="AQ215">
        <v>3462797042.1586699</v>
      </c>
      <c r="AR215">
        <v>3768802847.5417376</v>
      </c>
      <c r="AS215">
        <v>4128217444.0629158</v>
      </c>
      <c r="AT215">
        <v>4521310703.8874941</v>
      </c>
      <c r="AU215">
        <v>4941920819.1648874</v>
      </c>
      <c r="AV215">
        <v>5424016437.3176718</v>
      </c>
      <c r="AW215">
        <v>5965908467.3240929</v>
      </c>
      <c r="AX215">
        <v>6590462096.3156061</v>
      </c>
      <c r="AY215">
        <v>7234365832.8389816</v>
      </c>
      <c r="AZ215">
        <v>7927778185.3663368</v>
      </c>
      <c r="BA215">
        <v>8621462134.1928101</v>
      </c>
      <c r="BB215">
        <v>9255348422.5602875</v>
      </c>
      <c r="BC215">
        <v>9994942775.8703651</v>
      </c>
      <c r="BD215">
        <v>10884050227.788506</v>
      </c>
      <c r="BE215">
        <v>11572920701.791035</v>
      </c>
      <c r="BF215">
        <v>14010125215.440435</v>
      </c>
      <c r="BG215">
        <v>17167591206.59738</v>
      </c>
      <c r="BH215">
        <v>21027589797.563786</v>
      </c>
      <c r="BI215">
        <v>23546856963.341103</v>
      </c>
      <c r="BJ215">
        <v>25790779457.414635</v>
      </c>
      <c r="BK215">
        <v>25208920051.005188</v>
      </c>
      <c r="BL215">
        <v>27012250480.84013</v>
      </c>
      <c r="BM215">
        <v>25832270797.614956</v>
      </c>
      <c r="BN215">
        <v>24949346833.540775</v>
      </c>
      <c r="BO215">
        <v>27357147427.325535</v>
      </c>
      <c r="BP215">
        <v>29234137743.900375</v>
      </c>
    </row>
    <row r="216" spans="1:68" ht="14.25" customHeight="1" x14ac:dyDescent="0.2">
      <c r="A216" t="s">
        <v>385</v>
      </c>
      <c r="B216" t="s">
        <v>386</v>
      </c>
      <c r="C216" t="s">
        <v>5818</v>
      </c>
      <c r="D216" t="s">
        <v>5819</v>
      </c>
      <c r="AN216">
        <v>36801351004.003242</v>
      </c>
      <c r="AO216">
        <v>39822568148.12381</v>
      </c>
      <c r="AP216">
        <v>43428945837.876411</v>
      </c>
      <c r="AQ216">
        <v>45384242903.931892</v>
      </c>
      <c r="AR216">
        <v>41688865135.019295</v>
      </c>
      <c r="AS216">
        <v>45247387392.274963</v>
      </c>
      <c r="AT216">
        <v>48651917431.359612</v>
      </c>
      <c r="AU216">
        <v>55209986386.786392</v>
      </c>
      <c r="AV216">
        <v>57197868179.263031</v>
      </c>
      <c r="AW216">
        <v>63345019366.887672</v>
      </c>
      <c r="AX216">
        <v>68318200846.694206</v>
      </c>
      <c r="AY216">
        <v>75665024894.626801</v>
      </c>
      <c r="AZ216">
        <v>82958790723.614258</v>
      </c>
      <c r="BA216">
        <v>92846337644.077988</v>
      </c>
      <c r="BB216">
        <v>91754372726.251205</v>
      </c>
      <c r="BC216">
        <v>93297641783.996674</v>
      </c>
      <c r="BD216">
        <v>99440818441.122162</v>
      </c>
      <c r="BE216">
        <v>100305805452.6069</v>
      </c>
      <c r="BF216">
        <v>104798887034.21243</v>
      </c>
      <c r="BG216">
        <v>104523796596.98918</v>
      </c>
      <c r="BH216">
        <v>105915299947.91142</v>
      </c>
      <c r="BI216">
        <v>111926919880.21628</v>
      </c>
      <c r="BJ216">
        <v>116612609105.5094</v>
      </c>
      <c r="BK216">
        <v>123708898500.58311</v>
      </c>
      <c r="BL216">
        <v>136739543616.4575</v>
      </c>
      <c r="BM216">
        <v>138434045525.23529</v>
      </c>
      <c r="BN216">
        <v>154279650246.37317</v>
      </c>
      <c r="BO216">
        <v>166993894453.74503</v>
      </c>
      <c r="BP216">
        <v>181345752541.78265</v>
      </c>
    </row>
    <row r="217" spans="1:68" ht="14.25" customHeight="1" x14ac:dyDescent="0.2">
      <c r="A217" t="s">
        <v>919</v>
      </c>
      <c r="B217" t="s">
        <v>920</v>
      </c>
      <c r="C217" t="s">
        <v>5818</v>
      </c>
      <c r="D217" t="s">
        <v>5819</v>
      </c>
      <c r="AI217">
        <v>921786193579.54932</v>
      </c>
      <c r="AJ217">
        <v>958285766481.30432</v>
      </c>
      <c r="AK217">
        <v>978141022985.98608</v>
      </c>
      <c r="AL217">
        <v>995873197140.19519</v>
      </c>
      <c r="AM217">
        <v>1027738655606.8092</v>
      </c>
      <c r="AN217">
        <v>1086390207054.3248</v>
      </c>
      <c r="AO217">
        <v>1163715876325.354</v>
      </c>
      <c r="AP217">
        <v>1235885662669.2979</v>
      </c>
      <c r="AQ217">
        <v>1282199677859.896</v>
      </c>
      <c r="AR217">
        <v>1331547331605.8628</v>
      </c>
      <c r="AS217">
        <v>1410524942736.1365</v>
      </c>
      <c r="AT217">
        <v>1504443130215.3284</v>
      </c>
      <c r="AU217">
        <v>1621390946103.0283</v>
      </c>
      <c r="AV217">
        <v>1723166441853.2993</v>
      </c>
      <c r="AW217">
        <v>1886113392395.1763</v>
      </c>
      <c r="AX217">
        <v>2062963296418.3542</v>
      </c>
      <c r="AY217">
        <v>2256238784933.0957</v>
      </c>
      <c r="AZ217">
        <v>2460122802425.939</v>
      </c>
      <c r="BA217">
        <v>2639960421301.3306</v>
      </c>
      <c r="BB217">
        <v>2735277243280.5493</v>
      </c>
      <c r="BC217">
        <v>2931256807158.0117</v>
      </c>
      <c r="BD217">
        <v>3123184324126.4995</v>
      </c>
      <c r="BE217">
        <v>3206567848713.6426</v>
      </c>
      <c r="BF217">
        <v>3430654450916.8706</v>
      </c>
      <c r="BG217">
        <v>3688321870621.2134</v>
      </c>
      <c r="BH217">
        <v>3787063678105.5532</v>
      </c>
      <c r="BI217">
        <v>3922844600941.3916</v>
      </c>
      <c r="BJ217">
        <v>4084827209287.3262</v>
      </c>
      <c r="BK217">
        <v>4288800552327.6279</v>
      </c>
      <c r="BL217">
        <v>4576894303182.4883</v>
      </c>
      <c r="BM217">
        <v>4608777278930.3721</v>
      </c>
      <c r="BN217">
        <v>5060359013237.4424</v>
      </c>
      <c r="BO217">
        <v>5619883307649.1592</v>
      </c>
      <c r="BP217">
        <v>6002188250394.4912</v>
      </c>
    </row>
    <row r="218" spans="1:68" ht="14.25" customHeight="1" x14ac:dyDescent="0.2">
      <c r="A218" t="s">
        <v>405</v>
      </c>
      <c r="B218" t="s">
        <v>406</v>
      </c>
      <c r="C218" t="s">
        <v>5818</v>
      </c>
      <c r="D218" t="s">
        <v>5819</v>
      </c>
      <c r="BA218">
        <v>25459846093.473484</v>
      </c>
      <c r="BB218">
        <v>26908388739.34425</v>
      </c>
      <c r="BC218">
        <v>28731556886.959843</v>
      </c>
      <c r="BD218">
        <v>27963579014.16951</v>
      </c>
      <c r="BE218">
        <v>15245740378.743134</v>
      </c>
      <c r="BF218">
        <v>21404113972.980717</v>
      </c>
      <c r="BG218">
        <v>15423015948.681734</v>
      </c>
      <c r="BH218">
        <v>12827976279.327291</v>
      </c>
    </row>
    <row r="219" spans="1:68" ht="14.25" customHeight="1" x14ac:dyDescent="0.2">
      <c r="A219" t="s">
        <v>921</v>
      </c>
      <c r="B219" t="s">
        <v>922</v>
      </c>
      <c r="C219" t="s">
        <v>5818</v>
      </c>
      <c r="D219" t="s">
        <v>5819</v>
      </c>
      <c r="AI219">
        <v>922408788513.70605</v>
      </c>
      <c r="AJ219">
        <v>958947337769.70508</v>
      </c>
      <c r="AK219">
        <v>978866736987.44897</v>
      </c>
      <c r="AL219">
        <v>996670835800.44934</v>
      </c>
      <c r="AM219">
        <v>1028533266068.9523</v>
      </c>
      <c r="AN219">
        <v>1087205223556.8693</v>
      </c>
      <c r="AO219">
        <v>1164629105171.979</v>
      </c>
      <c r="AP219">
        <v>1236928461616.9932</v>
      </c>
      <c r="AQ219">
        <v>1283280206700.7249</v>
      </c>
      <c r="AR219">
        <v>1332663624189.0811</v>
      </c>
      <c r="AS219">
        <v>1411715128985.2058</v>
      </c>
      <c r="AT219">
        <v>1505631914428.1938</v>
      </c>
      <c r="AU219">
        <v>1622612401967.5837</v>
      </c>
      <c r="AV219">
        <v>1724337695963.1045</v>
      </c>
      <c r="AW219">
        <v>1887280870274.0908</v>
      </c>
      <c r="AX219">
        <v>2064276157010.4795</v>
      </c>
      <c r="AY219">
        <v>2257719845964.6455</v>
      </c>
      <c r="AZ219">
        <v>2461779383168.502</v>
      </c>
      <c r="BA219">
        <v>2641601703887.3608</v>
      </c>
      <c r="BB219">
        <v>2736887723100.7461</v>
      </c>
      <c r="BC219">
        <v>2932960299808.9722</v>
      </c>
      <c r="BD219">
        <v>3125088282634.3711</v>
      </c>
      <c r="BE219">
        <v>3208533239800.6934</v>
      </c>
      <c r="BF219">
        <v>3432676451633.8682</v>
      </c>
      <c r="BG219">
        <v>3690603799692.8398</v>
      </c>
      <c r="BH219">
        <v>3789439200269.4863</v>
      </c>
      <c r="BI219">
        <v>3925572961210.0083</v>
      </c>
      <c r="BJ219">
        <v>4087768222032.3901</v>
      </c>
      <c r="BK219">
        <v>4291906970358.5146</v>
      </c>
      <c r="BL219">
        <v>4580236341958.1992</v>
      </c>
      <c r="BM219">
        <v>4611835123938.3076</v>
      </c>
      <c r="BN219">
        <v>5063333023484.5264</v>
      </c>
      <c r="BO219">
        <v>5623545334183.6045</v>
      </c>
      <c r="BP219">
        <v>6006103781004.8145</v>
      </c>
    </row>
    <row r="220" spans="1:68" ht="14.25" customHeight="1" x14ac:dyDescent="0.2">
      <c r="A220" t="s">
        <v>923</v>
      </c>
      <c r="B220" t="s">
        <v>924</v>
      </c>
      <c r="C220" t="s">
        <v>5818</v>
      </c>
      <c r="D220" t="s">
        <v>5819</v>
      </c>
      <c r="AI220">
        <v>95393761134.607605</v>
      </c>
      <c r="AJ220">
        <v>100329229718.20786</v>
      </c>
      <c r="AK220">
        <v>104021632445.35609</v>
      </c>
      <c r="AL220">
        <v>109747636394.54327</v>
      </c>
      <c r="AM220">
        <v>115218834537.56285</v>
      </c>
      <c r="AN220">
        <v>122807869350.93083</v>
      </c>
      <c r="AO220">
        <v>129578104268.86951</v>
      </c>
      <c r="AP220">
        <v>136590378278.25076</v>
      </c>
      <c r="AQ220">
        <v>143188844306.93481</v>
      </c>
      <c r="AR220">
        <v>149290069291.80341</v>
      </c>
      <c r="AS220">
        <v>160083982448.80121</v>
      </c>
      <c r="AT220">
        <v>169035744137.65292</v>
      </c>
      <c r="AU220">
        <v>178503107169.42078</v>
      </c>
      <c r="AV220">
        <v>189009578981.22012</v>
      </c>
      <c r="AW220">
        <v>202673369855.22141</v>
      </c>
      <c r="AX220">
        <v>217523025259.98547</v>
      </c>
      <c r="AY220">
        <v>238820658219.75217</v>
      </c>
      <c r="AZ220">
        <v>260781235672.85165</v>
      </c>
      <c r="BA220">
        <v>274667757718.91528</v>
      </c>
      <c r="BB220">
        <v>272194882659.28073</v>
      </c>
      <c r="BC220">
        <v>283347173430.16858</v>
      </c>
      <c r="BD220">
        <v>298855278584.99963</v>
      </c>
      <c r="BE220">
        <v>312209197328.86383</v>
      </c>
      <c r="BF220">
        <v>321486435999.00165</v>
      </c>
      <c r="BG220">
        <v>332229194773.06659</v>
      </c>
      <c r="BH220">
        <v>330513945383.63861</v>
      </c>
      <c r="BI220">
        <v>345840381898.57642</v>
      </c>
      <c r="BJ220">
        <v>374040643129.76385</v>
      </c>
      <c r="BK220">
        <v>395462187835.19354</v>
      </c>
      <c r="BL220">
        <v>428690081373.19653</v>
      </c>
      <c r="BM220">
        <v>405656586825.92316</v>
      </c>
      <c r="BN220">
        <v>452420873647.39758</v>
      </c>
      <c r="BO220">
        <v>520973920863.67053</v>
      </c>
      <c r="BP220">
        <v>567691753343.18896</v>
      </c>
    </row>
    <row r="221" spans="1:68" ht="14.25" customHeight="1" x14ac:dyDescent="0.2">
      <c r="A221" t="s">
        <v>379</v>
      </c>
      <c r="B221" t="s">
        <v>380</v>
      </c>
      <c r="C221" t="s">
        <v>5818</v>
      </c>
      <c r="D221" t="s">
        <v>5819</v>
      </c>
      <c r="AI221">
        <v>185010507.84088784</v>
      </c>
      <c r="AJ221">
        <v>193564338.61533931</v>
      </c>
      <c r="AK221">
        <v>199361215.62847009</v>
      </c>
      <c r="AL221">
        <v>206331678.01479682</v>
      </c>
      <c r="AM221">
        <v>215373488.63981169</v>
      </c>
      <c r="AN221">
        <v>224286983.81499839</v>
      </c>
      <c r="AO221">
        <v>231819047.66796213</v>
      </c>
      <c r="AP221">
        <v>238166147.13094762</v>
      </c>
      <c r="AQ221">
        <v>246863846.35872209</v>
      </c>
      <c r="AR221">
        <v>256616156.9173387</v>
      </c>
      <c r="AS221">
        <v>263605662.36292496</v>
      </c>
      <c r="AT221">
        <v>277801294.80083036</v>
      </c>
      <c r="AU221">
        <v>291598018.22948545</v>
      </c>
      <c r="AV221">
        <v>322010335.17409497</v>
      </c>
      <c r="AW221">
        <v>342368250.1942504</v>
      </c>
      <c r="AX221">
        <v>376459492.90779454</v>
      </c>
      <c r="AY221">
        <v>422475501.12892097</v>
      </c>
      <c r="AZ221">
        <v>449722582.12083042</v>
      </c>
      <c r="BA221">
        <v>486939398.57535022</v>
      </c>
      <c r="BB221">
        <v>506122685.44774783</v>
      </c>
      <c r="BC221">
        <v>519693471.00045413</v>
      </c>
      <c r="BD221">
        <v>541020702.68032336</v>
      </c>
      <c r="BE221">
        <v>510473177.60658675</v>
      </c>
      <c r="BF221">
        <v>568963141.09076571</v>
      </c>
      <c r="BG221">
        <v>636217933.35087526</v>
      </c>
      <c r="BH221">
        <v>635224720.80145597</v>
      </c>
      <c r="BI221">
        <v>676154316.18189657</v>
      </c>
      <c r="BJ221">
        <v>711213101.65508008</v>
      </c>
      <c r="BK221">
        <v>828353862.93786693</v>
      </c>
      <c r="BL221">
        <v>993443203.90352488</v>
      </c>
      <c r="BM221">
        <v>1118602098.8078952</v>
      </c>
      <c r="BN221">
        <v>1272434605.7398829</v>
      </c>
      <c r="BO221">
        <v>1362916220.911417</v>
      </c>
      <c r="BP221">
        <v>1405892497.606993</v>
      </c>
    </row>
    <row r="222" spans="1:68" ht="14.25" customHeight="1" x14ac:dyDescent="0.2">
      <c r="A222" t="s">
        <v>415</v>
      </c>
      <c r="B222" t="s">
        <v>416</v>
      </c>
      <c r="C222" t="s">
        <v>5818</v>
      </c>
      <c r="D222" t="s">
        <v>5819</v>
      </c>
      <c r="AI222">
        <v>2678193505.4725819</v>
      </c>
      <c r="AJ222">
        <v>2843521586.9138947</v>
      </c>
      <c r="AK222">
        <v>2919954587.6314459</v>
      </c>
      <c r="AL222">
        <v>2788892862.9806981</v>
      </c>
      <c r="AM222">
        <v>2945288230.6815186</v>
      </c>
      <c r="AN222">
        <v>3007041749.9106989</v>
      </c>
      <c r="AO222">
        <v>3092714578.0417256</v>
      </c>
      <c r="AP222">
        <v>3325371427.791286</v>
      </c>
      <c r="AQ222">
        <v>3440087304.7769523</v>
      </c>
      <c r="AR222">
        <v>3439925148.2376866</v>
      </c>
      <c r="AS222">
        <v>3591720896.4405165</v>
      </c>
      <c r="AT222">
        <v>3826844332.305552</v>
      </c>
      <c r="AU222">
        <v>3995130087.7069564</v>
      </c>
      <c r="AV222">
        <v>4330668916.7046671</v>
      </c>
      <c r="AW222">
        <v>4825129979.7011395</v>
      </c>
      <c r="AX222">
        <v>5200358636.200655</v>
      </c>
      <c r="AY222">
        <v>5671305389.108572</v>
      </c>
      <c r="AZ222">
        <v>6122697610.9233809</v>
      </c>
      <c r="BA222">
        <v>6499240326.0020361</v>
      </c>
      <c r="BB222">
        <v>6736401999.7593584</v>
      </c>
      <c r="BC222">
        <v>7170692978.2433481</v>
      </c>
      <c r="BD222">
        <v>7746725931.8861494</v>
      </c>
      <c r="BE222">
        <v>8543540170.8602371</v>
      </c>
      <c r="BF222">
        <v>9202587589.4456997</v>
      </c>
      <c r="BG222">
        <v>9549802477.8661327</v>
      </c>
      <c r="BH222">
        <v>9622189492.3740177</v>
      </c>
      <c r="BI222">
        <v>8507962995.5290051</v>
      </c>
      <c r="BJ222">
        <v>10430160138.119278</v>
      </c>
      <c r="BK222">
        <v>10704591610.352455</v>
      </c>
      <c r="BL222">
        <v>11976970718.446033</v>
      </c>
      <c r="BM222">
        <v>10376871438.02198</v>
      </c>
      <c r="BN222">
        <v>11307942670.701269</v>
      </c>
      <c r="BO222">
        <v>12398719120.371782</v>
      </c>
      <c r="BP222">
        <v>13117361867.992113</v>
      </c>
    </row>
    <row r="223" spans="1:68" ht="14.25" customHeight="1" x14ac:dyDescent="0.2">
      <c r="A223" t="s">
        <v>925</v>
      </c>
      <c r="B223" t="s">
        <v>396</v>
      </c>
      <c r="C223" t="s">
        <v>5818</v>
      </c>
      <c r="D223" t="s">
        <v>5819</v>
      </c>
      <c r="AI223">
        <v>45152259465.404091</v>
      </c>
      <c r="AJ223">
        <v>39876285850.932106</v>
      </c>
      <c r="AK223">
        <v>38043648688.569893</v>
      </c>
      <c r="AL223">
        <v>39758590656.049606</v>
      </c>
      <c r="AM223">
        <v>43127497005.623337</v>
      </c>
      <c r="AN223">
        <v>46604925086.348152</v>
      </c>
      <c r="AO223">
        <v>50532098519.094437</v>
      </c>
      <c r="AP223">
        <v>54286594894.5616</v>
      </c>
      <c r="AQ223">
        <v>57263120515.637337</v>
      </c>
      <c r="AR223">
        <v>57813914070.622116</v>
      </c>
      <c r="AS223">
        <v>61312909941.226028</v>
      </c>
      <c r="AT223">
        <v>66642222187.747246</v>
      </c>
      <c r="AU223">
        <v>71578545706.95546</v>
      </c>
      <c r="AV223">
        <v>76204671175.068939</v>
      </c>
      <c r="AW223">
        <v>81802472044.671844</v>
      </c>
      <c r="AX223">
        <v>89400253225.07814</v>
      </c>
      <c r="AY223">
        <v>101625543861.42061</v>
      </c>
      <c r="AZ223">
        <v>114088231256.63794</v>
      </c>
      <c r="BA223">
        <v>127626916993.84106</v>
      </c>
      <c r="BB223">
        <v>124317792846.08731</v>
      </c>
      <c r="BC223">
        <v>136934775465.82553</v>
      </c>
      <c r="BD223">
        <v>141755240350.15314</v>
      </c>
      <c r="BE223">
        <v>145972499811.71042</v>
      </c>
      <c r="BF223">
        <v>151678176998.06973</v>
      </c>
      <c r="BG223">
        <v>157298385701.21875</v>
      </c>
      <c r="BH223">
        <v>163007576065.81656</v>
      </c>
      <c r="BI223">
        <v>161498740048.56973</v>
      </c>
      <c r="BJ223">
        <v>163951329601.32352</v>
      </c>
      <c r="BK223">
        <v>170864110524.50488</v>
      </c>
      <c r="BL223">
        <v>185132019911.10971</v>
      </c>
      <c r="BM223">
        <v>191068488417.26389</v>
      </c>
      <c r="BN223">
        <v>205855753493.57758</v>
      </c>
      <c r="BO223">
        <v>223011942785.15991</v>
      </c>
      <c r="BP223">
        <v>242305041708.42773</v>
      </c>
    </row>
    <row r="224" spans="1:68" ht="14.25" customHeight="1" x14ac:dyDescent="0.2">
      <c r="A224" t="s">
        <v>397</v>
      </c>
      <c r="B224" t="s">
        <v>398</v>
      </c>
      <c r="C224" t="s">
        <v>5818</v>
      </c>
      <c r="D224" t="s">
        <v>5819</v>
      </c>
      <c r="AI224">
        <v>26919706667.773655</v>
      </c>
      <c r="AJ224">
        <v>25353489945.879082</v>
      </c>
      <c r="AK224">
        <v>24514475013.852741</v>
      </c>
      <c r="AL224">
        <v>25809131310.815079</v>
      </c>
      <c r="AM224">
        <v>27764567910.113121</v>
      </c>
      <c r="AN224">
        <v>27099081113.953674</v>
      </c>
      <c r="AO224">
        <v>28443977427.059429</v>
      </c>
      <c r="AP224">
        <v>30345332687.090569</v>
      </c>
      <c r="AQ224">
        <v>31816937925.774555</v>
      </c>
      <c r="AR224">
        <v>33876856910.242947</v>
      </c>
      <c r="AS224">
        <v>35807650742.339668</v>
      </c>
      <c r="AT224">
        <v>37757078659.308441</v>
      </c>
      <c r="AU224">
        <v>40372330211.937202</v>
      </c>
      <c r="AV224">
        <v>42137020713.753403</v>
      </c>
      <c r="AW224">
        <v>45455155541.516129</v>
      </c>
      <c r="AX224">
        <v>47716592229.588531</v>
      </c>
      <c r="AY224">
        <v>51617208502.067459</v>
      </c>
      <c r="AZ224">
        <v>55652541485.381348</v>
      </c>
      <c r="BA224">
        <v>59839628015.001831</v>
      </c>
      <c r="BB224">
        <v>56166258967.95163</v>
      </c>
      <c r="BC224">
        <v>56995829218.97776</v>
      </c>
      <c r="BD224">
        <v>59391587736.589897</v>
      </c>
      <c r="BE224">
        <v>59745699109.910629</v>
      </c>
      <c r="BF224">
        <v>61744411905.685402</v>
      </c>
      <c r="BG224">
        <v>63653371400.34977</v>
      </c>
      <c r="BH224">
        <v>65265868522.991844</v>
      </c>
      <c r="BI224">
        <v>70079356305.427246</v>
      </c>
      <c r="BJ224">
        <v>75438769514.635468</v>
      </c>
      <c r="BK224">
        <v>80823432203.688263</v>
      </c>
      <c r="BL224">
        <v>89274202854.874756</v>
      </c>
      <c r="BM224">
        <v>88387605987.333191</v>
      </c>
      <c r="BN224">
        <v>98030096026.012329</v>
      </c>
      <c r="BO224">
        <v>108306565115.6785</v>
      </c>
      <c r="BP224">
        <v>116540122470.46744</v>
      </c>
    </row>
    <row r="225" spans="1:68" ht="14.25" customHeight="1" x14ac:dyDescent="0.2">
      <c r="A225" t="s">
        <v>417</v>
      </c>
      <c r="B225" t="s">
        <v>418</v>
      </c>
      <c r="C225" t="s">
        <v>5818</v>
      </c>
      <c r="D225" t="s">
        <v>5819</v>
      </c>
      <c r="AI225">
        <v>174695807747.67941</v>
      </c>
      <c r="AJ225">
        <v>178533931726.27686</v>
      </c>
      <c r="AK225">
        <v>180486947846.21234</v>
      </c>
      <c r="AL225">
        <v>180948567297.59729</v>
      </c>
      <c r="AM225">
        <v>192075677179.6806</v>
      </c>
      <c r="AN225">
        <v>203820349507.4646</v>
      </c>
      <c r="AO225">
        <v>211527416780.91229</v>
      </c>
      <c r="AP225">
        <v>219393321610.3176</v>
      </c>
      <c r="AQ225">
        <v>229130973126.95523</v>
      </c>
      <c r="AR225">
        <v>243339601758.02451</v>
      </c>
      <c r="AS225">
        <v>262809954154.10678</v>
      </c>
      <c r="AT225">
        <v>266313423096.1304</v>
      </c>
      <c r="AU225">
        <v>276017763557.30054</v>
      </c>
      <c r="AV225">
        <v>285020577285.71698</v>
      </c>
      <c r="AW225">
        <v>304517121135.3858</v>
      </c>
      <c r="AX225">
        <v>309212862460.07306</v>
      </c>
      <c r="AY225">
        <v>342606797242.78656</v>
      </c>
      <c r="AZ225">
        <v>374289037191.63336</v>
      </c>
      <c r="BA225">
        <v>388684182888.54773</v>
      </c>
      <c r="BB225">
        <v>374528178053.52155</v>
      </c>
      <c r="BC225">
        <v>395912757363.77161</v>
      </c>
      <c r="BD225">
        <v>421515976518.42902</v>
      </c>
      <c r="BE225">
        <v>432488311645.09546</v>
      </c>
      <c r="BF225">
        <v>444616519268.39343</v>
      </c>
      <c r="BG225">
        <v>457507742235.10565</v>
      </c>
      <c r="BH225">
        <v>481170737701.31696</v>
      </c>
      <c r="BI225">
        <v>500423685300.43237</v>
      </c>
      <c r="BJ225">
        <v>522476835542.43457</v>
      </c>
      <c r="BK225">
        <v>544594045419.74109</v>
      </c>
      <c r="BL225">
        <v>588258408215.73352</v>
      </c>
      <c r="BM225">
        <v>597293428245.19507</v>
      </c>
      <c r="BN225">
        <v>660102487151.8103</v>
      </c>
      <c r="BO225">
        <v>714036865582.495</v>
      </c>
      <c r="BP225">
        <v>739741230780.83923</v>
      </c>
    </row>
    <row r="226" spans="1:68" ht="14.25" customHeight="1" x14ac:dyDescent="0.2">
      <c r="A226" t="s">
        <v>147</v>
      </c>
      <c r="B226" t="s">
        <v>148</v>
      </c>
      <c r="C226" t="s">
        <v>5818</v>
      </c>
      <c r="D226" t="s">
        <v>5819</v>
      </c>
      <c r="AI226">
        <v>2890789190.0297527</v>
      </c>
      <c r="AJ226">
        <v>3041159957.9369321</v>
      </c>
      <c r="AK226">
        <v>3210813553.3338752</v>
      </c>
      <c r="AL226">
        <v>3389015760.0944719</v>
      </c>
      <c r="AM226">
        <v>3544474961.7705259</v>
      </c>
      <c r="AN226">
        <v>3793421831.2184906</v>
      </c>
      <c r="AO226">
        <v>4011284008.4768887</v>
      </c>
      <c r="AP226">
        <v>4207065136.4932432</v>
      </c>
      <c r="AQ226">
        <v>4365131764.8067503</v>
      </c>
      <c r="AR226">
        <v>4557535035.5152693</v>
      </c>
      <c r="AS226">
        <v>4742809786.8320236</v>
      </c>
      <c r="AT226">
        <v>4900755068.7146988</v>
      </c>
      <c r="AU226">
        <v>5194906241.5668707</v>
      </c>
      <c r="AV226">
        <v>5503023191.5739002</v>
      </c>
      <c r="AW226">
        <v>5855791854.9766836</v>
      </c>
      <c r="AX226">
        <v>6401687511.362174</v>
      </c>
      <c r="AY226">
        <v>6994534489.9433947</v>
      </c>
      <c r="AZ226">
        <v>7502673421.2647982</v>
      </c>
      <c r="BA226">
        <v>7710062671.9344807</v>
      </c>
      <c r="BB226">
        <v>7879027345.1316624</v>
      </c>
      <c r="BC226">
        <v>8277323731.9447126</v>
      </c>
      <c r="BD226">
        <v>8637942064.3809433</v>
      </c>
      <c r="BE226">
        <v>8976396501.6334457</v>
      </c>
      <c r="BF226">
        <v>9580683490.4306965</v>
      </c>
      <c r="BG226">
        <v>9811948678.8546124</v>
      </c>
      <c r="BH226">
        <v>9969808799.8173523</v>
      </c>
      <c r="BI226">
        <v>9998087823.6935883</v>
      </c>
      <c r="BJ226">
        <v>9809364265.8604221</v>
      </c>
      <c r="BK226">
        <v>10026194929.393736</v>
      </c>
      <c r="BL226">
        <v>10624107006.76099</v>
      </c>
      <c r="BM226">
        <v>10717079323.593756</v>
      </c>
      <c r="BN226">
        <v>12164156333.701498</v>
      </c>
      <c r="BO226">
        <v>13082585939.132896</v>
      </c>
      <c r="BP226">
        <v>14216037435.726555</v>
      </c>
    </row>
    <row r="227" spans="1:68" ht="14.25" customHeight="1" x14ac:dyDescent="0.2">
      <c r="A227" t="s">
        <v>393</v>
      </c>
      <c r="B227" t="s">
        <v>394</v>
      </c>
      <c r="C227" t="s">
        <v>5818</v>
      </c>
      <c r="D227" t="s">
        <v>5819</v>
      </c>
      <c r="BB227">
        <v>1220883869.3062334</v>
      </c>
      <c r="BC227">
        <v>1275264093.534765</v>
      </c>
      <c r="BD227">
        <v>1361446644.9657316</v>
      </c>
      <c r="BE227">
        <v>1244034957.2463388</v>
      </c>
      <c r="BF227">
        <v>1297132717.2664437</v>
      </c>
      <c r="BG227">
        <v>1595754082.3408656</v>
      </c>
      <c r="BH227">
        <v>1670741627.9845202</v>
      </c>
      <c r="BI227">
        <v>1715280492.6222453</v>
      </c>
      <c r="BJ227">
        <v>1734514654.4127896</v>
      </c>
      <c r="BK227">
        <v>1654131914.0009494</v>
      </c>
      <c r="BL227">
        <v>1846228425.4424999</v>
      </c>
      <c r="BM227">
        <v>1595272169.069303</v>
      </c>
      <c r="BN227">
        <v>1683919292.2827499</v>
      </c>
      <c r="BO227">
        <v>1979127986.2291474</v>
      </c>
      <c r="BP227">
        <v>2121010188.9616761</v>
      </c>
    </row>
    <row r="228" spans="1:68" ht="14.25" customHeight="1" x14ac:dyDescent="0.2">
      <c r="A228" t="s">
        <v>387</v>
      </c>
      <c r="B228" t="s">
        <v>388</v>
      </c>
      <c r="C228" t="s">
        <v>5818</v>
      </c>
      <c r="D228" t="s">
        <v>5819</v>
      </c>
      <c r="AI228">
        <v>622431372.55966747</v>
      </c>
      <c r="AJ228">
        <v>661243641.02751195</v>
      </c>
      <c r="AK228">
        <v>724824607.66464591</v>
      </c>
      <c r="AL228">
        <v>796196703.9281981</v>
      </c>
      <c r="AM228">
        <v>793382976.8538084</v>
      </c>
      <c r="AN228">
        <v>813946629.72438705</v>
      </c>
      <c r="AO228">
        <v>911715858.83291733</v>
      </c>
      <c r="AP228">
        <v>1040526382.2590709</v>
      </c>
      <c r="AQ228">
        <v>1078183419.9484825</v>
      </c>
      <c r="AR228">
        <v>1113910040.360961</v>
      </c>
      <c r="AS228">
        <v>1187592257.3841169</v>
      </c>
      <c r="AT228">
        <v>1186753668.6205642</v>
      </c>
      <c r="AU228">
        <v>1219812767.9383235</v>
      </c>
      <c r="AV228">
        <v>1170665972.0399818</v>
      </c>
      <c r="AW228">
        <v>1167879581.2449777</v>
      </c>
      <c r="AX228">
        <v>1312972127.130882</v>
      </c>
      <c r="AY228">
        <v>1480770423.7111182</v>
      </c>
      <c r="AZ228">
        <v>1655883380.2675252</v>
      </c>
      <c r="BA228">
        <v>1641779267.1731799</v>
      </c>
      <c r="BB228">
        <v>1610948498.8012693</v>
      </c>
      <c r="BC228">
        <v>1703983497.0248008</v>
      </c>
      <c r="BD228">
        <v>1904526849.5445998</v>
      </c>
      <c r="BE228">
        <v>1965962288.1898041</v>
      </c>
      <c r="BF228">
        <v>2022705629.9844944</v>
      </c>
      <c r="BG228">
        <v>2282561394.4664059</v>
      </c>
      <c r="BH228">
        <v>2376133656.9641385</v>
      </c>
      <c r="BI228">
        <v>2727776636.9402833</v>
      </c>
      <c r="BJ228">
        <v>2939950358.569077</v>
      </c>
      <c r="BK228">
        <v>3105218260.846211</v>
      </c>
      <c r="BL228">
        <v>3340635866.2577662</v>
      </c>
      <c r="BM228">
        <v>3057830378.3623295</v>
      </c>
      <c r="BN228">
        <v>2975737695.0275979</v>
      </c>
      <c r="BO228">
        <v>3662311836.5705037</v>
      </c>
      <c r="BP228">
        <v>3915815375.1349955</v>
      </c>
    </row>
    <row r="229" spans="1:68" ht="14.25" customHeight="1" x14ac:dyDescent="0.2">
      <c r="A229" t="s">
        <v>421</v>
      </c>
      <c r="B229" t="s">
        <v>422</v>
      </c>
      <c r="C229" t="s">
        <v>5818</v>
      </c>
      <c r="D229" t="s">
        <v>5819</v>
      </c>
      <c r="BJ229">
        <v>62769892394.005493</v>
      </c>
      <c r="BK229">
        <v>67658923201.391136</v>
      </c>
      <c r="BL229">
        <v>71281640286.008453</v>
      </c>
      <c r="BM229">
        <v>72851409860.956726</v>
      </c>
      <c r="BN229">
        <v>62150519282.11705</v>
      </c>
    </row>
    <row r="230" spans="1:68" ht="14.25" customHeight="1" x14ac:dyDescent="0.2">
      <c r="A230" t="s">
        <v>443</v>
      </c>
      <c r="B230" t="s">
        <v>444</v>
      </c>
      <c r="C230" t="s">
        <v>5818</v>
      </c>
      <c r="D230" t="s">
        <v>5819</v>
      </c>
      <c r="BD230">
        <v>708658007.50915229</v>
      </c>
      <c r="BE230">
        <v>662277063.40256298</v>
      </c>
      <c r="BF230">
        <v>703606307.60463679</v>
      </c>
      <c r="BG230">
        <v>787254954.76982689</v>
      </c>
      <c r="BH230">
        <v>878991200.65902829</v>
      </c>
      <c r="BI230">
        <v>980029574.91390014</v>
      </c>
      <c r="BJ230">
        <v>1031791306.5484686</v>
      </c>
      <c r="BK230">
        <v>1111826424.989645</v>
      </c>
      <c r="BL230">
        <v>1154794101.6935318</v>
      </c>
      <c r="BM230">
        <v>731190721.75705481</v>
      </c>
      <c r="BN230">
        <v>958811479.63957882</v>
      </c>
      <c r="BO230">
        <v>1089953581.3575399</v>
      </c>
      <c r="BP230">
        <v>1143238488.907393</v>
      </c>
    </row>
    <row r="231" spans="1:68" ht="14.25" customHeight="1" x14ac:dyDescent="0.2">
      <c r="A231" t="s">
        <v>89</v>
      </c>
      <c r="B231" t="s">
        <v>90</v>
      </c>
      <c r="C231" t="s">
        <v>5818</v>
      </c>
      <c r="D231" t="s">
        <v>5819</v>
      </c>
      <c r="AI231">
        <v>4160409937.6267457</v>
      </c>
      <c r="AJ231">
        <v>4668212547.6710739</v>
      </c>
      <c r="AK231">
        <v>5156630771.097064</v>
      </c>
      <c r="AL231">
        <v>4449559418.8286924</v>
      </c>
      <c r="AM231">
        <v>5005243924.586215</v>
      </c>
      <c r="AN231">
        <v>5173378296.1635017</v>
      </c>
      <c r="AO231">
        <v>5384751119.9153643</v>
      </c>
      <c r="AP231">
        <v>5787279040.6405544</v>
      </c>
      <c r="AQ231">
        <v>6259149001.4867344</v>
      </c>
      <c r="AR231">
        <v>6304376666.9918079</v>
      </c>
      <c r="AS231">
        <v>6390468456.7391138</v>
      </c>
      <c r="AT231">
        <v>7296146710.2218275</v>
      </c>
      <c r="AU231">
        <v>8038687046.9324408</v>
      </c>
      <c r="AV231">
        <v>9404189374.1824627</v>
      </c>
      <c r="AW231">
        <v>12904690352.001755</v>
      </c>
      <c r="AX231">
        <v>15616151881.963545</v>
      </c>
      <c r="AY231">
        <v>16202083969.125925</v>
      </c>
      <c r="AZ231">
        <v>17185451867.533215</v>
      </c>
      <c r="BA231">
        <v>18051292351.327168</v>
      </c>
      <c r="BB231">
        <v>18928673647.002254</v>
      </c>
      <c r="BC231">
        <v>21754736001.006996</v>
      </c>
      <c r="BD231">
        <v>22221960066.234257</v>
      </c>
      <c r="BE231">
        <v>22236651232.002747</v>
      </c>
      <c r="BF231">
        <v>20948288821.108173</v>
      </c>
      <c r="BG231">
        <v>23254976690.489822</v>
      </c>
      <c r="BH231">
        <v>26192077365.962284</v>
      </c>
      <c r="BI231">
        <v>24840315807.18317</v>
      </c>
      <c r="BJ231">
        <v>24544437608.640457</v>
      </c>
      <c r="BK231">
        <v>26393921193.687737</v>
      </c>
      <c r="BL231">
        <v>29785914845.775951</v>
      </c>
      <c r="BM231">
        <v>27018641553.843842</v>
      </c>
      <c r="BN231">
        <v>30311041208.746204</v>
      </c>
      <c r="BO231">
        <v>33355124836.135544</v>
      </c>
      <c r="BP231">
        <v>35996041269.014122</v>
      </c>
    </row>
    <row r="232" spans="1:68" ht="14.25" customHeight="1" x14ac:dyDescent="0.2">
      <c r="A232" t="s">
        <v>926</v>
      </c>
      <c r="B232" t="s">
        <v>927</v>
      </c>
      <c r="C232" t="s">
        <v>5818</v>
      </c>
      <c r="D232" t="s">
        <v>5819</v>
      </c>
      <c r="AI232">
        <v>2333049739827.6069</v>
      </c>
      <c r="AJ232">
        <v>2596400222042.0894</v>
      </c>
      <c r="AK232">
        <v>2926829282071.1138</v>
      </c>
      <c r="AL232">
        <v>3306577294299.877</v>
      </c>
      <c r="AM232">
        <v>3722612943309.8071</v>
      </c>
      <c r="AN232">
        <v>4163641209299.6138</v>
      </c>
      <c r="AO232">
        <v>4611893710895.0352</v>
      </c>
      <c r="AP232">
        <v>5006059897875.3047</v>
      </c>
      <c r="AQ232">
        <v>5102826747295.6582</v>
      </c>
      <c r="AR232">
        <v>5475600453238.3965</v>
      </c>
      <c r="AS232">
        <v>6009924423897.793</v>
      </c>
      <c r="AT232">
        <v>6542662363245.4473</v>
      </c>
      <c r="AU232">
        <v>7151391600716.625</v>
      </c>
      <c r="AV232">
        <v>7911408160624.1289</v>
      </c>
      <c r="AW232">
        <v>8830171923905.6758</v>
      </c>
      <c r="AX232">
        <v>9962299191663.0996</v>
      </c>
      <c r="AY232">
        <v>11334465104592.049</v>
      </c>
      <c r="AZ232">
        <v>13004711909894.189</v>
      </c>
      <c r="BA232">
        <v>14340807455703.283</v>
      </c>
      <c r="BB232">
        <v>15496162553723.832</v>
      </c>
      <c r="BC232">
        <v>17184020081497.861</v>
      </c>
      <c r="BD232">
        <v>18983893556039.512</v>
      </c>
      <c r="BE232">
        <v>20822379138723.57</v>
      </c>
      <c r="BF232">
        <v>22283737376878.098</v>
      </c>
      <c r="BG232">
        <v>23605953966758.637</v>
      </c>
      <c r="BH232">
        <v>24564255132094.484</v>
      </c>
      <c r="BI232">
        <v>25961910260407.605</v>
      </c>
      <c r="BJ232">
        <v>27719122358296.266</v>
      </c>
      <c r="BK232">
        <v>30175961384231.301</v>
      </c>
      <c r="BL232">
        <v>32582927774872.699</v>
      </c>
      <c r="BM232">
        <v>33381013641395.039</v>
      </c>
      <c r="BN232">
        <v>37550246827244.461</v>
      </c>
      <c r="BO232">
        <v>41657817767596.086</v>
      </c>
      <c r="BP232">
        <v>45327959404400.125</v>
      </c>
    </row>
    <row r="233" spans="1:68" ht="14.25" customHeight="1" x14ac:dyDescent="0.2">
      <c r="A233" t="s">
        <v>928</v>
      </c>
      <c r="B233" t="s">
        <v>929</v>
      </c>
      <c r="C233" t="s">
        <v>5818</v>
      </c>
      <c r="D233" t="s">
        <v>5819</v>
      </c>
      <c r="AI233">
        <v>2972814708173.7383</v>
      </c>
      <c r="AJ233">
        <v>2894272869678.3262</v>
      </c>
      <c r="AK233">
        <v>2703881162272.8472</v>
      </c>
      <c r="AL233">
        <v>2643853513756.3267</v>
      </c>
      <c r="AM233">
        <v>2453659343669.5352</v>
      </c>
      <c r="AN233">
        <v>2495081813164.8037</v>
      </c>
      <c r="AO233">
        <v>2556830595391.7148</v>
      </c>
      <c r="AP233">
        <v>2677535506322.5098</v>
      </c>
      <c r="AQ233">
        <v>2518342303230.5376</v>
      </c>
      <c r="AR233">
        <v>2607361597994.9946</v>
      </c>
      <c r="AS233">
        <v>2884872544387.7012</v>
      </c>
      <c r="AT233">
        <v>3046800063449.8071</v>
      </c>
      <c r="AU233">
        <v>3268349696705.7095</v>
      </c>
      <c r="AV233">
        <v>3569478130679.564</v>
      </c>
      <c r="AW233">
        <v>3983848720966.5435</v>
      </c>
      <c r="AX233">
        <v>4430162184450.8936</v>
      </c>
      <c r="AY233">
        <v>5243074353825.8242</v>
      </c>
      <c r="AZ233">
        <v>5856500672217.7744</v>
      </c>
      <c r="BA233">
        <v>6693170124426.5996</v>
      </c>
      <c r="BB233">
        <v>6547280649932.8438</v>
      </c>
      <c r="BC233">
        <v>7033649536521.3613</v>
      </c>
      <c r="BD233">
        <v>7774857767946.4766</v>
      </c>
      <c r="BE233">
        <v>8255403140123.0312</v>
      </c>
      <c r="BF233">
        <v>8865679909543.3457</v>
      </c>
      <c r="BG233">
        <v>9106274893286.6562</v>
      </c>
      <c r="BH233">
        <v>9057152462724.0781</v>
      </c>
      <c r="BI233">
        <v>9360962281327.8301</v>
      </c>
      <c r="BJ233">
        <v>10006835027096.07</v>
      </c>
      <c r="BK233">
        <v>10759030211297.107</v>
      </c>
      <c r="BL233">
        <v>11643164869822.34</v>
      </c>
      <c r="BM233">
        <v>11870224170113.117</v>
      </c>
      <c r="BN233">
        <v>13838130871504.859</v>
      </c>
      <c r="BO233">
        <v>15086101398372.531</v>
      </c>
      <c r="BP233">
        <v>16508094408963.768</v>
      </c>
    </row>
    <row r="234" spans="1:68" ht="14.25" customHeight="1" x14ac:dyDescent="0.2">
      <c r="A234" t="s">
        <v>429</v>
      </c>
      <c r="B234" t="s">
        <v>430</v>
      </c>
      <c r="C234" t="s">
        <v>5818</v>
      </c>
      <c r="D234" t="s">
        <v>5819</v>
      </c>
      <c r="AI234">
        <v>4439300421.8786879</v>
      </c>
      <c r="AJ234">
        <v>4557304674.3322964</v>
      </c>
      <c r="AK234">
        <v>4475612867.8829937</v>
      </c>
      <c r="AL234">
        <v>3890053989.2055945</v>
      </c>
      <c r="AM234">
        <v>4568382816.5383224</v>
      </c>
      <c r="AN234">
        <v>5030110339.9409151</v>
      </c>
      <c r="AO234">
        <v>5574808233.3891582</v>
      </c>
      <c r="AP234">
        <v>6486275772.4134722</v>
      </c>
      <c r="AQ234">
        <v>6408319917.9760094</v>
      </c>
      <c r="AR234">
        <v>6660293055.8827887</v>
      </c>
      <c r="AS234">
        <v>6757797630.1161814</v>
      </c>
      <c r="AT234">
        <v>6966861584.8178177</v>
      </c>
      <c r="AU234">
        <v>7345864620.0936518</v>
      </c>
      <c r="AV234">
        <v>7994296097.6861811</v>
      </c>
      <c r="AW234">
        <v>8128928445.9457169</v>
      </c>
      <c r="AX234">
        <v>7992593754.9008265</v>
      </c>
      <c r="AY234">
        <v>8457418596.7245789</v>
      </c>
      <c r="AZ234">
        <v>8584474484.8282747</v>
      </c>
      <c r="BA234">
        <v>9102986198.708477</v>
      </c>
      <c r="BB234">
        <v>9658654582.3406181</v>
      </c>
      <c r="BC234">
        <v>10348358489.020329</v>
      </c>
      <c r="BD234">
        <v>11176899995.964518</v>
      </c>
      <c r="BE234">
        <v>11682939062.986917</v>
      </c>
      <c r="BF234">
        <v>12497168116.41901</v>
      </c>
      <c r="BG234">
        <v>13473941586.303137</v>
      </c>
      <c r="BH234">
        <v>14404273148.260605</v>
      </c>
      <c r="BI234">
        <v>15189500689.043951</v>
      </c>
      <c r="BJ234">
        <v>15997658425.321066</v>
      </c>
      <c r="BK234">
        <v>17071648256.689203</v>
      </c>
      <c r="BL234">
        <v>18743273071.273705</v>
      </c>
      <c r="BM234">
        <v>20432437140.653561</v>
      </c>
      <c r="BN234">
        <v>22881375789.017368</v>
      </c>
      <c r="BO234">
        <v>25903113006.355728</v>
      </c>
      <c r="BP234">
        <v>28567633064.164257</v>
      </c>
    </row>
    <row r="235" spans="1:68" ht="14.25" customHeight="1" x14ac:dyDescent="0.2">
      <c r="A235" t="s">
        <v>425</v>
      </c>
      <c r="B235" t="s">
        <v>426</v>
      </c>
      <c r="C235" t="s">
        <v>5818</v>
      </c>
      <c r="D235" t="s">
        <v>5819</v>
      </c>
      <c r="AI235">
        <v>243614094294.43497</v>
      </c>
      <c r="AJ235">
        <v>273406869907.2627</v>
      </c>
      <c r="AK235">
        <v>302241591496.30151</v>
      </c>
      <c r="AL235">
        <v>334937597124.37683</v>
      </c>
      <c r="AM235">
        <v>369446135460.3233</v>
      </c>
      <c r="AN235">
        <v>407821471836.10095</v>
      </c>
      <c r="AO235">
        <v>438759554270.87256</v>
      </c>
      <c r="AP235">
        <v>434035819900.33563</v>
      </c>
      <c r="AQ235">
        <v>405406964968.01147</v>
      </c>
      <c r="AR235">
        <v>429942634391.50549</v>
      </c>
      <c r="AS235">
        <v>459270578998.63074</v>
      </c>
      <c r="AT235">
        <v>485786532503.2569</v>
      </c>
      <c r="AU235">
        <v>523671014977.48285</v>
      </c>
      <c r="AV235">
        <v>572401201878.75659</v>
      </c>
      <c r="AW235">
        <v>624761920453.27319</v>
      </c>
      <c r="AX235">
        <v>671334138599.21912</v>
      </c>
      <c r="AY235">
        <v>726416076208.48657</v>
      </c>
      <c r="AZ235">
        <v>786648045488.31519</v>
      </c>
      <c r="BA235">
        <v>815641200179.46094</v>
      </c>
      <c r="BB235">
        <v>815004207915.04358</v>
      </c>
      <c r="BC235">
        <v>886887468611.80859</v>
      </c>
      <c r="BD235">
        <v>912789677004.35352</v>
      </c>
      <c r="BE235">
        <v>1014923127426.4287</v>
      </c>
      <c r="BF235">
        <v>1062759710029.0466</v>
      </c>
      <c r="BG235">
        <v>1078896775480.0422</v>
      </c>
      <c r="BH235">
        <v>1113921789913.9324</v>
      </c>
      <c r="BI235">
        <v>1181322173179.7361</v>
      </c>
      <c r="BJ235">
        <v>1250522147488.0862</v>
      </c>
      <c r="BK235">
        <v>1347310632514.9387</v>
      </c>
      <c r="BL235">
        <v>1427827121310.4399</v>
      </c>
      <c r="BM235">
        <v>1372918881143.8354</v>
      </c>
      <c r="BN235">
        <v>1452137223843.3945</v>
      </c>
      <c r="BO235">
        <v>1592663440182.6614</v>
      </c>
      <c r="BP235">
        <v>1681795914995.906</v>
      </c>
    </row>
    <row r="236" spans="1:68" ht="14.25" customHeight="1" x14ac:dyDescent="0.2">
      <c r="A236" t="s">
        <v>423</v>
      </c>
      <c r="B236" t="s">
        <v>424</v>
      </c>
      <c r="C236" t="s">
        <v>5818</v>
      </c>
      <c r="D236" t="s">
        <v>5819</v>
      </c>
      <c r="AI236">
        <v>13943620062.852478</v>
      </c>
      <c r="AJ236">
        <v>13391690261.019867</v>
      </c>
      <c r="AK236">
        <v>9724775692.7698555</v>
      </c>
      <c r="AL236">
        <v>8322617829.2689571</v>
      </c>
      <c r="AM236">
        <v>6689753766.6625414</v>
      </c>
      <c r="AN236">
        <v>5981980136.5496759</v>
      </c>
      <c r="AO236">
        <v>5074216353.9717236</v>
      </c>
      <c r="AP236">
        <v>5248470243.0880365</v>
      </c>
      <c r="AQ236">
        <v>5589434109.1337748</v>
      </c>
      <c r="AR236">
        <v>5878240231.3878422</v>
      </c>
      <c r="AS236">
        <v>6511801775.9471636</v>
      </c>
      <c r="AT236">
        <v>7296360377.2946291</v>
      </c>
      <c r="AU236">
        <v>8209998212.6622334</v>
      </c>
      <c r="AV236">
        <v>9293019173.0593929</v>
      </c>
      <c r="AW236">
        <v>10525836908.308113</v>
      </c>
      <c r="AX236">
        <v>11583212852.910557</v>
      </c>
      <c r="AY236">
        <v>12776250025.014456</v>
      </c>
      <c r="AZ236">
        <v>14145938228.384432</v>
      </c>
      <c r="BA236">
        <v>15557549805.015511</v>
      </c>
      <c r="BB236">
        <v>16263992676.809013</v>
      </c>
      <c r="BC236">
        <v>17531653706.160496</v>
      </c>
      <c r="BD236">
        <v>19217458989.962734</v>
      </c>
      <c r="BE236">
        <v>21470286380.683697</v>
      </c>
      <c r="BF236">
        <v>23981005942.072014</v>
      </c>
      <c r="BG236">
        <v>26555018899.766781</v>
      </c>
      <c r="BH236">
        <v>25719495030.477459</v>
      </c>
      <c r="BI236">
        <v>25833179135.518982</v>
      </c>
      <c r="BJ236">
        <v>27412327692.494953</v>
      </c>
      <c r="BK236">
        <v>28565171550.939972</v>
      </c>
      <c r="BL236">
        <v>32973431253.347092</v>
      </c>
      <c r="BM236">
        <v>35623586501.773811</v>
      </c>
      <c r="BN236">
        <v>39727222945.462349</v>
      </c>
      <c r="BO236">
        <v>45926381325.10434</v>
      </c>
      <c r="BP236">
        <v>51551228216.481956</v>
      </c>
    </row>
    <row r="237" spans="1:68" ht="14.25" customHeight="1" x14ac:dyDescent="0.2">
      <c r="A237" t="s">
        <v>441</v>
      </c>
      <c r="B237" t="s">
        <v>442</v>
      </c>
      <c r="C237" t="s">
        <v>5818</v>
      </c>
      <c r="D237" t="s">
        <v>5819</v>
      </c>
      <c r="AI237">
        <v>20008209349.389275</v>
      </c>
      <c r="AJ237">
        <v>19732257488.423824</v>
      </c>
      <c r="AK237">
        <v>17161502421.76194</v>
      </c>
      <c r="AL237">
        <v>17831810093.15802</v>
      </c>
      <c r="AM237">
        <v>15061808082.485882</v>
      </c>
      <c r="AN237">
        <v>14270413259.635517</v>
      </c>
      <c r="AO237">
        <v>15505291741.054882</v>
      </c>
      <c r="AP237">
        <v>13974587734.570755</v>
      </c>
      <c r="AQ237">
        <v>15134990046.82937</v>
      </c>
      <c r="AR237">
        <v>17881777154.823944</v>
      </c>
      <c r="AS237">
        <v>19286953004.580929</v>
      </c>
      <c r="AT237">
        <v>20577895418.371269</v>
      </c>
      <c r="AU237">
        <v>20951419438.648838</v>
      </c>
      <c r="AV237">
        <v>22063453785.519836</v>
      </c>
      <c r="AW237">
        <v>23789689667.585808</v>
      </c>
      <c r="AX237">
        <v>27733583832.350182</v>
      </c>
      <c r="AY237">
        <v>31725984087.934498</v>
      </c>
      <c r="AZ237">
        <v>36189253577.34684</v>
      </c>
      <c r="BA237">
        <v>42308833205.10981</v>
      </c>
      <c r="BB237">
        <v>45166542919.683945</v>
      </c>
      <c r="BC237">
        <v>49921266917.828178</v>
      </c>
      <c r="BD237">
        <v>58441023273.077431</v>
      </c>
      <c r="BE237">
        <v>64099926378.167679</v>
      </c>
      <c r="BF237">
        <v>69625757915.025421</v>
      </c>
      <c r="BG237">
        <v>75798477556.965515</v>
      </c>
      <c r="BH237">
        <v>79032357701.452881</v>
      </c>
      <c r="BI237">
        <v>82167730668.849625</v>
      </c>
      <c r="BJ237">
        <v>86403378533.530106</v>
      </c>
      <c r="BK237">
        <v>95629644637.513199</v>
      </c>
      <c r="BL237">
        <v>105309565740.43184</v>
      </c>
    </row>
    <row r="238" spans="1:68" ht="14.25" customHeight="1" x14ac:dyDescent="0.2">
      <c r="A238" t="s">
        <v>930</v>
      </c>
      <c r="B238" t="s">
        <v>931</v>
      </c>
      <c r="C238" t="s">
        <v>5818</v>
      </c>
      <c r="D238" t="s">
        <v>5819</v>
      </c>
      <c r="AI238">
        <v>2670533232981.0845</v>
      </c>
      <c r="AJ238">
        <v>2862289465951.52</v>
      </c>
      <c r="AK238">
        <v>3015323902494.0181</v>
      </c>
      <c r="AL238">
        <v>3155819113134.8291</v>
      </c>
      <c r="AM238">
        <v>3378234671100.2114</v>
      </c>
      <c r="AN238">
        <v>3493680708710.6445</v>
      </c>
      <c r="AO238">
        <v>3685918648743.4766</v>
      </c>
      <c r="AP238">
        <v>3950688135189.1143</v>
      </c>
      <c r="AQ238">
        <v>4099026788943.1704</v>
      </c>
      <c r="AR238">
        <v>4157465702476.5884</v>
      </c>
      <c r="AS238">
        <v>4409978430675.8398</v>
      </c>
      <c r="AT238">
        <v>4534983261981.4209</v>
      </c>
      <c r="AU238">
        <v>4615968252773.7979</v>
      </c>
      <c r="AV238">
        <v>4803660589084.2256</v>
      </c>
      <c r="AW238">
        <v>5227620904893.6875</v>
      </c>
      <c r="AX238">
        <v>5637299350365.9629</v>
      </c>
      <c r="AY238">
        <v>6205530109086.7588</v>
      </c>
      <c r="AZ238">
        <v>6728664284453.5273</v>
      </c>
      <c r="BA238">
        <v>7157922179638.5693</v>
      </c>
      <c r="BB238">
        <v>7107336642218.4717</v>
      </c>
      <c r="BC238">
        <v>7643714872658.7744</v>
      </c>
      <c r="BD238">
        <v>8251239179567.3105</v>
      </c>
      <c r="BE238">
        <v>8527860164589.1201</v>
      </c>
      <c r="BF238">
        <v>8908064213627.4238</v>
      </c>
      <c r="BG238">
        <v>9192141751905.9668</v>
      </c>
      <c r="BH238">
        <v>9156613498612.6445</v>
      </c>
      <c r="BI238">
        <v>9407169337214.918</v>
      </c>
      <c r="BJ238">
        <v>9899220611538.5</v>
      </c>
      <c r="BK238">
        <v>10419647511354.471</v>
      </c>
      <c r="BL238">
        <v>10763225990424.447</v>
      </c>
      <c r="BM238">
        <v>10428568166204.27</v>
      </c>
      <c r="BN238">
        <v>11815122150363.049</v>
      </c>
      <c r="BO238">
        <v>13281528794774.641</v>
      </c>
      <c r="BP238">
        <v>14089347108369.693</v>
      </c>
    </row>
    <row r="239" spans="1:68" ht="14.25" customHeight="1" x14ac:dyDescent="0.2">
      <c r="A239" t="s">
        <v>427</v>
      </c>
      <c r="B239" t="s">
        <v>428</v>
      </c>
      <c r="C239" t="s">
        <v>5818</v>
      </c>
      <c r="D239" t="s">
        <v>5819</v>
      </c>
      <c r="AI239">
        <v>521048754.89764291</v>
      </c>
      <c r="AJ239">
        <v>596384245.70752358</v>
      </c>
      <c r="AK239">
        <v>673775451.26402116</v>
      </c>
      <c r="AL239">
        <v>760133067.47929919</v>
      </c>
      <c r="AM239">
        <v>831662501.35876775</v>
      </c>
      <c r="AN239">
        <v>905830468.10175836</v>
      </c>
      <c r="AO239">
        <v>996042870.61746049</v>
      </c>
      <c r="AP239">
        <v>1053747875.9770737</v>
      </c>
      <c r="AQ239">
        <v>1044278774.4063003</v>
      </c>
      <c r="AR239">
        <v>683595069.16895092</v>
      </c>
      <c r="AS239">
        <v>1105092169.8025756</v>
      </c>
      <c r="AT239">
        <v>1314742003.7786753</v>
      </c>
      <c r="AU239">
        <v>1245667673.5060189</v>
      </c>
      <c r="AV239">
        <v>1242540621.7608666</v>
      </c>
      <c r="AW239">
        <v>1281057492.8936045</v>
      </c>
      <c r="AX239">
        <v>1360657464.8870809</v>
      </c>
      <c r="AY239">
        <v>1344884865.9573205</v>
      </c>
      <c r="AZ239">
        <v>1523119267.8304904</v>
      </c>
      <c r="BA239">
        <v>1729365751.6366081</v>
      </c>
      <c r="BB239">
        <v>1916592414.8147066</v>
      </c>
      <c r="BC239">
        <v>2120905058.2174261</v>
      </c>
      <c r="BD239">
        <v>2293643875.5721183</v>
      </c>
      <c r="BE239">
        <v>2707989840.5509849</v>
      </c>
      <c r="BF239">
        <v>2973246949.4728389</v>
      </c>
      <c r="BG239">
        <v>3380077842.0777755</v>
      </c>
      <c r="BH239">
        <v>3756623932.4370217</v>
      </c>
      <c r="BI239">
        <v>4195733423.2921739</v>
      </c>
      <c r="BJ239">
        <v>4371253145.0164003</v>
      </c>
      <c r="BK239">
        <v>4573753137.7722683</v>
      </c>
      <c r="BL239">
        <v>5911816062.8818874</v>
      </c>
      <c r="BM239">
        <v>8131466902.1642103</v>
      </c>
      <c r="BN239">
        <v>9206966031.7255611</v>
      </c>
      <c r="BO239">
        <v>7830810091.8753052</v>
      </c>
      <c r="BP239">
        <v>6950883639.9602261</v>
      </c>
    </row>
    <row r="240" spans="1:68" ht="14.25" customHeight="1" x14ac:dyDescent="0.2">
      <c r="A240" t="s">
        <v>932</v>
      </c>
      <c r="B240" t="s">
        <v>933</v>
      </c>
      <c r="C240" t="s">
        <v>5818</v>
      </c>
      <c r="D240" t="s">
        <v>5819</v>
      </c>
      <c r="AI240">
        <v>1098184177485.3501</v>
      </c>
      <c r="AJ240">
        <v>1220726832777.4216</v>
      </c>
      <c r="AK240">
        <v>1300900130547.0652</v>
      </c>
      <c r="AL240">
        <v>1347592759812.4248</v>
      </c>
      <c r="AM240">
        <v>1395169967158.1257</v>
      </c>
      <c r="AN240">
        <v>1458967821376.3186</v>
      </c>
      <c r="AO240">
        <v>1576830554841.9031</v>
      </c>
      <c r="AP240">
        <v>1664502450570.0869</v>
      </c>
      <c r="AQ240">
        <v>1784223250638.6223</v>
      </c>
      <c r="AR240">
        <v>1892659723802.4788</v>
      </c>
      <c r="AS240">
        <v>2061309565242.9709</v>
      </c>
      <c r="AT240">
        <v>2167448817421.6257</v>
      </c>
      <c r="AU240">
        <v>2276633820559.3647</v>
      </c>
      <c r="AV240">
        <v>2366313745705.7373</v>
      </c>
      <c r="AW240">
        <v>2621224200142.9316</v>
      </c>
      <c r="AX240">
        <v>2816737025230.8638</v>
      </c>
      <c r="AY240">
        <v>3057706941837.4307</v>
      </c>
      <c r="AZ240">
        <v>3332248930397.6812</v>
      </c>
      <c r="BA240">
        <v>3511606276500.6113</v>
      </c>
      <c r="BB240">
        <v>3611953471734.2944</v>
      </c>
      <c r="BC240">
        <v>3851433125981.5635</v>
      </c>
      <c r="BD240">
        <v>3926755688944.731</v>
      </c>
      <c r="BE240">
        <v>4074918139814.0903</v>
      </c>
      <c r="BF240">
        <v>4111815968122.2329</v>
      </c>
      <c r="BG240">
        <v>4089814287438.79</v>
      </c>
      <c r="BH240">
        <v>3932666280343.8521</v>
      </c>
      <c r="BI240">
        <v>4035068133223.3311</v>
      </c>
      <c r="BJ240">
        <v>4279479870108.6504</v>
      </c>
      <c r="BK240">
        <v>4547957528085.9717</v>
      </c>
      <c r="BL240">
        <v>4618267059776.5527</v>
      </c>
      <c r="BM240">
        <v>4769067717095.9307</v>
      </c>
      <c r="BN240">
        <v>5133331135164.25</v>
      </c>
      <c r="BO240">
        <v>5758654108615.1904</v>
      </c>
      <c r="BP240">
        <v>6152025400365.7734</v>
      </c>
    </row>
    <row r="241" spans="1:68" ht="14.25" customHeight="1" x14ac:dyDescent="0.2">
      <c r="A241" t="s">
        <v>433</v>
      </c>
      <c r="B241" t="s">
        <v>434</v>
      </c>
      <c r="C241" t="s">
        <v>5818</v>
      </c>
      <c r="D241" t="s">
        <v>5819</v>
      </c>
      <c r="AI241">
        <v>211397435.62646508</v>
      </c>
      <c r="AJ241">
        <v>232566141.3456831</v>
      </c>
      <c r="AK241">
        <v>238465349.36024213</v>
      </c>
      <c r="AL241">
        <v>253243009.56007692</v>
      </c>
      <c r="AM241">
        <v>271459959.08702075</v>
      </c>
      <c r="AN241">
        <v>297601361.01813495</v>
      </c>
      <c r="AO241">
        <v>308521398.94517678</v>
      </c>
      <c r="AP241">
        <v>317681384.84978622</v>
      </c>
      <c r="AQ241">
        <v>329150502.06792986</v>
      </c>
      <c r="AR241">
        <v>346195533.46800411</v>
      </c>
      <c r="AS241">
        <v>357138871.64621431</v>
      </c>
      <c r="AT241">
        <v>378870878.38020593</v>
      </c>
      <c r="AU241">
        <v>403411653.54374576</v>
      </c>
      <c r="AV241">
        <v>420871020.58244002</v>
      </c>
      <c r="AW241">
        <v>421769837.54365271</v>
      </c>
      <c r="AX241">
        <v>435346731.90338415</v>
      </c>
      <c r="AY241">
        <v>448105080.45881921</v>
      </c>
      <c r="AZ241">
        <v>461493109.00145137</v>
      </c>
      <c r="BA241">
        <v>492728814.74876136</v>
      </c>
      <c r="BB241">
        <v>469992358.86882985</v>
      </c>
      <c r="BC241">
        <v>479526349.26109481</v>
      </c>
      <c r="BD241">
        <v>522789476.01637596</v>
      </c>
      <c r="BE241">
        <v>536907903.38750648</v>
      </c>
      <c r="BF241">
        <v>547750776.62747538</v>
      </c>
      <c r="BG241">
        <v>568540528.98693192</v>
      </c>
      <c r="BH241">
        <v>580541320.4238627</v>
      </c>
      <c r="BI241">
        <v>624568231.22851408</v>
      </c>
      <c r="BJ241">
        <v>656875484.85363376</v>
      </c>
      <c r="BK241">
        <v>673544649.4883734</v>
      </c>
      <c r="BL241">
        <v>689688502.32004344</v>
      </c>
      <c r="BM241">
        <v>702211292.72891009</v>
      </c>
      <c r="BN241">
        <v>714815569.85139823</v>
      </c>
      <c r="BO241">
        <v>749754852.06187773</v>
      </c>
    </row>
    <row r="242" spans="1:68" ht="14.25" customHeight="1" x14ac:dyDescent="0.2">
      <c r="A242" t="s">
        <v>934</v>
      </c>
      <c r="B242" t="s">
        <v>935</v>
      </c>
      <c r="C242" t="s">
        <v>5818</v>
      </c>
      <c r="D242" t="s">
        <v>5819</v>
      </c>
      <c r="AI242">
        <v>1440977929766.219</v>
      </c>
      <c r="AJ242">
        <v>1519675383305.7676</v>
      </c>
      <c r="AK242">
        <v>1644196663170.3828</v>
      </c>
      <c r="AL242">
        <v>1755828435403.1326</v>
      </c>
      <c r="AM242">
        <v>1900557656144.25</v>
      </c>
      <c r="AN242">
        <v>2074047753471.8132</v>
      </c>
      <c r="AO242">
        <v>2255373502102.4521</v>
      </c>
      <c r="AP242">
        <v>2379460435586.7036</v>
      </c>
      <c r="AQ242">
        <v>2538770411217.6504</v>
      </c>
      <c r="AR242">
        <v>2771376523941.1538</v>
      </c>
      <c r="AS242">
        <v>2949880015510.5332</v>
      </c>
      <c r="AT242">
        <v>3149518333157.0098</v>
      </c>
      <c r="AU242">
        <v>3317904345395.8696</v>
      </c>
      <c r="AV242">
        <v>3628212896287.687</v>
      </c>
      <c r="AW242">
        <v>4008434763301.5151</v>
      </c>
      <c r="AX242">
        <v>4450847252505.7812</v>
      </c>
      <c r="AY242">
        <v>4938923284193.9482</v>
      </c>
      <c r="AZ242">
        <v>5437435614248.5928</v>
      </c>
      <c r="BA242">
        <v>5723303172208.4697</v>
      </c>
      <c r="BB242">
        <v>6165104398076.8154</v>
      </c>
      <c r="BC242">
        <v>6706162051656.7764</v>
      </c>
      <c r="BD242">
        <v>7191715670954.75</v>
      </c>
      <c r="BE242">
        <v>7892739237729.46</v>
      </c>
      <c r="BF242">
        <v>8341246557900.3613</v>
      </c>
      <c r="BG242">
        <v>8774846793067.8271</v>
      </c>
      <c r="BH242">
        <v>9280525728613.9453</v>
      </c>
      <c r="BI242">
        <v>10005315234608.041</v>
      </c>
      <c r="BJ242">
        <v>10710168139461.277</v>
      </c>
      <c r="BK242">
        <v>11785669255809.062</v>
      </c>
      <c r="BL242">
        <v>12640464749284.961</v>
      </c>
      <c r="BM242">
        <v>12584413826216.111</v>
      </c>
      <c r="BN242">
        <v>14474501867443.305</v>
      </c>
      <c r="BO242">
        <v>16484948609657.459</v>
      </c>
      <c r="BP242">
        <v>18198822476568.238</v>
      </c>
    </row>
    <row r="243" spans="1:68" ht="14.25" customHeight="1" x14ac:dyDescent="0.2">
      <c r="A243" t="s">
        <v>936</v>
      </c>
      <c r="B243" t="s">
        <v>937</v>
      </c>
      <c r="C243" t="s">
        <v>5818</v>
      </c>
      <c r="D243" t="s">
        <v>5819</v>
      </c>
      <c r="AI243">
        <v>922408788513.70667</v>
      </c>
      <c r="AJ243">
        <v>958947337769.70557</v>
      </c>
      <c r="AK243">
        <v>978866736987.44958</v>
      </c>
      <c r="AL243">
        <v>996670835800.44983</v>
      </c>
      <c r="AM243">
        <v>1028533266068.9532</v>
      </c>
      <c r="AN243">
        <v>1087205223556.8701</v>
      </c>
      <c r="AO243">
        <v>1164629105171.98</v>
      </c>
      <c r="AP243">
        <v>1236928461616.9944</v>
      </c>
      <c r="AQ243">
        <v>1283280206700.7258</v>
      </c>
      <c r="AR243">
        <v>1332663624189.0823</v>
      </c>
      <c r="AS243">
        <v>1411715128985.207</v>
      </c>
      <c r="AT243">
        <v>1505631914428.1951</v>
      </c>
      <c r="AU243">
        <v>1622612401967.585</v>
      </c>
      <c r="AV243">
        <v>1724337695963.1057</v>
      </c>
      <c r="AW243">
        <v>1887280870274.0918</v>
      </c>
      <c r="AX243">
        <v>2064276157010.481</v>
      </c>
      <c r="AY243">
        <v>2257719845964.647</v>
      </c>
      <c r="AZ243">
        <v>2461779383168.5024</v>
      </c>
      <c r="BA243">
        <v>2641601703887.3618</v>
      </c>
      <c r="BB243">
        <v>2736887723100.748</v>
      </c>
      <c r="BC243">
        <v>2932960299808.9746</v>
      </c>
      <c r="BD243">
        <v>3125088282634.3721</v>
      </c>
      <c r="BE243">
        <v>3208533239800.6943</v>
      </c>
      <c r="BF243">
        <v>3432676451633.8706</v>
      </c>
      <c r="BG243">
        <v>3690603799692.8408</v>
      </c>
      <c r="BH243">
        <v>3789439200269.4873</v>
      </c>
      <c r="BI243">
        <v>3925572961210.0093</v>
      </c>
      <c r="BJ243">
        <v>4087768222032.3896</v>
      </c>
      <c r="BK243">
        <v>4291906970358.5161</v>
      </c>
      <c r="BL243">
        <v>4580236341958.2002</v>
      </c>
      <c r="BM243">
        <v>4611835123938.3086</v>
      </c>
      <c r="BN243">
        <v>5063333023484.5283</v>
      </c>
      <c r="BO243">
        <v>5623545334183.6064</v>
      </c>
      <c r="BP243">
        <v>6006103781004.8145</v>
      </c>
    </row>
    <row r="244" spans="1:68" ht="14.25" customHeight="1" x14ac:dyDescent="0.2">
      <c r="A244" t="s">
        <v>435</v>
      </c>
      <c r="B244" t="s">
        <v>436</v>
      </c>
      <c r="C244" t="s">
        <v>5818</v>
      </c>
      <c r="D244" t="s">
        <v>5819</v>
      </c>
      <c r="AI244">
        <v>8612212472.9226074</v>
      </c>
      <c r="AJ244">
        <v>9180573278.9106827</v>
      </c>
      <c r="AK244">
        <v>10337494265.785219</v>
      </c>
      <c r="AL244">
        <v>10511717212.621302</v>
      </c>
      <c r="AM244">
        <v>11119141564.893211</v>
      </c>
      <c r="AN244">
        <v>11784787155.634546</v>
      </c>
      <c r="AO244">
        <v>12856714603.057411</v>
      </c>
      <c r="AP244">
        <v>14062292626.004959</v>
      </c>
      <c r="AQ244">
        <v>15375674027.048643</v>
      </c>
      <c r="AR244">
        <v>16844585171.163185</v>
      </c>
      <c r="AS244">
        <v>18414986312.342606</v>
      </c>
      <c r="AT244">
        <v>19614552540.421005</v>
      </c>
      <c r="AU244">
        <v>21500303544.260033</v>
      </c>
      <c r="AV244">
        <v>25090943424.509239</v>
      </c>
      <c r="AW244">
        <v>27814044185.197525</v>
      </c>
      <c r="AX244">
        <v>30467245569.59985</v>
      </c>
      <c r="AY244">
        <v>35555034980.419281</v>
      </c>
      <c r="AZ244">
        <v>38254469951.98127</v>
      </c>
      <c r="BA244">
        <v>40314012461.965034</v>
      </c>
      <c r="BB244">
        <v>38781259246.962883</v>
      </c>
      <c r="BC244">
        <v>40557013589.566963</v>
      </c>
      <c r="BD244">
        <v>41271904854.105873</v>
      </c>
      <c r="BE244">
        <v>42863878676.364784</v>
      </c>
      <c r="BF244">
        <v>42780100591.467697</v>
      </c>
      <c r="BG244">
        <v>43413382882.28981</v>
      </c>
      <c r="BH244">
        <v>40532805871.644447</v>
      </c>
      <c r="BI244">
        <v>38381867671.438248</v>
      </c>
      <c r="BJ244">
        <v>38982331199.286522</v>
      </c>
      <c r="BK244">
        <v>40092211589.642998</v>
      </c>
      <c r="BL244">
        <v>40493712653.511978</v>
      </c>
      <c r="BM244">
        <v>36393093026.361626</v>
      </c>
      <c r="BN244">
        <v>42156628469.719994</v>
      </c>
      <c r="BO244">
        <v>45793744423.068359</v>
      </c>
      <c r="BP244">
        <v>48461186026.213921</v>
      </c>
    </row>
    <row r="245" spans="1:68" ht="14.25" customHeight="1" x14ac:dyDescent="0.2">
      <c r="A245" t="s">
        <v>437</v>
      </c>
      <c r="B245" t="s">
        <v>438</v>
      </c>
      <c r="C245" t="s">
        <v>5818</v>
      </c>
      <c r="D245" t="s">
        <v>5819</v>
      </c>
      <c r="AI245">
        <v>31464019084.237579</v>
      </c>
      <c r="AJ245">
        <v>33798146189.026829</v>
      </c>
      <c r="AK245">
        <v>37266668914.569855</v>
      </c>
      <c r="AL245">
        <v>38985429953.695389</v>
      </c>
      <c r="AM245">
        <v>41083421170.388062</v>
      </c>
      <c r="AN245">
        <v>42931216042.275314</v>
      </c>
      <c r="AO245">
        <v>46841251005.328224</v>
      </c>
      <c r="AP245">
        <v>50241559386.161186</v>
      </c>
      <c r="AQ245">
        <v>53236655268.709091</v>
      </c>
      <c r="AR245">
        <v>57258903704.098289</v>
      </c>
      <c r="AS245">
        <v>61313898053.988091</v>
      </c>
      <c r="AT245">
        <v>65074550333.539276</v>
      </c>
      <c r="AU245">
        <v>66959827913.42186</v>
      </c>
      <c r="AV245">
        <v>71492709892.220581</v>
      </c>
      <c r="AW245">
        <v>77993230438.005554</v>
      </c>
      <c r="AX245">
        <v>83243203694.879013</v>
      </c>
      <c r="AY245">
        <v>90310265367.726822</v>
      </c>
      <c r="AZ245">
        <v>98980554528.244919</v>
      </c>
      <c r="BA245">
        <v>105163019448.19438</v>
      </c>
      <c r="BB245">
        <v>109031969302.25784</v>
      </c>
      <c r="BC245">
        <v>113635873877.08337</v>
      </c>
      <c r="BD245">
        <v>113606614096.65903</v>
      </c>
      <c r="BE245">
        <v>116862242696.59625</v>
      </c>
      <c r="BF245">
        <v>118895810770.2704</v>
      </c>
      <c r="BG245">
        <v>123418430878.51151</v>
      </c>
      <c r="BH245">
        <v>122945411435.23283</v>
      </c>
      <c r="BI245">
        <v>126742366551.33247</v>
      </c>
      <c r="BJ245">
        <v>131519908969.82034</v>
      </c>
      <c r="BK245">
        <v>139320477019.08936</v>
      </c>
      <c r="BL245">
        <v>148376288151.89713</v>
      </c>
      <c r="BM245">
        <v>142707723492.71771</v>
      </c>
      <c r="BN245">
        <v>149105829130.52737</v>
      </c>
      <c r="BO245">
        <v>163760445157.35797</v>
      </c>
      <c r="BP245">
        <v>170448561952.21982</v>
      </c>
    </row>
    <row r="246" spans="1:68" ht="14.25" customHeight="1" x14ac:dyDescent="0.2">
      <c r="A246" t="s">
        <v>938</v>
      </c>
      <c r="B246" t="s">
        <v>440</v>
      </c>
      <c r="C246" t="s">
        <v>5818</v>
      </c>
      <c r="D246" t="s">
        <v>5819</v>
      </c>
      <c r="AI246">
        <v>459622869909.12567</v>
      </c>
      <c r="AJ246">
        <v>479623002509.4007</v>
      </c>
      <c r="AK246">
        <v>520003285775.23657</v>
      </c>
      <c r="AL246">
        <v>575128310466.25439</v>
      </c>
      <c r="AM246">
        <v>555430499634.54199</v>
      </c>
      <c r="AN246">
        <v>607831667113.7428</v>
      </c>
      <c r="AO246">
        <v>661369939615.49255</v>
      </c>
      <c r="AP246">
        <v>722169136910.54236</v>
      </c>
      <c r="AQ246">
        <v>558260454866.41895</v>
      </c>
      <c r="AR246">
        <v>546531228972.08154</v>
      </c>
      <c r="AS246">
        <v>609012301398.46729</v>
      </c>
      <c r="AT246">
        <v>595895417268.14624</v>
      </c>
      <c r="AU246">
        <v>612446571084.02356</v>
      </c>
      <c r="AV246">
        <v>641096984002.84583</v>
      </c>
      <c r="AW246">
        <v>735785897620.40015</v>
      </c>
      <c r="AX246">
        <v>815102819831.07849</v>
      </c>
      <c r="AY246">
        <v>945291887133.8103</v>
      </c>
      <c r="AZ246">
        <v>1043000500284.3326</v>
      </c>
      <c r="BA246">
        <v>1139547816150.7341</v>
      </c>
      <c r="BB246">
        <v>1112437870348.3647</v>
      </c>
      <c r="BC246">
        <v>1268553834186.7026</v>
      </c>
      <c r="BD246">
        <v>1454111481655.5161</v>
      </c>
      <c r="BE246">
        <v>1550688774591.707</v>
      </c>
      <c r="BF246">
        <v>1703669566586.3865</v>
      </c>
      <c r="BG246">
        <v>1860471150579.7988</v>
      </c>
      <c r="BH246">
        <v>2022398639513.7175</v>
      </c>
      <c r="BI246">
        <v>2116397789617.1956</v>
      </c>
      <c r="BJ246">
        <v>2264269908091.1504</v>
      </c>
      <c r="BK246">
        <v>2303774937063.9653</v>
      </c>
      <c r="BL246">
        <v>2350308226168.6006</v>
      </c>
      <c r="BM246">
        <v>2391489377827.9639</v>
      </c>
      <c r="BN246">
        <v>2662213343459.5259</v>
      </c>
      <c r="BO246">
        <v>3259417647235.0771</v>
      </c>
      <c r="BP246">
        <v>3767230350036.0645</v>
      </c>
    </row>
    <row r="247" spans="1:68" ht="14.25" customHeight="1" x14ac:dyDescent="0.2">
      <c r="A247" t="s">
        <v>445</v>
      </c>
      <c r="B247" t="s">
        <v>446</v>
      </c>
      <c r="C247" t="s">
        <v>5818</v>
      </c>
      <c r="D247" t="s">
        <v>5819</v>
      </c>
      <c r="AI247">
        <v>14659745.830860365</v>
      </c>
      <c r="AJ247">
        <v>15702500.945187511</v>
      </c>
      <c r="AK247">
        <v>16508226.992938584</v>
      </c>
      <c r="AL247">
        <v>17594235.312309247</v>
      </c>
      <c r="AM247">
        <v>19817820.41155475</v>
      </c>
      <c r="AN247">
        <v>19220770.657328479</v>
      </c>
      <c r="AO247">
        <v>18405859.076460157</v>
      </c>
      <c r="AP247">
        <v>20596202.778827585</v>
      </c>
      <c r="AQ247">
        <v>24056209.144260298</v>
      </c>
      <c r="AR247">
        <v>24015096.357903697</v>
      </c>
      <c r="AS247">
        <v>24320741.891743243</v>
      </c>
      <c r="AT247">
        <v>24868369.584409829</v>
      </c>
      <c r="AU247">
        <v>27660043.931083076</v>
      </c>
      <c r="AV247">
        <v>26979786.322028816</v>
      </c>
      <c r="AW247">
        <v>27075630.583858266</v>
      </c>
      <c r="AX247">
        <v>26625757.249941196</v>
      </c>
      <c r="AY247">
        <v>28116287.550463352</v>
      </c>
      <c r="AZ247">
        <v>30940746.91825429</v>
      </c>
      <c r="BA247">
        <v>33639344.309407979</v>
      </c>
      <c r="BB247">
        <v>31731398.716690388</v>
      </c>
      <c r="BC247">
        <v>31403314.486392863</v>
      </c>
      <c r="BD247">
        <v>34236508.282467507</v>
      </c>
      <c r="BE247">
        <v>34132047.499716543</v>
      </c>
      <c r="BF247">
        <v>36222192.117714263</v>
      </c>
      <c r="BG247">
        <v>36853044.354679689</v>
      </c>
      <c r="BH247">
        <v>41069541.41678118</v>
      </c>
      <c r="BI247">
        <v>43806617.585935026</v>
      </c>
      <c r="BJ247">
        <v>45682873.434053548</v>
      </c>
      <c r="BK247">
        <v>47377687.603249617</v>
      </c>
      <c r="BL247">
        <v>54831435.049007073</v>
      </c>
      <c r="BM247">
        <v>53180587.083513498</v>
      </c>
      <c r="BN247">
        <v>56622219.993635088</v>
      </c>
      <c r="BO247">
        <v>61019515.659108371</v>
      </c>
      <c r="BP247">
        <v>65680332.197614007</v>
      </c>
    </row>
    <row r="248" spans="1:68" ht="14.25" customHeight="1" x14ac:dyDescent="0.2">
      <c r="A248" t="s">
        <v>939</v>
      </c>
      <c r="B248" t="s">
        <v>456</v>
      </c>
      <c r="C248" t="s">
        <v>5818</v>
      </c>
      <c r="D248" t="s">
        <v>5819</v>
      </c>
      <c r="AI248">
        <v>23491355566.906033</v>
      </c>
      <c r="AJ248">
        <v>24788987575.91013</v>
      </c>
      <c r="AK248">
        <v>25502040901.755444</v>
      </c>
      <c r="AL248">
        <v>26421314765.790859</v>
      </c>
      <c r="AM248">
        <v>27408503034.476528</v>
      </c>
      <c r="AN248">
        <v>28982148610.391514</v>
      </c>
      <c r="AO248">
        <v>30853910834.943344</v>
      </c>
      <c r="AP248">
        <v>32492413240.406166</v>
      </c>
      <c r="AQ248">
        <v>34076111628.448223</v>
      </c>
      <c r="AR248">
        <v>36239191742.166283</v>
      </c>
      <c r="AS248">
        <v>38735486575.811348</v>
      </c>
      <c r="AT248">
        <v>42012196524.875023</v>
      </c>
      <c r="AU248">
        <v>45691379981.53212</v>
      </c>
      <c r="AV248">
        <v>49702556050.955383</v>
      </c>
      <c r="AW248">
        <v>54868980890.987816</v>
      </c>
      <c r="AX248">
        <v>60820175034.122169</v>
      </c>
      <c r="AY248">
        <v>66791196426.469673</v>
      </c>
      <c r="AZ248">
        <v>73244007995.217911</v>
      </c>
      <c r="BA248">
        <v>78900413701.016403</v>
      </c>
      <c r="BB248">
        <v>83570043783.872055</v>
      </c>
      <c r="BC248">
        <v>89945449519.240433</v>
      </c>
      <c r="BD248">
        <v>98844247428.653412</v>
      </c>
      <c r="BE248">
        <v>95839768784.71907</v>
      </c>
      <c r="BF248">
        <v>103152549535.16466</v>
      </c>
      <c r="BG248">
        <v>108559934988.86488</v>
      </c>
      <c r="BH248">
        <v>116992999511.58844</v>
      </c>
      <c r="BI248">
        <v>127160946763.02483</v>
      </c>
      <c r="BJ248">
        <v>133500817705.84067</v>
      </c>
      <c r="BK248">
        <v>151987436389.55823</v>
      </c>
      <c r="BL248">
        <v>171137212069.96338</v>
      </c>
      <c r="BM248">
        <v>194561908147.27853</v>
      </c>
      <c r="BN248">
        <v>212790081675.95346</v>
      </c>
      <c r="BO248">
        <v>238172800528.08691</v>
      </c>
      <c r="BP248">
        <v>259661122261.07828</v>
      </c>
    </row>
    <row r="249" spans="1:68" ht="14.25" customHeight="1" x14ac:dyDescent="0.2">
      <c r="A249" t="s">
        <v>447</v>
      </c>
      <c r="B249" t="s">
        <v>448</v>
      </c>
      <c r="C249" t="s">
        <v>5818</v>
      </c>
      <c r="D249" t="s">
        <v>5819</v>
      </c>
      <c r="AI249">
        <v>11699400048.311501</v>
      </c>
      <c r="AJ249">
        <v>12766822406.188595</v>
      </c>
      <c r="AK249">
        <v>13504120522.199709</v>
      </c>
      <c r="AL249">
        <v>14975256378.231726</v>
      </c>
      <c r="AM249">
        <v>16274444402.45216</v>
      </c>
      <c r="AN249">
        <v>18530332831.820892</v>
      </c>
      <c r="AO249">
        <v>20581449479.759415</v>
      </c>
      <c r="AP249">
        <v>22004120913.610344</v>
      </c>
      <c r="AQ249">
        <v>23342908775.150642</v>
      </c>
      <c r="AR249">
        <v>25579863870.215599</v>
      </c>
      <c r="AS249">
        <v>26981198607.266678</v>
      </c>
      <c r="AT249">
        <v>29018837886.975693</v>
      </c>
      <c r="AU249">
        <v>32043293153.636551</v>
      </c>
      <c r="AV249">
        <v>34791125984.050972</v>
      </c>
      <c r="AW249">
        <v>38158688983.262367</v>
      </c>
      <c r="AX249">
        <v>41847327034.153648</v>
      </c>
      <c r="AY249">
        <v>47790135006.189003</v>
      </c>
      <c r="AZ249">
        <v>53214123603.253273</v>
      </c>
      <c r="BA249">
        <v>58962980523.005486</v>
      </c>
      <c r="BB249">
        <v>63361765399.556442</v>
      </c>
      <c r="BC249">
        <v>67747293892.936676</v>
      </c>
      <c r="BD249">
        <v>75638854428.332993</v>
      </c>
      <c r="BE249">
        <v>69771843672.195312</v>
      </c>
      <c r="BF249">
        <v>72260074930.059738</v>
      </c>
      <c r="BG249">
        <v>77668413711.678558</v>
      </c>
      <c r="BH249">
        <v>82192547854.588287</v>
      </c>
      <c r="BI249">
        <v>84011710476.55249</v>
      </c>
      <c r="BJ249">
        <v>86701094761.929031</v>
      </c>
      <c r="BK249">
        <v>96102592476.735062</v>
      </c>
      <c r="BL249">
        <v>104978215231.61687</v>
      </c>
      <c r="BM249">
        <v>112575267254.24088</v>
      </c>
      <c r="BN249">
        <v>123267190675.87048</v>
      </c>
      <c r="BO249">
        <v>138000198315.4805</v>
      </c>
      <c r="BP249">
        <v>150513464164.66052</v>
      </c>
    </row>
    <row r="250" spans="1:68" ht="14.25" customHeight="1" x14ac:dyDescent="0.2">
      <c r="A250" t="s">
        <v>449</v>
      </c>
      <c r="B250" t="s">
        <v>450</v>
      </c>
      <c r="C250" t="s">
        <v>5818</v>
      </c>
      <c r="D250" t="s">
        <v>5819</v>
      </c>
      <c r="AI250">
        <v>395118912146.14813</v>
      </c>
      <c r="AJ250">
        <v>372943233626.54395</v>
      </c>
      <c r="AK250">
        <v>343679302101.40363</v>
      </c>
      <c r="AL250">
        <v>301866380209.06311</v>
      </c>
      <c r="AM250">
        <v>237708418144.54663</v>
      </c>
      <c r="AN250">
        <v>213083947549.72604</v>
      </c>
      <c r="AO250">
        <v>195286511648.78769</v>
      </c>
      <c r="AP250">
        <v>192694502128.5538</v>
      </c>
      <c r="AQ250">
        <v>191157786936.39795</v>
      </c>
      <c r="AR250">
        <v>193475131465.44986</v>
      </c>
      <c r="AS250">
        <v>209531326339.88849</v>
      </c>
      <c r="AT250">
        <v>233103262437.31555</v>
      </c>
      <c r="AU250">
        <v>249365990564.10367</v>
      </c>
      <c r="AV250">
        <v>278488976784.18231</v>
      </c>
      <c r="AW250">
        <v>319709877739.41321</v>
      </c>
      <c r="AX250">
        <v>339861133729.56158</v>
      </c>
      <c r="AY250">
        <v>376867755286.77899</v>
      </c>
      <c r="AZ250">
        <v>418879809637.13733</v>
      </c>
      <c r="BA250">
        <v>436529004070.37592</v>
      </c>
      <c r="BB250">
        <v>372738819858.37836</v>
      </c>
      <c r="BC250">
        <v>392706515344.05164</v>
      </c>
      <c r="BD250">
        <v>422633627957.62036</v>
      </c>
      <c r="BE250">
        <v>441412985744.16608</v>
      </c>
      <c r="BF250">
        <v>502958216930.57739</v>
      </c>
      <c r="BG250">
        <v>458591716288.24127</v>
      </c>
      <c r="BH250">
        <v>431227247239.31604</v>
      </c>
      <c r="BI250">
        <v>469908642632.23315</v>
      </c>
      <c r="BJ250">
        <v>496521669473.44849</v>
      </c>
      <c r="BK250">
        <v>537198415902.32117</v>
      </c>
      <c r="BL250">
        <v>604396090412.29468</v>
      </c>
      <c r="BM250">
        <v>656105592902.91956</v>
      </c>
      <c r="BN250">
        <v>746470597165.43481</v>
      </c>
      <c r="BO250">
        <v>569240080816.39124</v>
      </c>
      <c r="BP250">
        <v>621258264021.88403</v>
      </c>
    </row>
    <row r="251" spans="1:68" ht="14.25" customHeight="1" x14ac:dyDescent="0.2">
      <c r="A251" t="s">
        <v>940</v>
      </c>
      <c r="B251" t="s">
        <v>941</v>
      </c>
      <c r="C251" t="s">
        <v>5818</v>
      </c>
      <c r="D251" t="s">
        <v>5819</v>
      </c>
      <c r="AI251">
        <v>6679670995955.4941</v>
      </c>
      <c r="AJ251">
        <v>7166515738903.125</v>
      </c>
      <c r="AK251">
        <v>7629489653447.6484</v>
      </c>
      <c r="AL251">
        <v>8143096624355.4971</v>
      </c>
      <c r="AM251">
        <v>8673046758492.0938</v>
      </c>
      <c r="AN251">
        <v>9247997561068.3574</v>
      </c>
      <c r="AO251">
        <v>9981792901008.9297</v>
      </c>
      <c r="AP251">
        <v>10723804044048.285</v>
      </c>
      <c r="AQ251">
        <v>10873707841260.789</v>
      </c>
      <c r="AR251">
        <v>11373690126932.463</v>
      </c>
      <c r="AS251">
        <v>12346688716911.039</v>
      </c>
      <c r="AT251">
        <v>13070354282446.807</v>
      </c>
      <c r="AU251">
        <v>13906750539312.525</v>
      </c>
      <c r="AV251">
        <v>14965847881609.123</v>
      </c>
      <c r="AW251">
        <v>16585714777108.549</v>
      </c>
      <c r="AX251">
        <v>18327279221559.059</v>
      </c>
      <c r="AY251">
        <v>20539421474857.832</v>
      </c>
      <c r="AZ251">
        <v>23027225763782.773</v>
      </c>
      <c r="BA251">
        <v>24986554607694.434</v>
      </c>
      <c r="BB251">
        <v>26008033532142.59</v>
      </c>
      <c r="BC251">
        <v>28527735546393.141</v>
      </c>
      <c r="BD251">
        <v>31130399808099.555</v>
      </c>
      <c r="BE251">
        <v>33241006982183.148</v>
      </c>
      <c r="BF251">
        <v>35224571667239.789</v>
      </c>
      <c r="BG251">
        <v>36796110702985.602</v>
      </c>
      <c r="BH251">
        <v>37440803988115.875</v>
      </c>
      <c r="BI251">
        <v>39150577836185.266</v>
      </c>
      <c r="BJ251">
        <v>41542691241786.07</v>
      </c>
      <c r="BK251">
        <v>44523052186274.234</v>
      </c>
      <c r="BL251">
        <v>47213721032638.312</v>
      </c>
      <c r="BM251">
        <v>47782114356919.523</v>
      </c>
      <c r="BN251">
        <v>54019575869647.008</v>
      </c>
      <c r="BO251">
        <v>60022842564209.273</v>
      </c>
      <c r="BP251">
        <v>65088125257033.883</v>
      </c>
    </row>
    <row r="252" spans="1:68" ht="14.25" customHeight="1" x14ac:dyDescent="0.2">
      <c r="A252" t="s">
        <v>461</v>
      </c>
      <c r="B252" t="s">
        <v>462</v>
      </c>
      <c r="C252" t="s">
        <v>5818</v>
      </c>
      <c r="D252" t="s">
        <v>5819</v>
      </c>
      <c r="AI252">
        <v>20746904716.146793</v>
      </c>
      <c r="AJ252">
        <v>22207548150.07877</v>
      </c>
      <c r="AK252">
        <v>24515177140.640781</v>
      </c>
      <c r="AL252">
        <v>25763211325.746891</v>
      </c>
      <c r="AM252">
        <v>28229269050.564846</v>
      </c>
      <c r="AN252">
        <v>28403934230.501358</v>
      </c>
      <c r="AO252">
        <v>30537308737.889801</v>
      </c>
      <c r="AP252">
        <v>33719153241.915855</v>
      </c>
      <c r="AQ252">
        <v>35638967385.080238</v>
      </c>
      <c r="AR252">
        <v>35593573790.012703</v>
      </c>
      <c r="AS252">
        <v>35697346087.547211</v>
      </c>
      <c r="AT252">
        <v>35097988385.642914</v>
      </c>
      <c r="AU252">
        <v>32887458275.701923</v>
      </c>
      <c r="AV252">
        <v>33806826336.267063</v>
      </c>
      <c r="AW252">
        <v>36453161893.73381</v>
      </c>
      <c r="AX252">
        <v>40400855508.042389</v>
      </c>
      <c r="AY252">
        <v>43353676274.363106</v>
      </c>
      <c r="AZ252">
        <v>47441059039.369972</v>
      </c>
      <c r="BA252">
        <v>51825143209.178741</v>
      </c>
      <c r="BB252">
        <v>54357551864.15107</v>
      </c>
      <c r="BC252">
        <v>59311443731.657509</v>
      </c>
      <c r="BD252">
        <v>63660006329.337753</v>
      </c>
      <c r="BE252">
        <v>65025051255.260941</v>
      </c>
      <c r="BF252">
        <v>69119276780.88002</v>
      </c>
      <c r="BG252">
        <v>73395678328.881317</v>
      </c>
      <c r="BH252">
        <v>74664260125.47702</v>
      </c>
      <c r="BI252">
        <v>77184685943.445343</v>
      </c>
      <c r="BJ252">
        <v>79989655868.426086</v>
      </c>
      <c r="BK252">
        <v>82780572529.146729</v>
      </c>
      <c r="BL252">
        <v>87589210439.402496</v>
      </c>
      <c r="BM252">
        <v>87617732172.318253</v>
      </c>
      <c r="BN252">
        <v>100003719372.58794</v>
      </c>
      <c r="BO252">
        <v>112083891450.30713</v>
      </c>
      <c r="BP252">
        <v>116596237470.13457</v>
      </c>
    </row>
    <row r="253" spans="1:68" ht="14.25" customHeight="1" x14ac:dyDescent="0.2">
      <c r="A253" t="s">
        <v>942</v>
      </c>
      <c r="B253" t="s">
        <v>458</v>
      </c>
      <c r="C253" t="s">
        <v>5818</v>
      </c>
      <c r="D253" t="s">
        <v>5819</v>
      </c>
      <c r="AI253">
        <v>5963144000000</v>
      </c>
      <c r="AJ253">
        <v>6158129000000</v>
      </c>
      <c r="AK253">
        <v>6520327000000</v>
      </c>
      <c r="AL253">
        <v>6858559000000</v>
      </c>
      <c r="AM253">
        <v>7287236000000</v>
      </c>
      <c r="AN253">
        <v>7639749000000</v>
      </c>
      <c r="AO253">
        <v>8073122000000</v>
      </c>
      <c r="AP253">
        <v>8577552000000</v>
      </c>
      <c r="AQ253">
        <v>9062817000000</v>
      </c>
      <c r="AR253">
        <v>9631172000000</v>
      </c>
      <c r="AS253">
        <v>10250952000000</v>
      </c>
      <c r="AT253">
        <v>10581929000000</v>
      </c>
      <c r="AU253">
        <v>10929108000000</v>
      </c>
      <c r="AV253">
        <v>11456450000000</v>
      </c>
      <c r="AW253">
        <v>12217196000000</v>
      </c>
      <c r="AX253">
        <v>13039197000000</v>
      </c>
      <c r="AY253">
        <v>13815583000000</v>
      </c>
      <c r="AZ253">
        <v>14474228000000</v>
      </c>
      <c r="BA253">
        <v>14769862000000</v>
      </c>
      <c r="BB253">
        <v>14478067000000</v>
      </c>
      <c r="BC253">
        <v>15048971000000</v>
      </c>
      <c r="BD253">
        <v>15599732000000</v>
      </c>
      <c r="BE253">
        <v>16253970000000</v>
      </c>
      <c r="BF253">
        <v>16880683000000</v>
      </c>
      <c r="BG253">
        <v>17608138000000</v>
      </c>
      <c r="BH253">
        <v>18295019000000</v>
      </c>
      <c r="BI253">
        <v>18804912999999.898</v>
      </c>
      <c r="BJ253">
        <v>19612102000000.102</v>
      </c>
      <c r="BK253">
        <v>20656516000000</v>
      </c>
      <c r="BL253">
        <v>21521395000000</v>
      </c>
      <c r="BM253">
        <v>21322950000000</v>
      </c>
      <c r="BN253">
        <v>23594030999999.898</v>
      </c>
      <c r="BO253">
        <v>25744108000000.102</v>
      </c>
      <c r="BP253">
        <v>27360934999999.898</v>
      </c>
    </row>
    <row r="254" spans="1:68" ht="14.25" customHeight="1" x14ac:dyDescent="0.2">
      <c r="A254" t="s">
        <v>463</v>
      </c>
      <c r="B254" t="s">
        <v>464</v>
      </c>
      <c r="C254" t="s">
        <v>5818</v>
      </c>
      <c r="D254" t="s">
        <v>5819</v>
      </c>
      <c r="AI254">
        <v>54532249432.864586</v>
      </c>
      <c r="AJ254">
        <v>56099055201.158333</v>
      </c>
      <c r="AK254">
        <v>50951194212.804115</v>
      </c>
      <c r="AL254">
        <v>50959248251.838173</v>
      </c>
      <c r="AM254">
        <v>49340868193.658577</v>
      </c>
      <c r="AN254">
        <v>49922013961.034348</v>
      </c>
      <c r="AO254">
        <v>51700179965.994789</v>
      </c>
      <c r="AP254">
        <v>55326492237.992203</v>
      </c>
      <c r="AQ254">
        <v>58354064035.970284</v>
      </c>
      <c r="AR254">
        <v>61724564044.241295</v>
      </c>
      <c r="AS254">
        <v>65543503196.848976</v>
      </c>
      <c r="AT254">
        <v>69809916548.100159</v>
      </c>
      <c r="AU254">
        <v>73711753797.948593</v>
      </c>
      <c r="AV254">
        <v>78348597177.684708</v>
      </c>
      <c r="AW254">
        <v>86448587263.906204</v>
      </c>
      <c r="AX254">
        <v>95355710316.691971</v>
      </c>
      <c r="AY254">
        <v>105620795241.99646</v>
      </c>
      <c r="AZ254">
        <v>118758873007.61568</v>
      </c>
      <c r="BA254">
        <v>131976541328.87082</v>
      </c>
      <c r="BB254">
        <v>143481425603.09305</v>
      </c>
      <c r="BC254">
        <v>156258133782.6239</v>
      </c>
      <c r="BD254">
        <v>171483146991.36444</v>
      </c>
      <c r="BE254">
        <v>180491445533.3067</v>
      </c>
      <c r="BF254">
        <v>190612221117.74429</v>
      </c>
      <c r="BG254">
        <v>199766953604.23856</v>
      </c>
      <c r="BH254">
        <v>209082432928.01541</v>
      </c>
      <c r="BI254">
        <v>216467147312.94678</v>
      </c>
      <c r="BJ254">
        <v>221561015370.05511</v>
      </c>
      <c r="BK254">
        <v>237036925569.02045</v>
      </c>
      <c r="BL254">
        <v>252312593202.5737</v>
      </c>
      <c r="BM254">
        <v>257295470412.96088</v>
      </c>
      <c r="BN254">
        <v>284983883162.50824</v>
      </c>
      <c r="BO254">
        <v>322342380160.10132</v>
      </c>
      <c r="BP254">
        <v>354100418359.12073</v>
      </c>
    </row>
    <row r="255" spans="1:68" ht="14.25" customHeight="1" x14ac:dyDescent="0.2">
      <c r="A255" t="s">
        <v>943</v>
      </c>
      <c r="B255" t="s">
        <v>374</v>
      </c>
      <c r="C255" t="s">
        <v>5818</v>
      </c>
      <c r="D255" t="s">
        <v>5819</v>
      </c>
      <c r="AI255">
        <v>442817650.00375032</v>
      </c>
      <c r="AJ255">
        <v>462991490.16124833</v>
      </c>
      <c r="AK255">
        <v>503744644.45268261</v>
      </c>
      <c r="AL255">
        <v>537605411.09120286</v>
      </c>
      <c r="AM255">
        <v>542233848.641837</v>
      </c>
      <c r="AN255">
        <v>596599196.79426885</v>
      </c>
      <c r="AO255">
        <v>615345866.07263434</v>
      </c>
      <c r="AP255">
        <v>647897929.00962019</v>
      </c>
      <c r="AQ255">
        <v>681977547.01392066</v>
      </c>
      <c r="AR255">
        <v>710373471.59644592</v>
      </c>
      <c r="AS255">
        <v>738371807.33662641</v>
      </c>
      <c r="AT255">
        <v>768196753.9996928</v>
      </c>
      <c r="AU255">
        <v>821810266.36736631</v>
      </c>
      <c r="AV255">
        <v>894111156.34152353</v>
      </c>
      <c r="AW255">
        <v>955933884.48605335</v>
      </c>
      <c r="AX255">
        <v>1010441611.9880977</v>
      </c>
      <c r="AY255">
        <v>1114482104.2429905</v>
      </c>
      <c r="AZ255">
        <v>1182713539.4087129</v>
      </c>
      <c r="BA255">
        <v>1210378944.8617229</v>
      </c>
      <c r="BB255">
        <v>1201060076.1081822</v>
      </c>
      <c r="BC255">
        <v>1161310869.7249811</v>
      </c>
      <c r="BD255">
        <v>1178083969.1455405</v>
      </c>
      <c r="BE255">
        <v>1194845820.2369385</v>
      </c>
      <c r="BF255">
        <v>1257054507.9738407</v>
      </c>
      <c r="BG255">
        <v>1304999923.3924096</v>
      </c>
      <c r="BH255">
        <v>1324041018.1256936</v>
      </c>
      <c r="BI255">
        <v>1435017818.6644874</v>
      </c>
      <c r="BJ255">
        <v>1434420868.980603</v>
      </c>
      <c r="BK255">
        <v>1541347208.5590391</v>
      </c>
      <c r="BL255">
        <v>1598376026.6821449</v>
      </c>
      <c r="BM255">
        <v>1596082387.1941869</v>
      </c>
      <c r="BN255">
        <v>1635272332.525403</v>
      </c>
      <c r="BO255">
        <v>1875738875.5333512</v>
      </c>
      <c r="BP255">
        <v>2061069215.9647081</v>
      </c>
    </row>
    <row r="256" spans="1:68" ht="14.25" customHeight="1" x14ac:dyDescent="0.2">
      <c r="A256" t="s">
        <v>944</v>
      </c>
      <c r="B256" t="s">
        <v>468</v>
      </c>
      <c r="C256" t="s">
        <v>5818</v>
      </c>
      <c r="D256" t="s">
        <v>5819</v>
      </c>
      <c r="AI256">
        <v>188302159923.19812</v>
      </c>
      <c r="AJ256">
        <v>213611374513.86206</v>
      </c>
      <c r="AK256">
        <v>231720144142.05142</v>
      </c>
      <c r="AL256">
        <v>237865919855.2258</v>
      </c>
      <c r="AM256">
        <v>237236821189.62866</v>
      </c>
      <c r="AN256">
        <v>251782297667.68475</v>
      </c>
      <c r="AO256">
        <v>255884600159.99124</v>
      </c>
      <c r="AP256">
        <v>276880552764.89972</v>
      </c>
      <c r="AQ256">
        <v>280815649980.09973</v>
      </c>
      <c r="AR256">
        <v>267786231025.51627</v>
      </c>
      <c r="AS256">
        <v>283948886276.98456</v>
      </c>
      <c r="AT256">
        <v>300197445865.40302</v>
      </c>
      <c r="AU256">
        <v>277864950395.80945</v>
      </c>
      <c r="AV256">
        <v>261376168113.48312</v>
      </c>
      <c r="AW256">
        <v>317486932769.8078</v>
      </c>
      <c r="AX256">
        <v>361226732417.17133</v>
      </c>
      <c r="AY256">
        <v>409126938860.90454</v>
      </c>
      <c r="AZ256">
        <v>456994767678.59973</v>
      </c>
      <c r="BA256">
        <v>490383960460.79492</v>
      </c>
      <c r="BB256">
        <v>477608118916.87152</v>
      </c>
      <c r="BC256">
        <v>476215424862.53058</v>
      </c>
      <c r="BD256">
        <v>506339379526.1178</v>
      </c>
    </row>
    <row r="257" spans="1:68" ht="14.25" customHeight="1" x14ac:dyDescent="0.2">
      <c r="A257" t="s">
        <v>67</v>
      </c>
      <c r="B257" t="s">
        <v>68</v>
      </c>
      <c r="C257" t="s">
        <v>5818</v>
      </c>
      <c r="D257" t="s">
        <v>5819</v>
      </c>
    </row>
    <row r="258" spans="1:68" ht="14.25" customHeight="1" x14ac:dyDescent="0.2">
      <c r="A258" t="s">
        <v>945</v>
      </c>
      <c r="B258" t="s">
        <v>460</v>
      </c>
      <c r="C258" t="s">
        <v>5818</v>
      </c>
      <c r="D258" t="s">
        <v>5819</v>
      </c>
      <c r="AU258">
        <v>3484597259.9955144</v>
      </c>
      <c r="AV258">
        <v>3539319861.0406237</v>
      </c>
      <c r="AW258">
        <v>3753920923.1033568</v>
      </c>
      <c r="AX258">
        <v>4006561447.486505</v>
      </c>
      <c r="AY258">
        <v>4274877588.1080647</v>
      </c>
      <c r="AZ258">
        <v>4566788026.0327234</v>
      </c>
      <c r="BA258">
        <v>4711501045.2067766</v>
      </c>
      <c r="BB258">
        <v>4427930707.7973108</v>
      </c>
      <c r="BC258">
        <v>4508471121.94909</v>
      </c>
      <c r="BD258">
        <v>4223968621.3316045</v>
      </c>
      <c r="BE258">
        <v>3665299424.5688691</v>
      </c>
      <c r="BF258">
        <v>3493388057.0689716</v>
      </c>
      <c r="BG258">
        <v>3491158655.1199574</v>
      </c>
      <c r="BH258">
        <v>3508580171.1791482</v>
      </c>
      <c r="BI258">
        <v>3598624005.7408886</v>
      </c>
      <c r="BJ258">
        <v>3636133957.0265932</v>
      </c>
      <c r="BK258">
        <v>3931910843.7365427</v>
      </c>
      <c r="BL258">
        <v>4269082992.6599145</v>
      </c>
      <c r="BM258">
        <v>4395537527.7433186</v>
      </c>
      <c r="BN258">
        <v>4895223375.5975962</v>
      </c>
    </row>
    <row r="259" spans="1:68" ht="14.25" customHeight="1" x14ac:dyDescent="0.2">
      <c r="A259" t="s">
        <v>469</v>
      </c>
      <c r="B259" t="s">
        <v>470</v>
      </c>
      <c r="C259" t="s">
        <v>5818</v>
      </c>
      <c r="D259" t="s">
        <v>5819</v>
      </c>
      <c r="AI259">
        <v>79239968617.175018</v>
      </c>
      <c r="AJ259">
        <v>86802821211.016403</v>
      </c>
      <c r="AK259">
        <v>96456972510.121735</v>
      </c>
      <c r="AL259">
        <v>106714598035.76939</v>
      </c>
      <c r="AM259">
        <v>118627051666.47961</v>
      </c>
      <c r="AN259">
        <v>132669176360.80945</v>
      </c>
      <c r="AO259">
        <v>147716216884.68665</v>
      </c>
      <c r="AP259">
        <v>162513113623.06339</v>
      </c>
      <c r="AQ259">
        <v>173812822379.46313</v>
      </c>
      <c r="AR259">
        <v>184686962639.15128</v>
      </c>
      <c r="AS259">
        <v>201689720072.03564</v>
      </c>
      <c r="AT259">
        <v>219002822080.90253</v>
      </c>
      <c r="AU259">
        <v>236464006595.97272</v>
      </c>
      <c r="AV259">
        <v>257768437987.77472</v>
      </c>
      <c r="AW259">
        <v>284648940283.68091</v>
      </c>
      <c r="AX259">
        <v>315730733874.11108</v>
      </c>
      <c r="AY259">
        <v>348178319125.28265</v>
      </c>
      <c r="AZ259">
        <v>383107288436.07751</v>
      </c>
      <c r="BA259">
        <v>412597227890.32416</v>
      </c>
      <c r="BB259">
        <v>437550990421.42798</v>
      </c>
      <c r="BC259">
        <v>471315016645.59723</v>
      </c>
      <c r="BD259">
        <v>511888589641.72491</v>
      </c>
      <c r="BE259">
        <v>570789428423.5603</v>
      </c>
      <c r="BF259">
        <v>612129658830.052</v>
      </c>
      <c r="BG259">
        <v>668974831523.36951</v>
      </c>
      <c r="BH259">
        <v>712101202507.93103</v>
      </c>
      <c r="BI259">
        <v>787204623262.45142</v>
      </c>
      <c r="BJ259">
        <v>872747364096.3114</v>
      </c>
      <c r="BK259">
        <v>963332818078.27209</v>
      </c>
      <c r="BL259">
        <v>1071756124195.5045</v>
      </c>
      <c r="BM259">
        <v>1138632490789.1182</v>
      </c>
      <c r="BN259">
        <v>1192059299524.6206</v>
      </c>
      <c r="BO259">
        <v>1379647939737.751</v>
      </c>
      <c r="BP259">
        <v>1502096773515.3503</v>
      </c>
    </row>
    <row r="260" spans="1:68" ht="14.25" customHeight="1" x14ac:dyDescent="0.2">
      <c r="A260" t="s">
        <v>465</v>
      </c>
      <c r="B260" t="s">
        <v>466</v>
      </c>
      <c r="C260" t="s">
        <v>5818</v>
      </c>
      <c r="D260" t="s">
        <v>5819</v>
      </c>
      <c r="AI260">
        <v>247207393.81856412</v>
      </c>
      <c r="AJ260">
        <v>263611821.87676138</v>
      </c>
      <c r="AK260">
        <v>276589921.88666618</v>
      </c>
      <c r="AL260">
        <v>285228393.09236866</v>
      </c>
      <c r="AM260">
        <v>317774583.76964617</v>
      </c>
      <c r="AN260">
        <v>327694499.3367753</v>
      </c>
      <c r="AO260">
        <v>341459988.41139686</v>
      </c>
      <c r="AP260">
        <v>364392018.03461301</v>
      </c>
      <c r="AQ260">
        <v>372823853.46288711</v>
      </c>
      <c r="AR260">
        <v>379374981.37515086</v>
      </c>
      <c r="AS260">
        <v>410954961.83964288</v>
      </c>
      <c r="AT260">
        <v>405931466.48576862</v>
      </c>
      <c r="AU260">
        <v>390810090.30724275</v>
      </c>
      <c r="AV260">
        <v>415616037.99607384</v>
      </c>
      <c r="AW260">
        <v>443810203.49307978</v>
      </c>
      <c r="AX260">
        <v>482009511.92352611</v>
      </c>
      <c r="AY260">
        <v>538912895.66505027</v>
      </c>
      <c r="AZ260">
        <v>569431889.33080065</v>
      </c>
      <c r="BA260">
        <v>612911523.9063766</v>
      </c>
      <c r="BB260">
        <v>635422647.20105302</v>
      </c>
      <c r="BC260">
        <v>651241193.6428206</v>
      </c>
      <c r="BD260">
        <v>685546560.52983141</v>
      </c>
      <c r="BE260">
        <v>705365858.08803725</v>
      </c>
      <c r="BF260">
        <v>720694566.49939477</v>
      </c>
      <c r="BG260">
        <v>756247276.95881128</v>
      </c>
      <c r="BH260">
        <v>766063112.15058815</v>
      </c>
      <c r="BI260">
        <v>809603359.78932309</v>
      </c>
      <c r="BJ260">
        <v>876162788.41742277</v>
      </c>
      <c r="BK260">
        <v>922227587.093539</v>
      </c>
      <c r="BL260">
        <v>968100101.38543928</v>
      </c>
      <c r="BM260">
        <v>931914409.38735986</v>
      </c>
      <c r="BN260">
        <v>959511020.24863565</v>
      </c>
      <c r="BO260">
        <v>1046749695.3008386</v>
      </c>
      <c r="BP260">
        <v>1108911958.5025823</v>
      </c>
    </row>
    <row r="261" spans="1:68" ht="14.25" customHeight="1" x14ac:dyDescent="0.2">
      <c r="A261" t="s">
        <v>947</v>
      </c>
      <c r="B261" t="s">
        <v>948</v>
      </c>
      <c r="C261" t="s">
        <v>5818</v>
      </c>
      <c r="D261" t="s">
        <v>5819</v>
      </c>
      <c r="AI261">
        <v>29581704916003.172</v>
      </c>
      <c r="AJ261">
        <v>31117344968382.641</v>
      </c>
      <c r="AK261">
        <v>32530149526353.129</v>
      </c>
      <c r="AL261">
        <v>33917991432289.344</v>
      </c>
      <c r="AM261">
        <v>35738360985977.492</v>
      </c>
      <c r="AN261">
        <v>37732280215249.328</v>
      </c>
      <c r="AO261">
        <v>39969538260780.453</v>
      </c>
      <c r="AP261">
        <v>42275026560535.898</v>
      </c>
      <c r="AQ261">
        <v>43699379128509.258</v>
      </c>
      <c r="AR261">
        <v>45849952392184.898</v>
      </c>
      <c r="AS261">
        <v>49277722971068.898</v>
      </c>
      <c r="AT261">
        <v>51664243312535.422</v>
      </c>
      <c r="AU261">
        <v>54144092069742</v>
      </c>
      <c r="AV261">
        <v>57203260393091.906</v>
      </c>
      <c r="AW261">
        <v>61837118163804.742</v>
      </c>
      <c r="AX261">
        <v>66613724552106.625</v>
      </c>
      <c r="AY261">
        <v>72952007076193.594</v>
      </c>
      <c r="AZ261">
        <v>78989454536442.734</v>
      </c>
      <c r="BA261">
        <v>83645998680874.141</v>
      </c>
      <c r="BB261">
        <v>84313299686818.844</v>
      </c>
      <c r="BC261">
        <v>89868715897489.797</v>
      </c>
      <c r="BD261">
        <v>95793952486078.094</v>
      </c>
      <c r="BE261">
        <v>100856496933398.23</v>
      </c>
      <c r="BF261">
        <v>105891340171765.86</v>
      </c>
      <c r="BG261">
        <v>110014017622360.14</v>
      </c>
      <c r="BH261">
        <v>112517429624516.17</v>
      </c>
      <c r="BI261">
        <v>117230757005169.03</v>
      </c>
      <c r="BJ261">
        <v>123707446221314.14</v>
      </c>
      <c r="BK261">
        <v>131725343080188.94</v>
      </c>
      <c r="BL261">
        <v>139445971730831.5</v>
      </c>
      <c r="BM261">
        <v>139000525677382.78</v>
      </c>
      <c r="BN261">
        <v>155566537995823.5</v>
      </c>
      <c r="BO261">
        <v>172201366500627.5</v>
      </c>
      <c r="BP261">
        <v>184653697198310.75</v>
      </c>
    </row>
    <row r="262" spans="1:68" ht="14.25" customHeight="1" x14ac:dyDescent="0.2">
      <c r="A262" t="s">
        <v>375</v>
      </c>
      <c r="B262" t="s">
        <v>376</v>
      </c>
      <c r="C262" t="s">
        <v>5818</v>
      </c>
      <c r="D262" t="s">
        <v>5819</v>
      </c>
      <c r="AI262">
        <v>363150143.06224126</v>
      </c>
      <c r="AJ262">
        <v>366796231.87341475</v>
      </c>
      <c r="AK262">
        <v>374404722.00255859</v>
      </c>
      <c r="AL262">
        <v>398993748.19534695</v>
      </c>
      <c r="AM262">
        <v>397153665.028835</v>
      </c>
      <c r="AN262">
        <v>432541077.82606339</v>
      </c>
      <c r="AO262">
        <v>472080364.49635094</v>
      </c>
      <c r="AP262">
        <v>483311007.60199958</v>
      </c>
      <c r="AQ262">
        <v>499470138.76872057</v>
      </c>
      <c r="AR262">
        <v>517608189.7365604</v>
      </c>
      <c r="AS262">
        <v>556292193.04447091</v>
      </c>
      <c r="AT262">
        <v>610854565.01948237</v>
      </c>
      <c r="AU262">
        <v>655408983.67076147</v>
      </c>
      <c r="AV262">
        <v>703187363.51163375</v>
      </c>
      <c r="AW262">
        <v>744389691.65124285</v>
      </c>
      <c r="AX262">
        <v>818700829.61796021</v>
      </c>
      <c r="AY262">
        <v>861942275.78218651</v>
      </c>
      <c r="AZ262">
        <v>889596896.92193794</v>
      </c>
      <c r="BA262">
        <v>938981357.99986529</v>
      </c>
      <c r="BB262">
        <v>939655191.21332884</v>
      </c>
      <c r="BC262">
        <v>1009325356.968447</v>
      </c>
      <c r="BD262">
        <v>1069800076.0193659</v>
      </c>
      <c r="BE262">
        <v>1049051691.8760115</v>
      </c>
      <c r="BF262">
        <v>1068050014.2430998</v>
      </c>
      <c r="BG262">
        <v>1093822436.7505348</v>
      </c>
      <c r="BH262">
        <v>1146480554.1393504</v>
      </c>
      <c r="BI262">
        <v>1249779114.7482789</v>
      </c>
      <c r="BJ262">
        <v>1290050365.1761272</v>
      </c>
      <c r="BK262">
        <v>1311559075.9524045</v>
      </c>
      <c r="BL262">
        <v>1392942517.9208558</v>
      </c>
      <c r="BM262">
        <v>1367467322.3571613</v>
      </c>
      <c r="BN262">
        <v>1328923451.4057817</v>
      </c>
      <c r="BO262">
        <v>1347011664.0513678</v>
      </c>
      <c r="BP262">
        <v>1507687058.1120684</v>
      </c>
    </row>
    <row r="263" spans="1:68" ht="14.25" customHeight="1" x14ac:dyDescent="0.2">
      <c r="A263" t="s">
        <v>949</v>
      </c>
      <c r="B263" t="s">
        <v>236</v>
      </c>
      <c r="C263" t="s">
        <v>5818</v>
      </c>
      <c r="D263" t="s">
        <v>5819</v>
      </c>
      <c r="BA263">
        <v>11440224750.705444</v>
      </c>
      <c r="BB263">
        <v>12090337128.50281</v>
      </c>
      <c r="BC263">
        <v>12841784491.854177</v>
      </c>
      <c r="BD263">
        <v>13935044684.231228</v>
      </c>
      <c r="BE263">
        <v>14271898531.929125</v>
      </c>
      <c r="BF263">
        <v>14709963376.185465</v>
      </c>
      <c r="BG263">
        <v>14865721232.25568</v>
      </c>
      <c r="BH263">
        <v>15584664246.435455</v>
      </c>
      <c r="BI263">
        <v>16277272490.604097</v>
      </c>
      <c r="BJ263">
        <v>16801441908.426306</v>
      </c>
      <c r="BK263">
        <v>18004535069.950695</v>
      </c>
      <c r="BL263">
        <v>19429240274.558784</v>
      </c>
      <c r="BM263">
        <v>18854775198.345905</v>
      </c>
      <c r="BN263">
        <v>22080260569.625084</v>
      </c>
      <c r="BO263">
        <v>24646157890.638798</v>
      </c>
      <c r="BP263">
        <v>26397157992.712799</v>
      </c>
    </row>
    <row r="264" spans="1:68" ht="14.25" customHeight="1" x14ac:dyDescent="0.2">
      <c r="A264" t="s">
        <v>950</v>
      </c>
      <c r="B264" t="s">
        <v>476</v>
      </c>
      <c r="C264" t="s">
        <v>5818</v>
      </c>
      <c r="D264" t="s">
        <v>5819</v>
      </c>
      <c r="AI264">
        <v>24199282828.472496</v>
      </c>
      <c r="AJ264">
        <v>26592141620.482361</v>
      </c>
      <c r="AK264">
        <v>29430451646.536053</v>
      </c>
      <c r="AL264">
        <v>31333763341.743862</v>
      </c>
      <c r="AM264">
        <v>34154013386.154888</v>
      </c>
      <c r="AN264">
        <v>36847033046.07164</v>
      </c>
      <c r="AO264">
        <v>39260730081.892502</v>
      </c>
      <c r="AP264">
        <v>42026949959.456215</v>
      </c>
      <c r="AQ264">
        <v>45052078143.477348</v>
      </c>
      <c r="AR264">
        <v>47414634383.90596</v>
      </c>
      <c r="AS264">
        <v>51486196947.31646</v>
      </c>
      <c r="AT264">
        <v>54647955084.994003</v>
      </c>
      <c r="AU264">
        <v>57681123955.14817</v>
      </c>
      <c r="AV264">
        <v>61024147888.939812</v>
      </c>
      <c r="AW264">
        <v>65154636473.572884</v>
      </c>
      <c r="AX264">
        <v>70955047109.963959</v>
      </c>
      <c r="AY264">
        <v>75462123297.277451</v>
      </c>
      <c r="AZ264">
        <v>80094088854.299576</v>
      </c>
      <c r="BA264">
        <v>84615045548.644913</v>
      </c>
      <c r="BB264">
        <v>88428524135.059708</v>
      </c>
      <c r="BC264">
        <v>96396994270.078506</v>
      </c>
      <c r="BD264">
        <v>85876120603.972015</v>
      </c>
      <c r="BE264">
        <v>85440860541.267883</v>
      </c>
      <c r="BF264">
        <v>92755605480.134323</v>
      </c>
    </row>
    <row r="265" spans="1:68" ht="14.25" customHeight="1" x14ac:dyDescent="0.2">
      <c r="A265" t="s">
        <v>403</v>
      </c>
      <c r="B265" t="s">
        <v>404</v>
      </c>
      <c r="C265" t="s">
        <v>5818</v>
      </c>
      <c r="D265" t="s">
        <v>5819</v>
      </c>
      <c r="AI265">
        <v>260029373172.04413</v>
      </c>
      <c r="AJ265">
        <v>266085798548.31598</v>
      </c>
      <c r="AK265">
        <v>266333581994.57056</v>
      </c>
      <c r="AL265">
        <v>276009806235.68506</v>
      </c>
      <c r="AM265">
        <v>290924064484.74628</v>
      </c>
      <c r="AN265">
        <v>306231574762.42798</v>
      </c>
      <c r="AO265">
        <v>325246985911.96588</v>
      </c>
      <c r="AP265">
        <v>339457949132.90564</v>
      </c>
      <c r="AQ265">
        <v>344989365337.23242</v>
      </c>
      <c r="AR265">
        <v>358268214621.8316</v>
      </c>
      <c r="AS265">
        <v>381771803877.0155</v>
      </c>
      <c r="AT265">
        <v>400908060357.04022</v>
      </c>
      <c r="AU265">
        <v>422203786104.32251</v>
      </c>
      <c r="AV265">
        <v>443236349878.12952</v>
      </c>
      <c r="AW265">
        <v>475885687322.45776</v>
      </c>
      <c r="AX265">
        <v>516707000237.88013</v>
      </c>
      <c r="AY265">
        <v>562489593721.13147</v>
      </c>
      <c r="AZ265">
        <v>608697898067.31738</v>
      </c>
      <c r="BA265">
        <v>640223797136.70911</v>
      </c>
      <c r="BB265">
        <v>634264625677.31482</v>
      </c>
      <c r="BC265">
        <v>661487016251.27051</v>
      </c>
      <c r="BD265">
        <v>696526225201.76733</v>
      </c>
      <c r="BE265">
        <v>698463315669.41479</v>
      </c>
      <c r="BF265">
        <v>731024717341.77429</v>
      </c>
      <c r="BG265">
        <v>742688200700.39136</v>
      </c>
      <c r="BH265">
        <v>759954918901.85376</v>
      </c>
      <c r="BI265">
        <v>774110394019.95032</v>
      </c>
      <c r="BJ265">
        <v>791817133500.01257</v>
      </c>
      <c r="BK265">
        <v>782329029153.21826</v>
      </c>
      <c r="BL265">
        <v>796182639290.77307</v>
      </c>
      <c r="BM265">
        <v>768110330808.66162</v>
      </c>
      <c r="BN265">
        <v>841739362181.81372</v>
      </c>
      <c r="BO265">
        <v>918219331843.38977</v>
      </c>
      <c r="BP265">
        <v>957414333113.81812</v>
      </c>
    </row>
    <row r="266" spans="1:68" ht="14.25" customHeight="1" x14ac:dyDescent="0.2">
      <c r="A266" t="s">
        <v>477</v>
      </c>
      <c r="B266" t="s">
        <v>478</v>
      </c>
      <c r="C266" t="s">
        <v>5818</v>
      </c>
      <c r="D266" t="s">
        <v>5819</v>
      </c>
      <c r="AI266">
        <v>11847622940.814173</v>
      </c>
      <c r="AJ266">
        <v>12243861475.854445</v>
      </c>
      <c r="AK266">
        <v>12306119916.968035</v>
      </c>
      <c r="AL266">
        <v>13454122938.999178</v>
      </c>
      <c r="AM266">
        <v>12556139096.273455</v>
      </c>
      <c r="AN266">
        <v>13190866049.487316</v>
      </c>
      <c r="AO266">
        <v>14267657285.818237</v>
      </c>
      <c r="AP266">
        <v>15067249048.584932</v>
      </c>
      <c r="AQ266">
        <v>15177810143.110285</v>
      </c>
      <c r="AR266">
        <v>16108375739.307919</v>
      </c>
      <c r="AS266">
        <v>17115278104.75202</v>
      </c>
      <c r="AT266">
        <v>18431148193.509529</v>
      </c>
      <c r="AU266">
        <v>19560983505.453243</v>
      </c>
      <c r="AV266">
        <v>21332505262.542809</v>
      </c>
      <c r="AW266">
        <v>23446682392.348141</v>
      </c>
      <c r="AX266">
        <v>25931543616.904202</v>
      </c>
      <c r="AY266">
        <v>28843984831.751587</v>
      </c>
      <c r="AZ266">
        <v>32099889172.271549</v>
      </c>
      <c r="BA266">
        <v>35261852135.338654</v>
      </c>
      <c r="BB266">
        <v>38750659239.694511</v>
      </c>
      <c r="BC266">
        <v>43260717856.6064</v>
      </c>
      <c r="BD266">
        <v>46612238752.765053</v>
      </c>
      <c r="BE266">
        <v>49567431316.581055</v>
      </c>
      <c r="BF266">
        <v>53546651818.130013</v>
      </c>
      <c r="BG266">
        <v>54700785564.695602</v>
      </c>
      <c r="BH266">
        <v>54731517891.616447</v>
      </c>
      <c r="BI266">
        <v>56043424009.918945</v>
      </c>
      <c r="BJ266">
        <v>59154463773.684029</v>
      </c>
      <c r="BK266">
        <v>61869932575.769264</v>
      </c>
      <c r="BL266">
        <v>62232372185.472198</v>
      </c>
      <c r="BM266">
        <v>60176229610.332458</v>
      </c>
      <c r="BN266">
        <v>68672119764.936279</v>
      </c>
      <c r="BO266">
        <v>77366199343.539566</v>
      </c>
      <c r="BP266">
        <v>84863032638.159393</v>
      </c>
    </row>
    <row r="267" spans="1:68" ht="14.25" customHeight="1" x14ac:dyDescent="0.2">
      <c r="A267" t="s">
        <v>479</v>
      </c>
      <c r="B267" t="s">
        <v>480</v>
      </c>
      <c r="C267" t="s">
        <v>5818</v>
      </c>
      <c r="D267" t="s">
        <v>5819</v>
      </c>
      <c r="AI267">
        <v>18147541966.166378</v>
      </c>
      <c r="AJ267">
        <v>19799089538.520226</v>
      </c>
      <c r="AK267">
        <v>18424603591.253292</v>
      </c>
      <c r="AL267">
        <v>19059645595.135864</v>
      </c>
      <c r="AM267">
        <v>21264386693.168102</v>
      </c>
      <c r="AN267">
        <v>21744542388.18425</v>
      </c>
      <c r="AO267">
        <v>24436764904.149639</v>
      </c>
      <c r="AP267">
        <v>25524510698.841824</v>
      </c>
      <c r="AQ267">
        <v>26556084647.358372</v>
      </c>
      <c r="AR267">
        <v>26711624727.658001</v>
      </c>
      <c r="AS267">
        <v>26481025624.375782</v>
      </c>
      <c r="AT267">
        <v>27467105132.974274</v>
      </c>
      <c r="AU267">
        <v>25413048643.996864</v>
      </c>
      <c r="AV267">
        <v>21510545599.850719</v>
      </c>
      <c r="AW267">
        <v>20806156927.530941</v>
      </c>
      <c r="AX267">
        <v>20233010225.309971</v>
      </c>
      <c r="AY267">
        <v>20135000448.512222</v>
      </c>
      <c r="AZ267">
        <v>19924983047.952751</v>
      </c>
      <c r="BA267">
        <v>16720514586.991692</v>
      </c>
      <c r="BB267">
        <v>18845771416.441563</v>
      </c>
      <c r="BC267">
        <v>23166739618.702301</v>
      </c>
      <c r="BD267">
        <v>27101598206.31023</v>
      </c>
      <c r="BE267">
        <v>31388107997.575504</v>
      </c>
      <c r="BF267">
        <v>34688244402.243523</v>
      </c>
      <c r="BG267">
        <v>36277698638.9935</v>
      </c>
      <c r="BH267">
        <v>38109205249.267982</v>
      </c>
      <c r="BI267">
        <v>40834050796.3675</v>
      </c>
      <c r="BJ267">
        <v>35930648589.631851</v>
      </c>
      <c r="BK267">
        <v>39306165591.322189</v>
      </c>
      <c r="BL267">
        <v>41634470005.672348</v>
      </c>
      <c r="BM267">
        <v>43638020275.51339</v>
      </c>
      <c r="BN267">
        <v>52399066934.205513</v>
      </c>
      <c r="BO267">
        <v>59746801242.016968</v>
      </c>
      <c r="BP267">
        <v>64993415784.938766</v>
      </c>
    </row>
    <row r="268" spans="1:68" ht="14.25" customHeight="1" x14ac:dyDescent="0.2"/>
    <row r="269" spans="1:68" ht="14.25" customHeight="1" x14ac:dyDescent="0.2"/>
    <row r="270" spans="1:68" ht="14.25" customHeight="1" x14ac:dyDescent="0.2"/>
    <row r="271" spans="1:68" ht="14.25" customHeight="1" x14ac:dyDescent="0.2"/>
    <row r="272" spans="1:68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D106" sqref="D106"/>
    </sheetView>
  </sheetViews>
  <sheetFormatPr baseColWidth="10" defaultColWidth="14.5" defaultRowHeight="15" customHeight="1" x14ac:dyDescent="0.2"/>
  <cols>
    <col min="1" max="1" width="17.6640625" customWidth="1"/>
    <col min="2" max="2" width="15.5" customWidth="1"/>
    <col min="3" max="3" width="17.33203125" customWidth="1"/>
    <col min="4" max="4" width="15" customWidth="1"/>
    <col min="5" max="5" width="14.6640625" customWidth="1"/>
    <col min="6" max="26" width="8.6640625" customWidth="1"/>
  </cols>
  <sheetData>
    <row r="1" spans="1:26" ht="14.25" customHeight="1" x14ac:dyDescent="0.2">
      <c r="A1" s="10" t="s">
        <v>951</v>
      </c>
      <c r="B1" s="10" t="s">
        <v>952</v>
      </c>
      <c r="C1" s="10" t="s">
        <v>953</v>
      </c>
      <c r="D1" s="10" t="s">
        <v>954</v>
      </c>
      <c r="E1" s="1" t="s">
        <v>955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4.25" customHeight="1" x14ac:dyDescent="0.2">
      <c r="A2" s="9" t="s">
        <v>9</v>
      </c>
      <c r="B2" s="9" t="s">
        <v>10</v>
      </c>
      <c r="C2" s="9" t="s">
        <v>9</v>
      </c>
      <c r="D2" s="9" t="s">
        <v>10</v>
      </c>
      <c r="E2" s="12">
        <v>642181.61600000004</v>
      </c>
    </row>
    <row r="3" spans="1:26" ht="14.25" customHeight="1" x14ac:dyDescent="0.2">
      <c r="A3" s="9" t="s">
        <v>11</v>
      </c>
      <c r="B3" s="9" t="s">
        <v>12</v>
      </c>
      <c r="C3" s="9" t="s">
        <v>11</v>
      </c>
      <c r="D3" s="9" t="s">
        <v>12</v>
      </c>
      <c r="E3" s="12">
        <v>28335.848000000002</v>
      </c>
    </row>
    <row r="4" spans="1:26" ht="14.25" customHeight="1" x14ac:dyDescent="0.2">
      <c r="A4" s="9" t="s">
        <v>13</v>
      </c>
      <c r="B4" s="9" t="s">
        <v>14</v>
      </c>
      <c r="C4" s="9" t="s">
        <v>13</v>
      </c>
      <c r="D4" s="9" t="s">
        <v>14</v>
      </c>
      <c r="E4" s="12">
        <v>2308857.818</v>
      </c>
    </row>
    <row r="5" spans="1:26" ht="14.25" customHeight="1" x14ac:dyDescent="0.2">
      <c r="A5" s="9" t="s">
        <v>17</v>
      </c>
      <c r="B5" s="9" t="s">
        <v>18</v>
      </c>
      <c r="C5" s="9" t="s">
        <v>17</v>
      </c>
      <c r="D5" s="9" t="s">
        <v>18</v>
      </c>
      <c r="E5" s="12">
        <v>452.24799999999999</v>
      </c>
    </row>
    <row r="6" spans="1:26" ht="14.25" customHeight="1" x14ac:dyDescent="0.2">
      <c r="A6" s="9" t="s">
        <v>19</v>
      </c>
      <c r="B6" s="9" t="s">
        <v>20</v>
      </c>
      <c r="C6" s="9" t="s">
        <v>19</v>
      </c>
      <c r="D6" s="9" t="s">
        <v>20</v>
      </c>
      <c r="E6" s="12">
        <v>1244654.314</v>
      </c>
    </row>
    <row r="7" spans="1:26" ht="14.25" customHeight="1" x14ac:dyDescent="0.2">
      <c r="A7" s="9" t="s">
        <v>956</v>
      </c>
      <c r="B7" s="9" t="s">
        <v>957</v>
      </c>
      <c r="C7" s="9" t="s">
        <v>956</v>
      </c>
      <c r="D7" s="9" t="s">
        <v>957</v>
      </c>
      <c r="E7" s="12">
        <v>12358174.389</v>
      </c>
    </row>
    <row r="8" spans="1:26" ht="14.25" customHeight="1" x14ac:dyDescent="0.2">
      <c r="A8" s="9" t="s">
        <v>23</v>
      </c>
      <c r="B8" s="9" t="s">
        <v>24</v>
      </c>
      <c r="C8" s="9" t="s">
        <v>23</v>
      </c>
      <c r="D8" s="9" t="s">
        <v>24</v>
      </c>
      <c r="E8" s="12">
        <v>451.84899999999999</v>
      </c>
    </row>
    <row r="9" spans="1:26" ht="14.25" customHeight="1" x14ac:dyDescent="0.2">
      <c r="A9" s="9" t="s">
        <v>25</v>
      </c>
      <c r="B9" s="9" t="s">
        <v>26</v>
      </c>
      <c r="C9" s="9" t="s">
        <v>25</v>
      </c>
      <c r="D9" s="9" t="s">
        <v>26</v>
      </c>
      <c r="E9" s="12">
        <v>2782896.9240000001</v>
      </c>
    </row>
    <row r="10" spans="1:26" ht="14.25" customHeight="1" x14ac:dyDescent="0.2">
      <c r="A10" s="9" t="s">
        <v>27</v>
      </c>
      <c r="B10" s="9" t="s">
        <v>28</v>
      </c>
      <c r="C10" s="9" t="s">
        <v>27</v>
      </c>
      <c r="D10" s="9" t="s">
        <v>28</v>
      </c>
      <c r="E10" s="12">
        <v>29588.31</v>
      </c>
    </row>
    <row r="11" spans="1:26" ht="14.25" customHeight="1" x14ac:dyDescent="0.2">
      <c r="A11" s="9" t="s">
        <v>31</v>
      </c>
      <c r="B11" s="9" t="s">
        <v>958</v>
      </c>
      <c r="C11" s="9" t="s">
        <v>31</v>
      </c>
      <c r="D11" s="9" t="s">
        <v>32</v>
      </c>
      <c r="E11" s="12">
        <v>7691175.0899999999</v>
      </c>
    </row>
    <row r="12" spans="1:26" ht="14.25" customHeight="1" x14ac:dyDescent="0.2">
      <c r="A12" s="9" t="s">
        <v>31</v>
      </c>
      <c r="B12" s="9" t="s">
        <v>958</v>
      </c>
      <c r="C12" s="9" t="s">
        <v>959</v>
      </c>
      <c r="D12" s="9" t="s">
        <v>960</v>
      </c>
      <c r="E12" s="12">
        <v>394.863</v>
      </c>
    </row>
    <row r="13" spans="1:26" ht="14.25" customHeight="1" x14ac:dyDescent="0.2">
      <c r="A13" s="9" t="s">
        <v>31</v>
      </c>
      <c r="B13" s="9" t="s">
        <v>958</v>
      </c>
      <c r="C13" s="9" t="s">
        <v>961</v>
      </c>
      <c r="D13" s="9" t="s">
        <v>962</v>
      </c>
      <c r="E13" s="12">
        <v>111.929</v>
      </c>
    </row>
    <row r="14" spans="1:26" ht="14.25" customHeight="1" x14ac:dyDescent="0.2">
      <c r="A14" s="9" t="s">
        <v>31</v>
      </c>
      <c r="B14" s="9" t="s">
        <v>958</v>
      </c>
      <c r="C14" s="9" t="s">
        <v>963</v>
      </c>
      <c r="D14" s="9" t="s">
        <v>964</v>
      </c>
      <c r="E14" s="12">
        <v>41.146000000000001</v>
      </c>
    </row>
    <row r="15" spans="1:26" ht="14.25" customHeight="1" x14ac:dyDescent="0.2">
      <c r="A15" s="9" t="s">
        <v>31</v>
      </c>
      <c r="B15" s="9" t="s">
        <v>958</v>
      </c>
      <c r="C15" s="9" t="s">
        <v>965</v>
      </c>
      <c r="D15" s="9" t="s">
        <v>966</v>
      </c>
      <c r="E15" s="12">
        <v>2.1000000000000001E-2</v>
      </c>
    </row>
    <row r="16" spans="1:26" ht="14.25" customHeight="1" x14ac:dyDescent="0.2">
      <c r="A16" s="9" t="s">
        <v>31</v>
      </c>
      <c r="B16" s="9" t="s">
        <v>958</v>
      </c>
      <c r="C16" s="9" t="s">
        <v>967</v>
      </c>
      <c r="D16" s="9" t="s">
        <v>968</v>
      </c>
      <c r="E16" s="12">
        <v>2.6949999999999998</v>
      </c>
    </row>
    <row r="17" spans="1:5" ht="14.25" customHeight="1" x14ac:dyDescent="0.2">
      <c r="A17" s="9" t="s">
        <v>33</v>
      </c>
      <c r="B17" s="9" t="s">
        <v>34</v>
      </c>
      <c r="C17" s="9" t="s">
        <v>33</v>
      </c>
      <c r="D17" s="9" t="s">
        <v>34</v>
      </c>
      <c r="E17" s="12">
        <v>83993.198000000004</v>
      </c>
    </row>
    <row r="18" spans="1:5" ht="14.25" customHeight="1" x14ac:dyDescent="0.2">
      <c r="A18" s="9" t="s">
        <v>35</v>
      </c>
      <c r="B18" s="9" t="s">
        <v>36</v>
      </c>
      <c r="C18" s="9" t="s">
        <v>35</v>
      </c>
      <c r="D18" s="9" t="s">
        <v>36</v>
      </c>
      <c r="E18" s="12">
        <v>86249.804999999993</v>
      </c>
    </row>
    <row r="19" spans="1:5" ht="14.25" customHeight="1" x14ac:dyDescent="0.2">
      <c r="A19" s="9" t="s">
        <v>39</v>
      </c>
      <c r="B19" s="9" t="s">
        <v>40</v>
      </c>
      <c r="C19" s="9" t="s">
        <v>39</v>
      </c>
      <c r="D19" s="9" t="s">
        <v>40</v>
      </c>
      <c r="E19" s="12">
        <v>688.11099999999999</v>
      </c>
    </row>
    <row r="20" spans="1:5" ht="14.25" customHeight="1" x14ac:dyDescent="0.2">
      <c r="A20" s="9" t="s">
        <v>969</v>
      </c>
      <c r="B20" s="9" t="s">
        <v>970</v>
      </c>
      <c r="C20" s="9" t="s">
        <v>969</v>
      </c>
      <c r="D20" s="9" t="s">
        <v>970</v>
      </c>
      <c r="E20" s="12">
        <v>3.5999999999999997E-2</v>
      </c>
    </row>
    <row r="21" spans="1:5" ht="14.25" customHeight="1" x14ac:dyDescent="0.2">
      <c r="A21" s="9" t="s">
        <v>41</v>
      </c>
      <c r="B21" s="9" t="s">
        <v>42</v>
      </c>
      <c r="C21" s="9" t="s">
        <v>41</v>
      </c>
      <c r="D21" s="9" t="s">
        <v>42</v>
      </c>
      <c r="E21" s="12">
        <v>136903.70000000001</v>
      </c>
    </row>
    <row r="22" spans="1:5" ht="14.25" customHeight="1" x14ac:dyDescent="0.2">
      <c r="A22" s="9" t="s">
        <v>43</v>
      </c>
      <c r="B22" s="9" t="s">
        <v>44</v>
      </c>
      <c r="C22" s="9" t="s">
        <v>43</v>
      </c>
      <c r="D22" s="9" t="s">
        <v>44</v>
      </c>
      <c r="E22" s="12">
        <v>444.221</v>
      </c>
    </row>
    <row r="23" spans="1:5" ht="14.25" customHeight="1" x14ac:dyDescent="0.2">
      <c r="A23" s="9" t="s">
        <v>45</v>
      </c>
      <c r="B23" s="9" t="s">
        <v>46</v>
      </c>
      <c r="C23" s="9" t="s">
        <v>45</v>
      </c>
      <c r="D23" s="9" t="s">
        <v>46</v>
      </c>
      <c r="E23" s="12">
        <v>207499.144</v>
      </c>
    </row>
    <row r="24" spans="1:5" ht="14.25" customHeight="1" x14ac:dyDescent="0.2">
      <c r="A24" s="9" t="s">
        <v>47</v>
      </c>
      <c r="B24" s="9" t="s">
        <v>48</v>
      </c>
      <c r="C24" s="9" t="s">
        <v>47</v>
      </c>
      <c r="D24" s="9" t="s">
        <v>48</v>
      </c>
      <c r="E24" s="12">
        <v>30669.830999999998</v>
      </c>
    </row>
    <row r="25" spans="1:5" ht="14.25" customHeight="1" x14ac:dyDescent="0.2">
      <c r="A25" s="9" t="s">
        <v>49</v>
      </c>
      <c r="B25" s="9" t="s">
        <v>50</v>
      </c>
      <c r="C25" s="9" t="s">
        <v>49</v>
      </c>
      <c r="D25" s="9" t="s">
        <v>50</v>
      </c>
      <c r="E25" s="12">
        <v>22299.421999999999</v>
      </c>
    </row>
    <row r="26" spans="1:5" ht="14.25" customHeight="1" x14ac:dyDescent="0.2">
      <c r="A26" s="9" t="s">
        <v>51</v>
      </c>
      <c r="B26" s="9" t="s">
        <v>52</v>
      </c>
      <c r="C26" s="9" t="s">
        <v>51</v>
      </c>
      <c r="D26" s="9" t="s">
        <v>52</v>
      </c>
      <c r="E26" s="12">
        <v>116113.30899999999</v>
      </c>
    </row>
    <row r="27" spans="1:5" ht="14.25" customHeight="1" x14ac:dyDescent="0.2">
      <c r="A27" s="9" t="s">
        <v>55</v>
      </c>
      <c r="B27" s="9" t="s">
        <v>56</v>
      </c>
      <c r="C27" s="9" t="s">
        <v>55</v>
      </c>
      <c r="D27" s="9" t="s">
        <v>56</v>
      </c>
      <c r="E27" s="12">
        <v>40421.273000000001</v>
      </c>
    </row>
    <row r="28" spans="1:5" ht="14.25" customHeight="1" x14ac:dyDescent="0.2">
      <c r="A28" s="9" t="s">
        <v>971</v>
      </c>
      <c r="B28" s="9" t="s">
        <v>972</v>
      </c>
      <c r="C28" s="9" t="s">
        <v>971</v>
      </c>
      <c r="D28" s="9" t="s">
        <v>972</v>
      </c>
      <c r="E28" s="12">
        <v>2019.4659999999999</v>
      </c>
    </row>
    <row r="29" spans="1:5" ht="14.25" customHeight="1" x14ac:dyDescent="0.2">
      <c r="A29" s="9" t="s">
        <v>827</v>
      </c>
      <c r="B29" s="9" t="s">
        <v>58</v>
      </c>
      <c r="C29" s="9" t="s">
        <v>827</v>
      </c>
      <c r="D29" s="9" t="s">
        <v>58</v>
      </c>
      <c r="E29" s="12">
        <v>1086810.6459999999</v>
      </c>
    </row>
    <row r="30" spans="1:5" ht="14.25" customHeight="1" x14ac:dyDescent="0.2">
      <c r="A30" s="9" t="s">
        <v>61</v>
      </c>
      <c r="B30" s="9" t="s">
        <v>62</v>
      </c>
      <c r="C30" s="9" t="s">
        <v>61</v>
      </c>
      <c r="D30" s="9" t="s">
        <v>62</v>
      </c>
      <c r="E30" s="12">
        <v>51826.538</v>
      </c>
    </row>
    <row r="31" spans="1:5" ht="14.25" customHeight="1" x14ac:dyDescent="0.2">
      <c r="A31" s="9" t="s">
        <v>63</v>
      </c>
      <c r="B31" s="9" t="s">
        <v>64</v>
      </c>
      <c r="C31" s="9" t="s">
        <v>63</v>
      </c>
      <c r="D31" s="9" t="s">
        <v>64</v>
      </c>
      <c r="E31" s="12">
        <v>579029.201</v>
      </c>
    </row>
    <row r="32" spans="1:5" ht="14.25" customHeight="1" x14ac:dyDescent="0.2">
      <c r="A32" s="9" t="s">
        <v>65</v>
      </c>
      <c r="B32" s="9" t="s">
        <v>66</v>
      </c>
      <c r="C32" s="9" t="s">
        <v>65</v>
      </c>
      <c r="D32" s="9" t="s">
        <v>66</v>
      </c>
      <c r="E32" s="12">
        <v>8472669.6909999996</v>
      </c>
    </row>
    <row r="33" spans="1:5" ht="14.25" customHeight="1" x14ac:dyDescent="0.2">
      <c r="A33" s="9" t="s">
        <v>973</v>
      </c>
      <c r="B33" s="9" t="s">
        <v>974</v>
      </c>
      <c r="C33" s="9" t="s">
        <v>973</v>
      </c>
      <c r="D33" s="9" t="s">
        <v>974</v>
      </c>
      <c r="E33" s="12">
        <v>2.8250000000000002</v>
      </c>
    </row>
    <row r="34" spans="1:5" ht="14.25" customHeight="1" x14ac:dyDescent="0.2">
      <c r="A34" s="9" t="s">
        <v>975</v>
      </c>
      <c r="B34" s="9" t="s">
        <v>70</v>
      </c>
      <c r="C34" s="9" t="s">
        <v>975</v>
      </c>
      <c r="D34" s="9" t="s">
        <v>70</v>
      </c>
      <c r="E34" s="12">
        <v>5716.6930000000002</v>
      </c>
    </row>
    <row r="35" spans="1:5" ht="14.25" customHeight="1" x14ac:dyDescent="0.2">
      <c r="A35" s="9" t="s">
        <v>71</v>
      </c>
      <c r="B35" s="9" t="s">
        <v>72</v>
      </c>
      <c r="C35" s="9" t="s">
        <v>71</v>
      </c>
      <c r="D35" s="9" t="s">
        <v>72</v>
      </c>
      <c r="E35" s="12">
        <v>112760.694</v>
      </c>
    </row>
    <row r="36" spans="1:5" ht="14.25" customHeight="1" x14ac:dyDescent="0.2">
      <c r="A36" s="9" t="s">
        <v>73</v>
      </c>
      <c r="B36" s="9" t="s">
        <v>74</v>
      </c>
      <c r="C36" s="9" t="s">
        <v>73</v>
      </c>
      <c r="D36" s="9" t="s">
        <v>74</v>
      </c>
      <c r="E36" s="12">
        <v>272769.397</v>
      </c>
    </row>
    <row r="37" spans="1:5" ht="14.25" customHeight="1" x14ac:dyDescent="0.2">
      <c r="A37" s="9" t="s">
        <v>75</v>
      </c>
      <c r="B37" s="9" t="s">
        <v>76</v>
      </c>
      <c r="C37" s="9" t="s">
        <v>75</v>
      </c>
      <c r="D37" s="9" t="s">
        <v>76</v>
      </c>
      <c r="E37" s="12">
        <v>27041.266</v>
      </c>
    </row>
    <row r="38" spans="1:5" ht="14.25" customHeight="1" x14ac:dyDescent="0.2">
      <c r="A38" s="9" t="s">
        <v>77</v>
      </c>
      <c r="B38" s="9" t="s">
        <v>78</v>
      </c>
      <c r="C38" s="9" t="s">
        <v>77</v>
      </c>
      <c r="D38" s="9" t="s">
        <v>78</v>
      </c>
      <c r="E38" s="12">
        <v>3926.71</v>
      </c>
    </row>
    <row r="39" spans="1:5" ht="14.25" customHeight="1" x14ac:dyDescent="0.2">
      <c r="A39" s="9" t="s">
        <v>79</v>
      </c>
      <c r="B39" s="9" t="s">
        <v>80</v>
      </c>
      <c r="C39" s="9" t="s">
        <v>79</v>
      </c>
      <c r="D39" s="9" t="s">
        <v>80</v>
      </c>
      <c r="E39" s="12">
        <v>181059.61300000001</v>
      </c>
    </row>
    <row r="40" spans="1:5" ht="14.25" customHeight="1" x14ac:dyDescent="0.2">
      <c r="A40" s="9" t="s">
        <v>81</v>
      </c>
      <c r="B40" s="9" t="s">
        <v>82</v>
      </c>
      <c r="C40" s="9" t="s">
        <v>81</v>
      </c>
      <c r="D40" s="9" t="s">
        <v>82</v>
      </c>
      <c r="E40" s="12">
        <v>464319.27799999999</v>
      </c>
    </row>
    <row r="41" spans="1:5" ht="14.25" customHeight="1" x14ac:dyDescent="0.2">
      <c r="A41" s="9" t="s">
        <v>83</v>
      </c>
      <c r="B41" s="9" t="s">
        <v>84</v>
      </c>
      <c r="C41" s="9" t="s">
        <v>83</v>
      </c>
      <c r="D41" s="9" t="s">
        <v>84</v>
      </c>
      <c r="E41" s="12">
        <v>9945629.5350000001</v>
      </c>
    </row>
    <row r="42" spans="1:5" ht="14.25" customHeight="1" x14ac:dyDescent="0.2">
      <c r="A42" s="9" t="s">
        <v>87</v>
      </c>
      <c r="B42" s="9" t="s">
        <v>88</v>
      </c>
      <c r="C42" s="9" t="s">
        <v>87</v>
      </c>
      <c r="D42" s="9" t="s">
        <v>88</v>
      </c>
      <c r="E42" s="12">
        <v>617984.24</v>
      </c>
    </row>
    <row r="43" spans="1:5" ht="14.25" customHeight="1" x14ac:dyDescent="0.2">
      <c r="A43" s="9" t="s">
        <v>89</v>
      </c>
      <c r="B43" s="9" t="s">
        <v>90</v>
      </c>
      <c r="C43" s="9" t="s">
        <v>89</v>
      </c>
      <c r="D43" s="9" t="s">
        <v>90</v>
      </c>
      <c r="E43" s="12">
        <v>1266282.3359999999</v>
      </c>
    </row>
    <row r="44" spans="1:5" ht="14.25" customHeight="1" x14ac:dyDescent="0.2">
      <c r="A44" s="9" t="s">
        <v>91</v>
      </c>
      <c r="B44" s="9" t="s">
        <v>92</v>
      </c>
      <c r="C44" s="9" t="s">
        <v>91</v>
      </c>
      <c r="D44" s="9" t="s">
        <v>92</v>
      </c>
      <c r="E44" s="12">
        <v>736592.82499999995</v>
      </c>
    </row>
    <row r="45" spans="1:5" ht="14.25" customHeight="1" x14ac:dyDescent="0.2">
      <c r="A45" s="9" t="s">
        <v>93</v>
      </c>
      <c r="B45" s="9" t="s">
        <v>976</v>
      </c>
      <c r="C45" s="9" t="s">
        <v>93</v>
      </c>
      <c r="D45" s="9" t="s">
        <v>94</v>
      </c>
      <c r="E45" s="12">
        <v>9375239.341</v>
      </c>
    </row>
    <row r="46" spans="1:5" ht="14.25" customHeight="1" x14ac:dyDescent="0.2">
      <c r="A46" s="9" t="s">
        <v>93</v>
      </c>
      <c r="B46" s="9" t="s">
        <v>976</v>
      </c>
      <c r="C46" s="9" t="s">
        <v>977</v>
      </c>
      <c r="D46" s="9" t="s">
        <v>96</v>
      </c>
      <c r="E46" s="12">
        <v>1036.2049999999999</v>
      </c>
    </row>
    <row r="47" spans="1:5" ht="14.25" customHeight="1" x14ac:dyDescent="0.2">
      <c r="A47" s="9" t="s">
        <v>93</v>
      </c>
      <c r="B47" s="9" t="s">
        <v>976</v>
      </c>
      <c r="C47" s="9" t="s">
        <v>978</v>
      </c>
      <c r="D47" s="9" t="s">
        <v>98</v>
      </c>
      <c r="E47" s="12">
        <v>30.076000000000001</v>
      </c>
    </row>
    <row r="48" spans="1:5" ht="14.25" customHeight="1" x14ac:dyDescent="0.2">
      <c r="A48" s="9" t="s">
        <v>101</v>
      </c>
      <c r="B48" s="9" t="s">
        <v>102</v>
      </c>
      <c r="C48" s="9" t="s">
        <v>101</v>
      </c>
      <c r="D48" s="9" t="s">
        <v>102</v>
      </c>
      <c r="E48" s="12">
        <v>1135117.878</v>
      </c>
    </row>
    <row r="49" spans="1:5" ht="14.25" customHeight="1" x14ac:dyDescent="0.2">
      <c r="A49" s="9" t="s">
        <v>103</v>
      </c>
      <c r="B49" s="9" t="s">
        <v>104</v>
      </c>
      <c r="C49" s="9" t="s">
        <v>103</v>
      </c>
      <c r="D49" s="9" t="s">
        <v>104</v>
      </c>
      <c r="E49" s="12">
        <v>1672.2270000000001</v>
      </c>
    </row>
    <row r="50" spans="1:5" ht="14.25" customHeight="1" x14ac:dyDescent="0.2">
      <c r="A50" s="9" t="s">
        <v>109</v>
      </c>
      <c r="B50" s="9" t="s">
        <v>110</v>
      </c>
      <c r="C50" s="9" t="s">
        <v>109</v>
      </c>
      <c r="D50" s="9" t="s">
        <v>110</v>
      </c>
      <c r="E50" s="12">
        <v>51151.201000000001</v>
      </c>
    </row>
    <row r="51" spans="1:5" ht="14.25" customHeight="1" x14ac:dyDescent="0.2">
      <c r="A51" s="9" t="s">
        <v>113</v>
      </c>
      <c r="B51" s="9" t="s">
        <v>114</v>
      </c>
      <c r="C51" s="9" t="s">
        <v>113</v>
      </c>
      <c r="D51" s="9" t="s">
        <v>114</v>
      </c>
      <c r="E51" s="12">
        <v>55022.593999999997</v>
      </c>
    </row>
    <row r="52" spans="1:5" ht="14.25" customHeight="1" x14ac:dyDescent="0.2">
      <c r="A52" s="9" t="s">
        <v>115</v>
      </c>
      <c r="B52" s="9" t="s">
        <v>979</v>
      </c>
      <c r="C52" s="9" t="s">
        <v>980</v>
      </c>
      <c r="D52" s="9" t="s">
        <v>981</v>
      </c>
      <c r="E52" s="12">
        <v>65.355000000000004</v>
      </c>
    </row>
    <row r="53" spans="1:5" ht="14.25" customHeight="1" x14ac:dyDescent="0.2">
      <c r="A53" s="9" t="s">
        <v>115</v>
      </c>
      <c r="B53" s="9" t="s">
        <v>979</v>
      </c>
      <c r="C53" s="9" t="s">
        <v>115</v>
      </c>
      <c r="D53" s="9" t="s">
        <v>116</v>
      </c>
      <c r="E53" s="12">
        <v>109929.182</v>
      </c>
    </row>
    <row r="54" spans="1:5" ht="14.25" customHeight="1" x14ac:dyDescent="0.2">
      <c r="A54" s="9" t="s">
        <v>119</v>
      </c>
      <c r="B54" s="9" t="s">
        <v>120</v>
      </c>
      <c r="C54" s="9" t="s">
        <v>119</v>
      </c>
      <c r="D54" s="9" t="s">
        <v>120</v>
      </c>
      <c r="E54" s="12">
        <v>5395.0209999999997</v>
      </c>
    </row>
    <row r="55" spans="1:5" ht="14.25" customHeight="1" x14ac:dyDescent="0.2">
      <c r="A55" s="9" t="s">
        <v>982</v>
      </c>
      <c r="B55" s="9" t="s">
        <v>983</v>
      </c>
      <c r="C55" s="9" t="s">
        <v>982</v>
      </c>
      <c r="D55" s="9" t="s">
        <v>983</v>
      </c>
      <c r="E55" s="12">
        <v>341.00099999999998</v>
      </c>
    </row>
    <row r="56" spans="1:5" ht="14.25" customHeight="1" x14ac:dyDescent="0.2">
      <c r="A56" s="9" t="s">
        <v>121</v>
      </c>
      <c r="B56" s="9" t="s">
        <v>122</v>
      </c>
      <c r="C56" s="9" t="s">
        <v>121</v>
      </c>
      <c r="D56" s="9" t="s">
        <v>122</v>
      </c>
      <c r="E56" s="12">
        <v>78758.865999999995</v>
      </c>
    </row>
    <row r="57" spans="1:5" ht="14.25" customHeight="1" x14ac:dyDescent="0.2">
      <c r="A57" s="9" t="s">
        <v>125</v>
      </c>
      <c r="B57" s="9" t="s">
        <v>126</v>
      </c>
      <c r="C57" s="9" t="s">
        <v>125</v>
      </c>
      <c r="D57" s="9" t="s">
        <v>126</v>
      </c>
      <c r="E57" s="12">
        <v>2325240.4240000001</v>
      </c>
    </row>
    <row r="58" spans="1:5" ht="14.25" customHeight="1" x14ac:dyDescent="0.2">
      <c r="A58" s="9" t="s">
        <v>127</v>
      </c>
      <c r="B58" s="9" t="s">
        <v>984</v>
      </c>
      <c r="C58" s="9" t="s">
        <v>127</v>
      </c>
      <c r="D58" s="9" t="s">
        <v>128</v>
      </c>
      <c r="E58" s="12">
        <v>42696.434000000001</v>
      </c>
    </row>
    <row r="59" spans="1:5" ht="14.25" customHeight="1" x14ac:dyDescent="0.2">
      <c r="A59" s="9" t="s">
        <v>127</v>
      </c>
      <c r="B59" s="9" t="s">
        <v>984</v>
      </c>
      <c r="C59" s="9" t="s">
        <v>179</v>
      </c>
      <c r="D59" s="9" t="s">
        <v>180</v>
      </c>
      <c r="E59" s="12">
        <v>2154380.7910000002</v>
      </c>
    </row>
    <row r="60" spans="1:5" ht="14.25" customHeight="1" x14ac:dyDescent="0.2">
      <c r="A60" s="9" t="s">
        <v>127</v>
      </c>
      <c r="B60" s="9" t="s">
        <v>984</v>
      </c>
      <c r="C60" s="9" t="s">
        <v>153</v>
      </c>
      <c r="D60" s="9" t="s">
        <v>154</v>
      </c>
      <c r="E60" s="12">
        <v>1328.5219999999999</v>
      </c>
    </row>
    <row r="61" spans="1:5" ht="14.25" customHeight="1" x14ac:dyDescent="0.2">
      <c r="A61" s="9" t="s">
        <v>129</v>
      </c>
      <c r="B61" s="9" t="s">
        <v>130</v>
      </c>
      <c r="C61" s="9" t="s">
        <v>129</v>
      </c>
      <c r="D61" s="9" t="s">
        <v>130</v>
      </c>
      <c r="E61" s="12">
        <v>21847.614000000001</v>
      </c>
    </row>
    <row r="62" spans="1:5" ht="14.25" customHeight="1" x14ac:dyDescent="0.2">
      <c r="A62" s="9" t="s">
        <v>131</v>
      </c>
      <c r="B62" s="9" t="s">
        <v>132</v>
      </c>
      <c r="C62" s="9" t="s">
        <v>131</v>
      </c>
      <c r="D62" s="9" t="s">
        <v>132</v>
      </c>
      <c r="E62" s="12">
        <v>730.31299999999999</v>
      </c>
    </row>
    <row r="63" spans="1:5" ht="14.25" customHeight="1" x14ac:dyDescent="0.2">
      <c r="A63" s="9" t="s">
        <v>133</v>
      </c>
      <c r="B63" s="9" t="s">
        <v>134</v>
      </c>
      <c r="C63" s="9" t="s">
        <v>133</v>
      </c>
      <c r="D63" s="9" t="s">
        <v>134</v>
      </c>
      <c r="E63" s="12">
        <v>48439.79</v>
      </c>
    </row>
    <row r="64" spans="1:5" ht="14.25" customHeight="1" x14ac:dyDescent="0.2">
      <c r="A64" s="9" t="s">
        <v>985</v>
      </c>
      <c r="B64" s="9" t="s">
        <v>428</v>
      </c>
      <c r="C64" s="9" t="s">
        <v>985</v>
      </c>
      <c r="D64" s="9" t="s">
        <v>428</v>
      </c>
      <c r="E64" s="12">
        <v>15082.235000000001</v>
      </c>
    </row>
    <row r="65" spans="1:5" ht="14.25" customHeight="1" x14ac:dyDescent="0.2">
      <c r="A65" s="9" t="s">
        <v>135</v>
      </c>
      <c r="B65" s="9" t="s">
        <v>136</v>
      </c>
      <c r="C65" s="9" t="s">
        <v>135</v>
      </c>
      <c r="D65" s="9" t="s">
        <v>136</v>
      </c>
      <c r="E65" s="12">
        <v>255014.215</v>
      </c>
    </row>
    <row r="66" spans="1:5" ht="14.25" customHeight="1" x14ac:dyDescent="0.2">
      <c r="A66" s="9" t="s">
        <v>137</v>
      </c>
      <c r="B66" s="9" t="s">
        <v>138</v>
      </c>
      <c r="C66" s="9" t="s">
        <v>137</v>
      </c>
      <c r="D66" s="9" t="s">
        <v>138</v>
      </c>
      <c r="E66" s="12">
        <v>1001058.475</v>
      </c>
    </row>
    <row r="67" spans="1:5" ht="14.25" customHeight="1" x14ac:dyDescent="0.2">
      <c r="A67" s="9" t="s">
        <v>139</v>
      </c>
      <c r="B67" s="9" t="s">
        <v>140</v>
      </c>
      <c r="C67" s="9" t="s">
        <v>139</v>
      </c>
      <c r="D67" s="9" t="s">
        <v>140</v>
      </c>
      <c r="E67" s="12">
        <v>20539.228999999999</v>
      </c>
    </row>
    <row r="68" spans="1:5" ht="14.25" customHeight="1" x14ac:dyDescent="0.2">
      <c r="A68" s="9" t="s">
        <v>141</v>
      </c>
      <c r="B68" s="9" t="s">
        <v>142</v>
      </c>
      <c r="C68" s="9" t="s">
        <v>141</v>
      </c>
      <c r="D68" s="9" t="s">
        <v>142</v>
      </c>
      <c r="E68" s="12">
        <v>26671.690999999999</v>
      </c>
    </row>
    <row r="69" spans="1:5" ht="14.25" customHeight="1" x14ac:dyDescent="0.2">
      <c r="A69" s="9" t="s">
        <v>143</v>
      </c>
      <c r="B69" s="9" t="s">
        <v>144</v>
      </c>
      <c r="C69" s="9" t="s">
        <v>143</v>
      </c>
      <c r="D69" s="9" t="s">
        <v>144</v>
      </c>
      <c r="E69" s="12">
        <v>122537.734</v>
      </c>
    </row>
    <row r="70" spans="1:5" ht="14.25" customHeight="1" x14ac:dyDescent="0.2">
      <c r="A70" s="9" t="s">
        <v>145</v>
      </c>
      <c r="B70" s="9" t="s">
        <v>146</v>
      </c>
      <c r="C70" s="9" t="s">
        <v>145</v>
      </c>
      <c r="D70" s="9" t="s">
        <v>146</v>
      </c>
      <c r="E70" s="12">
        <v>45819.038999999997</v>
      </c>
    </row>
    <row r="71" spans="1:5" ht="14.25" customHeight="1" x14ac:dyDescent="0.2">
      <c r="A71" s="9" t="s">
        <v>986</v>
      </c>
      <c r="B71" s="9" t="s">
        <v>148</v>
      </c>
      <c r="C71" s="9" t="s">
        <v>986</v>
      </c>
      <c r="D71" s="9" t="s">
        <v>148</v>
      </c>
      <c r="E71" s="12">
        <v>17111.845000000001</v>
      </c>
    </row>
    <row r="72" spans="1:5" ht="14.25" customHeight="1" x14ac:dyDescent="0.2">
      <c r="A72" s="9" t="s">
        <v>149</v>
      </c>
      <c r="B72" s="9" t="s">
        <v>150</v>
      </c>
      <c r="C72" s="9" t="s">
        <v>149</v>
      </c>
      <c r="D72" s="9" t="s">
        <v>150</v>
      </c>
      <c r="E72" s="12">
        <v>1127375.98</v>
      </c>
    </row>
    <row r="73" spans="1:5" ht="14.25" customHeight="1" x14ac:dyDescent="0.2">
      <c r="A73" s="9" t="s">
        <v>987</v>
      </c>
      <c r="B73" s="9" t="s">
        <v>284</v>
      </c>
      <c r="C73" s="9" t="s">
        <v>987</v>
      </c>
      <c r="D73" s="9" t="s">
        <v>284</v>
      </c>
      <c r="E73" s="12">
        <v>633.84500000000003</v>
      </c>
    </row>
    <row r="74" spans="1:5" ht="14.25" customHeight="1" x14ac:dyDescent="0.2">
      <c r="A74" s="9" t="s">
        <v>155</v>
      </c>
      <c r="B74" s="9" t="s">
        <v>156</v>
      </c>
      <c r="C74" s="9" t="s">
        <v>155</v>
      </c>
      <c r="D74" s="9" t="s">
        <v>156</v>
      </c>
      <c r="E74" s="12">
        <v>18930.081999999999</v>
      </c>
    </row>
    <row r="75" spans="1:5" ht="14.25" customHeight="1" x14ac:dyDescent="0.2">
      <c r="A75" s="9" t="s">
        <v>157</v>
      </c>
      <c r="B75" s="9" t="s">
        <v>988</v>
      </c>
      <c r="C75" s="9" t="s">
        <v>157</v>
      </c>
      <c r="D75" s="9" t="s">
        <v>158</v>
      </c>
      <c r="E75" s="12">
        <v>333059.05699999997</v>
      </c>
    </row>
    <row r="76" spans="1:5" ht="14.25" customHeight="1" x14ac:dyDescent="0.2">
      <c r="A76" s="9" t="s">
        <v>157</v>
      </c>
      <c r="B76" s="9" t="s">
        <v>988</v>
      </c>
      <c r="C76" s="9" t="s">
        <v>989</v>
      </c>
      <c r="D76" s="9" t="s">
        <v>990</v>
      </c>
      <c r="E76" s="12">
        <v>942.05399999999997</v>
      </c>
    </row>
    <row r="77" spans="1:5" ht="14.25" customHeight="1" x14ac:dyDescent="0.2">
      <c r="A77" s="9" t="s">
        <v>159</v>
      </c>
      <c r="B77" s="9" t="s">
        <v>991</v>
      </c>
      <c r="C77" s="9" t="s">
        <v>159</v>
      </c>
      <c r="D77" s="9" t="s">
        <v>160</v>
      </c>
      <c r="E77" s="12">
        <v>636758.52899999998</v>
      </c>
    </row>
    <row r="78" spans="1:5" ht="14.25" customHeight="1" x14ac:dyDescent="0.2">
      <c r="A78" s="9" t="s">
        <v>159</v>
      </c>
      <c r="B78" s="9" t="s">
        <v>991</v>
      </c>
      <c r="C78" s="9" t="s">
        <v>992</v>
      </c>
      <c r="D78" s="9" t="s">
        <v>370</v>
      </c>
      <c r="E78" s="12">
        <v>68.28</v>
      </c>
    </row>
    <row r="79" spans="1:5" ht="14.25" customHeight="1" x14ac:dyDescent="0.2">
      <c r="A79" s="9" t="s">
        <v>159</v>
      </c>
      <c r="B79" s="9" t="s">
        <v>991</v>
      </c>
      <c r="C79" s="9" t="s">
        <v>307</v>
      </c>
      <c r="D79" s="9" t="s">
        <v>308</v>
      </c>
      <c r="E79" s="12">
        <v>18841.035</v>
      </c>
    </row>
    <row r="80" spans="1:5" ht="14.25" customHeight="1" x14ac:dyDescent="0.2">
      <c r="A80" s="9" t="s">
        <v>159</v>
      </c>
      <c r="B80" s="9" t="s">
        <v>991</v>
      </c>
      <c r="C80" s="9" t="s">
        <v>371</v>
      </c>
      <c r="D80" s="9" t="s">
        <v>372</v>
      </c>
      <c r="E80" s="12">
        <v>242.75</v>
      </c>
    </row>
    <row r="81" spans="1:5" ht="14.25" customHeight="1" x14ac:dyDescent="0.2">
      <c r="A81" s="9" t="s">
        <v>159</v>
      </c>
      <c r="B81" s="9" t="s">
        <v>991</v>
      </c>
      <c r="C81" s="9" t="s">
        <v>163</v>
      </c>
      <c r="D81" s="9" t="s">
        <v>164</v>
      </c>
      <c r="E81" s="12">
        <v>3336.5479999999998</v>
      </c>
    </row>
    <row r="82" spans="1:5" ht="14.25" customHeight="1" x14ac:dyDescent="0.2">
      <c r="A82" s="9" t="s">
        <v>159</v>
      </c>
      <c r="B82" s="9" t="s">
        <v>991</v>
      </c>
      <c r="C82" s="9" t="s">
        <v>993</v>
      </c>
      <c r="D82" s="9" t="s">
        <v>994</v>
      </c>
      <c r="E82" s="12">
        <v>7279.9859999999999</v>
      </c>
    </row>
    <row r="83" spans="1:5" ht="14.25" customHeight="1" x14ac:dyDescent="0.2">
      <c r="A83" s="9" t="s">
        <v>159</v>
      </c>
      <c r="B83" s="9" t="s">
        <v>991</v>
      </c>
      <c r="C83" s="9" t="s">
        <v>995</v>
      </c>
      <c r="D83" s="9" t="s">
        <v>362</v>
      </c>
      <c r="E83" s="12">
        <v>24.422999999999998</v>
      </c>
    </row>
    <row r="84" spans="1:5" ht="14.25" customHeight="1" x14ac:dyDescent="0.2">
      <c r="A84" s="9" t="s">
        <v>159</v>
      </c>
      <c r="B84" s="9" t="s">
        <v>991</v>
      </c>
      <c r="C84" s="9" t="s">
        <v>996</v>
      </c>
      <c r="D84" s="9" t="s">
        <v>472</v>
      </c>
      <c r="E84" s="12">
        <v>139.32900000000001</v>
      </c>
    </row>
    <row r="85" spans="1:5" ht="14.25" customHeight="1" x14ac:dyDescent="0.2">
      <c r="A85" s="9" t="s">
        <v>159</v>
      </c>
      <c r="B85" s="9" t="s">
        <v>991</v>
      </c>
      <c r="C85" s="9" t="s">
        <v>997</v>
      </c>
      <c r="D85" s="9" t="s">
        <v>998</v>
      </c>
      <c r="E85" s="12">
        <v>5.0019999999999998</v>
      </c>
    </row>
    <row r="86" spans="1:5" ht="14.25" customHeight="1" x14ac:dyDescent="0.2">
      <c r="A86" s="9" t="s">
        <v>165</v>
      </c>
      <c r="B86" s="9" t="s">
        <v>166</v>
      </c>
      <c r="C86" s="9" t="s">
        <v>165</v>
      </c>
      <c r="D86" s="9" t="s">
        <v>166</v>
      </c>
      <c r="E86" s="12">
        <v>259968.48499999999</v>
      </c>
    </row>
    <row r="87" spans="1:5" ht="14.25" customHeight="1" x14ac:dyDescent="0.2">
      <c r="A87" s="9" t="s">
        <v>167</v>
      </c>
      <c r="B87" s="9" t="s">
        <v>168</v>
      </c>
      <c r="C87" s="9" t="s">
        <v>167</v>
      </c>
      <c r="D87" s="9" t="s">
        <v>168</v>
      </c>
      <c r="E87" s="12">
        <v>10500.897000000001</v>
      </c>
    </row>
    <row r="88" spans="1:5" ht="14.25" customHeight="1" x14ac:dyDescent="0.2">
      <c r="A88" s="9" t="s">
        <v>169</v>
      </c>
      <c r="B88" s="9" t="s">
        <v>170</v>
      </c>
      <c r="C88" s="9" t="s">
        <v>169</v>
      </c>
      <c r="D88" s="9" t="s">
        <v>170</v>
      </c>
      <c r="E88" s="12">
        <v>69570.725999999995</v>
      </c>
    </row>
    <row r="89" spans="1:5" ht="14.25" customHeight="1" x14ac:dyDescent="0.2">
      <c r="A89" s="9" t="s">
        <v>171</v>
      </c>
      <c r="B89" s="9" t="s">
        <v>172</v>
      </c>
      <c r="C89" s="9" t="s">
        <v>171</v>
      </c>
      <c r="D89" s="9" t="s">
        <v>172</v>
      </c>
      <c r="E89" s="12">
        <v>357673.81</v>
      </c>
    </row>
    <row r="90" spans="1:5" ht="14.25" customHeight="1" x14ac:dyDescent="0.2">
      <c r="A90" s="9" t="s">
        <v>173</v>
      </c>
      <c r="B90" s="9" t="s">
        <v>174</v>
      </c>
      <c r="C90" s="9" t="s">
        <v>173</v>
      </c>
      <c r="D90" s="9" t="s">
        <v>174</v>
      </c>
      <c r="E90" s="12">
        <v>238668.677</v>
      </c>
    </row>
    <row r="91" spans="1:5" ht="14.25" customHeight="1" x14ac:dyDescent="0.2">
      <c r="A91" s="9" t="s">
        <v>177</v>
      </c>
      <c r="B91" s="9" t="s">
        <v>178</v>
      </c>
      <c r="C91" s="9" t="s">
        <v>177</v>
      </c>
      <c r="D91" s="9" t="s">
        <v>178</v>
      </c>
      <c r="E91" s="12">
        <v>131353.43599999999</v>
      </c>
    </row>
    <row r="92" spans="1:5" ht="14.25" customHeight="1" x14ac:dyDescent="0.2">
      <c r="A92" s="9" t="s">
        <v>181</v>
      </c>
      <c r="B92" s="9" t="s">
        <v>182</v>
      </c>
      <c r="C92" s="9" t="s">
        <v>181</v>
      </c>
      <c r="D92" s="9" t="s">
        <v>182</v>
      </c>
      <c r="E92" s="12">
        <v>347.26299999999998</v>
      </c>
    </row>
    <row r="93" spans="1:5" ht="14.25" customHeight="1" x14ac:dyDescent="0.2">
      <c r="A93" s="9" t="s">
        <v>187</v>
      </c>
      <c r="B93" s="9" t="s">
        <v>188</v>
      </c>
      <c r="C93" s="9" t="s">
        <v>187</v>
      </c>
      <c r="D93" s="9" t="s">
        <v>188</v>
      </c>
      <c r="E93" s="12">
        <v>108811.283</v>
      </c>
    </row>
    <row r="94" spans="1:5" ht="14.25" customHeight="1" x14ac:dyDescent="0.2">
      <c r="A94" s="9" t="s">
        <v>191</v>
      </c>
      <c r="B94" s="9" t="s">
        <v>192</v>
      </c>
      <c r="C94" s="9" t="s">
        <v>191</v>
      </c>
      <c r="D94" s="9" t="s">
        <v>192</v>
      </c>
      <c r="E94" s="12">
        <v>244301.98</v>
      </c>
    </row>
    <row r="95" spans="1:5" ht="14.25" customHeight="1" x14ac:dyDescent="0.2">
      <c r="A95" s="9" t="s">
        <v>193</v>
      </c>
      <c r="B95" s="9" t="s">
        <v>194</v>
      </c>
      <c r="C95" s="9" t="s">
        <v>193</v>
      </c>
      <c r="D95" s="9" t="s">
        <v>194</v>
      </c>
      <c r="E95" s="12">
        <v>32829.627999999997</v>
      </c>
    </row>
    <row r="96" spans="1:5" ht="14.25" customHeight="1" x14ac:dyDescent="0.2">
      <c r="A96" s="9" t="s">
        <v>195</v>
      </c>
      <c r="B96" s="9" t="s">
        <v>196</v>
      </c>
      <c r="C96" s="9" t="s">
        <v>195</v>
      </c>
      <c r="D96" s="9" t="s">
        <v>196</v>
      </c>
      <c r="E96" s="12">
        <v>211213.698</v>
      </c>
    </row>
    <row r="97" spans="1:5" ht="14.25" customHeight="1" x14ac:dyDescent="0.2">
      <c r="A97" s="9" t="s">
        <v>197</v>
      </c>
      <c r="B97" s="9" t="s">
        <v>198</v>
      </c>
      <c r="C97" s="9" t="s">
        <v>197</v>
      </c>
      <c r="D97" s="9" t="s">
        <v>198</v>
      </c>
      <c r="E97" s="12">
        <v>26891.569</v>
      </c>
    </row>
    <row r="98" spans="1:5" ht="14.25" customHeight="1" x14ac:dyDescent="0.2">
      <c r="A98" s="9" t="s">
        <v>199</v>
      </c>
      <c r="B98" s="9" t="s">
        <v>200</v>
      </c>
      <c r="C98" s="9" t="s">
        <v>199</v>
      </c>
      <c r="D98" s="9" t="s">
        <v>200</v>
      </c>
      <c r="E98" s="12">
        <v>112236.69500000001</v>
      </c>
    </row>
    <row r="99" spans="1:5" ht="14.25" customHeight="1" x14ac:dyDescent="0.2">
      <c r="A99" s="9" t="s">
        <v>201</v>
      </c>
      <c r="B99" s="9" t="s">
        <v>202</v>
      </c>
      <c r="C99" s="9" t="s">
        <v>201</v>
      </c>
      <c r="D99" s="9" t="s">
        <v>202</v>
      </c>
      <c r="E99" s="12">
        <v>93200.952000000005</v>
      </c>
    </row>
    <row r="100" spans="1:5" ht="14.25" customHeight="1" x14ac:dyDescent="0.2">
      <c r="A100" s="9" t="s">
        <v>203</v>
      </c>
      <c r="B100" s="9" t="s">
        <v>204</v>
      </c>
      <c r="C100" s="9" t="s">
        <v>203</v>
      </c>
      <c r="D100" s="9" t="s">
        <v>204</v>
      </c>
      <c r="E100" s="12">
        <v>102390.071</v>
      </c>
    </row>
    <row r="101" spans="1:5" ht="14.25" customHeight="1" x14ac:dyDescent="0.2">
      <c r="A101" s="9" t="s">
        <v>205</v>
      </c>
      <c r="B101" s="9" t="s">
        <v>206</v>
      </c>
      <c r="C101" s="9" t="s">
        <v>205</v>
      </c>
      <c r="D101" s="9" t="s">
        <v>206</v>
      </c>
      <c r="E101" s="12">
        <v>3150747.253</v>
      </c>
    </row>
    <row r="102" spans="1:5" ht="14.25" customHeight="1" x14ac:dyDescent="0.2">
      <c r="A102" s="9" t="s">
        <v>207</v>
      </c>
      <c r="B102" s="9" t="s">
        <v>208</v>
      </c>
      <c r="C102" s="9" t="s">
        <v>207</v>
      </c>
      <c r="D102" s="9" t="s">
        <v>208</v>
      </c>
      <c r="E102" s="12">
        <v>1879827.375</v>
      </c>
    </row>
    <row r="103" spans="1:5" ht="14.25" customHeight="1" x14ac:dyDescent="0.2">
      <c r="A103" s="9" t="s">
        <v>999</v>
      </c>
      <c r="B103" s="9" t="s">
        <v>210</v>
      </c>
      <c r="C103" s="9" t="s">
        <v>999</v>
      </c>
      <c r="D103" s="9" t="s">
        <v>210</v>
      </c>
      <c r="E103" s="12">
        <v>1622510.179</v>
      </c>
    </row>
    <row r="104" spans="1:5" ht="14.25" customHeight="1" x14ac:dyDescent="0.2">
      <c r="A104" s="9" t="s">
        <v>211</v>
      </c>
      <c r="B104" s="9" t="s">
        <v>212</v>
      </c>
      <c r="C104" s="9" t="s">
        <v>211</v>
      </c>
      <c r="D104" s="9" t="s">
        <v>212</v>
      </c>
      <c r="E104" s="12">
        <v>437366.984</v>
      </c>
    </row>
    <row r="105" spans="1:5" ht="14.25" customHeight="1" x14ac:dyDescent="0.2">
      <c r="A105" s="9" t="s">
        <v>213</v>
      </c>
      <c r="B105" s="9" t="s">
        <v>214</v>
      </c>
      <c r="C105" s="9" t="s">
        <v>213</v>
      </c>
      <c r="D105" s="9" t="s">
        <v>214</v>
      </c>
      <c r="E105" s="12">
        <v>69445.025999999998</v>
      </c>
    </row>
    <row r="106" spans="1:5" ht="14.25" customHeight="1" x14ac:dyDescent="0.2">
      <c r="A106" s="9" t="s">
        <v>217</v>
      </c>
      <c r="B106" s="9" t="s">
        <v>1000</v>
      </c>
      <c r="C106" s="9" t="s">
        <v>217</v>
      </c>
      <c r="D106" s="9" t="s">
        <v>218</v>
      </c>
      <c r="E106" s="12">
        <v>22101.434000000001</v>
      </c>
    </row>
    <row r="107" spans="1:5" ht="14.25" customHeight="1" x14ac:dyDescent="0.2">
      <c r="A107" s="9" t="s">
        <v>217</v>
      </c>
      <c r="B107" s="9" t="s">
        <v>1000</v>
      </c>
      <c r="C107" s="9" t="s">
        <v>1001</v>
      </c>
      <c r="D107" s="9" t="s">
        <v>1002</v>
      </c>
      <c r="E107" s="12">
        <v>6074.3289999999997</v>
      </c>
    </row>
    <row r="108" spans="1:5" ht="14.25" customHeight="1" x14ac:dyDescent="0.2">
      <c r="A108" s="9" t="s">
        <v>219</v>
      </c>
      <c r="B108" s="9" t="s">
        <v>220</v>
      </c>
      <c r="C108" s="9" t="s">
        <v>219</v>
      </c>
      <c r="D108" s="9" t="s">
        <v>220</v>
      </c>
      <c r="E108" s="12">
        <v>301185.06900000002</v>
      </c>
    </row>
    <row r="109" spans="1:5" ht="14.25" customHeight="1" x14ac:dyDescent="0.2">
      <c r="A109" s="9" t="s">
        <v>1003</v>
      </c>
      <c r="B109" s="9" t="s">
        <v>112</v>
      </c>
      <c r="C109" s="9" t="s">
        <v>1003</v>
      </c>
      <c r="D109" s="9" t="s">
        <v>112</v>
      </c>
      <c r="E109" s="12">
        <v>320677.15700000001</v>
      </c>
    </row>
    <row r="110" spans="1:5" ht="14.25" customHeight="1" x14ac:dyDescent="0.2">
      <c r="A110" s="9" t="s">
        <v>221</v>
      </c>
      <c r="B110" s="9" t="s">
        <v>222</v>
      </c>
      <c r="C110" s="9" t="s">
        <v>221</v>
      </c>
      <c r="D110" s="9" t="s">
        <v>222</v>
      </c>
      <c r="E110" s="12">
        <v>11032.896000000001</v>
      </c>
    </row>
    <row r="111" spans="1:5" ht="14.25" customHeight="1" x14ac:dyDescent="0.2">
      <c r="A111" s="9" t="s">
        <v>223</v>
      </c>
      <c r="B111" s="9" t="s">
        <v>224</v>
      </c>
      <c r="C111" s="9" t="s">
        <v>223</v>
      </c>
      <c r="D111" s="9" t="s">
        <v>224</v>
      </c>
      <c r="E111" s="12">
        <v>373508.03399999999</v>
      </c>
    </row>
    <row r="112" spans="1:5" ht="14.25" customHeight="1" x14ac:dyDescent="0.2">
      <c r="A112" s="9" t="s">
        <v>227</v>
      </c>
      <c r="B112" s="9" t="s">
        <v>228</v>
      </c>
      <c r="C112" s="9" t="s">
        <v>227</v>
      </c>
      <c r="D112" s="9" t="s">
        <v>228</v>
      </c>
      <c r="E112" s="12">
        <v>88863.154999999999</v>
      </c>
    </row>
    <row r="113" spans="1:5" ht="14.25" customHeight="1" x14ac:dyDescent="0.2">
      <c r="A113" s="9" t="s">
        <v>1004</v>
      </c>
      <c r="B113" s="9" t="s">
        <v>1005</v>
      </c>
      <c r="C113" s="9" t="s">
        <v>1006</v>
      </c>
      <c r="D113" s="9" t="s">
        <v>1005</v>
      </c>
      <c r="E113" s="12">
        <v>2085.855</v>
      </c>
    </row>
    <row r="114" spans="1:5" ht="14.25" customHeight="1" x14ac:dyDescent="0.2">
      <c r="A114" s="9" t="s">
        <v>229</v>
      </c>
      <c r="B114" s="9" t="s">
        <v>1007</v>
      </c>
      <c r="C114" s="9" t="s">
        <v>229</v>
      </c>
      <c r="D114" s="9" t="s">
        <v>230</v>
      </c>
      <c r="E114" s="12">
        <v>2714263.3139999998</v>
      </c>
    </row>
    <row r="115" spans="1:5" ht="14.25" customHeight="1" x14ac:dyDescent="0.2">
      <c r="A115" s="9" t="s">
        <v>229</v>
      </c>
      <c r="B115" s="9" t="s">
        <v>1007</v>
      </c>
      <c r="C115" s="9" t="s">
        <v>1008</v>
      </c>
      <c r="D115" s="9" t="s">
        <v>1009</v>
      </c>
      <c r="E115" s="12">
        <v>6501.4920000000002</v>
      </c>
    </row>
    <row r="116" spans="1:5" ht="14.25" customHeight="1" x14ac:dyDescent="0.2">
      <c r="A116" s="9" t="s">
        <v>231</v>
      </c>
      <c r="B116" s="9" t="s">
        <v>232</v>
      </c>
      <c r="C116" s="9" t="s">
        <v>231</v>
      </c>
      <c r="D116" s="9" t="s">
        <v>232</v>
      </c>
      <c r="E116" s="12">
        <v>585702.58400000003</v>
      </c>
    </row>
    <row r="117" spans="1:5" ht="14.25" customHeight="1" x14ac:dyDescent="0.2">
      <c r="A117" s="9" t="s">
        <v>233</v>
      </c>
      <c r="B117" s="9" t="s">
        <v>234</v>
      </c>
      <c r="C117" s="9" t="s">
        <v>233</v>
      </c>
      <c r="D117" s="9" t="s">
        <v>234</v>
      </c>
      <c r="E117" s="12">
        <v>949.86300000000006</v>
      </c>
    </row>
    <row r="118" spans="1:5" ht="14.25" customHeight="1" x14ac:dyDescent="0.2">
      <c r="A118" s="9" t="s">
        <v>949</v>
      </c>
      <c r="B118" s="9" t="s">
        <v>1010</v>
      </c>
      <c r="C118" s="9" t="s">
        <v>949</v>
      </c>
      <c r="D118" s="9" t="s">
        <v>1010</v>
      </c>
      <c r="E118" s="12">
        <v>10913.078</v>
      </c>
    </row>
    <row r="119" spans="1:5" ht="14.25" customHeight="1" x14ac:dyDescent="0.2">
      <c r="A119" s="9" t="s">
        <v>237</v>
      </c>
      <c r="B119" s="9" t="s">
        <v>238</v>
      </c>
      <c r="C119" s="9" t="s">
        <v>237</v>
      </c>
      <c r="D119" s="9" t="s">
        <v>238</v>
      </c>
      <c r="E119" s="12">
        <v>17474.023000000001</v>
      </c>
    </row>
    <row r="120" spans="1:5" ht="14.25" customHeight="1" x14ac:dyDescent="0.2">
      <c r="A120" s="9" t="s">
        <v>239</v>
      </c>
      <c r="B120" s="9" t="s">
        <v>240</v>
      </c>
      <c r="C120" s="9" t="s">
        <v>239</v>
      </c>
      <c r="D120" s="9" t="s">
        <v>240</v>
      </c>
      <c r="E120" s="12">
        <v>198990.45300000001</v>
      </c>
    </row>
    <row r="121" spans="1:5" ht="14.25" customHeight="1" x14ac:dyDescent="0.2">
      <c r="A121" s="9" t="s">
        <v>1011</v>
      </c>
      <c r="B121" s="9" t="s">
        <v>242</v>
      </c>
      <c r="C121" s="9" t="s">
        <v>1011</v>
      </c>
      <c r="D121" s="9" t="s">
        <v>242</v>
      </c>
      <c r="E121" s="12">
        <v>228113.98699999999</v>
      </c>
    </row>
    <row r="122" spans="1:5" ht="14.25" customHeight="1" x14ac:dyDescent="0.2">
      <c r="A122" s="9" t="s">
        <v>243</v>
      </c>
      <c r="B122" s="9" t="s">
        <v>244</v>
      </c>
      <c r="C122" s="9" t="s">
        <v>243</v>
      </c>
      <c r="D122" s="9" t="s">
        <v>244</v>
      </c>
      <c r="E122" s="12">
        <v>64576.404000000002</v>
      </c>
    </row>
    <row r="123" spans="1:5" ht="14.25" customHeight="1" x14ac:dyDescent="0.2">
      <c r="A123" s="9" t="s">
        <v>245</v>
      </c>
      <c r="B123" s="9" t="s">
        <v>246</v>
      </c>
      <c r="C123" s="9" t="s">
        <v>245</v>
      </c>
      <c r="D123" s="9" t="s">
        <v>246</v>
      </c>
      <c r="E123" s="12">
        <v>10004.097</v>
      </c>
    </row>
    <row r="124" spans="1:5" ht="14.25" customHeight="1" x14ac:dyDescent="0.2">
      <c r="A124" s="9" t="s">
        <v>247</v>
      </c>
      <c r="B124" s="9" t="s">
        <v>248</v>
      </c>
      <c r="C124" s="9" t="s">
        <v>247</v>
      </c>
      <c r="D124" s="9" t="s">
        <v>248</v>
      </c>
      <c r="E124" s="12">
        <v>30106.518</v>
      </c>
    </row>
    <row r="125" spans="1:5" ht="14.25" customHeight="1" x14ac:dyDescent="0.2">
      <c r="A125" s="9" t="s">
        <v>249</v>
      </c>
      <c r="B125" s="9" t="s">
        <v>250</v>
      </c>
      <c r="C125" s="9" t="s">
        <v>249</v>
      </c>
      <c r="D125" s="9" t="s">
        <v>250</v>
      </c>
      <c r="E125" s="12">
        <v>95298.153999999995</v>
      </c>
    </row>
    <row r="126" spans="1:5" ht="14.25" customHeight="1" x14ac:dyDescent="0.2">
      <c r="A126" s="9" t="s">
        <v>251</v>
      </c>
      <c r="B126" s="9" t="s">
        <v>252</v>
      </c>
      <c r="C126" s="9" t="s">
        <v>251</v>
      </c>
      <c r="D126" s="9" t="s">
        <v>252</v>
      </c>
      <c r="E126" s="12">
        <v>1623760.9</v>
      </c>
    </row>
    <row r="127" spans="1:5" ht="14.25" customHeight="1" x14ac:dyDescent="0.2">
      <c r="A127" s="9" t="s">
        <v>253</v>
      </c>
      <c r="B127" s="9" t="s">
        <v>254</v>
      </c>
      <c r="C127" s="9" t="s">
        <v>253</v>
      </c>
      <c r="D127" s="9" t="s">
        <v>254</v>
      </c>
      <c r="E127" s="12">
        <v>137.25</v>
      </c>
    </row>
    <row r="128" spans="1:5" ht="14.25" customHeight="1" x14ac:dyDescent="0.2">
      <c r="A128" s="9" t="s">
        <v>255</v>
      </c>
      <c r="B128" s="9" t="s">
        <v>256</v>
      </c>
      <c r="C128" s="9" t="s">
        <v>255</v>
      </c>
      <c r="D128" s="9" t="s">
        <v>256</v>
      </c>
      <c r="E128" s="12">
        <v>64939.298000000003</v>
      </c>
    </row>
    <row r="129" spans="1:5" ht="14.25" customHeight="1" x14ac:dyDescent="0.2">
      <c r="A129" s="9" t="s">
        <v>257</v>
      </c>
      <c r="B129" s="9" t="s">
        <v>258</v>
      </c>
      <c r="C129" s="9" t="s">
        <v>257</v>
      </c>
      <c r="D129" s="9" t="s">
        <v>258</v>
      </c>
      <c r="E129" s="12">
        <v>2608.4690000000001</v>
      </c>
    </row>
    <row r="130" spans="1:5" ht="14.25" customHeight="1" x14ac:dyDescent="0.2">
      <c r="A130" s="9" t="s">
        <v>259</v>
      </c>
      <c r="B130" s="9" t="s">
        <v>260</v>
      </c>
      <c r="C130" s="9" t="s">
        <v>259</v>
      </c>
      <c r="D130" s="9" t="s">
        <v>260</v>
      </c>
      <c r="E130" s="12">
        <v>592983.88399999996</v>
      </c>
    </row>
    <row r="131" spans="1:5" ht="14.25" customHeight="1" x14ac:dyDescent="0.2">
      <c r="A131" s="9" t="s">
        <v>261</v>
      </c>
      <c r="B131" s="9" t="s">
        <v>262</v>
      </c>
      <c r="C131" s="9" t="s">
        <v>261</v>
      </c>
      <c r="D131" s="9" t="s">
        <v>262</v>
      </c>
      <c r="E131" s="12">
        <v>119397.76700000001</v>
      </c>
    </row>
    <row r="132" spans="1:5" ht="14.25" customHeight="1" x14ac:dyDescent="0.2">
      <c r="A132" s="9" t="s">
        <v>263</v>
      </c>
      <c r="B132" s="9" t="s">
        <v>264</v>
      </c>
      <c r="C132" s="9" t="s">
        <v>263</v>
      </c>
      <c r="D132" s="9" t="s">
        <v>264</v>
      </c>
      <c r="E132" s="12">
        <v>327884.88900000002</v>
      </c>
    </row>
    <row r="133" spans="1:5" ht="14.25" customHeight="1" x14ac:dyDescent="0.2">
      <c r="A133" s="9" t="s">
        <v>265</v>
      </c>
      <c r="B133" s="9" t="s">
        <v>266</v>
      </c>
      <c r="C133" s="9" t="s">
        <v>265</v>
      </c>
      <c r="D133" s="9" t="s">
        <v>266</v>
      </c>
      <c r="E133" s="12">
        <v>108.74299999999999</v>
      </c>
    </row>
    <row r="134" spans="1:5" ht="14.25" customHeight="1" x14ac:dyDescent="0.2">
      <c r="A134" s="9" t="s">
        <v>267</v>
      </c>
      <c r="B134" s="9" t="s">
        <v>268</v>
      </c>
      <c r="C134" s="9" t="s">
        <v>267</v>
      </c>
      <c r="D134" s="9" t="s">
        <v>268</v>
      </c>
      <c r="E134" s="12">
        <v>1252723.648</v>
      </c>
    </row>
    <row r="135" spans="1:5" ht="14.25" customHeight="1" x14ac:dyDescent="0.2">
      <c r="A135" s="9" t="s">
        <v>269</v>
      </c>
      <c r="B135" s="9" t="s">
        <v>270</v>
      </c>
      <c r="C135" s="9" t="s">
        <v>269</v>
      </c>
      <c r="D135" s="9" t="s">
        <v>270</v>
      </c>
      <c r="E135" s="12">
        <v>325.68799999999999</v>
      </c>
    </row>
    <row r="136" spans="1:5" ht="14.25" customHeight="1" x14ac:dyDescent="0.2">
      <c r="A136" s="9" t="s">
        <v>271</v>
      </c>
      <c r="B136" s="9" t="s">
        <v>272</v>
      </c>
      <c r="C136" s="9" t="s">
        <v>271</v>
      </c>
      <c r="D136" s="9" t="s">
        <v>272</v>
      </c>
      <c r="E136" s="12">
        <v>164.822</v>
      </c>
    </row>
    <row r="137" spans="1:5" ht="14.25" customHeight="1" x14ac:dyDescent="0.2">
      <c r="A137" s="9" t="s">
        <v>275</v>
      </c>
      <c r="B137" s="9" t="s">
        <v>276</v>
      </c>
      <c r="C137" s="9" t="s">
        <v>275</v>
      </c>
      <c r="D137" s="9" t="s">
        <v>276</v>
      </c>
      <c r="E137" s="12">
        <v>1036391.863</v>
      </c>
    </row>
    <row r="138" spans="1:5" ht="14.25" customHeight="1" x14ac:dyDescent="0.2">
      <c r="A138" s="9" t="s">
        <v>277</v>
      </c>
      <c r="B138" s="9" t="s">
        <v>278</v>
      </c>
      <c r="C138" s="9" t="s">
        <v>277</v>
      </c>
      <c r="D138" s="9" t="s">
        <v>278</v>
      </c>
      <c r="E138" s="12">
        <v>2014.44</v>
      </c>
    </row>
    <row r="139" spans="1:5" ht="14.25" customHeight="1" x14ac:dyDescent="0.2">
      <c r="A139" s="9" t="s">
        <v>281</v>
      </c>
      <c r="B139" s="9" t="s">
        <v>282</v>
      </c>
      <c r="C139" s="9" t="s">
        <v>281</v>
      </c>
      <c r="D139" s="9" t="s">
        <v>282</v>
      </c>
      <c r="E139" s="12">
        <v>1957847.058</v>
      </c>
    </row>
    <row r="140" spans="1:5" ht="14.25" customHeight="1" x14ac:dyDescent="0.2">
      <c r="A140" s="9" t="s">
        <v>896</v>
      </c>
      <c r="B140" s="9" t="s">
        <v>352</v>
      </c>
      <c r="C140" s="9" t="s">
        <v>896</v>
      </c>
      <c r="D140" s="9" t="s">
        <v>352</v>
      </c>
      <c r="E140" s="12">
        <v>33206.478000000003</v>
      </c>
    </row>
    <row r="141" spans="1:5" ht="14.25" customHeight="1" x14ac:dyDescent="0.2">
      <c r="A141" s="9" t="s">
        <v>285</v>
      </c>
      <c r="B141" s="9" t="s">
        <v>286</v>
      </c>
      <c r="C141" s="9" t="s">
        <v>285</v>
      </c>
      <c r="D141" s="9" t="s">
        <v>286</v>
      </c>
      <c r="E141" s="12">
        <v>18.84</v>
      </c>
    </row>
    <row r="142" spans="1:5" ht="14.25" customHeight="1" x14ac:dyDescent="0.2">
      <c r="A142" s="9" t="s">
        <v>287</v>
      </c>
      <c r="B142" s="9" t="s">
        <v>288</v>
      </c>
      <c r="C142" s="9" t="s">
        <v>287</v>
      </c>
      <c r="D142" s="9" t="s">
        <v>288</v>
      </c>
      <c r="E142" s="12">
        <v>1564648.9909999999</v>
      </c>
    </row>
    <row r="143" spans="1:5" ht="14.25" customHeight="1" x14ac:dyDescent="0.2">
      <c r="A143" s="9" t="s">
        <v>289</v>
      </c>
      <c r="B143" s="9" t="s">
        <v>290</v>
      </c>
      <c r="C143" s="9" t="s">
        <v>289</v>
      </c>
      <c r="D143" s="9" t="s">
        <v>290</v>
      </c>
      <c r="E143" s="12">
        <v>13727.494000000001</v>
      </c>
    </row>
    <row r="144" spans="1:5" ht="14.25" customHeight="1" x14ac:dyDescent="0.2">
      <c r="A144" s="9" t="s">
        <v>293</v>
      </c>
      <c r="B144" s="9" t="s">
        <v>294</v>
      </c>
      <c r="C144" s="9" t="s">
        <v>293</v>
      </c>
      <c r="D144" s="9" t="s">
        <v>294</v>
      </c>
      <c r="E144" s="12">
        <v>591745.24699999997</v>
      </c>
    </row>
    <row r="145" spans="1:5" ht="14.25" customHeight="1" x14ac:dyDescent="0.2">
      <c r="A145" s="9" t="s">
        <v>295</v>
      </c>
      <c r="B145" s="9" t="s">
        <v>296</v>
      </c>
      <c r="C145" s="9" t="s">
        <v>295</v>
      </c>
      <c r="D145" s="9" t="s">
        <v>296</v>
      </c>
      <c r="E145" s="12">
        <v>788448.53599999996</v>
      </c>
    </row>
    <row r="146" spans="1:5" ht="14.25" customHeight="1" x14ac:dyDescent="0.2">
      <c r="A146" s="9" t="s">
        <v>297</v>
      </c>
      <c r="B146" s="9" t="s">
        <v>298</v>
      </c>
      <c r="C146" s="9" t="s">
        <v>297</v>
      </c>
      <c r="D146" s="9" t="s">
        <v>298</v>
      </c>
      <c r="E146" s="12">
        <v>663159.33400000003</v>
      </c>
    </row>
    <row r="147" spans="1:5" ht="14.25" customHeight="1" x14ac:dyDescent="0.2">
      <c r="A147" s="9" t="s">
        <v>299</v>
      </c>
      <c r="B147" s="9" t="s">
        <v>300</v>
      </c>
      <c r="C147" s="9" t="s">
        <v>299</v>
      </c>
      <c r="D147" s="9" t="s">
        <v>300</v>
      </c>
      <c r="E147" s="12">
        <v>822713.05</v>
      </c>
    </row>
    <row r="148" spans="1:5" ht="14.25" customHeight="1" x14ac:dyDescent="0.2">
      <c r="A148" s="9" t="s">
        <v>301</v>
      </c>
      <c r="B148" s="9" t="s">
        <v>302</v>
      </c>
      <c r="C148" s="9" t="s">
        <v>301</v>
      </c>
      <c r="D148" s="9" t="s">
        <v>302</v>
      </c>
      <c r="E148" s="12">
        <v>28.766999999999999</v>
      </c>
    </row>
    <row r="149" spans="1:5" ht="14.25" customHeight="1" x14ac:dyDescent="0.2">
      <c r="A149" s="9" t="s">
        <v>303</v>
      </c>
      <c r="B149" s="9" t="s">
        <v>304</v>
      </c>
      <c r="C149" s="9" t="s">
        <v>303</v>
      </c>
      <c r="D149" s="9" t="s">
        <v>304</v>
      </c>
      <c r="E149" s="12">
        <v>147105.486</v>
      </c>
    </row>
    <row r="150" spans="1:5" ht="14.25" customHeight="1" x14ac:dyDescent="0.2">
      <c r="A150" s="9" t="s">
        <v>305</v>
      </c>
      <c r="B150" s="9" t="s">
        <v>1012</v>
      </c>
      <c r="C150" s="9" t="s">
        <v>1013</v>
      </c>
      <c r="D150" s="9" t="s">
        <v>394</v>
      </c>
      <c r="E150" s="12">
        <v>23.359000000000002</v>
      </c>
    </row>
    <row r="151" spans="1:5" ht="14.25" customHeight="1" x14ac:dyDescent="0.2">
      <c r="A151" s="9" t="s">
        <v>305</v>
      </c>
      <c r="B151" s="9" t="s">
        <v>1012</v>
      </c>
      <c r="C151" s="9" t="s">
        <v>305</v>
      </c>
      <c r="D151" s="9" t="s">
        <v>306</v>
      </c>
      <c r="E151" s="12">
        <v>37397.731</v>
      </c>
    </row>
    <row r="152" spans="1:5" ht="14.25" customHeight="1" x14ac:dyDescent="0.2">
      <c r="A152" s="9" t="s">
        <v>305</v>
      </c>
      <c r="B152" s="9" t="s">
        <v>1012</v>
      </c>
      <c r="C152" s="9" t="s">
        <v>117</v>
      </c>
      <c r="D152" s="9" t="s">
        <v>118</v>
      </c>
      <c r="E152" s="12">
        <v>463.25</v>
      </c>
    </row>
    <row r="153" spans="1:5" ht="14.25" customHeight="1" x14ac:dyDescent="0.2">
      <c r="A153" s="9" t="s">
        <v>305</v>
      </c>
      <c r="B153" s="9" t="s">
        <v>1012</v>
      </c>
      <c r="C153" s="9" t="s">
        <v>29</v>
      </c>
      <c r="D153" s="9" t="s">
        <v>30</v>
      </c>
      <c r="E153" s="12">
        <v>169.76599999999999</v>
      </c>
    </row>
    <row r="154" spans="1:5" ht="14.25" customHeight="1" x14ac:dyDescent="0.2">
      <c r="A154" s="9" t="s">
        <v>309</v>
      </c>
      <c r="B154" s="9" t="s">
        <v>1014</v>
      </c>
      <c r="C154" s="9" t="s">
        <v>309</v>
      </c>
      <c r="D154" s="9" t="s">
        <v>310</v>
      </c>
      <c r="E154" s="12">
        <v>268500.74200000003</v>
      </c>
    </row>
    <row r="155" spans="1:5" ht="14.25" customHeight="1" x14ac:dyDescent="0.2">
      <c r="A155" s="9" t="s">
        <v>309</v>
      </c>
      <c r="B155" s="9" t="s">
        <v>1014</v>
      </c>
      <c r="C155" s="9" t="s">
        <v>107</v>
      </c>
      <c r="D155" s="9" t="s">
        <v>108</v>
      </c>
      <c r="E155" s="12">
        <v>191.13200000000001</v>
      </c>
    </row>
    <row r="156" spans="1:5" ht="14.25" customHeight="1" x14ac:dyDescent="0.2">
      <c r="A156" s="9" t="s">
        <v>309</v>
      </c>
      <c r="B156" s="9" t="s">
        <v>1014</v>
      </c>
      <c r="C156" s="9" t="s">
        <v>317</v>
      </c>
      <c r="D156" s="9" t="s">
        <v>318</v>
      </c>
      <c r="E156" s="12">
        <v>220.571</v>
      </c>
    </row>
    <row r="157" spans="1:5" ht="14.25" customHeight="1" x14ac:dyDescent="0.2">
      <c r="A157" s="9" t="s">
        <v>311</v>
      </c>
      <c r="B157" s="9" t="s">
        <v>312</v>
      </c>
      <c r="C157" s="9" t="s">
        <v>311</v>
      </c>
      <c r="D157" s="9" t="s">
        <v>312</v>
      </c>
      <c r="E157" s="12">
        <v>128684.567</v>
      </c>
    </row>
    <row r="158" spans="1:5" ht="14.25" customHeight="1" x14ac:dyDescent="0.2">
      <c r="A158" s="9" t="s">
        <v>313</v>
      </c>
      <c r="B158" s="9" t="s">
        <v>314</v>
      </c>
      <c r="C158" s="9" t="s">
        <v>313</v>
      </c>
      <c r="D158" s="9" t="s">
        <v>314</v>
      </c>
      <c r="E158" s="12">
        <v>1181300.892</v>
      </c>
    </row>
    <row r="159" spans="1:5" ht="14.25" customHeight="1" x14ac:dyDescent="0.2">
      <c r="A159" s="9" t="s">
        <v>315</v>
      </c>
      <c r="B159" s="9" t="s">
        <v>316</v>
      </c>
      <c r="C159" s="9" t="s">
        <v>315</v>
      </c>
      <c r="D159" s="9" t="s">
        <v>316</v>
      </c>
      <c r="E159" s="12">
        <v>907501.08400000003</v>
      </c>
    </row>
    <row r="160" spans="1:5" ht="14.25" customHeight="1" x14ac:dyDescent="0.2">
      <c r="A160" s="9" t="s">
        <v>1015</v>
      </c>
      <c r="B160" s="9" t="s">
        <v>124</v>
      </c>
      <c r="C160" s="9" t="s">
        <v>1015</v>
      </c>
      <c r="D160" s="9" t="s">
        <v>124</v>
      </c>
      <c r="E160" s="12">
        <v>122379.4</v>
      </c>
    </row>
    <row r="161" spans="1:5" ht="14.25" customHeight="1" x14ac:dyDescent="0.2">
      <c r="A161" s="9" t="s">
        <v>319</v>
      </c>
      <c r="B161" s="9" t="s">
        <v>320</v>
      </c>
      <c r="C161" s="9" t="s">
        <v>319</v>
      </c>
      <c r="D161" s="9" t="s">
        <v>320</v>
      </c>
      <c r="E161" s="12">
        <v>25385.269</v>
      </c>
    </row>
    <row r="162" spans="1:5" ht="14.25" customHeight="1" x14ac:dyDescent="0.2">
      <c r="A162" s="9" t="s">
        <v>1016</v>
      </c>
      <c r="B162" s="9" t="s">
        <v>1017</v>
      </c>
      <c r="C162" s="9" t="s">
        <v>1016</v>
      </c>
      <c r="D162" s="9" t="s">
        <v>1017</v>
      </c>
      <c r="E162" s="12">
        <v>3319.511</v>
      </c>
    </row>
    <row r="163" spans="1:5" ht="14.25" customHeight="1" x14ac:dyDescent="0.2">
      <c r="A163" s="9" t="s">
        <v>323</v>
      </c>
      <c r="B163" s="9" t="s">
        <v>324</v>
      </c>
      <c r="C163" s="9" t="s">
        <v>323</v>
      </c>
      <c r="D163" s="9" t="s">
        <v>324</v>
      </c>
      <c r="E163" s="12">
        <v>382066.56</v>
      </c>
    </row>
    <row r="164" spans="1:5" ht="14.25" customHeight="1" x14ac:dyDescent="0.2">
      <c r="A164" s="9" t="s">
        <v>325</v>
      </c>
      <c r="B164" s="9" t="s">
        <v>326</v>
      </c>
      <c r="C164" s="9" t="s">
        <v>325</v>
      </c>
      <c r="D164" s="9" t="s">
        <v>326</v>
      </c>
      <c r="E164" s="12">
        <v>311213.45500000002</v>
      </c>
    </row>
    <row r="165" spans="1:5" ht="14.25" customHeight="1" x14ac:dyDescent="0.2">
      <c r="A165" s="9" t="s">
        <v>327</v>
      </c>
      <c r="B165" s="9" t="s">
        <v>328</v>
      </c>
      <c r="C165" s="9" t="s">
        <v>327</v>
      </c>
      <c r="D165" s="9" t="s">
        <v>328</v>
      </c>
      <c r="E165" s="12">
        <v>872939.28799999994</v>
      </c>
    </row>
    <row r="166" spans="1:5" ht="14.25" customHeight="1" x14ac:dyDescent="0.2">
      <c r="A166" s="9" t="s">
        <v>329</v>
      </c>
      <c r="B166" s="9" t="s">
        <v>330</v>
      </c>
      <c r="C166" s="9" t="s">
        <v>329</v>
      </c>
      <c r="D166" s="9" t="s">
        <v>330</v>
      </c>
      <c r="E166" s="12">
        <v>491.93200000000002</v>
      </c>
    </row>
    <row r="167" spans="1:5" ht="14.25" customHeight="1" x14ac:dyDescent="0.2">
      <c r="A167" s="9" t="s">
        <v>331</v>
      </c>
      <c r="B167" s="9" t="s">
        <v>332</v>
      </c>
      <c r="C167" s="9" t="s">
        <v>331</v>
      </c>
      <c r="D167" s="9" t="s">
        <v>332</v>
      </c>
      <c r="E167" s="12">
        <v>74530.308000000005</v>
      </c>
    </row>
    <row r="168" spans="1:5" ht="14.25" customHeight="1" x14ac:dyDescent="0.2">
      <c r="A168" s="9" t="s">
        <v>333</v>
      </c>
      <c r="B168" s="9" t="s">
        <v>334</v>
      </c>
      <c r="C168" s="9" t="s">
        <v>333</v>
      </c>
      <c r="D168" s="9" t="s">
        <v>334</v>
      </c>
      <c r="E168" s="12">
        <v>465147.37599999999</v>
      </c>
    </row>
    <row r="169" spans="1:5" ht="14.25" customHeight="1" x14ac:dyDescent="0.2">
      <c r="A169" s="9" t="s">
        <v>335</v>
      </c>
      <c r="B169" s="9" t="s">
        <v>336</v>
      </c>
      <c r="C169" s="9" t="s">
        <v>335</v>
      </c>
      <c r="D169" s="9" t="s">
        <v>336</v>
      </c>
      <c r="E169" s="12">
        <v>399901.05499999999</v>
      </c>
    </row>
    <row r="170" spans="1:5" ht="14.25" customHeight="1" x14ac:dyDescent="0.2">
      <c r="A170" s="9" t="s">
        <v>337</v>
      </c>
      <c r="B170" s="9" t="s">
        <v>338</v>
      </c>
      <c r="C170" s="9" t="s">
        <v>337</v>
      </c>
      <c r="D170" s="9" t="s">
        <v>338</v>
      </c>
      <c r="E170" s="12">
        <v>1289866.4010000001</v>
      </c>
    </row>
    <row r="171" spans="1:5" ht="14.25" customHeight="1" x14ac:dyDescent="0.2">
      <c r="A171" s="9" t="s">
        <v>339</v>
      </c>
      <c r="B171" s="9" t="s">
        <v>340</v>
      </c>
      <c r="C171" s="9" t="s">
        <v>339</v>
      </c>
      <c r="D171" s="9" t="s">
        <v>340</v>
      </c>
      <c r="E171" s="12">
        <v>293290.62900000002</v>
      </c>
    </row>
    <row r="172" spans="1:5" ht="14.25" customHeight="1" x14ac:dyDescent="0.2">
      <c r="A172" s="9" t="s">
        <v>341</v>
      </c>
      <c r="B172" s="9" t="s">
        <v>342</v>
      </c>
      <c r="C172" s="9" t="s">
        <v>341</v>
      </c>
      <c r="D172" s="9" t="s">
        <v>342</v>
      </c>
      <c r="E172" s="12">
        <v>313430.77299999999</v>
      </c>
    </row>
    <row r="173" spans="1:5" ht="14.25" customHeight="1" x14ac:dyDescent="0.2">
      <c r="A173" s="9" t="s">
        <v>343</v>
      </c>
      <c r="B173" s="9" t="s">
        <v>344</v>
      </c>
      <c r="C173" s="9" t="s">
        <v>343</v>
      </c>
      <c r="D173" s="9" t="s">
        <v>344</v>
      </c>
      <c r="E173" s="12">
        <v>91391.042000000001</v>
      </c>
    </row>
    <row r="174" spans="1:5" ht="14.25" customHeight="1" x14ac:dyDescent="0.2">
      <c r="A174" s="9" t="s">
        <v>347</v>
      </c>
      <c r="B174" s="9" t="s">
        <v>348</v>
      </c>
      <c r="C174" s="9" t="s">
        <v>347</v>
      </c>
      <c r="D174" s="9" t="s">
        <v>348</v>
      </c>
      <c r="E174" s="12">
        <v>11150.107</v>
      </c>
    </row>
    <row r="175" spans="1:5" ht="14.25" customHeight="1" x14ac:dyDescent="0.2">
      <c r="A175" s="9" t="s">
        <v>1018</v>
      </c>
      <c r="B175" s="9" t="s">
        <v>386</v>
      </c>
      <c r="C175" s="9" t="s">
        <v>1018</v>
      </c>
      <c r="D175" s="9" t="s">
        <v>386</v>
      </c>
      <c r="E175" s="12">
        <v>77628.706000000006</v>
      </c>
    </row>
    <row r="176" spans="1:5" ht="14.25" customHeight="1" x14ac:dyDescent="0.2">
      <c r="A176" s="9" t="s">
        <v>1019</v>
      </c>
      <c r="B176" s="9" t="s">
        <v>106</v>
      </c>
      <c r="C176" s="9" t="s">
        <v>1019</v>
      </c>
      <c r="D176" s="9" t="s">
        <v>106</v>
      </c>
      <c r="E176" s="12">
        <v>344888.67700000003</v>
      </c>
    </row>
    <row r="177" spans="1:5" ht="14.25" customHeight="1" x14ac:dyDescent="0.2">
      <c r="A177" s="9" t="s">
        <v>355</v>
      </c>
      <c r="B177" s="9" t="s">
        <v>356</v>
      </c>
      <c r="C177" s="9" t="s">
        <v>355</v>
      </c>
      <c r="D177" s="9" t="s">
        <v>356</v>
      </c>
      <c r="E177" s="12">
        <v>236376.65599999999</v>
      </c>
    </row>
    <row r="178" spans="1:5" ht="14.25" customHeight="1" x14ac:dyDescent="0.2">
      <c r="A178" s="9" t="s">
        <v>1020</v>
      </c>
      <c r="B178" s="9" t="s">
        <v>358</v>
      </c>
      <c r="C178" s="9" t="s">
        <v>1020</v>
      </c>
      <c r="D178" s="9" t="s">
        <v>358</v>
      </c>
      <c r="E178" s="12">
        <v>16980199.662</v>
      </c>
    </row>
    <row r="179" spans="1:5" ht="14.25" customHeight="1" x14ac:dyDescent="0.2">
      <c r="A179" s="9" t="s">
        <v>359</v>
      </c>
      <c r="B179" s="9" t="s">
        <v>360</v>
      </c>
      <c r="C179" s="9" t="s">
        <v>359</v>
      </c>
      <c r="D179" s="9" t="s">
        <v>360</v>
      </c>
      <c r="E179" s="12">
        <v>25305.055</v>
      </c>
    </row>
    <row r="180" spans="1:5" ht="14.25" customHeight="1" x14ac:dyDescent="0.2">
      <c r="A180" s="9" t="s">
        <v>365</v>
      </c>
      <c r="B180" s="9" t="s">
        <v>366</v>
      </c>
      <c r="C180" s="9" t="s">
        <v>365</v>
      </c>
      <c r="D180" s="9" t="s">
        <v>366</v>
      </c>
      <c r="E180" s="12">
        <v>264.13099999999997</v>
      </c>
    </row>
    <row r="181" spans="1:5" ht="14.25" customHeight="1" x14ac:dyDescent="0.2">
      <c r="A181" s="9" t="s">
        <v>367</v>
      </c>
      <c r="B181" s="9" t="s">
        <v>368</v>
      </c>
      <c r="C181" s="9" t="s">
        <v>367</v>
      </c>
      <c r="D181" s="9" t="s">
        <v>368</v>
      </c>
      <c r="E181" s="12">
        <v>605.13099999999997</v>
      </c>
    </row>
    <row r="182" spans="1:5" ht="14.25" customHeight="1" x14ac:dyDescent="0.2">
      <c r="A182" s="9" t="s">
        <v>373</v>
      </c>
      <c r="B182" s="9" t="s">
        <v>374</v>
      </c>
      <c r="C182" s="9" t="s">
        <v>373</v>
      </c>
      <c r="D182" s="9" t="s">
        <v>374</v>
      </c>
      <c r="E182" s="12">
        <v>367.72500000000002</v>
      </c>
    </row>
    <row r="183" spans="1:5" ht="14.25" customHeight="1" x14ac:dyDescent="0.2">
      <c r="A183" s="9" t="s">
        <v>375</v>
      </c>
      <c r="B183" s="9" t="s">
        <v>376</v>
      </c>
      <c r="C183" s="9" t="s">
        <v>375</v>
      </c>
      <c r="D183" s="9" t="s">
        <v>376</v>
      </c>
      <c r="E183" s="12">
        <v>2780.4119999999998</v>
      </c>
    </row>
    <row r="184" spans="1:5" ht="14.25" customHeight="1" x14ac:dyDescent="0.2">
      <c r="A184" s="9" t="s">
        <v>377</v>
      </c>
      <c r="B184" s="9" t="s">
        <v>378</v>
      </c>
      <c r="C184" s="9" t="s">
        <v>377</v>
      </c>
      <c r="D184" s="9" t="s">
        <v>378</v>
      </c>
      <c r="E184" s="12">
        <v>60.317</v>
      </c>
    </row>
    <row r="185" spans="1:5" ht="14.25" customHeight="1" x14ac:dyDescent="0.2">
      <c r="A185" s="9" t="s">
        <v>1021</v>
      </c>
      <c r="B185" s="9" t="s">
        <v>380</v>
      </c>
      <c r="C185" s="9" t="s">
        <v>1021</v>
      </c>
      <c r="D185" s="9" t="s">
        <v>380</v>
      </c>
      <c r="E185" s="12">
        <v>1037.1559999999999</v>
      </c>
    </row>
    <row r="186" spans="1:5" ht="14.25" customHeight="1" x14ac:dyDescent="0.2">
      <c r="A186" s="9" t="s">
        <v>381</v>
      </c>
      <c r="B186" s="9" t="s">
        <v>382</v>
      </c>
      <c r="C186" s="9" t="s">
        <v>381</v>
      </c>
      <c r="D186" s="9" t="s">
        <v>382</v>
      </c>
      <c r="E186" s="12">
        <v>1921725.3829999999</v>
      </c>
    </row>
    <row r="187" spans="1:5" ht="14.25" customHeight="1" x14ac:dyDescent="0.2">
      <c r="A187" s="9" t="s">
        <v>1022</v>
      </c>
      <c r="B187" s="9" t="s">
        <v>1023</v>
      </c>
      <c r="C187" s="9" t="s">
        <v>1022</v>
      </c>
      <c r="D187" s="9" t="s">
        <v>1023</v>
      </c>
      <c r="E187" s="12">
        <v>9.8000000000000004E-2</v>
      </c>
    </row>
    <row r="188" spans="1:5" ht="14.25" customHeight="1" x14ac:dyDescent="0.2">
      <c r="A188" s="9" t="s">
        <v>383</v>
      </c>
      <c r="B188" s="9" t="s">
        <v>384</v>
      </c>
      <c r="C188" s="9" t="s">
        <v>383</v>
      </c>
      <c r="D188" s="9" t="s">
        <v>384</v>
      </c>
      <c r="E188" s="12">
        <v>196224.29699999999</v>
      </c>
    </row>
    <row r="189" spans="1:5" ht="14.25" customHeight="1" x14ac:dyDescent="0.2">
      <c r="A189" s="9" t="s">
        <v>1024</v>
      </c>
      <c r="B189" s="9" t="s">
        <v>1025</v>
      </c>
      <c r="C189" s="9" t="s">
        <v>1024</v>
      </c>
      <c r="D189" s="9" t="s">
        <v>1025</v>
      </c>
      <c r="E189" s="12">
        <v>0.105</v>
      </c>
    </row>
    <row r="190" spans="1:5" ht="14.25" customHeight="1" x14ac:dyDescent="0.2">
      <c r="A190" s="9" t="s">
        <v>387</v>
      </c>
      <c r="B190" s="9" t="s">
        <v>388</v>
      </c>
      <c r="C190" s="9" t="s">
        <v>387</v>
      </c>
      <c r="D190" s="9" t="s">
        <v>388</v>
      </c>
      <c r="E190" s="12">
        <v>435.66699999999997</v>
      </c>
    </row>
    <row r="191" spans="1:5" ht="14.25" customHeight="1" x14ac:dyDescent="0.2">
      <c r="A191" s="9" t="s">
        <v>389</v>
      </c>
      <c r="B191" s="9" t="s">
        <v>390</v>
      </c>
      <c r="C191" s="9" t="s">
        <v>389</v>
      </c>
      <c r="D191" s="9" t="s">
        <v>390</v>
      </c>
      <c r="E191" s="12">
        <v>71611.714999999997</v>
      </c>
    </row>
    <row r="192" spans="1:5" ht="14.25" customHeight="1" x14ac:dyDescent="0.2">
      <c r="A192" s="9" t="s">
        <v>391</v>
      </c>
      <c r="B192" s="9" t="s">
        <v>392</v>
      </c>
      <c r="C192" s="9" t="s">
        <v>391</v>
      </c>
      <c r="D192" s="9" t="s">
        <v>392</v>
      </c>
      <c r="E192" s="12">
        <v>510.50299999999999</v>
      </c>
    </row>
    <row r="193" spans="1:5" ht="14.25" customHeight="1" x14ac:dyDescent="0.2">
      <c r="A193" s="9" t="s">
        <v>395</v>
      </c>
      <c r="B193" s="9" t="s">
        <v>396</v>
      </c>
      <c r="C193" s="9" t="s">
        <v>395</v>
      </c>
      <c r="D193" s="9" t="s">
        <v>396</v>
      </c>
      <c r="E193" s="12">
        <v>48457.788999999997</v>
      </c>
    </row>
    <row r="194" spans="1:5" ht="14.25" customHeight="1" x14ac:dyDescent="0.2">
      <c r="A194" s="9" t="s">
        <v>397</v>
      </c>
      <c r="B194" s="9" t="s">
        <v>398</v>
      </c>
      <c r="C194" s="9" t="s">
        <v>397</v>
      </c>
      <c r="D194" s="9" t="s">
        <v>398</v>
      </c>
      <c r="E194" s="12">
        <v>20327.026000000002</v>
      </c>
    </row>
    <row r="195" spans="1:5" ht="14.25" customHeight="1" x14ac:dyDescent="0.2">
      <c r="A195" s="9" t="s">
        <v>399</v>
      </c>
      <c r="B195" s="9" t="s">
        <v>400</v>
      </c>
      <c r="C195" s="9" t="s">
        <v>399</v>
      </c>
      <c r="D195" s="9" t="s">
        <v>400</v>
      </c>
      <c r="E195" s="12">
        <v>27198.794999999998</v>
      </c>
    </row>
    <row r="196" spans="1:5" ht="14.25" customHeight="1" x14ac:dyDescent="0.2">
      <c r="A196" s="9" t="s">
        <v>401</v>
      </c>
      <c r="B196" s="9" t="s">
        <v>402</v>
      </c>
      <c r="C196" s="9" t="s">
        <v>401</v>
      </c>
      <c r="D196" s="9" t="s">
        <v>402</v>
      </c>
      <c r="E196" s="12">
        <v>471815.00300000003</v>
      </c>
    </row>
    <row r="197" spans="1:5" ht="14.25" customHeight="1" x14ac:dyDescent="0.2">
      <c r="A197" s="9" t="s">
        <v>1026</v>
      </c>
      <c r="B197" s="9" t="s">
        <v>1027</v>
      </c>
      <c r="C197" s="9" t="s">
        <v>1026</v>
      </c>
      <c r="D197" s="9" t="s">
        <v>1027</v>
      </c>
      <c r="E197" s="12">
        <v>167406.95800000001</v>
      </c>
    </row>
    <row r="198" spans="1:5" ht="14.25" customHeight="1" x14ac:dyDescent="0.2">
      <c r="A198" s="9" t="s">
        <v>403</v>
      </c>
      <c r="B198" s="9" t="s">
        <v>404</v>
      </c>
      <c r="C198" s="9" t="s">
        <v>403</v>
      </c>
      <c r="D198" s="9" t="s">
        <v>404</v>
      </c>
      <c r="E198" s="12">
        <v>1219826.7279999999</v>
      </c>
    </row>
    <row r="199" spans="1:5" ht="14.25" customHeight="1" x14ac:dyDescent="0.2">
      <c r="A199" s="9" t="s">
        <v>1028</v>
      </c>
      <c r="B199" s="9" t="s">
        <v>350</v>
      </c>
      <c r="C199" s="9" t="s">
        <v>1028</v>
      </c>
      <c r="D199" s="9" t="s">
        <v>350</v>
      </c>
      <c r="E199" s="12">
        <v>98544.429000000004</v>
      </c>
    </row>
    <row r="200" spans="1:5" ht="14.25" customHeight="1" x14ac:dyDescent="0.2">
      <c r="A200" s="9" t="s">
        <v>405</v>
      </c>
      <c r="B200" s="9" t="s">
        <v>1029</v>
      </c>
      <c r="C200" s="9" t="s">
        <v>405</v>
      </c>
      <c r="D200" s="9" t="s">
        <v>1029</v>
      </c>
      <c r="E200" s="12">
        <v>626861.83200000005</v>
      </c>
    </row>
    <row r="201" spans="1:5" ht="14.25" customHeight="1" x14ac:dyDescent="0.2">
      <c r="A201" s="9" t="s">
        <v>1030</v>
      </c>
      <c r="B201" s="9" t="s">
        <v>1031</v>
      </c>
      <c r="C201" s="9" t="s">
        <v>1030</v>
      </c>
      <c r="D201" s="9" t="s">
        <v>1031</v>
      </c>
      <c r="E201" s="12">
        <v>1408.9090000000001</v>
      </c>
    </row>
    <row r="202" spans="1:5" ht="14.25" customHeight="1" x14ac:dyDescent="0.2">
      <c r="A202" s="9" t="s">
        <v>407</v>
      </c>
      <c r="B202" s="9" t="s">
        <v>408</v>
      </c>
      <c r="C202" s="9" t="s">
        <v>407</v>
      </c>
      <c r="D202" s="9" t="s">
        <v>408</v>
      </c>
      <c r="E202" s="12">
        <v>506884.11499999999</v>
      </c>
    </row>
    <row r="203" spans="1:5" ht="14.25" customHeight="1" x14ac:dyDescent="0.2">
      <c r="A203" s="9" t="s">
        <v>1032</v>
      </c>
      <c r="B203" s="9" t="s">
        <v>1033</v>
      </c>
      <c r="C203" s="9" t="s">
        <v>1032</v>
      </c>
      <c r="D203" s="9" t="s">
        <v>1033</v>
      </c>
      <c r="E203" s="12">
        <v>11.98</v>
      </c>
    </row>
    <row r="204" spans="1:5" ht="14.25" customHeight="1" x14ac:dyDescent="0.2">
      <c r="A204" s="9" t="s">
        <v>409</v>
      </c>
      <c r="B204" s="9" t="s">
        <v>410</v>
      </c>
      <c r="C204" s="9" t="s">
        <v>409</v>
      </c>
      <c r="D204" s="9" t="s">
        <v>410</v>
      </c>
      <c r="E204" s="12">
        <v>66291.216</v>
      </c>
    </row>
    <row r="205" spans="1:5" ht="14.25" customHeight="1" x14ac:dyDescent="0.2">
      <c r="A205" s="9" t="s">
        <v>413</v>
      </c>
      <c r="B205" s="9" t="s">
        <v>414</v>
      </c>
      <c r="C205" s="9" t="s">
        <v>413</v>
      </c>
      <c r="D205" s="9" t="s">
        <v>414</v>
      </c>
      <c r="E205" s="12">
        <v>1855613.9339999999</v>
      </c>
    </row>
    <row r="206" spans="1:5" ht="14.25" customHeight="1" x14ac:dyDescent="0.2">
      <c r="A206" s="9" t="s">
        <v>415</v>
      </c>
      <c r="B206" s="9" t="s">
        <v>416</v>
      </c>
      <c r="C206" s="9" t="s">
        <v>415</v>
      </c>
      <c r="D206" s="9" t="s">
        <v>416</v>
      </c>
      <c r="E206" s="12">
        <v>145123.53</v>
      </c>
    </row>
    <row r="207" spans="1:5" ht="14.25" customHeight="1" x14ac:dyDescent="0.2">
      <c r="A207" s="9" t="s">
        <v>417</v>
      </c>
      <c r="B207" s="9" t="s">
        <v>418</v>
      </c>
      <c r="C207" s="9" t="s">
        <v>417</v>
      </c>
      <c r="D207" s="9" t="s">
        <v>418</v>
      </c>
      <c r="E207" s="12">
        <v>446178.44199999998</v>
      </c>
    </row>
    <row r="208" spans="1:5" ht="14.25" customHeight="1" x14ac:dyDescent="0.2">
      <c r="A208" s="9" t="s">
        <v>419</v>
      </c>
      <c r="B208" s="9" t="s">
        <v>420</v>
      </c>
      <c r="C208" s="9" t="s">
        <v>419</v>
      </c>
      <c r="D208" s="9" t="s">
        <v>420</v>
      </c>
      <c r="E208" s="12">
        <v>41435.798999999999</v>
      </c>
    </row>
    <row r="209" spans="1:5" ht="14.25" customHeight="1" x14ac:dyDescent="0.2">
      <c r="A209" s="9" t="s">
        <v>1034</v>
      </c>
      <c r="B209" s="9" t="s">
        <v>422</v>
      </c>
      <c r="C209" s="9" t="s">
        <v>1034</v>
      </c>
      <c r="D209" s="9" t="s">
        <v>422</v>
      </c>
      <c r="E209" s="12">
        <v>185938.93599999999</v>
      </c>
    </row>
    <row r="210" spans="1:5" ht="14.25" customHeight="1" x14ac:dyDescent="0.2">
      <c r="A210" s="9" t="s">
        <v>1035</v>
      </c>
      <c r="B210" s="9" t="s">
        <v>100</v>
      </c>
      <c r="C210" s="9" t="s">
        <v>1035</v>
      </c>
      <c r="D210" s="9" t="s">
        <v>100</v>
      </c>
      <c r="E210" s="12">
        <v>36197.773999999998</v>
      </c>
    </row>
    <row r="211" spans="1:5" ht="14.25" customHeight="1" x14ac:dyDescent="0.2">
      <c r="A211" s="9" t="s">
        <v>423</v>
      </c>
      <c r="B211" s="9" t="s">
        <v>424</v>
      </c>
      <c r="C211" s="9" t="s">
        <v>423</v>
      </c>
      <c r="D211" s="9" t="s">
        <v>424</v>
      </c>
      <c r="E211" s="12">
        <v>142238.264</v>
      </c>
    </row>
    <row r="212" spans="1:5" ht="14.25" customHeight="1" x14ac:dyDescent="0.2">
      <c r="A212" s="9" t="s">
        <v>425</v>
      </c>
      <c r="B212" s="9" t="s">
        <v>426</v>
      </c>
      <c r="C212" s="9" t="s">
        <v>425</v>
      </c>
      <c r="D212" s="9" t="s">
        <v>426</v>
      </c>
      <c r="E212" s="12">
        <v>514453.66100000002</v>
      </c>
    </row>
    <row r="213" spans="1:5" ht="14.25" customHeight="1" x14ac:dyDescent="0.2">
      <c r="A213" s="9" t="s">
        <v>1036</v>
      </c>
      <c r="B213" s="9" t="s">
        <v>38</v>
      </c>
      <c r="C213" s="9" t="s">
        <v>1036</v>
      </c>
      <c r="D213" s="9" t="s">
        <v>38</v>
      </c>
      <c r="E213" s="12">
        <v>12603.941000000001</v>
      </c>
    </row>
    <row r="214" spans="1:5" ht="14.25" customHeight="1" x14ac:dyDescent="0.2">
      <c r="A214" s="9" t="s">
        <v>429</v>
      </c>
      <c r="B214" s="9" t="s">
        <v>430</v>
      </c>
      <c r="C214" s="9" t="s">
        <v>429</v>
      </c>
      <c r="D214" s="9" t="s">
        <v>430</v>
      </c>
      <c r="E214" s="12">
        <v>56863.476999999999</v>
      </c>
    </row>
    <row r="215" spans="1:5" ht="14.25" customHeight="1" x14ac:dyDescent="0.2">
      <c r="A215" s="9" t="s">
        <v>433</v>
      </c>
      <c r="B215" s="9" t="s">
        <v>434</v>
      </c>
      <c r="C215" s="9" t="s">
        <v>433</v>
      </c>
      <c r="D215" s="9" t="s">
        <v>434</v>
      </c>
      <c r="E215" s="12">
        <v>603.11300000000006</v>
      </c>
    </row>
    <row r="216" spans="1:5" ht="14.25" customHeight="1" x14ac:dyDescent="0.2">
      <c r="A216" s="9" t="s">
        <v>435</v>
      </c>
      <c r="B216" s="9" t="s">
        <v>436</v>
      </c>
      <c r="C216" s="9" t="s">
        <v>435</v>
      </c>
      <c r="D216" s="9" t="s">
        <v>436</v>
      </c>
      <c r="E216" s="12">
        <v>5122.9260000000004</v>
      </c>
    </row>
    <row r="217" spans="1:5" ht="14.25" customHeight="1" x14ac:dyDescent="0.2">
      <c r="A217" s="9" t="s">
        <v>437</v>
      </c>
      <c r="B217" s="9" t="s">
        <v>438</v>
      </c>
      <c r="C217" s="9" t="s">
        <v>437</v>
      </c>
      <c r="D217" s="9" t="s">
        <v>438</v>
      </c>
      <c r="E217" s="12">
        <v>156611.69399999999</v>
      </c>
    </row>
    <row r="218" spans="1:5" ht="14.25" customHeight="1" x14ac:dyDescent="0.2">
      <c r="A218" s="9" t="s">
        <v>1037</v>
      </c>
      <c r="B218" s="9" t="s">
        <v>440</v>
      </c>
      <c r="C218" s="9" t="s">
        <v>1037</v>
      </c>
      <c r="D218" s="9" t="s">
        <v>440</v>
      </c>
      <c r="E218" s="12">
        <v>780079.65599999996</v>
      </c>
    </row>
    <row r="219" spans="1:5" ht="14.25" customHeight="1" x14ac:dyDescent="0.2">
      <c r="A219" s="9" t="s">
        <v>441</v>
      </c>
      <c r="B219" s="9" t="s">
        <v>442</v>
      </c>
      <c r="C219" s="9" t="s">
        <v>441</v>
      </c>
      <c r="D219" s="9" t="s">
        <v>442</v>
      </c>
      <c r="E219" s="12">
        <v>470850.39899999998</v>
      </c>
    </row>
    <row r="220" spans="1:5" ht="14.25" customHeight="1" x14ac:dyDescent="0.2">
      <c r="A220" s="9" t="s">
        <v>445</v>
      </c>
      <c r="B220" s="9" t="s">
        <v>446</v>
      </c>
      <c r="C220" s="9" t="s">
        <v>445</v>
      </c>
      <c r="D220" s="9" t="s">
        <v>446</v>
      </c>
      <c r="E220" s="12">
        <v>23.018999999999998</v>
      </c>
    </row>
    <row r="221" spans="1:5" ht="14.25" customHeight="1" x14ac:dyDescent="0.2">
      <c r="A221" s="9" t="s">
        <v>447</v>
      </c>
      <c r="B221" s="9" t="s">
        <v>448</v>
      </c>
      <c r="C221" s="9" t="s">
        <v>447</v>
      </c>
      <c r="D221" s="9" t="s">
        <v>448</v>
      </c>
      <c r="E221" s="12">
        <v>241853.63</v>
      </c>
    </row>
    <row r="222" spans="1:5" ht="14.25" customHeight="1" x14ac:dyDescent="0.2">
      <c r="A222" s="9" t="s">
        <v>449</v>
      </c>
      <c r="B222" s="9" t="s">
        <v>450</v>
      </c>
      <c r="C222" s="9" t="s">
        <v>449</v>
      </c>
      <c r="D222" s="9" t="s">
        <v>450</v>
      </c>
      <c r="E222" s="12">
        <v>571998.576</v>
      </c>
    </row>
    <row r="223" spans="1:5" ht="14.25" customHeight="1" x14ac:dyDescent="0.2">
      <c r="A223" s="9" t="s">
        <v>451</v>
      </c>
      <c r="B223" s="9" t="s">
        <v>452</v>
      </c>
      <c r="C223" s="9" t="s">
        <v>451</v>
      </c>
      <c r="D223" s="9" t="s">
        <v>452</v>
      </c>
      <c r="E223" s="12">
        <v>71084.638000000006</v>
      </c>
    </row>
    <row r="224" spans="1:5" ht="14.25" customHeight="1" x14ac:dyDescent="0.2">
      <c r="A224" s="9" t="s">
        <v>453</v>
      </c>
      <c r="B224" s="9" t="s">
        <v>1038</v>
      </c>
      <c r="C224" s="9" t="s">
        <v>1039</v>
      </c>
      <c r="D224" s="9" t="s">
        <v>1040</v>
      </c>
      <c r="E224" s="12">
        <v>127.423</v>
      </c>
    </row>
    <row r="225" spans="1:5" ht="14.25" customHeight="1" x14ac:dyDescent="0.2">
      <c r="A225" s="9" t="s">
        <v>453</v>
      </c>
      <c r="B225" s="9" t="s">
        <v>1038</v>
      </c>
      <c r="C225" s="9" t="s">
        <v>453</v>
      </c>
      <c r="D225" s="9" t="s">
        <v>454</v>
      </c>
      <c r="E225" s="12">
        <v>243783.20800000001</v>
      </c>
    </row>
    <row r="226" spans="1:5" ht="14.25" customHeight="1" x14ac:dyDescent="0.2">
      <c r="A226" s="9" t="s">
        <v>453</v>
      </c>
      <c r="B226" s="9" t="s">
        <v>1038</v>
      </c>
      <c r="C226" s="9" t="s">
        <v>175</v>
      </c>
      <c r="D226" s="9" t="s">
        <v>176</v>
      </c>
      <c r="E226" s="12">
        <v>3.6920000000000002</v>
      </c>
    </row>
    <row r="227" spans="1:5" ht="14.25" customHeight="1" x14ac:dyDescent="0.2">
      <c r="A227" s="9" t="s">
        <v>453</v>
      </c>
      <c r="B227" s="9" t="s">
        <v>1038</v>
      </c>
      <c r="C227" s="9" t="s">
        <v>1041</v>
      </c>
      <c r="D227" s="9" t="s">
        <v>1042</v>
      </c>
      <c r="E227" s="12">
        <v>98.676000000000002</v>
      </c>
    </row>
    <row r="228" spans="1:5" ht="14.25" customHeight="1" x14ac:dyDescent="0.2">
      <c r="A228" s="9" t="s">
        <v>453</v>
      </c>
      <c r="B228" s="9" t="s">
        <v>1038</v>
      </c>
      <c r="C228" s="9" t="s">
        <v>443</v>
      </c>
      <c r="D228" s="9" t="s">
        <v>444</v>
      </c>
      <c r="E228" s="12">
        <v>445.21699999999998</v>
      </c>
    </row>
    <row r="229" spans="1:5" ht="14.25" customHeight="1" x14ac:dyDescent="0.2">
      <c r="A229" s="9" t="s">
        <v>453</v>
      </c>
      <c r="B229" s="9" t="s">
        <v>1038</v>
      </c>
      <c r="C229" s="9" t="s">
        <v>1043</v>
      </c>
      <c r="D229" s="9" t="s">
        <v>1044</v>
      </c>
      <c r="E229" s="12">
        <v>42.57</v>
      </c>
    </row>
    <row r="230" spans="1:5" ht="14.25" customHeight="1" x14ac:dyDescent="0.2">
      <c r="A230" s="9" t="s">
        <v>453</v>
      </c>
      <c r="B230" s="9" t="s">
        <v>1038</v>
      </c>
      <c r="C230" s="9" t="s">
        <v>291</v>
      </c>
      <c r="D230" s="9" t="s">
        <v>292</v>
      </c>
      <c r="E230" s="12">
        <v>99.596999999999994</v>
      </c>
    </row>
    <row r="231" spans="1:5" ht="14.25" customHeight="1" x14ac:dyDescent="0.2">
      <c r="A231" s="9" t="s">
        <v>453</v>
      </c>
      <c r="B231" s="9" t="s">
        <v>1038</v>
      </c>
      <c r="C231" s="9" t="s">
        <v>21</v>
      </c>
      <c r="D231" s="9" t="s">
        <v>22</v>
      </c>
      <c r="E231" s="12">
        <v>87.418000000000006</v>
      </c>
    </row>
    <row r="232" spans="1:5" ht="14.25" customHeight="1" x14ac:dyDescent="0.2">
      <c r="A232" s="9" t="s">
        <v>453</v>
      </c>
      <c r="B232" s="9" t="s">
        <v>1038</v>
      </c>
      <c r="C232" s="9" t="s">
        <v>67</v>
      </c>
      <c r="D232" s="9" t="s">
        <v>68</v>
      </c>
      <c r="E232" s="12">
        <v>144.941</v>
      </c>
    </row>
    <row r="233" spans="1:5" ht="14.25" customHeight="1" x14ac:dyDescent="0.2">
      <c r="A233" s="9" t="s">
        <v>453</v>
      </c>
      <c r="B233" s="9" t="s">
        <v>1038</v>
      </c>
      <c r="C233" s="9" t="s">
        <v>85</v>
      </c>
      <c r="D233" s="9" t="s">
        <v>86</v>
      </c>
      <c r="E233" s="12">
        <v>309.19600000000003</v>
      </c>
    </row>
    <row r="234" spans="1:5" ht="14.25" customHeight="1" x14ac:dyDescent="0.2">
      <c r="A234" s="9" t="s">
        <v>453</v>
      </c>
      <c r="B234" s="9" t="s">
        <v>1038</v>
      </c>
      <c r="C234" s="9" t="s">
        <v>53</v>
      </c>
      <c r="D234" s="9" t="s">
        <v>54</v>
      </c>
      <c r="E234" s="12">
        <v>62.302</v>
      </c>
    </row>
    <row r="235" spans="1:5" ht="14.25" customHeight="1" x14ac:dyDescent="0.2">
      <c r="A235" s="9" t="s">
        <v>453</v>
      </c>
      <c r="B235" s="9" t="s">
        <v>1038</v>
      </c>
      <c r="C235" s="9" t="s">
        <v>363</v>
      </c>
      <c r="D235" s="9" t="s">
        <v>364</v>
      </c>
      <c r="E235" s="12">
        <v>366.661</v>
      </c>
    </row>
    <row r="236" spans="1:5" ht="14.25" customHeight="1" x14ac:dyDescent="0.2">
      <c r="A236" s="9" t="s">
        <v>453</v>
      </c>
      <c r="B236" s="9" t="s">
        <v>1038</v>
      </c>
      <c r="C236" s="9" t="s">
        <v>225</v>
      </c>
      <c r="D236" s="9" t="s">
        <v>226</v>
      </c>
      <c r="E236" s="12">
        <v>119.05</v>
      </c>
    </row>
    <row r="237" spans="1:5" ht="14.25" customHeight="1" x14ac:dyDescent="0.2">
      <c r="A237" s="9" t="s">
        <v>453</v>
      </c>
      <c r="B237" s="9" t="s">
        <v>1038</v>
      </c>
      <c r="C237" s="9" t="s">
        <v>189</v>
      </c>
      <c r="D237" s="9" t="s">
        <v>190</v>
      </c>
      <c r="E237" s="12">
        <v>73.981999999999999</v>
      </c>
    </row>
    <row r="238" spans="1:5" ht="14.25" customHeight="1" x14ac:dyDescent="0.2">
      <c r="A238" s="9" t="s">
        <v>453</v>
      </c>
      <c r="B238" s="9" t="s">
        <v>1038</v>
      </c>
      <c r="C238" s="9" t="s">
        <v>215</v>
      </c>
      <c r="D238" s="9" t="s">
        <v>216</v>
      </c>
      <c r="E238" s="12">
        <v>574.81700000000001</v>
      </c>
    </row>
    <row r="239" spans="1:5" ht="14.25" customHeight="1" x14ac:dyDescent="0.2">
      <c r="A239" s="9" t="s">
        <v>453</v>
      </c>
      <c r="B239" s="9" t="s">
        <v>1038</v>
      </c>
      <c r="C239" s="9" t="s">
        <v>1045</v>
      </c>
      <c r="D239" s="9" t="s">
        <v>1046</v>
      </c>
      <c r="E239" s="12">
        <v>49.061</v>
      </c>
    </row>
    <row r="240" spans="1:5" ht="14.25" customHeight="1" x14ac:dyDescent="0.2">
      <c r="A240" s="9" t="s">
        <v>453</v>
      </c>
      <c r="B240" s="9" t="s">
        <v>1038</v>
      </c>
      <c r="C240" s="9" t="s">
        <v>1047</v>
      </c>
      <c r="D240" s="9" t="s">
        <v>1048</v>
      </c>
      <c r="E240" s="12">
        <v>3921.4839999999999</v>
      </c>
    </row>
    <row r="241" spans="1:5" ht="14.25" customHeight="1" x14ac:dyDescent="0.2">
      <c r="A241" s="9" t="s">
        <v>453</v>
      </c>
      <c r="B241" s="9" t="s">
        <v>1038</v>
      </c>
      <c r="C241" s="9" t="s">
        <v>1049</v>
      </c>
      <c r="D241" s="9" t="s">
        <v>152</v>
      </c>
      <c r="E241" s="12">
        <v>11597.224</v>
      </c>
    </row>
    <row r="242" spans="1:5" ht="14.25" customHeight="1" x14ac:dyDescent="0.2">
      <c r="A242" s="9" t="s">
        <v>455</v>
      </c>
      <c r="B242" s="9" t="s">
        <v>456</v>
      </c>
      <c r="C242" s="9" t="s">
        <v>455</v>
      </c>
      <c r="D242" s="9" t="s">
        <v>456</v>
      </c>
      <c r="E242" s="12">
        <v>941505.98699999996</v>
      </c>
    </row>
    <row r="243" spans="1:5" ht="14.25" customHeight="1" x14ac:dyDescent="0.2">
      <c r="A243" s="9" t="s">
        <v>457</v>
      </c>
      <c r="B243" s="9" t="s">
        <v>1050</v>
      </c>
      <c r="C243" s="9" t="s">
        <v>457</v>
      </c>
      <c r="D243" s="9" t="s">
        <v>458</v>
      </c>
      <c r="E243" s="12">
        <v>9464228.3120000008</v>
      </c>
    </row>
    <row r="244" spans="1:5" ht="14.25" customHeight="1" x14ac:dyDescent="0.2">
      <c r="A244" s="9" t="s">
        <v>457</v>
      </c>
      <c r="B244" s="9" t="s">
        <v>1050</v>
      </c>
      <c r="C244" s="9" t="s">
        <v>1051</v>
      </c>
      <c r="D244" s="9" t="s">
        <v>1052</v>
      </c>
      <c r="E244" s="12">
        <v>28.004999999999999</v>
      </c>
    </row>
    <row r="245" spans="1:5" ht="14.25" customHeight="1" x14ac:dyDescent="0.2">
      <c r="A245" s="9" t="s">
        <v>457</v>
      </c>
      <c r="B245" s="9" t="s">
        <v>1050</v>
      </c>
      <c r="C245" s="9" t="s">
        <v>459</v>
      </c>
      <c r="D245" s="9" t="s">
        <v>460</v>
      </c>
      <c r="E245" s="12">
        <v>354.74799999999999</v>
      </c>
    </row>
    <row r="246" spans="1:5" ht="14.25" customHeight="1" x14ac:dyDescent="0.2">
      <c r="A246" s="9" t="s">
        <v>457</v>
      </c>
      <c r="B246" s="9" t="s">
        <v>1050</v>
      </c>
      <c r="C246" s="9" t="s">
        <v>345</v>
      </c>
      <c r="D246" s="9" t="s">
        <v>346</v>
      </c>
      <c r="E246" s="12">
        <v>9005.9760000000006</v>
      </c>
    </row>
    <row r="247" spans="1:5" ht="14.25" customHeight="1" x14ac:dyDescent="0.2">
      <c r="A247" s="9" t="s">
        <v>457</v>
      </c>
      <c r="B247" s="9" t="s">
        <v>1050</v>
      </c>
      <c r="C247" s="9" t="s">
        <v>15</v>
      </c>
      <c r="D247" s="9" t="s">
        <v>16</v>
      </c>
      <c r="E247" s="12">
        <v>180.30600000000001</v>
      </c>
    </row>
    <row r="248" spans="1:5" ht="14.25" customHeight="1" x14ac:dyDescent="0.2">
      <c r="A248" s="9" t="s">
        <v>457</v>
      </c>
      <c r="B248" s="9" t="s">
        <v>1050</v>
      </c>
      <c r="C248" s="9" t="s">
        <v>185</v>
      </c>
      <c r="D248" s="9" t="s">
        <v>186</v>
      </c>
      <c r="E248" s="12">
        <v>564.20299999999997</v>
      </c>
    </row>
    <row r="249" spans="1:5" ht="14.25" customHeight="1" x14ac:dyDescent="0.2">
      <c r="A249" s="9" t="s">
        <v>457</v>
      </c>
      <c r="B249" s="9" t="s">
        <v>1050</v>
      </c>
      <c r="C249" s="9" t="s">
        <v>321</v>
      </c>
      <c r="D249" s="9" t="s">
        <v>322</v>
      </c>
      <c r="E249" s="12">
        <v>579.30399999999997</v>
      </c>
    </row>
    <row r="250" spans="1:5" ht="14.25" customHeight="1" x14ac:dyDescent="0.2">
      <c r="A250" s="9" t="s">
        <v>461</v>
      </c>
      <c r="B250" s="9" t="s">
        <v>462</v>
      </c>
      <c r="C250" s="9" t="s">
        <v>461</v>
      </c>
      <c r="D250" s="9" t="s">
        <v>462</v>
      </c>
      <c r="E250" s="12">
        <v>177342.30600000001</v>
      </c>
    </row>
    <row r="251" spans="1:5" ht="14.25" customHeight="1" x14ac:dyDescent="0.2">
      <c r="A251" s="9" t="s">
        <v>463</v>
      </c>
      <c r="B251" s="9" t="s">
        <v>464</v>
      </c>
      <c r="C251" s="9" t="s">
        <v>463</v>
      </c>
      <c r="D251" s="9" t="s">
        <v>464</v>
      </c>
      <c r="E251" s="12">
        <v>447830.16</v>
      </c>
    </row>
    <row r="252" spans="1:5" ht="14.25" customHeight="1" x14ac:dyDescent="0.2">
      <c r="A252" s="9" t="s">
        <v>465</v>
      </c>
      <c r="B252" s="9" t="s">
        <v>466</v>
      </c>
      <c r="C252" s="9" t="s">
        <v>465</v>
      </c>
      <c r="D252" s="9" t="s">
        <v>466</v>
      </c>
      <c r="E252" s="12">
        <v>12296.603999999999</v>
      </c>
    </row>
    <row r="253" spans="1:5" ht="14.25" customHeight="1" x14ac:dyDescent="0.2">
      <c r="A253" s="9" t="s">
        <v>1053</v>
      </c>
      <c r="B253" s="9" t="s">
        <v>1054</v>
      </c>
      <c r="C253" s="9" t="s">
        <v>1053</v>
      </c>
      <c r="D253" s="9" t="s">
        <v>1054</v>
      </c>
      <c r="E253" s="12">
        <v>1.2E-2</v>
      </c>
    </row>
    <row r="254" spans="1:5" ht="14.25" customHeight="1" x14ac:dyDescent="0.2">
      <c r="A254" s="9" t="s">
        <v>1055</v>
      </c>
      <c r="B254" s="9" t="s">
        <v>468</v>
      </c>
      <c r="C254" s="9" t="s">
        <v>1055</v>
      </c>
      <c r="D254" s="9" t="s">
        <v>468</v>
      </c>
      <c r="E254" s="12">
        <v>912684.38500000001</v>
      </c>
    </row>
    <row r="255" spans="1:5" ht="14.25" customHeight="1" x14ac:dyDescent="0.2">
      <c r="A255" s="9" t="s">
        <v>946</v>
      </c>
      <c r="B255" s="9" t="s">
        <v>470</v>
      </c>
      <c r="C255" s="9" t="s">
        <v>946</v>
      </c>
      <c r="D255" s="9" t="s">
        <v>470</v>
      </c>
      <c r="E255" s="12">
        <v>328892.10499999998</v>
      </c>
    </row>
    <row r="256" spans="1:5" ht="14.25" customHeight="1" x14ac:dyDescent="0.2">
      <c r="A256" s="9" t="s">
        <v>473</v>
      </c>
      <c r="B256" s="9" t="s">
        <v>1056</v>
      </c>
      <c r="C256" s="9" t="s">
        <v>473</v>
      </c>
      <c r="D256" s="9" t="s">
        <v>1056</v>
      </c>
      <c r="E256" s="12">
        <v>90494.857999999993</v>
      </c>
    </row>
    <row r="257" spans="1:5" ht="14.25" customHeight="1" x14ac:dyDescent="0.2">
      <c r="A257" s="9" t="s">
        <v>475</v>
      </c>
      <c r="B257" s="9" t="s">
        <v>476</v>
      </c>
      <c r="C257" s="9" t="s">
        <v>475</v>
      </c>
      <c r="D257" s="9" t="s">
        <v>476</v>
      </c>
      <c r="E257" s="12">
        <v>453075.755</v>
      </c>
    </row>
    <row r="258" spans="1:5" ht="14.25" customHeight="1" x14ac:dyDescent="0.2">
      <c r="A258" s="9" t="s">
        <v>477</v>
      </c>
      <c r="B258" s="9" t="s">
        <v>478</v>
      </c>
      <c r="C258" s="9" t="s">
        <v>477</v>
      </c>
      <c r="D258" s="9" t="s">
        <v>478</v>
      </c>
      <c r="E258" s="12">
        <v>751914.94299999997</v>
      </c>
    </row>
    <row r="259" spans="1:5" ht="14.25" customHeight="1" x14ac:dyDescent="0.2">
      <c r="A259" s="9" t="s">
        <v>479</v>
      </c>
      <c r="B259" s="9" t="s">
        <v>480</v>
      </c>
      <c r="C259" s="9" t="s">
        <v>479</v>
      </c>
      <c r="D259" s="9" t="s">
        <v>480</v>
      </c>
      <c r="E259" s="12">
        <v>389337.48100000003</v>
      </c>
    </row>
    <row r="260" spans="1:5" ht="14.25" customHeight="1" x14ac:dyDescent="0.2">
      <c r="E260" s="12"/>
    </row>
    <row r="261" spans="1:5" ht="14.25" customHeight="1" x14ac:dyDescent="0.2">
      <c r="E261" s="12"/>
    </row>
    <row r="262" spans="1:5" ht="14.25" customHeight="1" x14ac:dyDescent="0.2">
      <c r="E262" s="12"/>
    </row>
    <row r="263" spans="1:5" ht="14.25" customHeight="1" x14ac:dyDescent="0.2">
      <c r="E263" s="12"/>
    </row>
    <row r="264" spans="1:5" ht="14.25" customHeight="1" x14ac:dyDescent="0.2">
      <c r="E264" s="12"/>
    </row>
    <row r="265" spans="1:5" ht="14.25" customHeight="1" x14ac:dyDescent="0.2">
      <c r="E265" s="12"/>
    </row>
    <row r="266" spans="1:5" ht="14.25" customHeight="1" x14ac:dyDescent="0.2">
      <c r="E266" s="12"/>
    </row>
    <row r="267" spans="1:5" ht="14.25" customHeight="1" x14ac:dyDescent="0.2">
      <c r="E267" s="12"/>
    </row>
    <row r="268" spans="1:5" ht="14.25" customHeight="1" x14ac:dyDescent="0.2">
      <c r="E268" s="12"/>
    </row>
    <row r="269" spans="1:5" ht="14.25" customHeight="1" x14ac:dyDescent="0.2">
      <c r="E269" s="12"/>
    </row>
    <row r="270" spans="1:5" ht="14.25" customHeight="1" x14ac:dyDescent="0.2">
      <c r="E270" s="12"/>
    </row>
    <row r="271" spans="1:5" ht="14.25" customHeight="1" x14ac:dyDescent="0.2">
      <c r="E271" s="12"/>
    </row>
    <row r="272" spans="1:5" ht="14.25" customHeight="1" x14ac:dyDescent="0.2">
      <c r="E272" s="12"/>
    </row>
    <row r="273" spans="5:5" ht="14.25" customHeight="1" x14ac:dyDescent="0.2">
      <c r="E273" s="12"/>
    </row>
    <row r="274" spans="5:5" ht="14.25" customHeight="1" x14ac:dyDescent="0.2">
      <c r="E274" s="12"/>
    </row>
    <row r="275" spans="5:5" ht="14.25" customHeight="1" x14ac:dyDescent="0.2">
      <c r="E275" s="12"/>
    </row>
    <row r="276" spans="5:5" ht="14.25" customHeight="1" x14ac:dyDescent="0.2">
      <c r="E276" s="12"/>
    </row>
    <row r="277" spans="5:5" ht="14.25" customHeight="1" x14ac:dyDescent="0.2">
      <c r="E277" s="12"/>
    </row>
    <row r="278" spans="5:5" ht="14.25" customHeight="1" x14ac:dyDescent="0.2">
      <c r="E278" s="12"/>
    </row>
    <row r="279" spans="5:5" ht="14.25" customHeight="1" x14ac:dyDescent="0.2">
      <c r="E279" s="12"/>
    </row>
    <row r="280" spans="5:5" ht="14.25" customHeight="1" x14ac:dyDescent="0.2">
      <c r="E280" s="12"/>
    </row>
    <row r="281" spans="5:5" ht="14.25" customHeight="1" x14ac:dyDescent="0.2">
      <c r="E281" s="12"/>
    </row>
    <row r="282" spans="5:5" ht="14.25" customHeight="1" x14ac:dyDescent="0.2">
      <c r="E282" s="12"/>
    </row>
    <row r="283" spans="5:5" ht="14.25" customHeight="1" x14ac:dyDescent="0.2">
      <c r="E283" s="12"/>
    </row>
    <row r="284" spans="5:5" ht="14.25" customHeight="1" x14ac:dyDescent="0.2">
      <c r="E284" s="12"/>
    </row>
    <row r="285" spans="5:5" ht="14.25" customHeight="1" x14ac:dyDescent="0.2">
      <c r="E285" s="12"/>
    </row>
    <row r="286" spans="5:5" ht="14.25" customHeight="1" x14ac:dyDescent="0.2">
      <c r="E286" s="12"/>
    </row>
    <row r="287" spans="5:5" ht="14.25" customHeight="1" x14ac:dyDescent="0.2">
      <c r="E287" s="12"/>
    </row>
    <row r="288" spans="5:5" ht="14.25" customHeight="1" x14ac:dyDescent="0.2">
      <c r="E288" s="12"/>
    </row>
    <row r="289" spans="5:5" ht="14.25" customHeight="1" x14ac:dyDescent="0.2">
      <c r="E289" s="12"/>
    </row>
    <row r="290" spans="5:5" ht="14.25" customHeight="1" x14ac:dyDescent="0.2">
      <c r="E290" s="12"/>
    </row>
    <row r="291" spans="5:5" ht="14.25" customHeight="1" x14ac:dyDescent="0.2">
      <c r="E291" s="12"/>
    </row>
    <row r="292" spans="5:5" ht="14.25" customHeight="1" x14ac:dyDescent="0.2">
      <c r="E292" s="12"/>
    </row>
    <row r="293" spans="5:5" ht="14.25" customHeight="1" x14ac:dyDescent="0.2">
      <c r="E293" s="12"/>
    </row>
    <row r="294" spans="5:5" ht="14.25" customHeight="1" x14ac:dyDescent="0.2">
      <c r="E294" s="12"/>
    </row>
    <row r="295" spans="5:5" ht="14.25" customHeight="1" x14ac:dyDescent="0.2">
      <c r="E295" s="12"/>
    </row>
    <row r="296" spans="5:5" ht="14.25" customHeight="1" x14ac:dyDescent="0.2">
      <c r="E296" s="12"/>
    </row>
    <row r="297" spans="5:5" ht="14.25" customHeight="1" x14ac:dyDescent="0.2">
      <c r="E297" s="12"/>
    </row>
    <row r="298" spans="5:5" ht="14.25" customHeight="1" x14ac:dyDescent="0.2">
      <c r="E298" s="12"/>
    </row>
    <row r="299" spans="5:5" ht="14.25" customHeight="1" x14ac:dyDescent="0.2">
      <c r="E299" s="12"/>
    </row>
    <row r="300" spans="5:5" ht="14.25" customHeight="1" x14ac:dyDescent="0.2">
      <c r="E300" s="12"/>
    </row>
    <row r="301" spans="5:5" ht="14.25" customHeight="1" x14ac:dyDescent="0.2">
      <c r="E301" s="12"/>
    </row>
    <row r="302" spans="5:5" ht="14.25" customHeight="1" x14ac:dyDescent="0.2">
      <c r="E302" s="12"/>
    </row>
    <row r="303" spans="5:5" ht="14.25" customHeight="1" x14ac:dyDescent="0.2">
      <c r="E303" s="12"/>
    </row>
    <row r="304" spans="5:5" ht="14.25" customHeight="1" x14ac:dyDescent="0.2">
      <c r="E304" s="12"/>
    </row>
    <row r="305" spans="5:5" ht="14.25" customHeight="1" x14ac:dyDescent="0.2">
      <c r="E305" s="12"/>
    </row>
    <row r="306" spans="5:5" ht="14.25" customHeight="1" x14ac:dyDescent="0.2">
      <c r="E306" s="12"/>
    </row>
    <row r="307" spans="5:5" ht="14.25" customHeight="1" x14ac:dyDescent="0.2">
      <c r="E307" s="12"/>
    </row>
    <row r="308" spans="5:5" ht="14.25" customHeight="1" x14ac:dyDescent="0.2">
      <c r="E308" s="12"/>
    </row>
    <row r="309" spans="5:5" ht="14.25" customHeight="1" x14ac:dyDescent="0.2">
      <c r="E309" s="12"/>
    </row>
    <row r="310" spans="5:5" ht="14.25" customHeight="1" x14ac:dyDescent="0.2">
      <c r="E310" s="12"/>
    </row>
    <row r="311" spans="5:5" ht="14.25" customHeight="1" x14ac:dyDescent="0.2">
      <c r="E311" s="12"/>
    </row>
    <row r="312" spans="5:5" ht="14.25" customHeight="1" x14ac:dyDescent="0.2">
      <c r="E312" s="12"/>
    </row>
    <row r="313" spans="5:5" ht="14.25" customHeight="1" x14ac:dyDescent="0.2">
      <c r="E313" s="12"/>
    </row>
    <row r="314" spans="5:5" ht="14.25" customHeight="1" x14ac:dyDescent="0.2">
      <c r="E314" s="12"/>
    </row>
    <row r="315" spans="5:5" ht="14.25" customHeight="1" x14ac:dyDescent="0.2">
      <c r="E315" s="12"/>
    </row>
    <row r="316" spans="5:5" ht="14.25" customHeight="1" x14ac:dyDescent="0.2">
      <c r="E316" s="12"/>
    </row>
    <row r="317" spans="5:5" ht="14.25" customHeight="1" x14ac:dyDescent="0.2">
      <c r="E317" s="12"/>
    </row>
    <row r="318" spans="5:5" ht="14.25" customHeight="1" x14ac:dyDescent="0.2">
      <c r="E318" s="12"/>
    </row>
    <row r="319" spans="5:5" ht="14.25" customHeight="1" x14ac:dyDescent="0.2">
      <c r="E319" s="12"/>
    </row>
    <row r="320" spans="5:5" ht="14.25" customHeight="1" x14ac:dyDescent="0.2">
      <c r="E320" s="12"/>
    </row>
    <row r="321" spans="5:5" ht="14.25" customHeight="1" x14ac:dyDescent="0.2">
      <c r="E321" s="12"/>
    </row>
    <row r="322" spans="5:5" ht="14.25" customHeight="1" x14ac:dyDescent="0.2">
      <c r="E322" s="12"/>
    </row>
    <row r="323" spans="5:5" ht="14.25" customHeight="1" x14ac:dyDescent="0.2">
      <c r="E323" s="12"/>
    </row>
    <row r="324" spans="5:5" ht="14.25" customHeight="1" x14ac:dyDescent="0.2">
      <c r="E324" s="12"/>
    </row>
    <row r="325" spans="5:5" ht="14.25" customHeight="1" x14ac:dyDescent="0.2">
      <c r="E325" s="12"/>
    </row>
    <row r="326" spans="5:5" ht="14.25" customHeight="1" x14ac:dyDescent="0.2">
      <c r="E326" s="12"/>
    </row>
    <row r="327" spans="5:5" ht="14.25" customHeight="1" x14ac:dyDescent="0.2">
      <c r="E327" s="12"/>
    </row>
    <row r="328" spans="5:5" ht="14.25" customHeight="1" x14ac:dyDescent="0.2">
      <c r="E328" s="12"/>
    </row>
    <row r="329" spans="5:5" ht="14.25" customHeight="1" x14ac:dyDescent="0.2">
      <c r="E329" s="12"/>
    </row>
    <row r="330" spans="5:5" ht="14.25" customHeight="1" x14ac:dyDescent="0.2">
      <c r="E330" s="12"/>
    </row>
    <row r="331" spans="5:5" ht="14.25" customHeight="1" x14ac:dyDescent="0.2">
      <c r="E331" s="12"/>
    </row>
    <row r="332" spans="5:5" ht="14.25" customHeight="1" x14ac:dyDescent="0.2">
      <c r="E332" s="12"/>
    </row>
    <row r="333" spans="5:5" ht="14.25" customHeight="1" x14ac:dyDescent="0.2">
      <c r="E333" s="12"/>
    </row>
    <row r="334" spans="5:5" ht="14.25" customHeight="1" x14ac:dyDescent="0.2">
      <c r="E334" s="12"/>
    </row>
    <row r="335" spans="5:5" ht="14.25" customHeight="1" x14ac:dyDescent="0.2">
      <c r="E335" s="12"/>
    </row>
    <row r="336" spans="5:5" ht="14.25" customHeight="1" x14ac:dyDescent="0.2">
      <c r="E336" s="12"/>
    </row>
    <row r="337" spans="5:5" ht="14.25" customHeight="1" x14ac:dyDescent="0.2">
      <c r="E337" s="12"/>
    </row>
    <row r="338" spans="5:5" ht="14.25" customHeight="1" x14ac:dyDescent="0.2">
      <c r="E338" s="12"/>
    </row>
    <row r="339" spans="5:5" ht="14.25" customHeight="1" x14ac:dyDescent="0.2">
      <c r="E339" s="12"/>
    </row>
    <row r="340" spans="5:5" ht="14.25" customHeight="1" x14ac:dyDescent="0.2">
      <c r="E340" s="12"/>
    </row>
    <row r="341" spans="5:5" ht="14.25" customHeight="1" x14ac:dyDescent="0.2">
      <c r="E341" s="12"/>
    </row>
    <row r="342" spans="5:5" ht="14.25" customHeight="1" x14ac:dyDescent="0.2">
      <c r="E342" s="12"/>
    </row>
    <row r="343" spans="5:5" ht="14.25" customHeight="1" x14ac:dyDescent="0.2">
      <c r="E343" s="12"/>
    </row>
    <row r="344" spans="5:5" ht="14.25" customHeight="1" x14ac:dyDescent="0.2">
      <c r="E344" s="12"/>
    </row>
    <row r="345" spans="5:5" ht="14.25" customHeight="1" x14ac:dyDescent="0.2">
      <c r="E345" s="12"/>
    </row>
    <row r="346" spans="5:5" ht="14.25" customHeight="1" x14ac:dyDescent="0.2">
      <c r="E346" s="12"/>
    </row>
    <row r="347" spans="5:5" ht="14.25" customHeight="1" x14ac:dyDescent="0.2">
      <c r="E347" s="12"/>
    </row>
    <row r="348" spans="5:5" ht="14.25" customHeight="1" x14ac:dyDescent="0.2">
      <c r="E348" s="12"/>
    </row>
    <row r="349" spans="5:5" ht="14.25" customHeight="1" x14ac:dyDescent="0.2">
      <c r="E349" s="12"/>
    </row>
    <row r="350" spans="5:5" ht="14.25" customHeight="1" x14ac:dyDescent="0.2">
      <c r="E350" s="12"/>
    </row>
    <row r="351" spans="5:5" ht="14.25" customHeight="1" x14ac:dyDescent="0.2">
      <c r="E351" s="12"/>
    </row>
    <row r="352" spans="5:5" ht="14.25" customHeight="1" x14ac:dyDescent="0.2">
      <c r="E352" s="12"/>
    </row>
    <row r="353" spans="5:5" ht="14.25" customHeight="1" x14ac:dyDescent="0.2">
      <c r="E353" s="12"/>
    </row>
    <row r="354" spans="5:5" ht="14.25" customHeight="1" x14ac:dyDescent="0.2">
      <c r="E354" s="12"/>
    </row>
    <row r="355" spans="5:5" ht="14.25" customHeight="1" x14ac:dyDescent="0.2">
      <c r="E355" s="12"/>
    </row>
    <row r="356" spans="5:5" ht="14.25" customHeight="1" x14ac:dyDescent="0.2">
      <c r="E356" s="12"/>
    </row>
    <row r="357" spans="5:5" ht="14.25" customHeight="1" x14ac:dyDescent="0.2">
      <c r="E357" s="12"/>
    </row>
    <row r="358" spans="5:5" ht="14.25" customHeight="1" x14ac:dyDescent="0.2">
      <c r="E358" s="12"/>
    </row>
    <row r="359" spans="5:5" ht="14.25" customHeight="1" x14ac:dyDescent="0.2">
      <c r="E359" s="12"/>
    </row>
    <row r="360" spans="5:5" ht="14.25" customHeight="1" x14ac:dyDescent="0.2">
      <c r="E360" s="12"/>
    </row>
    <row r="361" spans="5:5" ht="14.25" customHeight="1" x14ac:dyDescent="0.2">
      <c r="E361" s="12"/>
    </row>
    <row r="362" spans="5:5" ht="14.25" customHeight="1" x14ac:dyDescent="0.2">
      <c r="E362" s="12"/>
    </row>
    <row r="363" spans="5:5" ht="14.25" customHeight="1" x14ac:dyDescent="0.2">
      <c r="E363" s="12"/>
    </row>
    <row r="364" spans="5:5" ht="14.25" customHeight="1" x14ac:dyDescent="0.2">
      <c r="E364" s="12"/>
    </row>
    <row r="365" spans="5:5" ht="14.25" customHeight="1" x14ac:dyDescent="0.2">
      <c r="E365" s="12"/>
    </row>
    <row r="366" spans="5:5" ht="14.25" customHeight="1" x14ac:dyDescent="0.2">
      <c r="E366" s="12"/>
    </row>
    <row r="367" spans="5:5" ht="14.25" customHeight="1" x14ac:dyDescent="0.2">
      <c r="E367" s="12"/>
    </row>
    <row r="368" spans="5:5" ht="14.25" customHeight="1" x14ac:dyDescent="0.2">
      <c r="E368" s="12"/>
    </row>
    <row r="369" spans="5:5" ht="14.25" customHeight="1" x14ac:dyDescent="0.2">
      <c r="E369" s="12"/>
    </row>
    <row r="370" spans="5:5" ht="14.25" customHeight="1" x14ac:dyDescent="0.2">
      <c r="E370" s="12"/>
    </row>
    <row r="371" spans="5:5" ht="14.25" customHeight="1" x14ac:dyDescent="0.2">
      <c r="E371" s="12"/>
    </row>
    <row r="372" spans="5:5" ht="14.25" customHeight="1" x14ac:dyDescent="0.2">
      <c r="E372" s="12"/>
    </row>
    <row r="373" spans="5:5" ht="14.25" customHeight="1" x14ac:dyDescent="0.2">
      <c r="E373" s="12"/>
    </row>
    <row r="374" spans="5:5" ht="14.25" customHeight="1" x14ac:dyDescent="0.2">
      <c r="E374" s="12"/>
    </row>
    <row r="375" spans="5:5" ht="14.25" customHeight="1" x14ac:dyDescent="0.2">
      <c r="E375" s="12"/>
    </row>
    <row r="376" spans="5:5" ht="14.25" customHeight="1" x14ac:dyDescent="0.2">
      <c r="E376" s="12"/>
    </row>
    <row r="377" spans="5:5" ht="14.25" customHeight="1" x14ac:dyDescent="0.2">
      <c r="E377" s="12"/>
    </row>
    <row r="378" spans="5:5" ht="14.25" customHeight="1" x14ac:dyDescent="0.2">
      <c r="E378" s="12"/>
    </row>
    <row r="379" spans="5:5" ht="14.25" customHeight="1" x14ac:dyDescent="0.2">
      <c r="E379" s="12"/>
    </row>
    <row r="380" spans="5:5" ht="14.25" customHeight="1" x14ac:dyDescent="0.2">
      <c r="E380" s="12"/>
    </row>
    <row r="381" spans="5:5" ht="14.25" customHeight="1" x14ac:dyDescent="0.2">
      <c r="E381" s="12"/>
    </row>
    <row r="382" spans="5:5" ht="14.25" customHeight="1" x14ac:dyDescent="0.2">
      <c r="E382" s="12"/>
    </row>
    <row r="383" spans="5:5" ht="14.25" customHeight="1" x14ac:dyDescent="0.2">
      <c r="E383" s="12"/>
    </row>
    <row r="384" spans="5:5" ht="14.25" customHeight="1" x14ac:dyDescent="0.2">
      <c r="E384" s="12"/>
    </row>
    <row r="385" spans="5:5" ht="14.25" customHeight="1" x14ac:dyDescent="0.2">
      <c r="E385" s="12"/>
    </row>
    <row r="386" spans="5:5" ht="14.25" customHeight="1" x14ac:dyDescent="0.2">
      <c r="E386" s="12"/>
    </row>
    <row r="387" spans="5:5" ht="14.25" customHeight="1" x14ac:dyDescent="0.2">
      <c r="E387" s="12"/>
    </row>
    <row r="388" spans="5:5" ht="14.25" customHeight="1" x14ac:dyDescent="0.2">
      <c r="E388" s="12"/>
    </row>
    <row r="389" spans="5:5" ht="14.25" customHeight="1" x14ac:dyDescent="0.2">
      <c r="E389" s="12"/>
    </row>
    <row r="390" spans="5:5" ht="14.25" customHeight="1" x14ac:dyDescent="0.2">
      <c r="E390" s="12"/>
    </row>
    <row r="391" spans="5:5" ht="14.25" customHeight="1" x14ac:dyDescent="0.2">
      <c r="E391" s="12"/>
    </row>
    <row r="392" spans="5:5" ht="14.25" customHeight="1" x14ac:dyDescent="0.2">
      <c r="E392" s="12"/>
    </row>
    <row r="393" spans="5:5" ht="14.25" customHeight="1" x14ac:dyDescent="0.2">
      <c r="E393" s="12"/>
    </row>
    <row r="394" spans="5:5" ht="14.25" customHeight="1" x14ac:dyDescent="0.2">
      <c r="E394" s="12"/>
    </row>
    <row r="395" spans="5:5" ht="14.25" customHeight="1" x14ac:dyDescent="0.2">
      <c r="E395" s="12"/>
    </row>
    <row r="396" spans="5:5" ht="14.25" customHeight="1" x14ac:dyDescent="0.2">
      <c r="E396" s="12"/>
    </row>
    <row r="397" spans="5:5" ht="14.25" customHeight="1" x14ac:dyDescent="0.2">
      <c r="E397" s="12"/>
    </row>
    <row r="398" spans="5:5" ht="14.25" customHeight="1" x14ac:dyDescent="0.2">
      <c r="E398" s="12"/>
    </row>
    <row r="399" spans="5:5" ht="14.25" customHeight="1" x14ac:dyDescent="0.2">
      <c r="E399" s="12"/>
    </row>
    <row r="400" spans="5:5" ht="14.25" customHeight="1" x14ac:dyDescent="0.2">
      <c r="E400" s="12"/>
    </row>
    <row r="401" spans="5:5" ht="14.25" customHeight="1" x14ac:dyDescent="0.2">
      <c r="E401" s="12"/>
    </row>
    <row r="402" spans="5:5" ht="14.25" customHeight="1" x14ac:dyDescent="0.2">
      <c r="E402" s="12"/>
    </row>
    <row r="403" spans="5:5" ht="14.25" customHeight="1" x14ac:dyDescent="0.2">
      <c r="E403" s="12"/>
    </row>
    <row r="404" spans="5:5" ht="14.25" customHeight="1" x14ac:dyDescent="0.2">
      <c r="E404" s="12"/>
    </row>
    <row r="405" spans="5:5" ht="14.25" customHeight="1" x14ac:dyDescent="0.2">
      <c r="E405" s="12"/>
    </row>
    <row r="406" spans="5:5" ht="14.25" customHeight="1" x14ac:dyDescent="0.2">
      <c r="E406" s="12"/>
    </row>
    <row r="407" spans="5:5" ht="14.25" customHeight="1" x14ac:dyDescent="0.2">
      <c r="E407" s="12"/>
    </row>
    <row r="408" spans="5:5" ht="14.25" customHeight="1" x14ac:dyDescent="0.2">
      <c r="E408" s="12"/>
    </row>
    <row r="409" spans="5:5" ht="14.25" customHeight="1" x14ac:dyDescent="0.2">
      <c r="E409" s="12"/>
    </row>
    <row r="410" spans="5:5" ht="14.25" customHeight="1" x14ac:dyDescent="0.2">
      <c r="E410" s="12"/>
    </row>
    <row r="411" spans="5:5" ht="14.25" customHeight="1" x14ac:dyDescent="0.2">
      <c r="E411" s="12"/>
    </row>
    <row r="412" spans="5:5" ht="14.25" customHeight="1" x14ac:dyDescent="0.2">
      <c r="E412" s="12"/>
    </row>
    <row r="413" spans="5:5" ht="14.25" customHeight="1" x14ac:dyDescent="0.2">
      <c r="E413" s="12"/>
    </row>
    <row r="414" spans="5:5" ht="14.25" customHeight="1" x14ac:dyDescent="0.2">
      <c r="E414" s="12"/>
    </row>
    <row r="415" spans="5:5" ht="14.25" customHeight="1" x14ac:dyDescent="0.2">
      <c r="E415" s="12"/>
    </row>
    <row r="416" spans="5:5" ht="14.25" customHeight="1" x14ac:dyDescent="0.2">
      <c r="E416" s="12"/>
    </row>
    <row r="417" spans="5:5" ht="14.25" customHeight="1" x14ac:dyDescent="0.2">
      <c r="E417" s="12"/>
    </row>
    <row r="418" spans="5:5" ht="14.25" customHeight="1" x14ac:dyDescent="0.2">
      <c r="E418" s="12"/>
    </row>
    <row r="419" spans="5:5" ht="14.25" customHeight="1" x14ac:dyDescent="0.2">
      <c r="E419" s="12"/>
    </row>
    <row r="420" spans="5:5" ht="14.25" customHeight="1" x14ac:dyDescent="0.2">
      <c r="E420" s="12"/>
    </row>
    <row r="421" spans="5:5" ht="14.25" customHeight="1" x14ac:dyDescent="0.2">
      <c r="E421" s="12"/>
    </row>
    <row r="422" spans="5:5" ht="14.25" customHeight="1" x14ac:dyDescent="0.2">
      <c r="E422" s="12"/>
    </row>
    <row r="423" spans="5:5" ht="14.25" customHeight="1" x14ac:dyDescent="0.2">
      <c r="E423" s="12"/>
    </row>
    <row r="424" spans="5:5" ht="14.25" customHeight="1" x14ac:dyDescent="0.2">
      <c r="E424" s="12"/>
    </row>
    <row r="425" spans="5:5" ht="14.25" customHeight="1" x14ac:dyDescent="0.2">
      <c r="E425" s="12"/>
    </row>
    <row r="426" spans="5:5" ht="14.25" customHeight="1" x14ac:dyDescent="0.2">
      <c r="E426" s="12"/>
    </row>
    <row r="427" spans="5:5" ht="14.25" customHeight="1" x14ac:dyDescent="0.2">
      <c r="E427" s="12"/>
    </row>
    <row r="428" spans="5:5" ht="14.25" customHeight="1" x14ac:dyDescent="0.2">
      <c r="E428" s="12"/>
    </row>
    <row r="429" spans="5:5" ht="14.25" customHeight="1" x14ac:dyDescent="0.2">
      <c r="E429" s="12"/>
    </row>
    <row r="430" spans="5:5" ht="14.25" customHeight="1" x14ac:dyDescent="0.2">
      <c r="E430" s="12"/>
    </row>
    <row r="431" spans="5:5" ht="14.25" customHeight="1" x14ac:dyDescent="0.2">
      <c r="E431" s="12"/>
    </row>
    <row r="432" spans="5:5" ht="14.25" customHeight="1" x14ac:dyDescent="0.2">
      <c r="E432" s="12"/>
    </row>
    <row r="433" spans="5:5" ht="14.25" customHeight="1" x14ac:dyDescent="0.2">
      <c r="E433" s="12"/>
    </row>
    <row r="434" spans="5:5" ht="14.25" customHeight="1" x14ac:dyDescent="0.2">
      <c r="E434" s="12"/>
    </row>
    <row r="435" spans="5:5" ht="14.25" customHeight="1" x14ac:dyDescent="0.2">
      <c r="E435" s="12"/>
    </row>
    <row r="436" spans="5:5" ht="14.25" customHeight="1" x14ac:dyDescent="0.2">
      <c r="E436" s="12"/>
    </row>
    <row r="437" spans="5:5" ht="14.25" customHeight="1" x14ac:dyDescent="0.2">
      <c r="E437" s="12"/>
    </row>
    <row r="438" spans="5:5" ht="14.25" customHeight="1" x14ac:dyDescent="0.2">
      <c r="E438" s="12"/>
    </row>
    <row r="439" spans="5:5" ht="14.25" customHeight="1" x14ac:dyDescent="0.2">
      <c r="E439" s="12"/>
    </row>
    <row r="440" spans="5:5" ht="14.25" customHeight="1" x14ac:dyDescent="0.2">
      <c r="E440" s="12"/>
    </row>
    <row r="441" spans="5:5" ht="14.25" customHeight="1" x14ac:dyDescent="0.2">
      <c r="E441" s="12"/>
    </row>
    <row r="442" spans="5:5" ht="14.25" customHeight="1" x14ac:dyDescent="0.2">
      <c r="E442" s="12"/>
    </row>
    <row r="443" spans="5:5" ht="14.25" customHeight="1" x14ac:dyDescent="0.2">
      <c r="E443" s="12"/>
    </row>
    <row r="444" spans="5:5" ht="14.25" customHeight="1" x14ac:dyDescent="0.2">
      <c r="E444" s="12"/>
    </row>
    <row r="445" spans="5:5" ht="14.25" customHeight="1" x14ac:dyDescent="0.2">
      <c r="E445" s="12"/>
    </row>
    <row r="446" spans="5:5" ht="14.25" customHeight="1" x14ac:dyDescent="0.2">
      <c r="E446" s="12"/>
    </row>
    <row r="447" spans="5:5" ht="14.25" customHeight="1" x14ac:dyDescent="0.2">
      <c r="E447" s="12"/>
    </row>
    <row r="448" spans="5:5" ht="14.25" customHeight="1" x14ac:dyDescent="0.2">
      <c r="E448" s="12"/>
    </row>
    <row r="449" spans="5:5" ht="14.25" customHeight="1" x14ac:dyDescent="0.2">
      <c r="E449" s="12"/>
    </row>
    <row r="450" spans="5:5" ht="14.25" customHeight="1" x14ac:dyDescent="0.2">
      <c r="E450" s="12"/>
    </row>
    <row r="451" spans="5:5" ht="14.25" customHeight="1" x14ac:dyDescent="0.2">
      <c r="E451" s="12"/>
    </row>
    <row r="452" spans="5:5" ht="14.25" customHeight="1" x14ac:dyDescent="0.2">
      <c r="E452" s="12"/>
    </row>
    <row r="453" spans="5:5" ht="14.25" customHeight="1" x14ac:dyDescent="0.2">
      <c r="E453" s="12"/>
    </row>
    <row r="454" spans="5:5" ht="14.25" customHeight="1" x14ac:dyDescent="0.2">
      <c r="E454" s="12"/>
    </row>
    <row r="455" spans="5:5" ht="14.25" customHeight="1" x14ac:dyDescent="0.2">
      <c r="E455" s="12"/>
    </row>
    <row r="456" spans="5:5" ht="14.25" customHeight="1" x14ac:dyDescent="0.2">
      <c r="E456" s="12"/>
    </row>
    <row r="457" spans="5:5" ht="14.25" customHeight="1" x14ac:dyDescent="0.2">
      <c r="E457" s="12"/>
    </row>
    <row r="458" spans="5:5" ht="14.25" customHeight="1" x14ac:dyDescent="0.2">
      <c r="E458" s="12"/>
    </row>
    <row r="459" spans="5:5" ht="14.25" customHeight="1" x14ac:dyDescent="0.2">
      <c r="E459" s="12"/>
    </row>
    <row r="460" spans="5:5" ht="14.25" customHeight="1" x14ac:dyDescent="0.2">
      <c r="E460" s="12"/>
    </row>
    <row r="461" spans="5:5" ht="14.25" customHeight="1" x14ac:dyDescent="0.2">
      <c r="E461" s="12"/>
    </row>
    <row r="462" spans="5:5" ht="14.25" customHeight="1" x14ac:dyDescent="0.2">
      <c r="E462" s="12"/>
    </row>
    <row r="463" spans="5:5" ht="14.25" customHeight="1" x14ac:dyDescent="0.2">
      <c r="E463" s="12"/>
    </row>
    <row r="464" spans="5:5" ht="14.25" customHeight="1" x14ac:dyDescent="0.2">
      <c r="E464" s="12"/>
    </row>
    <row r="465" spans="5:5" ht="14.25" customHeight="1" x14ac:dyDescent="0.2">
      <c r="E465" s="12"/>
    </row>
    <row r="466" spans="5:5" ht="14.25" customHeight="1" x14ac:dyDescent="0.2">
      <c r="E466" s="12"/>
    </row>
    <row r="467" spans="5:5" ht="14.25" customHeight="1" x14ac:dyDescent="0.2">
      <c r="E467" s="12"/>
    </row>
    <row r="468" spans="5:5" ht="14.25" customHeight="1" x14ac:dyDescent="0.2">
      <c r="E468" s="12"/>
    </row>
    <row r="469" spans="5:5" ht="14.25" customHeight="1" x14ac:dyDescent="0.2">
      <c r="E469" s="12"/>
    </row>
    <row r="470" spans="5:5" ht="14.25" customHeight="1" x14ac:dyDescent="0.2">
      <c r="E470" s="12"/>
    </row>
    <row r="471" spans="5:5" ht="14.25" customHeight="1" x14ac:dyDescent="0.2">
      <c r="E471" s="12"/>
    </row>
    <row r="472" spans="5:5" ht="14.25" customHeight="1" x14ac:dyDescent="0.2">
      <c r="E472" s="12"/>
    </row>
    <row r="473" spans="5:5" ht="14.25" customHeight="1" x14ac:dyDescent="0.2">
      <c r="E473" s="12"/>
    </row>
    <row r="474" spans="5:5" ht="14.25" customHeight="1" x14ac:dyDescent="0.2">
      <c r="E474" s="12"/>
    </row>
    <row r="475" spans="5:5" ht="14.25" customHeight="1" x14ac:dyDescent="0.2">
      <c r="E475" s="12"/>
    </row>
    <row r="476" spans="5:5" ht="14.25" customHeight="1" x14ac:dyDescent="0.2">
      <c r="E476" s="12"/>
    </row>
    <row r="477" spans="5:5" ht="14.25" customHeight="1" x14ac:dyDescent="0.2">
      <c r="E477" s="12"/>
    </row>
    <row r="478" spans="5:5" ht="14.25" customHeight="1" x14ac:dyDescent="0.2">
      <c r="E478" s="12"/>
    </row>
    <row r="479" spans="5:5" ht="14.25" customHeight="1" x14ac:dyDescent="0.2">
      <c r="E479" s="12"/>
    </row>
    <row r="480" spans="5:5" ht="14.25" customHeight="1" x14ac:dyDescent="0.2">
      <c r="E480" s="12"/>
    </row>
    <row r="481" spans="5:5" ht="14.25" customHeight="1" x14ac:dyDescent="0.2">
      <c r="E481" s="12"/>
    </row>
    <row r="482" spans="5:5" ht="14.25" customHeight="1" x14ac:dyDescent="0.2">
      <c r="E482" s="12"/>
    </row>
    <row r="483" spans="5:5" ht="14.25" customHeight="1" x14ac:dyDescent="0.2">
      <c r="E483" s="12"/>
    </row>
    <row r="484" spans="5:5" ht="14.25" customHeight="1" x14ac:dyDescent="0.2">
      <c r="E484" s="12"/>
    </row>
    <row r="485" spans="5:5" ht="14.25" customHeight="1" x14ac:dyDescent="0.2">
      <c r="E485" s="12"/>
    </row>
    <row r="486" spans="5:5" ht="14.25" customHeight="1" x14ac:dyDescent="0.2">
      <c r="E486" s="12"/>
    </row>
    <row r="487" spans="5:5" ht="14.25" customHeight="1" x14ac:dyDescent="0.2">
      <c r="E487" s="12"/>
    </row>
    <row r="488" spans="5:5" ht="14.25" customHeight="1" x14ac:dyDescent="0.2">
      <c r="E488" s="12"/>
    </row>
    <row r="489" spans="5:5" ht="14.25" customHeight="1" x14ac:dyDescent="0.2">
      <c r="E489" s="12"/>
    </row>
    <row r="490" spans="5:5" ht="14.25" customHeight="1" x14ac:dyDescent="0.2">
      <c r="E490" s="12"/>
    </row>
    <row r="491" spans="5:5" ht="14.25" customHeight="1" x14ac:dyDescent="0.2">
      <c r="E491" s="12"/>
    </row>
    <row r="492" spans="5:5" ht="14.25" customHeight="1" x14ac:dyDescent="0.2">
      <c r="E492" s="12"/>
    </row>
    <row r="493" spans="5:5" ht="14.25" customHeight="1" x14ac:dyDescent="0.2">
      <c r="E493" s="12"/>
    </row>
    <row r="494" spans="5:5" ht="14.25" customHeight="1" x14ac:dyDescent="0.2">
      <c r="E494" s="12"/>
    </row>
    <row r="495" spans="5:5" ht="14.25" customHeight="1" x14ac:dyDescent="0.2">
      <c r="E495" s="12"/>
    </row>
    <row r="496" spans="5:5" ht="14.25" customHeight="1" x14ac:dyDescent="0.2">
      <c r="E496" s="12"/>
    </row>
    <row r="497" spans="5:5" ht="14.25" customHeight="1" x14ac:dyDescent="0.2">
      <c r="E497" s="12"/>
    </row>
    <row r="498" spans="5:5" ht="14.25" customHeight="1" x14ac:dyDescent="0.2">
      <c r="E498" s="12"/>
    </row>
    <row r="499" spans="5:5" ht="14.25" customHeight="1" x14ac:dyDescent="0.2">
      <c r="E499" s="12"/>
    </row>
    <row r="500" spans="5:5" ht="14.25" customHeight="1" x14ac:dyDescent="0.2">
      <c r="E500" s="12"/>
    </row>
    <row r="501" spans="5:5" ht="14.25" customHeight="1" x14ac:dyDescent="0.2">
      <c r="E501" s="12"/>
    </row>
    <row r="502" spans="5:5" ht="14.25" customHeight="1" x14ac:dyDescent="0.2">
      <c r="E502" s="12"/>
    </row>
    <row r="503" spans="5:5" ht="14.25" customHeight="1" x14ac:dyDescent="0.2">
      <c r="E503" s="12"/>
    </row>
    <row r="504" spans="5:5" ht="14.25" customHeight="1" x14ac:dyDescent="0.2">
      <c r="E504" s="12"/>
    </row>
    <row r="505" spans="5:5" ht="14.25" customHeight="1" x14ac:dyDescent="0.2">
      <c r="E505" s="12"/>
    </row>
    <row r="506" spans="5:5" ht="14.25" customHeight="1" x14ac:dyDescent="0.2">
      <c r="E506" s="12"/>
    </row>
    <row r="507" spans="5:5" ht="14.25" customHeight="1" x14ac:dyDescent="0.2">
      <c r="E507" s="12"/>
    </row>
    <row r="508" spans="5:5" ht="14.25" customHeight="1" x14ac:dyDescent="0.2">
      <c r="E508" s="12"/>
    </row>
    <row r="509" spans="5:5" ht="14.25" customHeight="1" x14ac:dyDescent="0.2">
      <c r="E509" s="12"/>
    </row>
    <row r="510" spans="5:5" ht="14.25" customHeight="1" x14ac:dyDescent="0.2">
      <c r="E510" s="12"/>
    </row>
    <row r="511" spans="5:5" ht="14.25" customHeight="1" x14ac:dyDescent="0.2">
      <c r="E511" s="12"/>
    </row>
    <row r="512" spans="5:5" ht="14.25" customHeight="1" x14ac:dyDescent="0.2">
      <c r="E512" s="12"/>
    </row>
    <row r="513" spans="5:5" ht="14.25" customHeight="1" x14ac:dyDescent="0.2">
      <c r="E513" s="12"/>
    </row>
    <row r="514" spans="5:5" ht="14.25" customHeight="1" x14ac:dyDescent="0.2">
      <c r="E514" s="12"/>
    </row>
    <row r="515" spans="5:5" ht="14.25" customHeight="1" x14ac:dyDescent="0.2">
      <c r="E515" s="12"/>
    </row>
    <row r="516" spans="5:5" ht="14.25" customHeight="1" x14ac:dyDescent="0.2">
      <c r="E516" s="12"/>
    </row>
    <row r="517" spans="5:5" ht="14.25" customHeight="1" x14ac:dyDescent="0.2">
      <c r="E517" s="12"/>
    </row>
    <row r="518" spans="5:5" ht="14.25" customHeight="1" x14ac:dyDescent="0.2">
      <c r="E518" s="12"/>
    </row>
    <row r="519" spans="5:5" ht="14.25" customHeight="1" x14ac:dyDescent="0.2">
      <c r="E519" s="12"/>
    </row>
    <row r="520" spans="5:5" ht="14.25" customHeight="1" x14ac:dyDescent="0.2">
      <c r="E520" s="12"/>
    </row>
    <row r="521" spans="5:5" ht="14.25" customHeight="1" x14ac:dyDescent="0.2">
      <c r="E521" s="12"/>
    </row>
    <row r="522" spans="5:5" ht="14.25" customHeight="1" x14ac:dyDescent="0.2">
      <c r="E522" s="12"/>
    </row>
    <row r="523" spans="5:5" ht="14.25" customHeight="1" x14ac:dyDescent="0.2">
      <c r="E523" s="12"/>
    </row>
    <row r="524" spans="5:5" ht="14.25" customHeight="1" x14ac:dyDescent="0.2">
      <c r="E524" s="12"/>
    </row>
    <row r="525" spans="5:5" ht="14.25" customHeight="1" x14ac:dyDescent="0.2">
      <c r="E525" s="12"/>
    </row>
    <row r="526" spans="5:5" ht="14.25" customHeight="1" x14ac:dyDescent="0.2">
      <c r="E526" s="12"/>
    </row>
    <row r="527" spans="5:5" ht="14.25" customHeight="1" x14ac:dyDescent="0.2">
      <c r="E527" s="12"/>
    </row>
    <row r="528" spans="5:5" ht="14.25" customHeight="1" x14ac:dyDescent="0.2">
      <c r="E528" s="12"/>
    </row>
    <row r="529" spans="5:5" ht="14.25" customHeight="1" x14ac:dyDescent="0.2">
      <c r="E529" s="12"/>
    </row>
    <row r="530" spans="5:5" ht="14.25" customHeight="1" x14ac:dyDescent="0.2">
      <c r="E530" s="12"/>
    </row>
    <row r="531" spans="5:5" ht="14.25" customHeight="1" x14ac:dyDescent="0.2">
      <c r="E531" s="12"/>
    </row>
    <row r="532" spans="5:5" ht="14.25" customHeight="1" x14ac:dyDescent="0.2">
      <c r="E532" s="12"/>
    </row>
    <row r="533" spans="5:5" ht="14.25" customHeight="1" x14ac:dyDescent="0.2">
      <c r="E533" s="12"/>
    </row>
    <row r="534" spans="5:5" ht="14.25" customHeight="1" x14ac:dyDescent="0.2">
      <c r="E534" s="12"/>
    </row>
    <row r="535" spans="5:5" ht="14.25" customHeight="1" x14ac:dyDescent="0.2">
      <c r="E535" s="12"/>
    </row>
    <row r="536" spans="5:5" ht="14.25" customHeight="1" x14ac:dyDescent="0.2">
      <c r="E536" s="12"/>
    </row>
    <row r="537" spans="5:5" ht="14.25" customHeight="1" x14ac:dyDescent="0.2">
      <c r="E537" s="12"/>
    </row>
    <row r="538" spans="5:5" ht="14.25" customHeight="1" x14ac:dyDescent="0.2">
      <c r="E538" s="12"/>
    </row>
    <row r="539" spans="5:5" ht="14.25" customHeight="1" x14ac:dyDescent="0.2">
      <c r="E539" s="12"/>
    </row>
    <row r="540" spans="5:5" ht="14.25" customHeight="1" x14ac:dyDescent="0.2">
      <c r="E540" s="12"/>
    </row>
    <row r="541" spans="5:5" ht="14.25" customHeight="1" x14ac:dyDescent="0.2">
      <c r="E541" s="12"/>
    </row>
    <row r="542" spans="5:5" ht="14.25" customHeight="1" x14ac:dyDescent="0.2">
      <c r="E542" s="12"/>
    </row>
    <row r="543" spans="5:5" ht="14.25" customHeight="1" x14ac:dyDescent="0.2">
      <c r="E543" s="12"/>
    </row>
    <row r="544" spans="5:5" ht="14.25" customHeight="1" x14ac:dyDescent="0.2">
      <c r="E544" s="12"/>
    </row>
    <row r="545" spans="5:5" ht="14.25" customHeight="1" x14ac:dyDescent="0.2">
      <c r="E545" s="12"/>
    </row>
    <row r="546" spans="5:5" ht="14.25" customHeight="1" x14ac:dyDescent="0.2">
      <c r="E546" s="12"/>
    </row>
    <row r="547" spans="5:5" ht="14.25" customHeight="1" x14ac:dyDescent="0.2">
      <c r="E547" s="12"/>
    </row>
    <row r="548" spans="5:5" ht="14.25" customHeight="1" x14ac:dyDescent="0.2">
      <c r="E548" s="12"/>
    </row>
    <row r="549" spans="5:5" ht="14.25" customHeight="1" x14ac:dyDescent="0.2">
      <c r="E549" s="12"/>
    </row>
    <row r="550" spans="5:5" ht="14.25" customHeight="1" x14ac:dyDescent="0.2">
      <c r="E550" s="12"/>
    </row>
    <row r="551" spans="5:5" ht="14.25" customHeight="1" x14ac:dyDescent="0.2">
      <c r="E551" s="12"/>
    </row>
    <row r="552" spans="5:5" ht="14.25" customHeight="1" x14ac:dyDescent="0.2">
      <c r="E552" s="12"/>
    </row>
    <row r="553" spans="5:5" ht="14.25" customHeight="1" x14ac:dyDescent="0.2">
      <c r="E553" s="12"/>
    </row>
    <row r="554" spans="5:5" ht="14.25" customHeight="1" x14ac:dyDescent="0.2">
      <c r="E554" s="12"/>
    </row>
    <row r="555" spans="5:5" ht="14.25" customHeight="1" x14ac:dyDescent="0.2">
      <c r="E555" s="12"/>
    </row>
    <row r="556" spans="5:5" ht="14.25" customHeight="1" x14ac:dyDescent="0.2">
      <c r="E556" s="12"/>
    </row>
    <row r="557" spans="5:5" ht="14.25" customHeight="1" x14ac:dyDescent="0.2">
      <c r="E557" s="12"/>
    </row>
    <row r="558" spans="5:5" ht="14.25" customHeight="1" x14ac:dyDescent="0.2">
      <c r="E558" s="12"/>
    </row>
    <row r="559" spans="5:5" ht="14.25" customHeight="1" x14ac:dyDescent="0.2">
      <c r="E559" s="12"/>
    </row>
    <row r="560" spans="5:5" ht="14.25" customHeight="1" x14ac:dyDescent="0.2">
      <c r="E560" s="12"/>
    </row>
    <row r="561" spans="5:5" ht="14.25" customHeight="1" x14ac:dyDescent="0.2">
      <c r="E561" s="12"/>
    </row>
    <row r="562" spans="5:5" ht="14.25" customHeight="1" x14ac:dyDescent="0.2">
      <c r="E562" s="12"/>
    </row>
    <row r="563" spans="5:5" ht="14.25" customHeight="1" x14ac:dyDescent="0.2">
      <c r="E563" s="12"/>
    </row>
    <row r="564" spans="5:5" ht="14.25" customHeight="1" x14ac:dyDescent="0.2">
      <c r="E564" s="12"/>
    </row>
    <row r="565" spans="5:5" ht="14.25" customHeight="1" x14ac:dyDescent="0.2">
      <c r="E565" s="12"/>
    </row>
    <row r="566" spans="5:5" ht="14.25" customHeight="1" x14ac:dyDescent="0.2">
      <c r="E566" s="12"/>
    </row>
    <row r="567" spans="5:5" ht="14.25" customHeight="1" x14ac:dyDescent="0.2">
      <c r="E567" s="12"/>
    </row>
    <row r="568" spans="5:5" ht="14.25" customHeight="1" x14ac:dyDescent="0.2">
      <c r="E568" s="12"/>
    </row>
    <row r="569" spans="5:5" ht="14.25" customHeight="1" x14ac:dyDescent="0.2">
      <c r="E569" s="12"/>
    </row>
    <row r="570" spans="5:5" ht="14.25" customHeight="1" x14ac:dyDescent="0.2">
      <c r="E570" s="12"/>
    </row>
    <row r="571" spans="5:5" ht="14.25" customHeight="1" x14ac:dyDescent="0.2">
      <c r="E571" s="12"/>
    </row>
    <row r="572" spans="5:5" ht="14.25" customHeight="1" x14ac:dyDescent="0.2">
      <c r="E572" s="12"/>
    </row>
    <row r="573" spans="5:5" ht="14.25" customHeight="1" x14ac:dyDescent="0.2">
      <c r="E573" s="12"/>
    </row>
    <row r="574" spans="5:5" ht="14.25" customHeight="1" x14ac:dyDescent="0.2">
      <c r="E574" s="12"/>
    </row>
    <row r="575" spans="5:5" ht="14.25" customHeight="1" x14ac:dyDescent="0.2">
      <c r="E575" s="12"/>
    </row>
    <row r="576" spans="5:5" ht="14.25" customHeight="1" x14ac:dyDescent="0.2">
      <c r="E576" s="12"/>
    </row>
    <row r="577" spans="5:5" ht="14.25" customHeight="1" x14ac:dyDescent="0.2">
      <c r="E577" s="12"/>
    </row>
    <row r="578" spans="5:5" ht="14.25" customHeight="1" x14ac:dyDescent="0.2">
      <c r="E578" s="12"/>
    </row>
    <row r="579" spans="5:5" ht="14.25" customHeight="1" x14ac:dyDescent="0.2">
      <c r="E579" s="12"/>
    </row>
    <row r="580" spans="5:5" ht="14.25" customHeight="1" x14ac:dyDescent="0.2">
      <c r="E580" s="12"/>
    </row>
    <row r="581" spans="5:5" ht="14.25" customHeight="1" x14ac:dyDescent="0.2">
      <c r="E581" s="12"/>
    </row>
    <row r="582" spans="5:5" ht="14.25" customHeight="1" x14ac:dyDescent="0.2">
      <c r="E582" s="12"/>
    </row>
    <row r="583" spans="5:5" ht="14.25" customHeight="1" x14ac:dyDescent="0.2">
      <c r="E583" s="12"/>
    </row>
    <row r="584" spans="5:5" ht="14.25" customHeight="1" x14ac:dyDescent="0.2">
      <c r="E584" s="12"/>
    </row>
    <row r="585" spans="5:5" ht="14.25" customHeight="1" x14ac:dyDescent="0.2">
      <c r="E585" s="12"/>
    </row>
    <row r="586" spans="5:5" ht="14.25" customHeight="1" x14ac:dyDescent="0.2">
      <c r="E586" s="12"/>
    </row>
    <row r="587" spans="5:5" ht="14.25" customHeight="1" x14ac:dyDescent="0.2">
      <c r="E587" s="12"/>
    </row>
    <row r="588" spans="5:5" ht="14.25" customHeight="1" x14ac:dyDescent="0.2">
      <c r="E588" s="12"/>
    </row>
    <row r="589" spans="5:5" ht="14.25" customHeight="1" x14ac:dyDescent="0.2">
      <c r="E589" s="12"/>
    </row>
    <row r="590" spans="5:5" ht="14.25" customHeight="1" x14ac:dyDescent="0.2">
      <c r="E590" s="12"/>
    </row>
    <row r="591" spans="5:5" ht="14.25" customHeight="1" x14ac:dyDescent="0.2">
      <c r="E591" s="12"/>
    </row>
    <row r="592" spans="5:5" ht="14.25" customHeight="1" x14ac:dyDescent="0.2">
      <c r="E592" s="12"/>
    </row>
    <row r="593" spans="5:5" ht="14.25" customHeight="1" x14ac:dyDescent="0.2">
      <c r="E593" s="12"/>
    </row>
    <row r="594" spans="5:5" ht="14.25" customHeight="1" x14ac:dyDescent="0.2">
      <c r="E594" s="12"/>
    </row>
    <row r="595" spans="5:5" ht="14.25" customHeight="1" x14ac:dyDescent="0.2">
      <c r="E595" s="12"/>
    </row>
    <row r="596" spans="5:5" ht="14.25" customHeight="1" x14ac:dyDescent="0.2">
      <c r="E596" s="12"/>
    </row>
    <row r="597" spans="5:5" ht="14.25" customHeight="1" x14ac:dyDescent="0.2">
      <c r="E597" s="12"/>
    </row>
    <row r="598" spans="5:5" ht="14.25" customHeight="1" x14ac:dyDescent="0.2">
      <c r="E598" s="12"/>
    </row>
    <row r="599" spans="5:5" ht="14.25" customHeight="1" x14ac:dyDescent="0.2">
      <c r="E599" s="12"/>
    </row>
    <row r="600" spans="5:5" ht="14.25" customHeight="1" x14ac:dyDescent="0.2">
      <c r="E600" s="12"/>
    </row>
    <row r="601" spans="5:5" ht="14.25" customHeight="1" x14ac:dyDescent="0.2">
      <c r="E601" s="12"/>
    </row>
    <row r="602" spans="5:5" ht="14.25" customHeight="1" x14ac:dyDescent="0.2">
      <c r="E602" s="12"/>
    </row>
    <row r="603" spans="5:5" ht="14.25" customHeight="1" x14ac:dyDescent="0.2">
      <c r="E603" s="12"/>
    </row>
    <row r="604" spans="5:5" ht="14.25" customHeight="1" x14ac:dyDescent="0.2">
      <c r="E604" s="12"/>
    </row>
    <row r="605" spans="5:5" ht="14.25" customHeight="1" x14ac:dyDescent="0.2">
      <c r="E605" s="12"/>
    </row>
    <row r="606" spans="5:5" ht="14.25" customHeight="1" x14ac:dyDescent="0.2">
      <c r="E606" s="12"/>
    </row>
    <row r="607" spans="5:5" ht="14.25" customHeight="1" x14ac:dyDescent="0.2">
      <c r="E607" s="12"/>
    </row>
    <row r="608" spans="5:5" ht="14.25" customHeight="1" x14ac:dyDescent="0.2">
      <c r="E608" s="12"/>
    </row>
    <row r="609" spans="5:5" ht="14.25" customHeight="1" x14ac:dyDescent="0.2">
      <c r="E609" s="12"/>
    </row>
    <row r="610" spans="5:5" ht="14.25" customHeight="1" x14ac:dyDescent="0.2">
      <c r="E610" s="12"/>
    </row>
    <row r="611" spans="5:5" ht="14.25" customHeight="1" x14ac:dyDescent="0.2">
      <c r="E611" s="12"/>
    </row>
    <row r="612" spans="5:5" ht="14.25" customHeight="1" x14ac:dyDescent="0.2">
      <c r="E612" s="12"/>
    </row>
    <row r="613" spans="5:5" ht="14.25" customHeight="1" x14ac:dyDescent="0.2">
      <c r="E613" s="12"/>
    </row>
    <row r="614" spans="5:5" ht="14.25" customHeight="1" x14ac:dyDescent="0.2">
      <c r="E614" s="12"/>
    </row>
    <row r="615" spans="5:5" ht="14.25" customHeight="1" x14ac:dyDescent="0.2">
      <c r="E615" s="12"/>
    </row>
    <row r="616" spans="5:5" ht="14.25" customHeight="1" x14ac:dyDescent="0.2">
      <c r="E616" s="12"/>
    </row>
    <row r="617" spans="5:5" ht="14.25" customHeight="1" x14ac:dyDescent="0.2">
      <c r="E617" s="12"/>
    </row>
    <row r="618" spans="5:5" ht="14.25" customHeight="1" x14ac:dyDescent="0.2">
      <c r="E618" s="12"/>
    </row>
    <row r="619" spans="5:5" ht="14.25" customHeight="1" x14ac:dyDescent="0.2">
      <c r="E619" s="12"/>
    </row>
    <row r="620" spans="5:5" ht="14.25" customHeight="1" x14ac:dyDescent="0.2">
      <c r="E620" s="12"/>
    </row>
    <row r="621" spans="5:5" ht="14.25" customHeight="1" x14ac:dyDescent="0.2">
      <c r="E621" s="12"/>
    </row>
    <row r="622" spans="5:5" ht="14.25" customHeight="1" x14ac:dyDescent="0.2">
      <c r="E622" s="12"/>
    </row>
    <row r="623" spans="5:5" ht="14.25" customHeight="1" x14ac:dyDescent="0.2">
      <c r="E623" s="12"/>
    </row>
    <row r="624" spans="5:5" ht="14.25" customHeight="1" x14ac:dyDescent="0.2">
      <c r="E624" s="12"/>
    </row>
    <row r="625" spans="5:5" ht="14.25" customHeight="1" x14ac:dyDescent="0.2">
      <c r="E625" s="12"/>
    </row>
    <row r="626" spans="5:5" ht="14.25" customHeight="1" x14ac:dyDescent="0.2">
      <c r="E626" s="12"/>
    </row>
    <row r="627" spans="5:5" ht="14.25" customHeight="1" x14ac:dyDescent="0.2">
      <c r="E627" s="12"/>
    </row>
    <row r="628" spans="5:5" ht="14.25" customHeight="1" x14ac:dyDescent="0.2">
      <c r="E628" s="12"/>
    </row>
    <row r="629" spans="5:5" ht="14.25" customHeight="1" x14ac:dyDescent="0.2">
      <c r="E629" s="12"/>
    </row>
    <row r="630" spans="5:5" ht="14.25" customHeight="1" x14ac:dyDescent="0.2">
      <c r="E630" s="12"/>
    </row>
    <row r="631" spans="5:5" ht="14.25" customHeight="1" x14ac:dyDescent="0.2">
      <c r="E631" s="12"/>
    </row>
    <row r="632" spans="5:5" ht="14.25" customHeight="1" x14ac:dyDescent="0.2">
      <c r="E632" s="12"/>
    </row>
    <row r="633" spans="5:5" ht="14.25" customHeight="1" x14ac:dyDescent="0.2">
      <c r="E633" s="12"/>
    </row>
    <row r="634" spans="5:5" ht="14.25" customHeight="1" x14ac:dyDescent="0.2">
      <c r="E634" s="12"/>
    </row>
    <row r="635" spans="5:5" ht="14.25" customHeight="1" x14ac:dyDescent="0.2">
      <c r="E635" s="12"/>
    </row>
    <row r="636" spans="5:5" ht="14.25" customHeight="1" x14ac:dyDescent="0.2">
      <c r="E636" s="12"/>
    </row>
    <row r="637" spans="5:5" ht="14.25" customHeight="1" x14ac:dyDescent="0.2">
      <c r="E637" s="12"/>
    </row>
    <row r="638" spans="5:5" ht="14.25" customHeight="1" x14ac:dyDescent="0.2">
      <c r="E638" s="12"/>
    </row>
    <row r="639" spans="5:5" ht="14.25" customHeight="1" x14ac:dyDescent="0.2">
      <c r="E639" s="12"/>
    </row>
    <row r="640" spans="5:5" ht="14.25" customHeight="1" x14ac:dyDescent="0.2">
      <c r="E640" s="12"/>
    </row>
    <row r="641" spans="5:5" ht="14.25" customHeight="1" x14ac:dyDescent="0.2">
      <c r="E641" s="12"/>
    </row>
    <row r="642" spans="5:5" ht="14.25" customHeight="1" x14ac:dyDescent="0.2">
      <c r="E642" s="12"/>
    </row>
    <row r="643" spans="5:5" ht="14.25" customHeight="1" x14ac:dyDescent="0.2">
      <c r="E643" s="12"/>
    </row>
    <row r="644" spans="5:5" ht="14.25" customHeight="1" x14ac:dyDescent="0.2">
      <c r="E644" s="12"/>
    </row>
    <row r="645" spans="5:5" ht="14.25" customHeight="1" x14ac:dyDescent="0.2">
      <c r="E645" s="12"/>
    </row>
    <row r="646" spans="5:5" ht="14.25" customHeight="1" x14ac:dyDescent="0.2">
      <c r="E646" s="12"/>
    </row>
    <row r="647" spans="5:5" ht="14.25" customHeight="1" x14ac:dyDescent="0.2">
      <c r="E647" s="12"/>
    </row>
    <row r="648" spans="5:5" ht="14.25" customHeight="1" x14ac:dyDescent="0.2">
      <c r="E648" s="12"/>
    </row>
    <row r="649" spans="5:5" ht="14.25" customHeight="1" x14ac:dyDescent="0.2">
      <c r="E649" s="12"/>
    </row>
    <row r="650" spans="5:5" ht="14.25" customHeight="1" x14ac:dyDescent="0.2">
      <c r="E650" s="12"/>
    </row>
    <row r="651" spans="5:5" ht="14.25" customHeight="1" x14ac:dyDescent="0.2">
      <c r="E651" s="12"/>
    </row>
    <row r="652" spans="5:5" ht="14.25" customHeight="1" x14ac:dyDescent="0.2">
      <c r="E652" s="12"/>
    </row>
    <row r="653" spans="5:5" ht="14.25" customHeight="1" x14ac:dyDescent="0.2">
      <c r="E653" s="12"/>
    </row>
    <row r="654" spans="5:5" ht="14.25" customHeight="1" x14ac:dyDescent="0.2">
      <c r="E654" s="12"/>
    </row>
    <row r="655" spans="5:5" ht="14.25" customHeight="1" x14ac:dyDescent="0.2">
      <c r="E655" s="12"/>
    </row>
    <row r="656" spans="5:5" ht="14.25" customHeight="1" x14ac:dyDescent="0.2">
      <c r="E656" s="12"/>
    </row>
    <row r="657" spans="5:5" ht="14.25" customHeight="1" x14ac:dyDescent="0.2">
      <c r="E657" s="12"/>
    </row>
    <row r="658" spans="5:5" ht="14.25" customHeight="1" x14ac:dyDescent="0.2">
      <c r="E658" s="12"/>
    </row>
    <row r="659" spans="5:5" ht="14.25" customHeight="1" x14ac:dyDescent="0.2">
      <c r="E659" s="12"/>
    </row>
    <row r="660" spans="5:5" ht="14.25" customHeight="1" x14ac:dyDescent="0.2">
      <c r="E660" s="12"/>
    </row>
    <row r="661" spans="5:5" ht="14.25" customHeight="1" x14ac:dyDescent="0.2">
      <c r="E661" s="12"/>
    </row>
    <row r="662" spans="5:5" ht="14.25" customHeight="1" x14ac:dyDescent="0.2">
      <c r="E662" s="12"/>
    </row>
    <row r="663" spans="5:5" ht="14.25" customHeight="1" x14ac:dyDescent="0.2">
      <c r="E663" s="12"/>
    </row>
    <row r="664" spans="5:5" ht="14.25" customHeight="1" x14ac:dyDescent="0.2">
      <c r="E664" s="12"/>
    </row>
    <row r="665" spans="5:5" ht="14.25" customHeight="1" x14ac:dyDescent="0.2">
      <c r="E665" s="12"/>
    </row>
    <row r="666" spans="5:5" ht="14.25" customHeight="1" x14ac:dyDescent="0.2">
      <c r="E666" s="12"/>
    </row>
    <row r="667" spans="5:5" ht="14.25" customHeight="1" x14ac:dyDescent="0.2">
      <c r="E667" s="12"/>
    </row>
    <row r="668" spans="5:5" ht="14.25" customHeight="1" x14ac:dyDescent="0.2">
      <c r="E668" s="12"/>
    </row>
    <row r="669" spans="5:5" ht="14.25" customHeight="1" x14ac:dyDescent="0.2">
      <c r="E669" s="12"/>
    </row>
    <row r="670" spans="5:5" ht="14.25" customHeight="1" x14ac:dyDescent="0.2">
      <c r="E670" s="12"/>
    </row>
    <row r="671" spans="5:5" ht="14.25" customHeight="1" x14ac:dyDescent="0.2">
      <c r="E671" s="12"/>
    </row>
    <row r="672" spans="5:5" ht="14.25" customHeight="1" x14ac:dyDescent="0.2">
      <c r="E672" s="12"/>
    </row>
    <row r="673" spans="5:5" ht="14.25" customHeight="1" x14ac:dyDescent="0.2">
      <c r="E673" s="12"/>
    </row>
    <row r="674" spans="5:5" ht="14.25" customHeight="1" x14ac:dyDescent="0.2">
      <c r="E674" s="12"/>
    </row>
    <row r="675" spans="5:5" ht="14.25" customHeight="1" x14ac:dyDescent="0.2">
      <c r="E675" s="12"/>
    </row>
    <row r="676" spans="5:5" ht="14.25" customHeight="1" x14ac:dyDescent="0.2">
      <c r="E676" s="12"/>
    </row>
    <row r="677" spans="5:5" ht="14.25" customHeight="1" x14ac:dyDescent="0.2">
      <c r="E677" s="12"/>
    </row>
    <row r="678" spans="5:5" ht="14.25" customHeight="1" x14ac:dyDescent="0.2">
      <c r="E678" s="12"/>
    </row>
    <row r="679" spans="5:5" ht="14.25" customHeight="1" x14ac:dyDescent="0.2">
      <c r="E679" s="12"/>
    </row>
    <row r="680" spans="5:5" ht="14.25" customHeight="1" x14ac:dyDescent="0.2">
      <c r="E680" s="12"/>
    </row>
    <row r="681" spans="5:5" ht="14.25" customHeight="1" x14ac:dyDescent="0.2">
      <c r="E681" s="12"/>
    </row>
    <row r="682" spans="5:5" ht="14.25" customHeight="1" x14ac:dyDescent="0.2">
      <c r="E682" s="12"/>
    </row>
    <row r="683" spans="5:5" ht="14.25" customHeight="1" x14ac:dyDescent="0.2">
      <c r="E683" s="12"/>
    </row>
    <row r="684" spans="5:5" ht="14.25" customHeight="1" x14ac:dyDescent="0.2">
      <c r="E684" s="12"/>
    </row>
    <row r="685" spans="5:5" ht="14.25" customHeight="1" x14ac:dyDescent="0.2">
      <c r="E685" s="12"/>
    </row>
    <row r="686" spans="5:5" ht="14.25" customHeight="1" x14ac:dyDescent="0.2">
      <c r="E686" s="12"/>
    </row>
    <row r="687" spans="5:5" ht="14.25" customHeight="1" x14ac:dyDescent="0.2">
      <c r="E687" s="12"/>
    </row>
    <row r="688" spans="5:5" ht="14.25" customHeight="1" x14ac:dyDescent="0.2">
      <c r="E688" s="12"/>
    </row>
    <row r="689" spans="5:5" ht="14.25" customHeight="1" x14ac:dyDescent="0.2">
      <c r="E689" s="12"/>
    </row>
    <row r="690" spans="5:5" ht="14.25" customHeight="1" x14ac:dyDescent="0.2">
      <c r="E690" s="12"/>
    </row>
    <row r="691" spans="5:5" ht="14.25" customHeight="1" x14ac:dyDescent="0.2">
      <c r="E691" s="12"/>
    </row>
    <row r="692" spans="5:5" ht="14.25" customHeight="1" x14ac:dyDescent="0.2">
      <c r="E692" s="12"/>
    </row>
    <row r="693" spans="5:5" ht="14.25" customHeight="1" x14ac:dyDescent="0.2">
      <c r="E693" s="12"/>
    </row>
    <row r="694" spans="5:5" ht="14.25" customHeight="1" x14ac:dyDescent="0.2">
      <c r="E694" s="12"/>
    </row>
    <row r="695" spans="5:5" ht="14.25" customHeight="1" x14ac:dyDescent="0.2">
      <c r="E695" s="12"/>
    </row>
    <row r="696" spans="5:5" ht="14.25" customHeight="1" x14ac:dyDescent="0.2">
      <c r="E696" s="12"/>
    </row>
    <row r="697" spans="5:5" ht="14.25" customHeight="1" x14ac:dyDescent="0.2">
      <c r="E697" s="12"/>
    </row>
    <row r="698" spans="5:5" ht="14.25" customHeight="1" x14ac:dyDescent="0.2">
      <c r="E698" s="12"/>
    </row>
    <row r="699" spans="5:5" ht="14.25" customHeight="1" x14ac:dyDescent="0.2">
      <c r="E699" s="12"/>
    </row>
    <row r="700" spans="5:5" ht="14.25" customHeight="1" x14ac:dyDescent="0.2">
      <c r="E700" s="12"/>
    </row>
    <row r="701" spans="5:5" ht="14.25" customHeight="1" x14ac:dyDescent="0.2">
      <c r="E701" s="12"/>
    </row>
    <row r="702" spans="5:5" ht="14.25" customHeight="1" x14ac:dyDescent="0.2">
      <c r="E702" s="12"/>
    </row>
    <row r="703" spans="5:5" ht="14.25" customHeight="1" x14ac:dyDescent="0.2">
      <c r="E703" s="12"/>
    </row>
    <row r="704" spans="5:5" ht="14.25" customHeight="1" x14ac:dyDescent="0.2">
      <c r="E704" s="12"/>
    </row>
    <row r="705" spans="5:5" ht="14.25" customHeight="1" x14ac:dyDescent="0.2">
      <c r="E705" s="12"/>
    </row>
    <row r="706" spans="5:5" ht="14.25" customHeight="1" x14ac:dyDescent="0.2">
      <c r="E706" s="12"/>
    </row>
    <row r="707" spans="5:5" ht="14.25" customHeight="1" x14ac:dyDescent="0.2">
      <c r="E707" s="12"/>
    </row>
    <row r="708" spans="5:5" ht="14.25" customHeight="1" x14ac:dyDescent="0.2">
      <c r="E708" s="12"/>
    </row>
    <row r="709" spans="5:5" ht="14.25" customHeight="1" x14ac:dyDescent="0.2">
      <c r="E709" s="12"/>
    </row>
    <row r="710" spans="5:5" ht="14.25" customHeight="1" x14ac:dyDescent="0.2">
      <c r="E710" s="12"/>
    </row>
    <row r="711" spans="5:5" ht="14.25" customHeight="1" x14ac:dyDescent="0.2">
      <c r="E711" s="12"/>
    </row>
    <row r="712" spans="5:5" ht="14.25" customHeight="1" x14ac:dyDescent="0.2">
      <c r="E712" s="12"/>
    </row>
    <row r="713" spans="5:5" ht="14.25" customHeight="1" x14ac:dyDescent="0.2">
      <c r="E713" s="12"/>
    </row>
    <row r="714" spans="5:5" ht="14.25" customHeight="1" x14ac:dyDescent="0.2">
      <c r="E714" s="12"/>
    </row>
    <row r="715" spans="5:5" ht="14.25" customHeight="1" x14ac:dyDescent="0.2">
      <c r="E715" s="12"/>
    </row>
    <row r="716" spans="5:5" ht="14.25" customHeight="1" x14ac:dyDescent="0.2">
      <c r="E716" s="12"/>
    </row>
    <row r="717" spans="5:5" ht="14.25" customHeight="1" x14ac:dyDescent="0.2">
      <c r="E717" s="12"/>
    </row>
    <row r="718" spans="5:5" ht="14.25" customHeight="1" x14ac:dyDescent="0.2">
      <c r="E718" s="12"/>
    </row>
    <row r="719" spans="5:5" ht="14.25" customHeight="1" x14ac:dyDescent="0.2">
      <c r="E719" s="12"/>
    </row>
    <row r="720" spans="5:5" ht="14.25" customHeight="1" x14ac:dyDescent="0.2">
      <c r="E720" s="12"/>
    </row>
    <row r="721" spans="5:5" ht="14.25" customHeight="1" x14ac:dyDescent="0.2">
      <c r="E721" s="12"/>
    </row>
    <row r="722" spans="5:5" ht="14.25" customHeight="1" x14ac:dyDescent="0.2">
      <c r="E722" s="12"/>
    </row>
    <row r="723" spans="5:5" ht="14.25" customHeight="1" x14ac:dyDescent="0.2">
      <c r="E723" s="12"/>
    </row>
    <row r="724" spans="5:5" ht="14.25" customHeight="1" x14ac:dyDescent="0.2">
      <c r="E724" s="12"/>
    </row>
    <row r="725" spans="5:5" ht="14.25" customHeight="1" x14ac:dyDescent="0.2">
      <c r="E725" s="12"/>
    </row>
    <row r="726" spans="5:5" ht="14.25" customHeight="1" x14ac:dyDescent="0.2">
      <c r="E726" s="12"/>
    </row>
    <row r="727" spans="5:5" ht="14.25" customHeight="1" x14ac:dyDescent="0.2">
      <c r="E727" s="12"/>
    </row>
    <row r="728" spans="5:5" ht="14.25" customHeight="1" x14ac:dyDescent="0.2">
      <c r="E728" s="12"/>
    </row>
    <row r="729" spans="5:5" ht="14.25" customHeight="1" x14ac:dyDescent="0.2">
      <c r="E729" s="12"/>
    </row>
    <row r="730" spans="5:5" ht="14.25" customHeight="1" x14ac:dyDescent="0.2">
      <c r="E730" s="12"/>
    </row>
    <row r="731" spans="5:5" ht="14.25" customHeight="1" x14ac:dyDescent="0.2">
      <c r="E731" s="12"/>
    </row>
    <row r="732" spans="5:5" ht="14.25" customHeight="1" x14ac:dyDescent="0.2">
      <c r="E732" s="12"/>
    </row>
    <row r="733" spans="5:5" ht="14.25" customHeight="1" x14ac:dyDescent="0.2">
      <c r="E733" s="12"/>
    </row>
    <row r="734" spans="5:5" ht="14.25" customHeight="1" x14ac:dyDescent="0.2">
      <c r="E734" s="12"/>
    </row>
    <row r="735" spans="5:5" ht="14.25" customHeight="1" x14ac:dyDescent="0.2">
      <c r="E735" s="12"/>
    </row>
    <row r="736" spans="5:5" ht="14.25" customHeight="1" x14ac:dyDescent="0.2">
      <c r="E736" s="12"/>
    </row>
    <row r="737" spans="5:5" ht="14.25" customHeight="1" x14ac:dyDescent="0.2">
      <c r="E737" s="12"/>
    </row>
    <row r="738" spans="5:5" ht="14.25" customHeight="1" x14ac:dyDescent="0.2">
      <c r="E738" s="12"/>
    </row>
    <row r="739" spans="5:5" ht="14.25" customHeight="1" x14ac:dyDescent="0.2">
      <c r="E739" s="12"/>
    </row>
    <row r="740" spans="5:5" ht="14.25" customHeight="1" x14ac:dyDescent="0.2">
      <c r="E740" s="12"/>
    </row>
    <row r="741" spans="5:5" ht="14.25" customHeight="1" x14ac:dyDescent="0.2">
      <c r="E741" s="12"/>
    </row>
    <row r="742" spans="5:5" ht="14.25" customHeight="1" x14ac:dyDescent="0.2">
      <c r="E742" s="12"/>
    </row>
    <row r="743" spans="5:5" ht="14.25" customHeight="1" x14ac:dyDescent="0.2">
      <c r="E743" s="12"/>
    </row>
    <row r="744" spans="5:5" ht="14.25" customHeight="1" x14ac:dyDescent="0.2">
      <c r="E744" s="12"/>
    </row>
    <row r="745" spans="5:5" ht="14.25" customHeight="1" x14ac:dyDescent="0.2">
      <c r="E745" s="12"/>
    </row>
    <row r="746" spans="5:5" ht="14.25" customHeight="1" x14ac:dyDescent="0.2">
      <c r="E746" s="12"/>
    </row>
    <row r="747" spans="5:5" ht="14.25" customHeight="1" x14ac:dyDescent="0.2">
      <c r="E747" s="12"/>
    </row>
    <row r="748" spans="5:5" ht="14.25" customHeight="1" x14ac:dyDescent="0.2">
      <c r="E748" s="12"/>
    </row>
    <row r="749" spans="5:5" ht="14.25" customHeight="1" x14ac:dyDescent="0.2">
      <c r="E749" s="12"/>
    </row>
    <row r="750" spans="5:5" ht="14.25" customHeight="1" x14ac:dyDescent="0.2">
      <c r="E750" s="12"/>
    </row>
    <row r="751" spans="5:5" ht="14.25" customHeight="1" x14ac:dyDescent="0.2">
      <c r="E751" s="12"/>
    </row>
    <row r="752" spans="5:5" ht="14.25" customHeight="1" x14ac:dyDescent="0.2">
      <c r="E752" s="12"/>
    </row>
    <row r="753" spans="5:5" ht="14.25" customHeight="1" x14ac:dyDescent="0.2">
      <c r="E753" s="12"/>
    </row>
    <row r="754" spans="5:5" ht="14.25" customHeight="1" x14ac:dyDescent="0.2">
      <c r="E754" s="12"/>
    </row>
    <row r="755" spans="5:5" ht="14.25" customHeight="1" x14ac:dyDescent="0.2">
      <c r="E755" s="12"/>
    </row>
    <row r="756" spans="5:5" ht="14.25" customHeight="1" x14ac:dyDescent="0.2">
      <c r="E756" s="12"/>
    </row>
    <row r="757" spans="5:5" ht="14.25" customHeight="1" x14ac:dyDescent="0.2">
      <c r="E757" s="12"/>
    </row>
    <row r="758" spans="5:5" ht="14.25" customHeight="1" x14ac:dyDescent="0.2">
      <c r="E758" s="12"/>
    </row>
    <row r="759" spans="5:5" ht="14.25" customHeight="1" x14ac:dyDescent="0.2">
      <c r="E759" s="12"/>
    </row>
    <row r="760" spans="5:5" ht="14.25" customHeight="1" x14ac:dyDescent="0.2">
      <c r="E760" s="12"/>
    </row>
    <row r="761" spans="5:5" ht="14.25" customHeight="1" x14ac:dyDescent="0.2">
      <c r="E761" s="12"/>
    </row>
    <row r="762" spans="5:5" ht="14.25" customHeight="1" x14ac:dyDescent="0.2">
      <c r="E762" s="12"/>
    </row>
    <row r="763" spans="5:5" ht="14.25" customHeight="1" x14ac:dyDescent="0.2">
      <c r="E763" s="12"/>
    </row>
    <row r="764" spans="5:5" ht="14.25" customHeight="1" x14ac:dyDescent="0.2">
      <c r="E764" s="12"/>
    </row>
    <row r="765" spans="5:5" ht="14.25" customHeight="1" x14ac:dyDescent="0.2">
      <c r="E765" s="12"/>
    </row>
    <row r="766" spans="5:5" ht="14.25" customHeight="1" x14ac:dyDescent="0.2">
      <c r="E766" s="12"/>
    </row>
    <row r="767" spans="5:5" ht="14.25" customHeight="1" x14ac:dyDescent="0.2">
      <c r="E767" s="12"/>
    </row>
    <row r="768" spans="5:5" ht="14.25" customHeight="1" x14ac:dyDescent="0.2">
      <c r="E768" s="12"/>
    </row>
    <row r="769" spans="5:5" ht="14.25" customHeight="1" x14ac:dyDescent="0.2">
      <c r="E769" s="12"/>
    </row>
    <row r="770" spans="5:5" ht="14.25" customHeight="1" x14ac:dyDescent="0.2">
      <c r="E770" s="12"/>
    </row>
    <row r="771" spans="5:5" ht="14.25" customHeight="1" x14ac:dyDescent="0.2">
      <c r="E771" s="12"/>
    </row>
    <row r="772" spans="5:5" ht="14.25" customHeight="1" x14ac:dyDescent="0.2">
      <c r="E772" s="12"/>
    </row>
    <row r="773" spans="5:5" ht="14.25" customHeight="1" x14ac:dyDescent="0.2">
      <c r="E773" s="12"/>
    </row>
    <row r="774" spans="5:5" ht="14.25" customHeight="1" x14ac:dyDescent="0.2">
      <c r="E774" s="12"/>
    </row>
    <row r="775" spans="5:5" ht="14.25" customHeight="1" x14ac:dyDescent="0.2">
      <c r="E775" s="12"/>
    </row>
    <row r="776" spans="5:5" ht="14.25" customHeight="1" x14ac:dyDescent="0.2">
      <c r="E776" s="12"/>
    </row>
    <row r="777" spans="5:5" ht="14.25" customHeight="1" x14ac:dyDescent="0.2">
      <c r="E777" s="12"/>
    </row>
    <row r="778" spans="5:5" ht="14.25" customHeight="1" x14ac:dyDescent="0.2">
      <c r="E778" s="12"/>
    </row>
    <row r="779" spans="5:5" ht="14.25" customHeight="1" x14ac:dyDescent="0.2">
      <c r="E779" s="12"/>
    </row>
    <row r="780" spans="5:5" ht="14.25" customHeight="1" x14ac:dyDescent="0.2">
      <c r="E780" s="12"/>
    </row>
    <row r="781" spans="5:5" ht="14.25" customHeight="1" x14ac:dyDescent="0.2">
      <c r="E781" s="12"/>
    </row>
    <row r="782" spans="5:5" ht="14.25" customHeight="1" x14ac:dyDescent="0.2">
      <c r="E782" s="12"/>
    </row>
    <row r="783" spans="5:5" ht="14.25" customHeight="1" x14ac:dyDescent="0.2">
      <c r="E783" s="12"/>
    </row>
    <row r="784" spans="5:5" ht="14.25" customHeight="1" x14ac:dyDescent="0.2">
      <c r="E784" s="12"/>
    </row>
    <row r="785" spans="5:5" ht="14.25" customHeight="1" x14ac:dyDescent="0.2">
      <c r="E785" s="12"/>
    </row>
    <row r="786" spans="5:5" ht="14.25" customHeight="1" x14ac:dyDescent="0.2">
      <c r="E786" s="12"/>
    </row>
    <row r="787" spans="5:5" ht="14.25" customHeight="1" x14ac:dyDescent="0.2">
      <c r="E787" s="12"/>
    </row>
    <row r="788" spans="5:5" ht="14.25" customHeight="1" x14ac:dyDescent="0.2">
      <c r="E788" s="12"/>
    </row>
    <row r="789" spans="5:5" ht="14.25" customHeight="1" x14ac:dyDescent="0.2">
      <c r="E789" s="12"/>
    </row>
    <row r="790" spans="5:5" ht="14.25" customHeight="1" x14ac:dyDescent="0.2">
      <c r="E790" s="12"/>
    </row>
    <row r="791" spans="5:5" ht="14.25" customHeight="1" x14ac:dyDescent="0.2">
      <c r="E791" s="12"/>
    </row>
    <row r="792" spans="5:5" ht="14.25" customHeight="1" x14ac:dyDescent="0.2">
      <c r="E792" s="12"/>
    </row>
    <row r="793" spans="5:5" ht="14.25" customHeight="1" x14ac:dyDescent="0.2">
      <c r="E793" s="12"/>
    </row>
    <row r="794" spans="5:5" ht="14.25" customHeight="1" x14ac:dyDescent="0.2">
      <c r="E794" s="12"/>
    </row>
    <row r="795" spans="5:5" ht="14.25" customHeight="1" x14ac:dyDescent="0.2">
      <c r="E795" s="12"/>
    </row>
    <row r="796" spans="5:5" ht="14.25" customHeight="1" x14ac:dyDescent="0.2">
      <c r="E796" s="12"/>
    </row>
    <row r="797" spans="5:5" ht="14.25" customHeight="1" x14ac:dyDescent="0.2">
      <c r="E797" s="12"/>
    </row>
    <row r="798" spans="5:5" ht="14.25" customHeight="1" x14ac:dyDescent="0.2">
      <c r="E798" s="12"/>
    </row>
    <row r="799" spans="5:5" ht="14.25" customHeight="1" x14ac:dyDescent="0.2">
      <c r="E799" s="12"/>
    </row>
    <row r="800" spans="5:5" ht="14.25" customHeight="1" x14ac:dyDescent="0.2">
      <c r="E800" s="12"/>
    </row>
    <row r="801" spans="5:5" ht="14.25" customHeight="1" x14ac:dyDescent="0.2">
      <c r="E801" s="12"/>
    </row>
    <row r="802" spans="5:5" ht="14.25" customHeight="1" x14ac:dyDescent="0.2">
      <c r="E802" s="12"/>
    </row>
    <row r="803" spans="5:5" ht="14.25" customHeight="1" x14ac:dyDescent="0.2">
      <c r="E803" s="12"/>
    </row>
    <row r="804" spans="5:5" ht="14.25" customHeight="1" x14ac:dyDescent="0.2">
      <c r="E804" s="12"/>
    </row>
    <row r="805" spans="5:5" ht="14.25" customHeight="1" x14ac:dyDescent="0.2">
      <c r="E805" s="12"/>
    </row>
    <row r="806" spans="5:5" ht="14.25" customHeight="1" x14ac:dyDescent="0.2">
      <c r="E806" s="12"/>
    </row>
    <row r="807" spans="5:5" ht="14.25" customHeight="1" x14ac:dyDescent="0.2">
      <c r="E807" s="12"/>
    </row>
    <row r="808" spans="5:5" ht="14.25" customHeight="1" x14ac:dyDescent="0.2">
      <c r="E808" s="12"/>
    </row>
    <row r="809" spans="5:5" ht="14.25" customHeight="1" x14ac:dyDescent="0.2">
      <c r="E809" s="12"/>
    </row>
    <row r="810" spans="5:5" ht="14.25" customHeight="1" x14ac:dyDescent="0.2">
      <c r="E810" s="12"/>
    </row>
    <row r="811" spans="5:5" ht="14.25" customHeight="1" x14ac:dyDescent="0.2">
      <c r="E811" s="12"/>
    </row>
    <row r="812" spans="5:5" ht="14.25" customHeight="1" x14ac:dyDescent="0.2">
      <c r="E812" s="12"/>
    </row>
    <row r="813" spans="5:5" ht="14.25" customHeight="1" x14ac:dyDescent="0.2">
      <c r="E813" s="12"/>
    </row>
    <row r="814" spans="5:5" ht="14.25" customHeight="1" x14ac:dyDescent="0.2">
      <c r="E814" s="12"/>
    </row>
    <row r="815" spans="5:5" ht="14.25" customHeight="1" x14ac:dyDescent="0.2">
      <c r="E815" s="12"/>
    </row>
    <row r="816" spans="5:5" ht="14.25" customHeight="1" x14ac:dyDescent="0.2">
      <c r="E816" s="12"/>
    </row>
    <row r="817" spans="5:5" ht="14.25" customHeight="1" x14ac:dyDescent="0.2">
      <c r="E817" s="12"/>
    </row>
    <row r="818" spans="5:5" ht="14.25" customHeight="1" x14ac:dyDescent="0.2">
      <c r="E818" s="12"/>
    </row>
    <row r="819" spans="5:5" ht="14.25" customHeight="1" x14ac:dyDescent="0.2">
      <c r="E819" s="12"/>
    </row>
    <row r="820" spans="5:5" ht="14.25" customHeight="1" x14ac:dyDescent="0.2">
      <c r="E820" s="12"/>
    </row>
    <row r="821" spans="5:5" ht="14.25" customHeight="1" x14ac:dyDescent="0.2">
      <c r="E821" s="12"/>
    </row>
    <row r="822" spans="5:5" ht="14.25" customHeight="1" x14ac:dyDescent="0.2">
      <c r="E822" s="12"/>
    </row>
    <row r="823" spans="5:5" ht="14.25" customHeight="1" x14ac:dyDescent="0.2">
      <c r="E823" s="12"/>
    </row>
    <row r="824" spans="5:5" ht="14.25" customHeight="1" x14ac:dyDescent="0.2">
      <c r="E824" s="12"/>
    </row>
    <row r="825" spans="5:5" ht="14.25" customHeight="1" x14ac:dyDescent="0.2">
      <c r="E825" s="12"/>
    </row>
    <row r="826" spans="5:5" ht="14.25" customHeight="1" x14ac:dyDescent="0.2">
      <c r="E826" s="12"/>
    </row>
    <row r="827" spans="5:5" ht="14.25" customHeight="1" x14ac:dyDescent="0.2">
      <c r="E827" s="12"/>
    </row>
    <row r="828" spans="5:5" ht="14.25" customHeight="1" x14ac:dyDescent="0.2">
      <c r="E828" s="12"/>
    </row>
    <row r="829" spans="5:5" ht="14.25" customHeight="1" x14ac:dyDescent="0.2">
      <c r="E829" s="12"/>
    </row>
    <row r="830" spans="5:5" ht="14.25" customHeight="1" x14ac:dyDescent="0.2">
      <c r="E830" s="12"/>
    </row>
    <row r="831" spans="5:5" ht="14.25" customHeight="1" x14ac:dyDescent="0.2">
      <c r="E831" s="12"/>
    </row>
    <row r="832" spans="5:5" ht="14.25" customHeight="1" x14ac:dyDescent="0.2">
      <c r="E832" s="12"/>
    </row>
    <row r="833" spans="5:5" ht="14.25" customHeight="1" x14ac:dyDescent="0.2">
      <c r="E833" s="12"/>
    </row>
    <row r="834" spans="5:5" ht="14.25" customHeight="1" x14ac:dyDescent="0.2">
      <c r="E834" s="12"/>
    </row>
    <row r="835" spans="5:5" ht="14.25" customHeight="1" x14ac:dyDescent="0.2">
      <c r="E835" s="12"/>
    </row>
    <row r="836" spans="5:5" ht="14.25" customHeight="1" x14ac:dyDescent="0.2">
      <c r="E836" s="12"/>
    </row>
    <row r="837" spans="5:5" ht="14.25" customHeight="1" x14ac:dyDescent="0.2">
      <c r="E837" s="12"/>
    </row>
    <row r="838" spans="5:5" ht="14.25" customHeight="1" x14ac:dyDescent="0.2">
      <c r="E838" s="12"/>
    </row>
    <row r="839" spans="5:5" ht="14.25" customHeight="1" x14ac:dyDescent="0.2">
      <c r="E839" s="12"/>
    </row>
    <row r="840" spans="5:5" ht="14.25" customHeight="1" x14ac:dyDescent="0.2">
      <c r="E840" s="12"/>
    </row>
    <row r="841" spans="5:5" ht="14.25" customHeight="1" x14ac:dyDescent="0.2">
      <c r="E841" s="12"/>
    </row>
    <row r="842" spans="5:5" ht="14.25" customHeight="1" x14ac:dyDescent="0.2">
      <c r="E842" s="12"/>
    </row>
    <row r="843" spans="5:5" ht="14.25" customHeight="1" x14ac:dyDescent="0.2">
      <c r="E843" s="12"/>
    </row>
    <row r="844" spans="5:5" ht="14.25" customHeight="1" x14ac:dyDescent="0.2">
      <c r="E844" s="12"/>
    </row>
    <row r="845" spans="5:5" ht="14.25" customHeight="1" x14ac:dyDescent="0.2">
      <c r="E845" s="12"/>
    </row>
    <row r="846" spans="5:5" ht="14.25" customHeight="1" x14ac:dyDescent="0.2">
      <c r="E846" s="12"/>
    </row>
    <row r="847" spans="5:5" ht="14.25" customHeight="1" x14ac:dyDescent="0.2">
      <c r="E847" s="12"/>
    </row>
    <row r="848" spans="5:5" ht="14.25" customHeight="1" x14ac:dyDescent="0.2">
      <c r="E848" s="12"/>
    </row>
    <row r="849" spans="5:5" ht="14.25" customHeight="1" x14ac:dyDescent="0.2">
      <c r="E849" s="12"/>
    </row>
    <row r="850" spans="5:5" ht="14.25" customHeight="1" x14ac:dyDescent="0.2">
      <c r="E850" s="12"/>
    </row>
    <row r="851" spans="5:5" ht="14.25" customHeight="1" x14ac:dyDescent="0.2">
      <c r="E851" s="12"/>
    </row>
    <row r="852" spans="5:5" ht="14.25" customHeight="1" x14ac:dyDescent="0.2">
      <c r="E852" s="12"/>
    </row>
    <row r="853" spans="5:5" ht="14.25" customHeight="1" x14ac:dyDescent="0.2">
      <c r="E853" s="12"/>
    </row>
    <row r="854" spans="5:5" ht="14.25" customHeight="1" x14ac:dyDescent="0.2">
      <c r="E854" s="12"/>
    </row>
    <row r="855" spans="5:5" ht="14.25" customHeight="1" x14ac:dyDescent="0.2">
      <c r="E855" s="12"/>
    </row>
    <row r="856" spans="5:5" ht="14.25" customHeight="1" x14ac:dyDescent="0.2">
      <c r="E856" s="12"/>
    </row>
    <row r="857" spans="5:5" ht="14.25" customHeight="1" x14ac:dyDescent="0.2">
      <c r="E857" s="12"/>
    </row>
    <row r="858" spans="5:5" ht="14.25" customHeight="1" x14ac:dyDescent="0.2">
      <c r="E858" s="12"/>
    </row>
    <row r="859" spans="5:5" ht="14.25" customHeight="1" x14ac:dyDescent="0.2">
      <c r="E859" s="12"/>
    </row>
    <row r="860" spans="5:5" ht="14.25" customHeight="1" x14ac:dyDescent="0.2">
      <c r="E860" s="12"/>
    </row>
    <row r="861" spans="5:5" ht="14.25" customHeight="1" x14ac:dyDescent="0.2">
      <c r="E861" s="12"/>
    </row>
    <row r="862" spans="5:5" ht="14.25" customHeight="1" x14ac:dyDescent="0.2">
      <c r="E862" s="12"/>
    </row>
    <row r="863" spans="5:5" ht="14.25" customHeight="1" x14ac:dyDescent="0.2">
      <c r="E863" s="12"/>
    </row>
    <row r="864" spans="5:5" ht="14.25" customHeight="1" x14ac:dyDescent="0.2">
      <c r="E864" s="12"/>
    </row>
    <row r="865" spans="5:5" ht="14.25" customHeight="1" x14ac:dyDescent="0.2">
      <c r="E865" s="12"/>
    </row>
    <row r="866" spans="5:5" ht="14.25" customHeight="1" x14ac:dyDescent="0.2">
      <c r="E866" s="12"/>
    </row>
    <row r="867" spans="5:5" ht="14.25" customHeight="1" x14ac:dyDescent="0.2">
      <c r="E867" s="12"/>
    </row>
    <row r="868" spans="5:5" ht="14.25" customHeight="1" x14ac:dyDescent="0.2">
      <c r="E868" s="12"/>
    </row>
    <row r="869" spans="5:5" ht="14.25" customHeight="1" x14ac:dyDescent="0.2">
      <c r="E869" s="12"/>
    </row>
    <row r="870" spans="5:5" ht="14.25" customHeight="1" x14ac:dyDescent="0.2">
      <c r="E870" s="12"/>
    </row>
    <row r="871" spans="5:5" ht="14.25" customHeight="1" x14ac:dyDescent="0.2">
      <c r="E871" s="12"/>
    </row>
    <row r="872" spans="5:5" ht="14.25" customHeight="1" x14ac:dyDescent="0.2">
      <c r="E872" s="12"/>
    </row>
    <row r="873" spans="5:5" ht="14.25" customHeight="1" x14ac:dyDescent="0.2">
      <c r="E873" s="12"/>
    </row>
    <row r="874" spans="5:5" ht="14.25" customHeight="1" x14ac:dyDescent="0.2">
      <c r="E874" s="12"/>
    </row>
    <row r="875" spans="5:5" ht="14.25" customHeight="1" x14ac:dyDescent="0.2">
      <c r="E875" s="12"/>
    </row>
    <row r="876" spans="5:5" ht="14.25" customHeight="1" x14ac:dyDescent="0.2">
      <c r="E876" s="12"/>
    </row>
    <row r="877" spans="5:5" ht="14.25" customHeight="1" x14ac:dyDescent="0.2">
      <c r="E877" s="12"/>
    </row>
    <row r="878" spans="5:5" ht="14.25" customHeight="1" x14ac:dyDescent="0.2">
      <c r="E878" s="12"/>
    </row>
    <row r="879" spans="5:5" ht="14.25" customHeight="1" x14ac:dyDescent="0.2">
      <c r="E879" s="12"/>
    </row>
    <row r="880" spans="5:5" ht="14.25" customHeight="1" x14ac:dyDescent="0.2">
      <c r="E880" s="12"/>
    </row>
    <row r="881" spans="5:5" ht="14.25" customHeight="1" x14ac:dyDescent="0.2">
      <c r="E881" s="12"/>
    </row>
    <row r="882" spans="5:5" ht="14.25" customHeight="1" x14ac:dyDescent="0.2">
      <c r="E882" s="12"/>
    </row>
    <row r="883" spans="5:5" ht="14.25" customHeight="1" x14ac:dyDescent="0.2">
      <c r="E883" s="12"/>
    </row>
    <row r="884" spans="5:5" ht="14.25" customHeight="1" x14ac:dyDescent="0.2">
      <c r="E884" s="12"/>
    </row>
    <row r="885" spans="5:5" ht="14.25" customHeight="1" x14ac:dyDescent="0.2">
      <c r="E885" s="12"/>
    </row>
    <row r="886" spans="5:5" ht="14.25" customHeight="1" x14ac:dyDescent="0.2">
      <c r="E886" s="12"/>
    </row>
    <row r="887" spans="5:5" ht="14.25" customHeight="1" x14ac:dyDescent="0.2">
      <c r="E887" s="12"/>
    </row>
    <row r="888" spans="5:5" ht="14.25" customHeight="1" x14ac:dyDescent="0.2">
      <c r="E888" s="12"/>
    </row>
    <row r="889" spans="5:5" ht="14.25" customHeight="1" x14ac:dyDescent="0.2">
      <c r="E889" s="12"/>
    </row>
    <row r="890" spans="5:5" ht="14.25" customHeight="1" x14ac:dyDescent="0.2">
      <c r="E890" s="12"/>
    </row>
    <row r="891" spans="5:5" ht="14.25" customHeight="1" x14ac:dyDescent="0.2">
      <c r="E891" s="12"/>
    </row>
    <row r="892" spans="5:5" ht="14.25" customHeight="1" x14ac:dyDescent="0.2">
      <c r="E892" s="12"/>
    </row>
    <row r="893" spans="5:5" ht="14.25" customHeight="1" x14ac:dyDescent="0.2">
      <c r="E893" s="12"/>
    </row>
    <row r="894" spans="5:5" ht="14.25" customHeight="1" x14ac:dyDescent="0.2">
      <c r="E894" s="12"/>
    </row>
    <row r="895" spans="5:5" ht="14.25" customHeight="1" x14ac:dyDescent="0.2">
      <c r="E895" s="12"/>
    </row>
    <row r="896" spans="5:5" ht="14.25" customHeight="1" x14ac:dyDescent="0.2">
      <c r="E896" s="12"/>
    </row>
    <row r="897" spans="5:5" ht="14.25" customHeight="1" x14ac:dyDescent="0.2">
      <c r="E897" s="12"/>
    </row>
    <row r="898" spans="5:5" ht="14.25" customHeight="1" x14ac:dyDescent="0.2">
      <c r="E898" s="12"/>
    </row>
    <row r="899" spans="5:5" ht="14.25" customHeight="1" x14ac:dyDescent="0.2">
      <c r="E899" s="12"/>
    </row>
    <row r="900" spans="5:5" ht="14.25" customHeight="1" x14ac:dyDescent="0.2">
      <c r="E900" s="12"/>
    </row>
    <row r="901" spans="5:5" ht="14.25" customHeight="1" x14ac:dyDescent="0.2">
      <c r="E901" s="12"/>
    </row>
    <row r="902" spans="5:5" ht="14.25" customHeight="1" x14ac:dyDescent="0.2">
      <c r="E902" s="12"/>
    </row>
    <row r="903" spans="5:5" ht="14.25" customHeight="1" x14ac:dyDescent="0.2">
      <c r="E903" s="12"/>
    </row>
    <row r="904" spans="5:5" ht="14.25" customHeight="1" x14ac:dyDescent="0.2">
      <c r="E904" s="12"/>
    </row>
    <row r="905" spans="5:5" ht="14.25" customHeight="1" x14ac:dyDescent="0.2">
      <c r="E905" s="12"/>
    </row>
    <row r="906" spans="5:5" ht="14.25" customHeight="1" x14ac:dyDescent="0.2">
      <c r="E906" s="12"/>
    </row>
    <row r="907" spans="5:5" ht="14.25" customHeight="1" x14ac:dyDescent="0.2">
      <c r="E907" s="12"/>
    </row>
    <row r="908" spans="5:5" ht="14.25" customHeight="1" x14ac:dyDescent="0.2">
      <c r="E908" s="12"/>
    </row>
    <row r="909" spans="5:5" ht="14.25" customHeight="1" x14ac:dyDescent="0.2">
      <c r="E909" s="12"/>
    </row>
    <row r="910" spans="5:5" ht="14.25" customHeight="1" x14ac:dyDescent="0.2">
      <c r="E910" s="12"/>
    </row>
    <row r="911" spans="5:5" ht="14.25" customHeight="1" x14ac:dyDescent="0.2">
      <c r="E911" s="12"/>
    </row>
    <row r="912" spans="5:5" ht="14.25" customHeight="1" x14ac:dyDescent="0.2">
      <c r="E912" s="12"/>
    </row>
    <row r="913" spans="5:5" ht="14.25" customHeight="1" x14ac:dyDescent="0.2">
      <c r="E913" s="12"/>
    </row>
    <row r="914" spans="5:5" ht="14.25" customHeight="1" x14ac:dyDescent="0.2">
      <c r="E914" s="12"/>
    </row>
    <row r="915" spans="5:5" ht="14.25" customHeight="1" x14ac:dyDescent="0.2">
      <c r="E915" s="12"/>
    </row>
    <row r="916" spans="5:5" ht="14.25" customHeight="1" x14ac:dyDescent="0.2">
      <c r="E916" s="12"/>
    </row>
    <row r="917" spans="5:5" ht="14.25" customHeight="1" x14ac:dyDescent="0.2">
      <c r="E917" s="12"/>
    </row>
    <row r="918" spans="5:5" ht="14.25" customHeight="1" x14ac:dyDescent="0.2">
      <c r="E918" s="12"/>
    </row>
    <row r="919" spans="5:5" ht="14.25" customHeight="1" x14ac:dyDescent="0.2">
      <c r="E919" s="12"/>
    </row>
    <row r="920" spans="5:5" ht="14.25" customHeight="1" x14ac:dyDescent="0.2">
      <c r="E920" s="12"/>
    </row>
    <row r="921" spans="5:5" ht="14.25" customHeight="1" x14ac:dyDescent="0.2">
      <c r="E921" s="12"/>
    </row>
    <row r="922" spans="5:5" ht="14.25" customHeight="1" x14ac:dyDescent="0.2">
      <c r="E922" s="12"/>
    </row>
    <row r="923" spans="5:5" ht="14.25" customHeight="1" x14ac:dyDescent="0.2">
      <c r="E923" s="12"/>
    </row>
    <row r="924" spans="5:5" ht="14.25" customHeight="1" x14ac:dyDescent="0.2">
      <c r="E924" s="12"/>
    </row>
    <row r="925" spans="5:5" ht="14.25" customHeight="1" x14ac:dyDescent="0.2">
      <c r="E925" s="12"/>
    </row>
    <row r="926" spans="5:5" ht="14.25" customHeight="1" x14ac:dyDescent="0.2">
      <c r="E926" s="12"/>
    </row>
    <row r="927" spans="5:5" ht="14.25" customHeight="1" x14ac:dyDescent="0.2">
      <c r="E927" s="12"/>
    </row>
    <row r="928" spans="5:5" ht="14.25" customHeight="1" x14ac:dyDescent="0.2">
      <c r="E928" s="12"/>
    </row>
    <row r="929" spans="5:5" ht="14.25" customHeight="1" x14ac:dyDescent="0.2">
      <c r="E929" s="12"/>
    </row>
    <row r="930" spans="5:5" ht="14.25" customHeight="1" x14ac:dyDescent="0.2">
      <c r="E930" s="12"/>
    </row>
    <row r="931" spans="5:5" ht="14.25" customHeight="1" x14ac:dyDescent="0.2">
      <c r="E931" s="12"/>
    </row>
    <row r="932" spans="5:5" ht="14.25" customHeight="1" x14ac:dyDescent="0.2">
      <c r="E932" s="12"/>
    </row>
    <row r="933" spans="5:5" ht="14.25" customHeight="1" x14ac:dyDescent="0.2">
      <c r="E933" s="12"/>
    </row>
    <row r="934" spans="5:5" ht="14.25" customHeight="1" x14ac:dyDescent="0.2">
      <c r="E934" s="12"/>
    </row>
    <row r="935" spans="5:5" ht="14.25" customHeight="1" x14ac:dyDescent="0.2">
      <c r="E935" s="12"/>
    </row>
    <row r="936" spans="5:5" ht="14.25" customHeight="1" x14ac:dyDescent="0.2">
      <c r="E936" s="12"/>
    </row>
    <row r="937" spans="5:5" ht="14.25" customHeight="1" x14ac:dyDescent="0.2">
      <c r="E937" s="12"/>
    </row>
    <row r="938" spans="5:5" ht="14.25" customHeight="1" x14ac:dyDescent="0.2">
      <c r="E938" s="12"/>
    </row>
    <row r="939" spans="5:5" ht="14.25" customHeight="1" x14ac:dyDescent="0.2">
      <c r="E939" s="12"/>
    </row>
    <row r="940" spans="5:5" ht="14.25" customHeight="1" x14ac:dyDescent="0.2">
      <c r="E940" s="12"/>
    </row>
    <row r="941" spans="5:5" ht="14.25" customHeight="1" x14ac:dyDescent="0.2">
      <c r="E941" s="12"/>
    </row>
    <row r="942" spans="5:5" ht="14.25" customHeight="1" x14ac:dyDescent="0.2">
      <c r="E942" s="12"/>
    </row>
    <row r="943" spans="5:5" ht="14.25" customHeight="1" x14ac:dyDescent="0.2">
      <c r="E943" s="12"/>
    </row>
    <row r="944" spans="5:5" ht="14.25" customHeight="1" x14ac:dyDescent="0.2">
      <c r="E944" s="12"/>
    </row>
    <row r="945" spans="5:5" ht="14.25" customHeight="1" x14ac:dyDescent="0.2">
      <c r="E945" s="12"/>
    </row>
    <row r="946" spans="5:5" ht="14.25" customHeight="1" x14ac:dyDescent="0.2">
      <c r="E946" s="12"/>
    </row>
    <row r="947" spans="5:5" ht="14.25" customHeight="1" x14ac:dyDescent="0.2">
      <c r="E947" s="12"/>
    </row>
    <row r="948" spans="5:5" ht="14.25" customHeight="1" x14ac:dyDescent="0.2">
      <c r="E948" s="12"/>
    </row>
    <row r="949" spans="5:5" ht="14.25" customHeight="1" x14ac:dyDescent="0.2">
      <c r="E949" s="12"/>
    </row>
    <row r="950" spans="5:5" ht="14.25" customHeight="1" x14ac:dyDescent="0.2">
      <c r="E950" s="12"/>
    </row>
    <row r="951" spans="5:5" ht="14.25" customHeight="1" x14ac:dyDescent="0.2">
      <c r="E951" s="12"/>
    </row>
    <row r="952" spans="5:5" ht="14.25" customHeight="1" x14ac:dyDescent="0.2">
      <c r="E952" s="12"/>
    </row>
    <row r="953" spans="5:5" ht="14.25" customHeight="1" x14ac:dyDescent="0.2">
      <c r="E953" s="12"/>
    </row>
    <row r="954" spans="5:5" ht="14.25" customHeight="1" x14ac:dyDescent="0.2">
      <c r="E954" s="12"/>
    </row>
    <row r="955" spans="5:5" ht="14.25" customHeight="1" x14ac:dyDescent="0.2">
      <c r="E955" s="12"/>
    </row>
    <row r="956" spans="5:5" ht="14.25" customHeight="1" x14ac:dyDescent="0.2">
      <c r="E956" s="12"/>
    </row>
    <row r="957" spans="5:5" ht="14.25" customHeight="1" x14ac:dyDescent="0.2">
      <c r="E957" s="12"/>
    </row>
    <row r="958" spans="5:5" ht="14.25" customHeight="1" x14ac:dyDescent="0.2">
      <c r="E958" s="12"/>
    </row>
    <row r="959" spans="5:5" ht="14.25" customHeight="1" x14ac:dyDescent="0.2">
      <c r="E959" s="12"/>
    </row>
    <row r="960" spans="5:5" ht="14.25" customHeight="1" x14ac:dyDescent="0.2">
      <c r="E960" s="12"/>
    </row>
    <row r="961" spans="5:5" ht="14.25" customHeight="1" x14ac:dyDescent="0.2">
      <c r="E961" s="12"/>
    </row>
    <row r="962" spans="5:5" ht="14.25" customHeight="1" x14ac:dyDescent="0.2">
      <c r="E962" s="12"/>
    </row>
    <row r="963" spans="5:5" ht="14.25" customHeight="1" x14ac:dyDescent="0.2">
      <c r="E963" s="12"/>
    </row>
    <row r="964" spans="5:5" ht="14.25" customHeight="1" x14ac:dyDescent="0.2">
      <c r="E964" s="12"/>
    </row>
    <row r="965" spans="5:5" ht="14.25" customHeight="1" x14ac:dyDescent="0.2">
      <c r="E965" s="12"/>
    </row>
    <row r="966" spans="5:5" ht="14.25" customHeight="1" x14ac:dyDescent="0.2">
      <c r="E966" s="12"/>
    </row>
    <row r="967" spans="5:5" ht="14.25" customHeight="1" x14ac:dyDescent="0.2">
      <c r="E967" s="12"/>
    </row>
    <row r="968" spans="5:5" ht="14.25" customHeight="1" x14ac:dyDescent="0.2">
      <c r="E968" s="12"/>
    </row>
    <row r="969" spans="5:5" ht="14.25" customHeight="1" x14ac:dyDescent="0.2">
      <c r="E969" s="12"/>
    </row>
    <row r="970" spans="5:5" ht="14.25" customHeight="1" x14ac:dyDescent="0.2">
      <c r="E970" s="12"/>
    </row>
    <row r="971" spans="5:5" ht="14.25" customHeight="1" x14ac:dyDescent="0.2">
      <c r="E971" s="12"/>
    </row>
    <row r="972" spans="5:5" ht="14.25" customHeight="1" x14ac:dyDescent="0.2">
      <c r="E972" s="12"/>
    </row>
    <row r="973" spans="5:5" ht="14.25" customHeight="1" x14ac:dyDescent="0.2">
      <c r="E973" s="12"/>
    </row>
    <row r="974" spans="5:5" ht="14.25" customHeight="1" x14ac:dyDescent="0.2">
      <c r="E974" s="12"/>
    </row>
    <row r="975" spans="5:5" ht="14.25" customHeight="1" x14ac:dyDescent="0.2">
      <c r="E975" s="12"/>
    </row>
    <row r="976" spans="5:5" ht="14.25" customHeight="1" x14ac:dyDescent="0.2">
      <c r="E976" s="12"/>
    </row>
    <row r="977" spans="5:5" ht="14.25" customHeight="1" x14ac:dyDescent="0.2">
      <c r="E977" s="12"/>
    </row>
    <row r="978" spans="5:5" ht="14.25" customHeight="1" x14ac:dyDescent="0.2">
      <c r="E978" s="12"/>
    </row>
    <row r="979" spans="5:5" ht="14.25" customHeight="1" x14ac:dyDescent="0.2">
      <c r="E979" s="12"/>
    </row>
    <row r="980" spans="5:5" ht="14.25" customHeight="1" x14ac:dyDescent="0.2">
      <c r="E980" s="12"/>
    </row>
    <row r="981" spans="5:5" ht="14.25" customHeight="1" x14ac:dyDescent="0.2">
      <c r="E981" s="12"/>
    </row>
    <row r="982" spans="5:5" ht="14.25" customHeight="1" x14ac:dyDescent="0.2">
      <c r="E982" s="12"/>
    </row>
    <row r="983" spans="5:5" ht="14.25" customHeight="1" x14ac:dyDescent="0.2">
      <c r="E983" s="12"/>
    </row>
    <row r="984" spans="5:5" ht="14.25" customHeight="1" x14ac:dyDescent="0.2">
      <c r="E984" s="12"/>
    </row>
    <row r="985" spans="5:5" ht="14.25" customHeight="1" x14ac:dyDescent="0.2">
      <c r="E985" s="12"/>
    </row>
    <row r="986" spans="5:5" ht="14.25" customHeight="1" x14ac:dyDescent="0.2">
      <c r="E986" s="12"/>
    </row>
    <row r="987" spans="5:5" ht="14.25" customHeight="1" x14ac:dyDescent="0.2">
      <c r="E987" s="12"/>
    </row>
    <row r="988" spans="5:5" ht="14.25" customHeight="1" x14ac:dyDescent="0.2">
      <c r="E988" s="12"/>
    </row>
    <row r="989" spans="5:5" ht="14.25" customHeight="1" x14ac:dyDescent="0.2">
      <c r="E989" s="12"/>
    </row>
    <row r="990" spans="5:5" ht="14.25" customHeight="1" x14ac:dyDescent="0.2">
      <c r="E990" s="12"/>
    </row>
    <row r="991" spans="5:5" ht="14.25" customHeight="1" x14ac:dyDescent="0.2">
      <c r="E991" s="12"/>
    </row>
    <row r="992" spans="5:5" ht="14.25" customHeight="1" x14ac:dyDescent="0.2">
      <c r="E992" s="12"/>
    </row>
    <row r="993" spans="5:5" ht="14.25" customHeight="1" x14ac:dyDescent="0.2">
      <c r="E993" s="12"/>
    </row>
    <row r="994" spans="5:5" ht="14.25" customHeight="1" x14ac:dyDescent="0.2">
      <c r="E994" s="12"/>
    </row>
    <row r="995" spans="5:5" ht="14.25" customHeight="1" x14ac:dyDescent="0.2">
      <c r="E995" s="12"/>
    </row>
    <row r="996" spans="5:5" ht="14.25" customHeight="1" x14ac:dyDescent="0.2">
      <c r="E996" s="12"/>
    </row>
    <row r="997" spans="5:5" ht="14.25" customHeight="1" x14ac:dyDescent="0.2">
      <c r="E997" s="12"/>
    </row>
    <row r="998" spans="5:5" ht="14.25" customHeight="1" x14ac:dyDescent="0.2">
      <c r="E998" s="12"/>
    </row>
    <row r="999" spans="5:5" ht="14.25" customHeight="1" x14ac:dyDescent="0.2">
      <c r="E999" s="12"/>
    </row>
    <row r="1000" spans="5:5" ht="14.25" customHeight="1" x14ac:dyDescent="0.2">
      <c r="E1000" s="12"/>
    </row>
  </sheetData>
  <autoFilter ref="A1:E259" xr:uid="{00000000-0009-0000-0000-000003000000}"/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topLeftCell="A89" workbookViewId="0"/>
  </sheetViews>
  <sheetFormatPr baseColWidth="10" defaultColWidth="14.5" defaultRowHeight="15" customHeight="1" x14ac:dyDescent="0.2"/>
  <cols>
    <col min="1" max="1" width="11.6640625" customWidth="1"/>
    <col min="2" max="2" width="15.5" customWidth="1"/>
    <col min="3" max="3" width="8.6640625" customWidth="1"/>
    <col min="4" max="4" width="17.1640625" customWidth="1"/>
    <col min="5" max="5" width="13.6640625" customWidth="1"/>
    <col min="6" max="6" width="13.33203125" customWidth="1"/>
    <col min="7" max="26" width="8.6640625" customWidth="1"/>
  </cols>
  <sheetData>
    <row r="1" spans="1:6" ht="42.75" customHeight="1" x14ac:dyDescent="0.2">
      <c r="D1" s="45" t="s">
        <v>1057</v>
      </c>
      <c r="E1" s="46"/>
      <c r="F1" s="47"/>
    </row>
    <row r="2" spans="1:6" ht="14.25" customHeight="1" x14ac:dyDescent="0.2">
      <c r="A2" s="1" t="s">
        <v>1058</v>
      </c>
      <c r="B2" s="1" t="s">
        <v>1059</v>
      </c>
      <c r="D2" s="1" t="s">
        <v>1060</v>
      </c>
      <c r="E2" s="1" t="s">
        <v>1061</v>
      </c>
      <c r="F2" s="1" t="s">
        <v>1062</v>
      </c>
    </row>
    <row r="3" spans="1:6" ht="14.25" customHeight="1" x14ac:dyDescent="0.2">
      <c r="A3" s="13" t="s">
        <v>294</v>
      </c>
      <c r="B3" s="14">
        <v>280452</v>
      </c>
      <c r="D3" s="9" t="s">
        <v>277</v>
      </c>
      <c r="E3" s="9" t="s">
        <v>278</v>
      </c>
      <c r="F3" s="9">
        <v>650804</v>
      </c>
    </row>
    <row r="4" spans="1:6" ht="14.25" customHeight="1" x14ac:dyDescent="0.2">
      <c r="A4" s="13" t="s">
        <v>30</v>
      </c>
      <c r="B4" s="14">
        <v>30015</v>
      </c>
      <c r="D4" s="9" t="s">
        <v>942</v>
      </c>
      <c r="E4" s="9" t="s">
        <v>458</v>
      </c>
      <c r="F4" s="9">
        <v>3682912</v>
      </c>
    </row>
    <row r="5" spans="1:6" ht="14.25" customHeight="1" x14ac:dyDescent="0.2">
      <c r="A5" s="13" t="s">
        <v>20</v>
      </c>
      <c r="B5" s="14">
        <v>495866</v>
      </c>
      <c r="D5" s="9" t="s">
        <v>942</v>
      </c>
      <c r="E5" s="9" t="s">
        <v>458</v>
      </c>
      <c r="F5" s="9">
        <v>2474715</v>
      </c>
    </row>
    <row r="6" spans="1:6" ht="14.25" customHeight="1" x14ac:dyDescent="0.2">
      <c r="A6" s="13" t="s">
        <v>22</v>
      </c>
      <c r="B6" s="14">
        <v>90164</v>
      </c>
      <c r="D6" s="9" t="s">
        <v>135</v>
      </c>
      <c r="E6" s="9" t="s">
        <v>136</v>
      </c>
      <c r="F6" s="9">
        <v>841438</v>
      </c>
    </row>
    <row r="7" spans="1:6" ht="14.25" customHeight="1" x14ac:dyDescent="0.2">
      <c r="A7" s="13" t="s">
        <v>12</v>
      </c>
      <c r="B7" s="14">
        <v>12165</v>
      </c>
      <c r="D7" s="9" t="s">
        <v>223</v>
      </c>
      <c r="E7" s="9" t="s">
        <v>224</v>
      </c>
      <c r="F7" s="9">
        <v>1624</v>
      </c>
    </row>
    <row r="8" spans="1:6" ht="14.25" customHeight="1" x14ac:dyDescent="0.2">
      <c r="A8" s="13" t="s">
        <v>452</v>
      </c>
      <c r="B8" s="14">
        <v>57847</v>
      </c>
      <c r="D8" s="9" t="s">
        <v>205</v>
      </c>
      <c r="E8" s="9" t="s">
        <v>206</v>
      </c>
      <c r="F8" s="9">
        <v>664448</v>
      </c>
    </row>
    <row r="9" spans="1:6" ht="14.25" customHeight="1" x14ac:dyDescent="0.2">
      <c r="A9" s="13" t="s">
        <v>26</v>
      </c>
      <c r="B9" s="14">
        <v>1072053</v>
      </c>
      <c r="D9" s="9" t="s">
        <v>223</v>
      </c>
      <c r="E9" s="9" t="s">
        <v>224</v>
      </c>
      <c r="F9" s="9">
        <v>213723</v>
      </c>
    </row>
    <row r="10" spans="1:6" ht="14.25" customHeight="1" x14ac:dyDescent="0.2">
      <c r="A10" s="13" t="s">
        <v>16</v>
      </c>
      <c r="B10" s="14">
        <v>405830</v>
      </c>
      <c r="D10" s="9" t="s">
        <v>1035</v>
      </c>
      <c r="E10" s="9" t="s">
        <v>100</v>
      </c>
      <c r="F10" s="9">
        <v>73794</v>
      </c>
    </row>
    <row r="11" spans="1:6" ht="14.25" customHeight="1" x14ac:dyDescent="0.2">
      <c r="A11" s="13" t="s">
        <v>957</v>
      </c>
      <c r="B11" s="14">
        <v>9618978</v>
      </c>
      <c r="D11" s="9" t="s">
        <v>143</v>
      </c>
      <c r="E11" s="9" t="s">
        <v>144</v>
      </c>
      <c r="F11" s="9">
        <v>245</v>
      </c>
    </row>
    <row r="12" spans="1:6" ht="14.25" customHeight="1" x14ac:dyDescent="0.2">
      <c r="A12" s="13" t="s">
        <v>994</v>
      </c>
      <c r="B12" s="14">
        <v>1949797</v>
      </c>
      <c r="D12" s="9" t="s">
        <v>407</v>
      </c>
      <c r="E12" s="9" t="s">
        <v>408</v>
      </c>
      <c r="F12" s="9">
        <v>26</v>
      </c>
    </row>
    <row r="13" spans="1:6" ht="14.25" customHeight="1" x14ac:dyDescent="0.2">
      <c r="A13" s="13" t="s">
        <v>24</v>
      </c>
      <c r="B13" s="14">
        <v>111568</v>
      </c>
      <c r="D13" s="9" t="s">
        <v>407</v>
      </c>
      <c r="E13" s="9" t="s">
        <v>408</v>
      </c>
      <c r="F13" s="9">
        <v>4</v>
      </c>
    </row>
    <row r="14" spans="1:6" ht="14.25" customHeight="1" x14ac:dyDescent="0.2">
      <c r="A14" s="13" t="s">
        <v>32</v>
      </c>
      <c r="B14" s="14">
        <v>6871622</v>
      </c>
      <c r="D14" s="9" t="s">
        <v>407</v>
      </c>
      <c r="E14" s="9" t="s">
        <v>408</v>
      </c>
      <c r="F14" s="9">
        <v>33</v>
      </c>
    </row>
    <row r="15" spans="1:6" ht="14.25" customHeight="1" x14ac:dyDescent="0.2">
      <c r="A15" s="13" t="s">
        <v>36</v>
      </c>
      <c r="B15" s="14">
        <v>80614</v>
      </c>
      <c r="D15" s="9" t="s">
        <v>407</v>
      </c>
      <c r="E15" s="9" t="s">
        <v>408</v>
      </c>
      <c r="F15" s="9">
        <v>1</v>
      </c>
    </row>
    <row r="16" spans="1:6" ht="14.25" customHeight="1" x14ac:dyDescent="0.2">
      <c r="A16" s="13" t="s">
        <v>48</v>
      </c>
      <c r="B16" s="14">
        <v>3495</v>
      </c>
      <c r="D16" s="9" t="s">
        <v>407</v>
      </c>
      <c r="E16" s="9" t="s">
        <v>408</v>
      </c>
      <c r="F16" s="9">
        <v>14</v>
      </c>
    </row>
    <row r="17" spans="1:6" ht="14.25" customHeight="1" x14ac:dyDescent="0.2">
      <c r="A17" s="13" t="s">
        <v>52</v>
      </c>
      <c r="B17" s="14">
        <v>35493</v>
      </c>
      <c r="D17" s="9" t="s">
        <v>407</v>
      </c>
      <c r="E17" s="9" t="s">
        <v>408</v>
      </c>
      <c r="F17" s="9">
        <v>27</v>
      </c>
    </row>
    <row r="18" spans="1:6" ht="14.25" customHeight="1" x14ac:dyDescent="0.2">
      <c r="A18" s="13" t="s">
        <v>60</v>
      </c>
      <c r="B18" s="14">
        <v>24668</v>
      </c>
      <c r="D18" s="9" t="s">
        <v>101</v>
      </c>
      <c r="E18" s="9" t="s">
        <v>102</v>
      </c>
      <c r="F18" s="9">
        <v>1550</v>
      </c>
    </row>
    <row r="19" spans="1:6" ht="14.25" customHeight="1" x14ac:dyDescent="0.2">
      <c r="A19" s="13" t="s">
        <v>42</v>
      </c>
      <c r="B19" s="14">
        <v>112166</v>
      </c>
      <c r="D19" s="9" t="s">
        <v>101</v>
      </c>
      <c r="E19" s="9" t="s">
        <v>102</v>
      </c>
      <c r="F19" s="9">
        <v>1552</v>
      </c>
    </row>
    <row r="20" spans="1:6" ht="14.25" customHeight="1" x14ac:dyDescent="0.2">
      <c r="A20" s="13" t="s">
        <v>72</v>
      </c>
      <c r="B20" s="14">
        <v>34745</v>
      </c>
      <c r="D20" s="9" t="s">
        <v>101</v>
      </c>
      <c r="E20" s="9" t="s">
        <v>102</v>
      </c>
      <c r="F20" s="9">
        <v>3689</v>
      </c>
    </row>
    <row r="21" spans="1:6" ht="14.25" customHeight="1" x14ac:dyDescent="0.2">
      <c r="A21" s="13" t="s">
        <v>40</v>
      </c>
      <c r="B21" s="14">
        <v>7516</v>
      </c>
      <c r="D21" s="9" t="s">
        <v>101</v>
      </c>
      <c r="E21" s="9" t="s">
        <v>102</v>
      </c>
      <c r="F21" s="9">
        <v>2838</v>
      </c>
    </row>
    <row r="22" spans="1:6" ht="14.25" customHeight="1" x14ac:dyDescent="0.2">
      <c r="A22" s="13" t="s">
        <v>38</v>
      </c>
      <c r="B22" s="14">
        <v>619785</v>
      </c>
      <c r="D22" s="9" t="s">
        <v>197</v>
      </c>
      <c r="E22" s="9" t="s">
        <v>198</v>
      </c>
      <c r="F22" s="9">
        <v>13890</v>
      </c>
    </row>
    <row r="23" spans="1:6" ht="14.25" customHeight="1" x14ac:dyDescent="0.2">
      <c r="A23" s="13" t="s">
        <v>62</v>
      </c>
      <c r="B23" s="14">
        <v>13</v>
      </c>
      <c r="D23" s="9" t="s">
        <v>343</v>
      </c>
      <c r="E23" s="9" t="s">
        <v>344</v>
      </c>
      <c r="F23" s="9">
        <v>452796</v>
      </c>
    </row>
    <row r="24" spans="1:6" ht="14.25" customHeight="1" x14ac:dyDescent="0.2">
      <c r="A24" s="13" t="s">
        <v>362</v>
      </c>
      <c r="B24" s="14">
        <v>4179</v>
      </c>
      <c r="D24" s="9" t="s">
        <v>159</v>
      </c>
      <c r="E24" s="9" t="s">
        <v>160</v>
      </c>
      <c r="F24" s="9">
        <v>435657</v>
      </c>
    </row>
    <row r="25" spans="1:6" ht="14.25" customHeight="1" x14ac:dyDescent="0.2">
      <c r="A25" s="13" t="s">
        <v>50</v>
      </c>
      <c r="B25" s="14">
        <v>34312</v>
      </c>
      <c r="D25" s="9" t="s">
        <v>407</v>
      </c>
      <c r="E25" s="9" t="s">
        <v>408</v>
      </c>
      <c r="F25" s="9">
        <v>445910</v>
      </c>
    </row>
    <row r="26" spans="1:6" ht="14.25" customHeight="1" x14ac:dyDescent="0.2">
      <c r="A26" s="13" t="s">
        <v>54</v>
      </c>
      <c r="B26" s="14">
        <v>464389</v>
      </c>
      <c r="D26" s="9" t="s">
        <v>343</v>
      </c>
      <c r="E26" s="9" t="s">
        <v>344</v>
      </c>
      <c r="F26" s="9">
        <v>960421</v>
      </c>
    </row>
    <row r="27" spans="1:6" ht="14.25" customHeight="1" x14ac:dyDescent="0.2">
      <c r="A27" s="13" t="s">
        <v>66</v>
      </c>
      <c r="B27" s="14">
        <v>3205183</v>
      </c>
      <c r="D27" s="9" t="s">
        <v>31</v>
      </c>
      <c r="E27" s="9" t="s">
        <v>32</v>
      </c>
      <c r="F27" s="9">
        <v>475647</v>
      </c>
    </row>
    <row r="28" spans="1:6" ht="14.25" customHeight="1" x14ac:dyDescent="0.2">
      <c r="A28" s="13" t="s">
        <v>44</v>
      </c>
      <c r="B28" s="14">
        <v>185074</v>
      </c>
      <c r="D28" s="9" t="s">
        <v>159</v>
      </c>
      <c r="E28" s="9" t="s">
        <v>160</v>
      </c>
      <c r="F28" s="9">
        <v>187184</v>
      </c>
    </row>
    <row r="29" spans="1:6" ht="14.25" customHeight="1" x14ac:dyDescent="0.2">
      <c r="A29" s="13" t="s">
        <v>70</v>
      </c>
      <c r="B29" s="14">
        <v>43144</v>
      </c>
      <c r="D29" s="9" t="s">
        <v>259</v>
      </c>
      <c r="E29" s="9" t="s">
        <v>260</v>
      </c>
      <c r="F29" s="9">
        <v>43506</v>
      </c>
    </row>
    <row r="30" spans="1:6" ht="14.25" customHeight="1" x14ac:dyDescent="0.2">
      <c r="A30" s="13" t="s">
        <v>84</v>
      </c>
      <c r="B30" s="14">
        <v>5765316</v>
      </c>
      <c r="D30" s="9" t="s">
        <v>403</v>
      </c>
      <c r="E30" s="9" t="s">
        <v>404</v>
      </c>
      <c r="F30" s="9">
        <v>474897</v>
      </c>
    </row>
    <row r="31" spans="1:6" ht="14.25" customHeight="1" x14ac:dyDescent="0.2">
      <c r="A31" s="13" t="s">
        <v>1063</v>
      </c>
      <c r="B31" s="14">
        <v>467440</v>
      </c>
      <c r="D31" s="9" t="s">
        <v>985</v>
      </c>
      <c r="E31" s="9" t="s">
        <v>428</v>
      </c>
      <c r="F31" s="9">
        <v>1826</v>
      </c>
    </row>
    <row r="32" spans="1:6" ht="14.25" customHeight="1" x14ac:dyDescent="0.2">
      <c r="A32" s="13" t="s">
        <v>92</v>
      </c>
      <c r="B32" s="14">
        <v>2939012</v>
      </c>
      <c r="D32" s="9" t="s">
        <v>159</v>
      </c>
      <c r="E32" s="9" t="s">
        <v>160</v>
      </c>
      <c r="F32" s="9">
        <v>274555</v>
      </c>
    </row>
    <row r="33" spans="1:6" ht="14.25" customHeight="1" x14ac:dyDescent="0.2">
      <c r="A33" s="13" t="s">
        <v>94</v>
      </c>
      <c r="B33" s="14">
        <v>1302395</v>
      </c>
      <c r="D33" s="9" t="s">
        <v>65</v>
      </c>
      <c r="E33" s="9" t="s">
        <v>66</v>
      </c>
      <c r="F33" s="9">
        <v>472481</v>
      </c>
    </row>
    <row r="34" spans="1:6" ht="14.25" customHeight="1" x14ac:dyDescent="0.2">
      <c r="A34" s="13" t="s">
        <v>112</v>
      </c>
      <c r="B34" s="14">
        <v>171760</v>
      </c>
      <c r="D34" s="9" t="s">
        <v>91</v>
      </c>
      <c r="E34" s="9" t="s">
        <v>92</v>
      </c>
      <c r="F34" s="9">
        <v>729763</v>
      </c>
    </row>
    <row r="35" spans="1:6" ht="14.25" customHeight="1" x14ac:dyDescent="0.2">
      <c r="A35" s="13" t="s">
        <v>82</v>
      </c>
      <c r="B35" s="14">
        <v>15143</v>
      </c>
    </row>
    <row r="36" spans="1:6" ht="14.25" customHeight="1" x14ac:dyDescent="0.2">
      <c r="A36" s="13" t="s">
        <v>126</v>
      </c>
      <c r="B36" s="14">
        <v>13373</v>
      </c>
    </row>
    <row r="37" spans="1:6" ht="14.25" customHeight="1" x14ac:dyDescent="0.2">
      <c r="A37" s="13" t="s">
        <v>106</v>
      </c>
      <c r="B37" s="14">
        <v>33807</v>
      </c>
    </row>
    <row r="38" spans="1:6" ht="14.25" customHeight="1" x14ac:dyDescent="0.2">
      <c r="A38" s="13" t="s">
        <v>108</v>
      </c>
      <c r="B38" s="14">
        <v>1969553</v>
      </c>
    </row>
    <row r="39" spans="1:6" ht="14.25" customHeight="1" x14ac:dyDescent="0.2">
      <c r="A39" s="13" t="s">
        <v>102</v>
      </c>
      <c r="B39" s="14">
        <v>719207</v>
      </c>
    </row>
    <row r="40" spans="1:6" ht="14.25" customHeight="1" x14ac:dyDescent="0.2">
      <c r="A40" s="13" t="s">
        <v>104</v>
      </c>
      <c r="B40" s="14">
        <v>164476</v>
      </c>
    </row>
    <row r="41" spans="1:6" ht="14.25" customHeight="1" x14ac:dyDescent="0.2">
      <c r="A41" s="13" t="s">
        <v>78</v>
      </c>
      <c r="B41" s="14">
        <v>801936</v>
      </c>
    </row>
    <row r="42" spans="1:6" ht="14.25" customHeight="1" x14ac:dyDescent="0.2">
      <c r="A42" s="13" t="s">
        <v>110</v>
      </c>
      <c r="B42" s="14">
        <v>599063</v>
      </c>
    </row>
    <row r="43" spans="1:6" ht="14.25" customHeight="1" x14ac:dyDescent="0.2">
      <c r="A43" s="13" t="s">
        <v>116</v>
      </c>
      <c r="B43" s="14">
        <v>352259</v>
      </c>
    </row>
    <row r="44" spans="1:6" ht="14.25" customHeight="1" x14ac:dyDescent="0.2">
      <c r="A44" s="13" t="s">
        <v>118</v>
      </c>
      <c r="B44" s="14">
        <v>25401</v>
      </c>
    </row>
    <row r="45" spans="1:6" ht="14.25" customHeight="1" x14ac:dyDescent="0.2">
      <c r="A45" s="13" t="s">
        <v>1064</v>
      </c>
      <c r="B45" s="14">
        <v>327994</v>
      </c>
    </row>
    <row r="46" spans="1:6" ht="14.25" customHeight="1" x14ac:dyDescent="0.2">
      <c r="A46" s="13" t="s">
        <v>86</v>
      </c>
      <c r="B46" s="14">
        <v>118291</v>
      </c>
    </row>
    <row r="47" spans="1:6" ht="14.25" customHeight="1" x14ac:dyDescent="0.2">
      <c r="A47" s="13" t="s">
        <v>120</v>
      </c>
      <c r="B47" s="14">
        <v>98450</v>
      </c>
    </row>
    <row r="48" spans="1:6" ht="14.25" customHeight="1" x14ac:dyDescent="0.2">
      <c r="A48" s="13" t="s">
        <v>172</v>
      </c>
      <c r="B48" s="14">
        <v>56763</v>
      </c>
    </row>
    <row r="49" spans="1:2" ht="14.25" customHeight="1" x14ac:dyDescent="0.2">
      <c r="A49" s="13" t="s">
        <v>130</v>
      </c>
      <c r="B49" s="14">
        <v>7223</v>
      </c>
    </row>
    <row r="50" spans="1:2" ht="14.25" customHeight="1" x14ac:dyDescent="0.2">
      <c r="A50" s="13" t="s">
        <v>132</v>
      </c>
      <c r="B50" s="14">
        <v>28552</v>
      </c>
    </row>
    <row r="51" spans="1:2" ht="14.25" customHeight="1" x14ac:dyDescent="0.2">
      <c r="A51" s="13" t="s">
        <v>128</v>
      </c>
      <c r="B51" s="14">
        <v>105021</v>
      </c>
    </row>
    <row r="52" spans="1:2" ht="14.25" customHeight="1" x14ac:dyDescent="0.2">
      <c r="A52" s="13" t="s">
        <v>134</v>
      </c>
      <c r="B52" s="14">
        <v>363805</v>
      </c>
    </row>
    <row r="53" spans="1:2" ht="14.25" customHeight="1" x14ac:dyDescent="0.2">
      <c r="A53" s="13" t="s">
        <v>14</v>
      </c>
      <c r="B53" s="14">
        <v>131193</v>
      </c>
    </row>
    <row r="54" spans="1:2" ht="14.25" customHeight="1" x14ac:dyDescent="0.2">
      <c r="A54" s="13" t="s">
        <v>136</v>
      </c>
      <c r="B54" s="14">
        <v>254956</v>
      </c>
    </row>
    <row r="55" spans="1:2" ht="14.25" customHeight="1" x14ac:dyDescent="0.2">
      <c r="A55" s="13" t="s">
        <v>138</v>
      </c>
      <c r="B55" s="14">
        <v>243342</v>
      </c>
    </row>
    <row r="56" spans="1:2" ht="14.25" customHeight="1" x14ac:dyDescent="0.2">
      <c r="A56" s="13" t="s">
        <v>144</v>
      </c>
      <c r="B56" s="14">
        <v>78110</v>
      </c>
    </row>
    <row r="57" spans="1:2" ht="14.25" customHeight="1" x14ac:dyDescent="0.2">
      <c r="A57" s="13" t="s">
        <v>474</v>
      </c>
      <c r="B57" s="14">
        <v>284054</v>
      </c>
    </row>
    <row r="58" spans="1:2" ht="14.25" customHeight="1" x14ac:dyDescent="0.2">
      <c r="A58" s="13" t="s">
        <v>408</v>
      </c>
      <c r="B58" s="14">
        <v>561763</v>
      </c>
    </row>
    <row r="59" spans="1:2" ht="14.25" customHeight="1" x14ac:dyDescent="0.2">
      <c r="A59" s="13" t="s">
        <v>146</v>
      </c>
      <c r="B59" s="14">
        <v>36451</v>
      </c>
    </row>
    <row r="60" spans="1:2" ht="14.25" customHeight="1" x14ac:dyDescent="0.2">
      <c r="A60" s="13" t="s">
        <v>158</v>
      </c>
      <c r="B60" s="14">
        <v>81553</v>
      </c>
    </row>
    <row r="61" spans="1:2" ht="14.25" customHeight="1" x14ac:dyDescent="0.2">
      <c r="A61" s="13" t="s">
        <v>156</v>
      </c>
      <c r="B61" s="14">
        <v>1289978</v>
      </c>
    </row>
    <row r="62" spans="1:2" ht="14.25" customHeight="1" x14ac:dyDescent="0.2">
      <c r="A62" s="13" t="s">
        <v>152</v>
      </c>
      <c r="B62" s="14">
        <v>550566</v>
      </c>
    </row>
    <row r="63" spans="1:2" ht="14.25" customHeight="1" x14ac:dyDescent="0.2">
      <c r="A63" s="13" t="s">
        <v>160</v>
      </c>
      <c r="B63" s="14">
        <v>348166</v>
      </c>
    </row>
    <row r="64" spans="1:2" ht="14.25" customHeight="1" x14ac:dyDescent="0.2">
      <c r="A64" s="13" t="s">
        <v>154</v>
      </c>
      <c r="B64" s="14">
        <v>266866</v>
      </c>
    </row>
    <row r="65" spans="1:2" ht="14.25" customHeight="1" x14ac:dyDescent="0.2">
      <c r="A65" s="13" t="s">
        <v>284</v>
      </c>
      <c r="B65" s="14">
        <v>3010644</v>
      </c>
    </row>
    <row r="66" spans="1:2" ht="14.25" customHeight="1" x14ac:dyDescent="0.2">
      <c r="A66" s="13" t="s">
        <v>166</v>
      </c>
      <c r="B66" s="14">
        <v>201759</v>
      </c>
    </row>
    <row r="67" spans="1:2" ht="14.25" customHeight="1" x14ac:dyDescent="0.2">
      <c r="A67" s="13" t="s">
        <v>454</v>
      </c>
      <c r="B67" s="14">
        <v>739320</v>
      </c>
    </row>
    <row r="68" spans="1:2" ht="14.25" customHeight="1" x14ac:dyDescent="0.2">
      <c r="A68" s="13" t="s">
        <v>170</v>
      </c>
      <c r="B68" s="14">
        <v>22944</v>
      </c>
    </row>
    <row r="69" spans="1:2" ht="14.25" customHeight="1" x14ac:dyDescent="0.2">
      <c r="A69" s="13" t="s">
        <v>190</v>
      </c>
      <c r="B69" s="14">
        <v>6531</v>
      </c>
    </row>
    <row r="70" spans="1:2" ht="14.25" customHeight="1" x14ac:dyDescent="0.2">
      <c r="A70" s="13" t="s">
        <v>174</v>
      </c>
      <c r="B70" s="14">
        <v>227500</v>
      </c>
    </row>
    <row r="71" spans="1:2" ht="14.25" customHeight="1" x14ac:dyDescent="0.2">
      <c r="A71" s="13" t="s">
        <v>176</v>
      </c>
      <c r="B71" s="14">
        <v>388</v>
      </c>
    </row>
    <row r="72" spans="1:2" ht="14.25" customHeight="1" x14ac:dyDescent="0.2">
      <c r="A72" s="13" t="s">
        <v>192</v>
      </c>
      <c r="B72" s="14">
        <v>102163</v>
      </c>
    </row>
    <row r="73" spans="1:2" ht="14.25" customHeight="1" x14ac:dyDescent="0.2">
      <c r="A73" s="13" t="s">
        <v>184</v>
      </c>
      <c r="B73" s="14">
        <v>90705</v>
      </c>
    </row>
    <row r="74" spans="1:2" ht="14.25" customHeight="1" x14ac:dyDescent="0.2">
      <c r="A74" s="13" t="s">
        <v>168</v>
      </c>
      <c r="B74" s="14">
        <v>23097</v>
      </c>
    </row>
    <row r="75" spans="1:2" ht="14.25" customHeight="1" x14ac:dyDescent="0.2">
      <c r="A75" s="13" t="s">
        <v>194</v>
      </c>
      <c r="B75" s="14">
        <v>106870</v>
      </c>
    </row>
    <row r="76" spans="1:2" ht="14.25" customHeight="1" x14ac:dyDescent="0.2">
      <c r="A76" s="13" t="s">
        <v>142</v>
      </c>
      <c r="B76" s="14">
        <v>304133</v>
      </c>
    </row>
    <row r="77" spans="1:2" ht="14.25" customHeight="1" x14ac:dyDescent="0.2">
      <c r="A77" s="13" t="s">
        <v>178</v>
      </c>
      <c r="B77" s="14">
        <v>482910</v>
      </c>
    </row>
    <row r="78" spans="1:2" ht="14.25" customHeight="1" x14ac:dyDescent="0.2">
      <c r="A78" s="13" t="s">
        <v>182</v>
      </c>
      <c r="B78" s="14">
        <v>25571</v>
      </c>
    </row>
    <row r="79" spans="1:2" ht="14.25" customHeight="1" x14ac:dyDescent="0.2">
      <c r="A79" s="13" t="s">
        <v>180</v>
      </c>
      <c r="B79" s="14">
        <v>2268623</v>
      </c>
    </row>
    <row r="80" spans="1:2" ht="14.25" customHeight="1" x14ac:dyDescent="0.2">
      <c r="A80" s="13" t="s">
        <v>188</v>
      </c>
      <c r="B80" s="14">
        <v>110695</v>
      </c>
    </row>
    <row r="81" spans="1:2" ht="14.25" customHeight="1" x14ac:dyDescent="0.2">
      <c r="A81" s="13" t="s">
        <v>162</v>
      </c>
      <c r="B81" s="14">
        <v>131554</v>
      </c>
    </row>
    <row r="82" spans="1:2" ht="14.25" customHeight="1" x14ac:dyDescent="0.2">
      <c r="A82" s="13" t="s">
        <v>186</v>
      </c>
      <c r="B82" s="14">
        <v>208234</v>
      </c>
    </row>
    <row r="83" spans="1:2" ht="14.25" customHeight="1" x14ac:dyDescent="0.2">
      <c r="A83" s="13" t="s">
        <v>196</v>
      </c>
      <c r="B83" s="14">
        <v>138672</v>
      </c>
    </row>
    <row r="84" spans="1:2" ht="14.25" customHeight="1" x14ac:dyDescent="0.2">
      <c r="A84" s="13" t="s">
        <v>960</v>
      </c>
      <c r="B84" s="14">
        <v>417321</v>
      </c>
    </row>
    <row r="85" spans="1:2" ht="14.25" customHeight="1" x14ac:dyDescent="0.2">
      <c r="A85" s="13" t="s">
        <v>200</v>
      </c>
      <c r="B85" s="14">
        <v>210711</v>
      </c>
    </row>
    <row r="86" spans="1:2" ht="14.25" customHeight="1" x14ac:dyDescent="0.2">
      <c r="A86" s="13" t="s">
        <v>114</v>
      </c>
      <c r="B86" s="14">
        <v>55502</v>
      </c>
    </row>
    <row r="87" spans="1:2" ht="14.25" customHeight="1" x14ac:dyDescent="0.2">
      <c r="A87" s="13" t="s">
        <v>198</v>
      </c>
      <c r="B87" s="14">
        <v>103485</v>
      </c>
    </row>
    <row r="88" spans="1:2" ht="14.25" customHeight="1" x14ac:dyDescent="0.2">
      <c r="A88" s="13" t="s">
        <v>208</v>
      </c>
      <c r="B88" s="14">
        <v>6020917</v>
      </c>
    </row>
    <row r="89" spans="1:2" ht="14.25" customHeight="1" x14ac:dyDescent="0.2">
      <c r="A89" s="13" t="s">
        <v>206</v>
      </c>
      <c r="B89" s="14">
        <v>1659487</v>
      </c>
    </row>
    <row r="90" spans="1:2" ht="14.25" customHeight="1" x14ac:dyDescent="0.2">
      <c r="A90" s="13" t="s">
        <v>214</v>
      </c>
      <c r="B90" s="14">
        <v>427039</v>
      </c>
    </row>
    <row r="91" spans="1:2" ht="14.25" customHeight="1" x14ac:dyDescent="0.2">
      <c r="A91" s="13" t="s">
        <v>210</v>
      </c>
      <c r="B91" s="14">
        <v>215332</v>
      </c>
    </row>
    <row r="92" spans="1:2" ht="14.25" customHeight="1" x14ac:dyDescent="0.2">
      <c r="A92" s="13" t="s">
        <v>212</v>
      </c>
      <c r="B92" s="14">
        <v>1187</v>
      </c>
    </row>
    <row r="93" spans="1:2" ht="14.25" customHeight="1" x14ac:dyDescent="0.2">
      <c r="A93" s="13" t="s">
        <v>204</v>
      </c>
      <c r="B93" s="14">
        <v>808771</v>
      </c>
    </row>
    <row r="94" spans="1:2" ht="14.25" customHeight="1" x14ac:dyDescent="0.2">
      <c r="A94" s="13" t="s">
        <v>218</v>
      </c>
      <c r="B94" s="14">
        <v>24628</v>
      </c>
    </row>
    <row r="95" spans="1:2" ht="14.25" customHeight="1" x14ac:dyDescent="0.2">
      <c r="A95" s="13" t="s">
        <v>220</v>
      </c>
      <c r="B95" s="14">
        <v>536654</v>
      </c>
    </row>
    <row r="96" spans="1:2" ht="14.25" customHeight="1" x14ac:dyDescent="0.2">
      <c r="A96" s="13" t="s">
        <v>222</v>
      </c>
      <c r="B96" s="14">
        <v>272156</v>
      </c>
    </row>
    <row r="97" spans="1:2" ht="14.25" customHeight="1" x14ac:dyDescent="0.2">
      <c r="A97" s="13" t="s">
        <v>226</v>
      </c>
      <c r="B97" s="14">
        <v>2277</v>
      </c>
    </row>
    <row r="98" spans="1:2" ht="14.25" customHeight="1" x14ac:dyDescent="0.2">
      <c r="A98" s="13" t="s">
        <v>228</v>
      </c>
      <c r="B98" s="14">
        <v>97</v>
      </c>
    </row>
    <row r="99" spans="1:2" ht="14.25" customHeight="1" x14ac:dyDescent="0.2">
      <c r="A99" s="13" t="s">
        <v>224</v>
      </c>
      <c r="B99" s="14">
        <v>4066513</v>
      </c>
    </row>
    <row r="100" spans="1:2" ht="14.25" customHeight="1" x14ac:dyDescent="0.2">
      <c r="A100" s="13" t="s">
        <v>230</v>
      </c>
      <c r="B100" s="14">
        <v>114383</v>
      </c>
    </row>
    <row r="101" spans="1:2" ht="14.25" customHeight="1" x14ac:dyDescent="0.2">
      <c r="A101" s="13" t="s">
        <v>232</v>
      </c>
      <c r="B101" s="14">
        <v>164062</v>
      </c>
    </row>
    <row r="102" spans="1:2" ht="14.25" customHeight="1" x14ac:dyDescent="0.2">
      <c r="A102" s="13" t="s">
        <v>80</v>
      </c>
      <c r="B102" s="14">
        <v>48697</v>
      </c>
    </row>
    <row r="103" spans="1:2" ht="14.25" customHeight="1" x14ac:dyDescent="0.2">
      <c r="A103" s="13" t="s">
        <v>234</v>
      </c>
      <c r="B103" s="14">
        <v>3440220</v>
      </c>
    </row>
    <row r="104" spans="1:2" ht="14.25" customHeight="1" x14ac:dyDescent="0.2">
      <c r="A104" s="13" t="s">
        <v>366</v>
      </c>
      <c r="B104" s="14">
        <v>9502</v>
      </c>
    </row>
    <row r="105" spans="1:2" ht="14.25" customHeight="1" x14ac:dyDescent="0.2">
      <c r="A105" s="13" t="s">
        <v>350</v>
      </c>
      <c r="B105" s="14">
        <v>430281</v>
      </c>
    </row>
    <row r="106" spans="1:2" ht="14.25" customHeight="1" x14ac:dyDescent="0.2">
      <c r="A106" s="13" t="s">
        <v>238</v>
      </c>
      <c r="B106" s="14">
        <v>11179</v>
      </c>
    </row>
    <row r="107" spans="1:2" ht="14.25" customHeight="1" x14ac:dyDescent="0.2">
      <c r="A107" s="13" t="s">
        <v>246</v>
      </c>
      <c r="B107" s="14">
        <v>20184</v>
      </c>
    </row>
    <row r="108" spans="1:2" ht="14.25" customHeight="1" x14ac:dyDescent="0.2">
      <c r="A108" s="13" t="s">
        <v>250</v>
      </c>
      <c r="B108" s="14">
        <v>251781</v>
      </c>
    </row>
    <row r="109" spans="1:2" ht="14.25" customHeight="1" x14ac:dyDescent="0.2">
      <c r="A109" s="13" t="s">
        <v>252</v>
      </c>
      <c r="B109" s="14">
        <v>364524</v>
      </c>
    </row>
    <row r="110" spans="1:2" ht="14.25" customHeight="1" x14ac:dyDescent="0.2">
      <c r="A110" s="13" t="s">
        <v>368</v>
      </c>
      <c r="B110" s="14">
        <v>15413</v>
      </c>
    </row>
    <row r="111" spans="1:2" ht="14.25" customHeight="1" x14ac:dyDescent="0.2">
      <c r="A111" s="13" t="s">
        <v>410</v>
      </c>
      <c r="B111" s="14">
        <v>533559</v>
      </c>
    </row>
    <row r="112" spans="1:2" ht="14.25" customHeight="1" x14ac:dyDescent="0.2">
      <c r="A112" s="13" t="s">
        <v>256</v>
      </c>
      <c r="B112" s="14">
        <v>6832</v>
      </c>
    </row>
    <row r="113" spans="1:2" ht="14.25" customHeight="1" x14ac:dyDescent="0.2">
      <c r="A113" s="13" t="s">
        <v>244</v>
      </c>
      <c r="B113" s="14">
        <v>28353</v>
      </c>
    </row>
    <row r="114" spans="1:2" ht="14.25" customHeight="1" x14ac:dyDescent="0.2">
      <c r="A114" s="13" t="s">
        <v>370</v>
      </c>
      <c r="B114" s="14">
        <v>1100</v>
      </c>
    </row>
    <row r="115" spans="1:2" ht="14.25" customHeight="1" x14ac:dyDescent="0.2">
      <c r="A115" s="13" t="s">
        <v>286</v>
      </c>
      <c r="B115" s="14">
        <v>288</v>
      </c>
    </row>
    <row r="116" spans="1:2" ht="14.25" customHeight="1" x14ac:dyDescent="0.2">
      <c r="A116" s="13" t="s">
        <v>260</v>
      </c>
      <c r="B116" s="14">
        <v>1196285</v>
      </c>
    </row>
    <row r="117" spans="1:2" ht="14.25" customHeight="1" x14ac:dyDescent="0.2">
      <c r="A117" s="13" t="s">
        <v>266</v>
      </c>
      <c r="B117" s="14">
        <v>920739</v>
      </c>
    </row>
    <row r="118" spans="1:2" ht="14.25" customHeight="1" x14ac:dyDescent="0.2">
      <c r="A118" s="13" t="s">
        <v>282</v>
      </c>
      <c r="B118" s="14">
        <v>3187013</v>
      </c>
    </row>
    <row r="119" spans="1:2" ht="14.25" customHeight="1" x14ac:dyDescent="0.2">
      <c r="A119" s="13" t="s">
        <v>272</v>
      </c>
      <c r="B119" s="14">
        <v>2001566</v>
      </c>
    </row>
    <row r="120" spans="1:2" ht="14.25" customHeight="1" x14ac:dyDescent="0.2">
      <c r="A120" s="13" t="s">
        <v>270</v>
      </c>
      <c r="B120" s="14">
        <v>52923</v>
      </c>
    </row>
    <row r="121" spans="1:2" ht="14.25" customHeight="1" x14ac:dyDescent="0.2">
      <c r="A121" s="13" t="s">
        <v>298</v>
      </c>
      <c r="B121" s="14">
        <v>497460</v>
      </c>
    </row>
    <row r="122" spans="1:2" ht="14.25" customHeight="1" x14ac:dyDescent="0.2">
      <c r="A122" s="13" t="s">
        <v>290</v>
      </c>
      <c r="B122" s="14">
        <v>6383</v>
      </c>
    </row>
    <row r="123" spans="1:2" ht="14.25" customHeight="1" x14ac:dyDescent="0.2">
      <c r="A123" s="13" t="s">
        <v>322</v>
      </c>
      <c r="B123" s="14">
        <v>763626</v>
      </c>
    </row>
    <row r="124" spans="1:2" ht="14.25" customHeight="1" x14ac:dyDescent="0.2">
      <c r="A124" s="13" t="s">
        <v>296</v>
      </c>
      <c r="B124" s="14">
        <v>566292</v>
      </c>
    </row>
    <row r="125" spans="1:2" ht="14.25" customHeight="1" x14ac:dyDescent="0.2">
      <c r="A125" s="13" t="s">
        <v>276</v>
      </c>
      <c r="B125" s="14">
        <v>173180</v>
      </c>
    </row>
    <row r="126" spans="1:2" ht="14.25" customHeight="1" x14ac:dyDescent="0.2">
      <c r="A126" s="13" t="s">
        <v>292</v>
      </c>
      <c r="B126" s="14">
        <v>7188</v>
      </c>
    </row>
    <row r="127" spans="1:2" ht="14.25" customHeight="1" x14ac:dyDescent="0.2">
      <c r="A127" s="13" t="s">
        <v>274</v>
      </c>
      <c r="B127" s="14">
        <v>47787</v>
      </c>
    </row>
    <row r="128" spans="1:2" ht="14.25" customHeight="1" x14ac:dyDescent="0.2">
      <c r="A128" s="13" t="s">
        <v>278</v>
      </c>
      <c r="B128" s="14">
        <v>1278182</v>
      </c>
    </row>
    <row r="129" spans="1:2" ht="14.25" customHeight="1" x14ac:dyDescent="0.2">
      <c r="A129" s="13" t="s">
        <v>264</v>
      </c>
      <c r="B129" s="14">
        <v>510804</v>
      </c>
    </row>
    <row r="130" spans="1:2" ht="14.25" customHeight="1" x14ac:dyDescent="0.2">
      <c r="A130" s="13" t="s">
        <v>280</v>
      </c>
      <c r="B130" s="14">
        <v>66738</v>
      </c>
    </row>
    <row r="131" spans="1:2" ht="14.25" customHeight="1" x14ac:dyDescent="0.2">
      <c r="A131" s="13" t="s">
        <v>300</v>
      </c>
      <c r="B131" s="14">
        <v>562212</v>
      </c>
    </row>
    <row r="132" spans="1:2" ht="14.25" customHeight="1" x14ac:dyDescent="0.2">
      <c r="A132" s="13" t="s">
        <v>308</v>
      </c>
      <c r="B132" s="14">
        <v>1175971</v>
      </c>
    </row>
    <row r="133" spans="1:2" ht="14.25" customHeight="1" x14ac:dyDescent="0.2">
      <c r="A133" s="13" t="s">
        <v>964</v>
      </c>
      <c r="B133" s="14">
        <v>430600</v>
      </c>
    </row>
    <row r="134" spans="1:2" ht="14.25" customHeight="1" x14ac:dyDescent="0.2">
      <c r="A134" s="13" t="s">
        <v>316</v>
      </c>
      <c r="B134" s="14">
        <v>179048</v>
      </c>
    </row>
    <row r="135" spans="1:2" ht="14.25" customHeight="1" x14ac:dyDescent="0.2">
      <c r="A135" s="13" t="s">
        <v>312</v>
      </c>
      <c r="B135" s="14">
        <v>213813</v>
      </c>
    </row>
    <row r="136" spans="1:2" ht="14.25" customHeight="1" x14ac:dyDescent="0.2">
      <c r="A136" s="13" t="s">
        <v>318</v>
      </c>
      <c r="B136" s="14">
        <v>318140</v>
      </c>
    </row>
    <row r="137" spans="1:2" ht="14.25" customHeight="1" x14ac:dyDescent="0.2">
      <c r="A137" s="13" t="s">
        <v>306</v>
      </c>
      <c r="B137" s="14">
        <v>64328</v>
      </c>
    </row>
    <row r="138" spans="1:2" ht="14.25" customHeight="1" x14ac:dyDescent="0.2">
      <c r="A138" s="13" t="s">
        <v>324</v>
      </c>
      <c r="B138" s="14">
        <v>933167</v>
      </c>
    </row>
    <row r="139" spans="1:2" ht="14.25" customHeight="1" x14ac:dyDescent="0.2">
      <c r="A139" s="13" t="s">
        <v>302</v>
      </c>
      <c r="B139" s="14">
        <v>309261</v>
      </c>
    </row>
    <row r="140" spans="1:2" ht="14.25" customHeight="1" x14ac:dyDescent="0.2">
      <c r="A140" s="13" t="s">
        <v>310</v>
      </c>
      <c r="B140" s="14">
        <v>4104551</v>
      </c>
    </row>
    <row r="141" spans="1:2" ht="14.25" customHeight="1" x14ac:dyDescent="0.2">
      <c r="A141" s="13" t="s">
        <v>326</v>
      </c>
      <c r="B141" s="14">
        <v>556490</v>
      </c>
    </row>
    <row r="142" spans="1:2" ht="14.25" customHeight="1" x14ac:dyDescent="0.2">
      <c r="A142" s="13" t="s">
        <v>328</v>
      </c>
      <c r="B142" s="14">
        <v>224374</v>
      </c>
    </row>
    <row r="143" spans="1:2" ht="14.25" customHeight="1" x14ac:dyDescent="0.2">
      <c r="A143" s="13" t="s">
        <v>332</v>
      </c>
      <c r="B143" s="14">
        <v>331318</v>
      </c>
    </row>
    <row r="144" spans="1:2" ht="14.25" customHeight="1" x14ac:dyDescent="0.2">
      <c r="A144" s="13" t="s">
        <v>1044</v>
      </c>
      <c r="B144" s="14">
        <v>842291</v>
      </c>
    </row>
    <row r="145" spans="1:2" ht="14.25" customHeight="1" x14ac:dyDescent="0.2">
      <c r="A145" s="13" t="s">
        <v>338</v>
      </c>
      <c r="B145" s="14">
        <v>870795</v>
      </c>
    </row>
    <row r="146" spans="1:2" ht="14.25" customHeight="1" x14ac:dyDescent="0.2">
      <c r="A146" s="13" t="s">
        <v>340</v>
      </c>
      <c r="B146" s="14">
        <v>1971033</v>
      </c>
    </row>
    <row r="147" spans="1:2" ht="14.25" customHeight="1" x14ac:dyDescent="0.2">
      <c r="A147" s="13" t="s">
        <v>330</v>
      </c>
      <c r="B147" s="14">
        <v>614807</v>
      </c>
    </row>
    <row r="148" spans="1:2" ht="14.25" customHeight="1" x14ac:dyDescent="0.2">
      <c r="A148" s="13" t="s">
        <v>334</v>
      </c>
      <c r="B148" s="14">
        <v>2403355</v>
      </c>
    </row>
    <row r="149" spans="1:2" ht="14.25" customHeight="1" x14ac:dyDescent="0.2">
      <c r="A149" s="13" t="s">
        <v>342</v>
      </c>
      <c r="B149" s="14">
        <v>29982</v>
      </c>
    </row>
    <row r="150" spans="1:2" ht="14.25" customHeight="1" x14ac:dyDescent="0.2">
      <c r="A150" s="13" t="s">
        <v>346</v>
      </c>
      <c r="B150" s="14">
        <v>172958</v>
      </c>
    </row>
    <row r="151" spans="1:2" ht="14.25" customHeight="1" x14ac:dyDescent="0.2">
      <c r="A151" s="13" t="s">
        <v>124</v>
      </c>
      <c r="B151" s="14">
        <v>114379</v>
      </c>
    </row>
    <row r="152" spans="1:2" ht="14.25" customHeight="1" x14ac:dyDescent="0.2">
      <c r="A152" s="13" t="s">
        <v>344</v>
      </c>
      <c r="B152" s="14">
        <v>315501</v>
      </c>
    </row>
    <row r="153" spans="1:2" ht="14.25" customHeight="1" x14ac:dyDescent="0.2">
      <c r="A153" s="13" t="s">
        <v>412</v>
      </c>
      <c r="B153" s="14">
        <v>1120</v>
      </c>
    </row>
    <row r="154" spans="1:2" ht="14.25" customHeight="1" x14ac:dyDescent="0.2">
      <c r="A154" s="13" t="s">
        <v>164</v>
      </c>
      <c r="B154" s="14">
        <v>4766689</v>
      </c>
    </row>
    <row r="155" spans="1:2" ht="14.25" customHeight="1" x14ac:dyDescent="0.2">
      <c r="A155" s="13" t="s">
        <v>348</v>
      </c>
      <c r="B155" s="14">
        <v>31489</v>
      </c>
    </row>
    <row r="156" spans="1:2" ht="14.25" customHeight="1" x14ac:dyDescent="0.2">
      <c r="A156" s="13" t="s">
        <v>354</v>
      </c>
      <c r="B156" s="14">
        <v>315151</v>
      </c>
    </row>
    <row r="157" spans="1:2" ht="14.25" customHeight="1" x14ac:dyDescent="0.2">
      <c r="A157" s="13" t="s">
        <v>356</v>
      </c>
      <c r="B157" s="14">
        <v>29606</v>
      </c>
    </row>
    <row r="158" spans="1:2" ht="14.25" customHeight="1" x14ac:dyDescent="0.2">
      <c r="A158" s="13" t="s">
        <v>358</v>
      </c>
      <c r="B158" s="14">
        <v>7734809</v>
      </c>
    </row>
    <row r="159" spans="1:2" ht="14.25" customHeight="1" x14ac:dyDescent="0.2">
      <c r="A159" s="13" t="s">
        <v>382</v>
      </c>
      <c r="B159" s="14">
        <v>224219</v>
      </c>
    </row>
    <row r="160" spans="1:2" ht="14.25" customHeight="1" x14ac:dyDescent="0.2">
      <c r="A160" s="13" t="s">
        <v>414</v>
      </c>
      <c r="B160" s="14">
        <v>82560</v>
      </c>
    </row>
    <row r="161" spans="1:2" ht="14.25" customHeight="1" x14ac:dyDescent="0.2">
      <c r="A161" s="13" t="s">
        <v>384</v>
      </c>
      <c r="B161" s="14">
        <v>221818</v>
      </c>
    </row>
    <row r="162" spans="1:2" ht="14.25" customHeight="1" x14ac:dyDescent="0.2">
      <c r="A162" s="13" t="s">
        <v>392</v>
      </c>
      <c r="B162" s="14">
        <v>714</v>
      </c>
    </row>
    <row r="163" spans="1:2" ht="14.25" customHeight="1" x14ac:dyDescent="0.2">
      <c r="A163" s="13" t="s">
        <v>1048</v>
      </c>
      <c r="B163" s="14">
        <v>1237783</v>
      </c>
    </row>
    <row r="164" spans="1:2" ht="14.25" customHeight="1" x14ac:dyDescent="0.2">
      <c r="A164" s="13" t="s">
        <v>364</v>
      </c>
      <c r="B164" s="14">
        <v>1653388</v>
      </c>
    </row>
    <row r="165" spans="1:2" ht="14.25" customHeight="1" x14ac:dyDescent="0.2">
      <c r="A165" s="13" t="s">
        <v>1065</v>
      </c>
      <c r="B165" s="14">
        <v>1089970</v>
      </c>
    </row>
    <row r="166" spans="1:2" ht="14.25" customHeight="1" x14ac:dyDescent="0.2">
      <c r="A166" s="13" t="s">
        <v>400</v>
      </c>
      <c r="B166" s="14">
        <v>1605325</v>
      </c>
    </row>
    <row r="167" spans="1:2" ht="14.25" customHeight="1" x14ac:dyDescent="0.2">
      <c r="A167" s="13" t="s">
        <v>390</v>
      </c>
      <c r="B167" s="14">
        <v>160584</v>
      </c>
    </row>
    <row r="168" spans="1:2" ht="14.25" customHeight="1" x14ac:dyDescent="0.2">
      <c r="A168" s="13" t="s">
        <v>140</v>
      </c>
      <c r="B168" s="14">
        <v>95099</v>
      </c>
    </row>
    <row r="169" spans="1:2" ht="14.25" customHeight="1" x14ac:dyDescent="0.2">
      <c r="A169" s="13" t="s">
        <v>402</v>
      </c>
      <c r="B169" s="14">
        <v>781843</v>
      </c>
    </row>
    <row r="170" spans="1:2" ht="14.25" customHeight="1" x14ac:dyDescent="0.2">
      <c r="A170" s="13" t="s">
        <v>372</v>
      </c>
      <c r="B170" s="14">
        <v>12414</v>
      </c>
    </row>
    <row r="171" spans="1:2" ht="14.25" customHeight="1" x14ac:dyDescent="0.2">
      <c r="A171" s="13" t="s">
        <v>380</v>
      </c>
      <c r="B171" s="14">
        <v>165378</v>
      </c>
    </row>
    <row r="172" spans="1:2" ht="14.25" customHeight="1" x14ac:dyDescent="0.2">
      <c r="A172" s="13" t="s">
        <v>416</v>
      </c>
      <c r="B172" s="14">
        <v>133303</v>
      </c>
    </row>
    <row r="173" spans="1:2" ht="14.25" customHeight="1" x14ac:dyDescent="0.2">
      <c r="A173" s="13" t="s">
        <v>398</v>
      </c>
      <c r="B173" s="14">
        <v>214</v>
      </c>
    </row>
    <row r="174" spans="1:2" ht="14.25" customHeight="1" x14ac:dyDescent="0.2">
      <c r="A174" s="13" t="s">
        <v>418</v>
      </c>
      <c r="B174" s="14">
        <v>155347</v>
      </c>
    </row>
    <row r="175" spans="1:2" ht="14.25" customHeight="1" x14ac:dyDescent="0.2">
      <c r="A175" s="13" t="s">
        <v>394</v>
      </c>
      <c r="B175" s="14">
        <v>466</v>
      </c>
    </row>
    <row r="176" spans="1:2" ht="14.25" customHeight="1" x14ac:dyDescent="0.2">
      <c r="A176" s="13" t="s">
        <v>388</v>
      </c>
      <c r="B176" s="14">
        <v>1341504</v>
      </c>
    </row>
    <row r="177" spans="1:2" ht="14.25" customHeight="1" x14ac:dyDescent="0.2">
      <c r="A177" s="13" t="s">
        <v>422</v>
      </c>
      <c r="B177" s="14">
        <v>10269</v>
      </c>
    </row>
    <row r="178" spans="1:2" ht="14.25" customHeight="1" x14ac:dyDescent="0.2">
      <c r="A178" s="13" t="s">
        <v>444</v>
      </c>
      <c r="B178" s="14">
        <v>91025</v>
      </c>
    </row>
    <row r="179" spans="1:2" ht="14.25" customHeight="1" x14ac:dyDescent="0.2">
      <c r="A179" s="13" t="s">
        <v>430</v>
      </c>
      <c r="B179" s="14">
        <v>15447</v>
      </c>
    </row>
    <row r="180" spans="1:2" ht="14.25" customHeight="1" x14ac:dyDescent="0.2">
      <c r="A180" s="13" t="s">
        <v>426</v>
      </c>
      <c r="B180" s="14">
        <v>298683</v>
      </c>
    </row>
    <row r="181" spans="1:2" ht="14.25" customHeight="1" x14ac:dyDescent="0.2">
      <c r="A181" s="13" t="s">
        <v>432</v>
      </c>
      <c r="B181" s="14">
        <v>320548</v>
      </c>
    </row>
    <row r="182" spans="1:2" ht="14.25" customHeight="1" x14ac:dyDescent="0.2">
      <c r="A182" s="13" t="s">
        <v>442</v>
      </c>
      <c r="B182" s="14">
        <v>61226</v>
      </c>
    </row>
    <row r="183" spans="1:2" ht="14.25" customHeight="1" x14ac:dyDescent="0.2">
      <c r="A183" s="13" t="s">
        <v>428</v>
      </c>
      <c r="B183" s="14">
        <v>75647</v>
      </c>
    </row>
    <row r="184" spans="1:2" ht="14.25" customHeight="1" x14ac:dyDescent="0.2">
      <c r="A184" s="13" t="s">
        <v>434</v>
      </c>
      <c r="B184" s="14">
        <v>666052</v>
      </c>
    </row>
    <row r="185" spans="1:2" ht="14.25" customHeight="1" x14ac:dyDescent="0.2">
      <c r="A185" s="13" t="s">
        <v>436</v>
      </c>
      <c r="B185" s="14">
        <v>76562</v>
      </c>
    </row>
    <row r="186" spans="1:2" ht="14.25" customHeight="1" x14ac:dyDescent="0.2">
      <c r="A186" s="13" t="s">
        <v>438</v>
      </c>
      <c r="B186" s="14">
        <v>99701</v>
      </c>
    </row>
    <row r="187" spans="1:2" ht="14.25" customHeight="1" x14ac:dyDescent="0.2">
      <c r="A187" s="13" t="s">
        <v>440</v>
      </c>
      <c r="B187" s="14">
        <v>262233</v>
      </c>
    </row>
    <row r="188" spans="1:2" ht="14.25" customHeight="1" x14ac:dyDescent="0.2">
      <c r="A188" s="13" t="s">
        <v>446</v>
      </c>
      <c r="B188" s="14">
        <v>753133</v>
      </c>
    </row>
    <row r="189" spans="1:2" ht="14.25" customHeight="1" x14ac:dyDescent="0.2">
      <c r="A189" s="13" t="s">
        <v>100</v>
      </c>
      <c r="B189" s="14">
        <v>355433</v>
      </c>
    </row>
    <row r="190" spans="1:2" ht="14.25" customHeight="1" x14ac:dyDescent="0.2">
      <c r="A190" s="13" t="s">
        <v>456</v>
      </c>
      <c r="B190" s="14">
        <v>241567</v>
      </c>
    </row>
    <row r="191" spans="1:2" ht="14.25" customHeight="1" x14ac:dyDescent="0.2">
      <c r="A191" s="13" t="s">
        <v>450</v>
      </c>
      <c r="B191" s="14">
        <v>136198</v>
      </c>
    </row>
    <row r="192" spans="1:2" ht="14.25" customHeight="1" x14ac:dyDescent="0.2">
      <c r="A192" s="13" t="s">
        <v>1052</v>
      </c>
      <c r="B192" s="14">
        <v>1961163</v>
      </c>
    </row>
    <row r="193" spans="1:2" ht="14.25" customHeight="1" x14ac:dyDescent="0.2">
      <c r="A193" s="13" t="s">
        <v>462</v>
      </c>
      <c r="B193" s="14">
        <v>184506</v>
      </c>
    </row>
    <row r="194" spans="1:2" ht="14.25" customHeight="1" x14ac:dyDescent="0.2">
      <c r="A194" s="13" t="s">
        <v>458</v>
      </c>
      <c r="B194" s="14">
        <v>2459544</v>
      </c>
    </row>
    <row r="195" spans="1:2" ht="14.25" customHeight="1" x14ac:dyDescent="0.2">
      <c r="A195" s="13" t="s">
        <v>374</v>
      </c>
      <c r="B195" s="14">
        <v>36244</v>
      </c>
    </row>
    <row r="196" spans="1:2" ht="14.25" customHeight="1" x14ac:dyDescent="0.2">
      <c r="A196" s="13" t="s">
        <v>468</v>
      </c>
      <c r="B196" s="14">
        <v>473659</v>
      </c>
    </row>
    <row r="197" spans="1:2" ht="14.25" customHeight="1" x14ac:dyDescent="0.2">
      <c r="A197" s="13" t="s">
        <v>68</v>
      </c>
      <c r="B197" s="14">
        <v>81555</v>
      </c>
    </row>
    <row r="198" spans="1:2" ht="14.25" customHeight="1" x14ac:dyDescent="0.2">
      <c r="A198" s="13" t="s">
        <v>460</v>
      </c>
      <c r="B198" s="14">
        <v>38275</v>
      </c>
    </row>
    <row r="199" spans="1:2" ht="14.25" customHeight="1" x14ac:dyDescent="0.2">
      <c r="A199" s="13" t="s">
        <v>470</v>
      </c>
      <c r="B199" s="14">
        <v>750958</v>
      </c>
    </row>
    <row r="200" spans="1:2" ht="14.25" customHeight="1" x14ac:dyDescent="0.2">
      <c r="A200" s="13" t="s">
        <v>466</v>
      </c>
      <c r="B200" s="14">
        <v>623424</v>
      </c>
    </row>
    <row r="201" spans="1:2" ht="14.25" customHeight="1" x14ac:dyDescent="0.2">
      <c r="A201" s="13" t="s">
        <v>472</v>
      </c>
      <c r="B201" s="14">
        <v>262750</v>
      </c>
    </row>
    <row r="202" spans="1:2" ht="14.25" customHeight="1" x14ac:dyDescent="0.2">
      <c r="A202" s="13" t="s">
        <v>376</v>
      </c>
      <c r="B202" s="14">
        <v>130480</v>
      </c>
    </row>
    <row r="203" spans="1:2" ht="14.25" customHeight="1" x14ac:dyDescent="0.2">
      <c r="A203" s="13" t="s">
        <v>476</v>
      </c>
      <c r="B203" s="14">
        <v>527384</v>
      </c>
    </row>
    <row r="204" spans="1:2" ht="14.25" customHeight="1" x14ac:dyDescent="0.2">
      <c r="A204" s="13" t="s">
        <v>404</v>
      </c>
      <c r="B204" s="14">
        <v>1072679</v>
      </c>
    </row>
    <row r="205" spans="1:2" ht="14.25" customHeight="1" x14ac:dyDescent="0.2"/>
    <row r="206" spans="1:2" ht="14.25" customHeight="1" x14ac:dyDescent="0.2"/>
    <row r="207" spans="1:2" ht="14.25" customHeight="1" x14ac:dyDescent="0.2"/>
    <row r="208" spans="1:2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D1:F1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A131" sqref="A131"/>
    </sheetView>
  </sheetViews>
  <sheetFormatPr baseColWidth="10" defaultColWidth="14.5" defaultRowHeight="15" customHeight="1" x14ac:dyDescent="0.2"/>
  <cols>
    <col min="1" max="1" width="16.5" customWidth="1"/>
    <col min="2" max="2" width="24.6640625" customWidth="1"/>
    <col min="3" max="3" width="25.5" customWidth="1"/>
    <col min="4" max="26" width="8.6640625" customWidth="1"/>
  </cols>
  <sheetData>
    <row r="1" spans="1:26" ht="14.25" customHeight="1" x14ac:dyDescent="0.2">
      <c r="A1" s="1" t="s">
        <v>1066</v>
      </c>
      <c r="B1" s="2" t="s">
        <v>1067</v>
      </c>
      <c r="C1" s="1" t="s">
        <v>1068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 x14ac:dyDescent="0.2">
      <c r="A2" s="16" t="s">
        <v>294</v>
      </c>
      <c r="B2" s="9">
        <v>291.96467339999998</v>
      </c>
      <c r="C2" s="9">
        <v>292.67429112999997</v>
      </c>
    </row>
    <row r="3" spans="1:26" ht="14.25" customHeight="1" x14ac:dyDescent="0.2">
      <c r="A3" s="16" t="s">
        <v>30</v>
      </c>
      <c r="B3" s="9">
        <v>299.72224399999999</v>
      </c>
      <c r="C3" s="9">
        <v>300.04610405000005</v>
      </c>
    </row>
    <row r="4" spans="1:26" ht="14.25" customHeight="1" x14ac:dyDescent="0.2">
      <c r="A4" s="16" t="s">
        <v>10</v>
      </c>
      <c r="B4" s="9">
        <v>284.91810779999997</v>
      </c>
      <c r="C4" s="9">
        <v>286.10201139999998</v>
      </c>
    </row>
    <row r="5" spans="1:26" ht="14.25" customHeight="1" x14ac:dyDescent="0.2">
      <c r="A5" s="16" t="s">
        <v>20</v>
      </c>
      <c r="B5" s="9">
        <v>295.06251989999998</v>
      </c>
      <c r="C5" s="9">
        <v>295.71063187999999</v>
      </c>
    </row>
    <row r="6" spans="1:26" ht="14.25" customHeight="1" x14ac:dyDescent="0.2">
      <c r="A6" s="16" t="s">
        <v>22</v>
      </c>
      <c r="B6" s="9">
        <v>299.08807739999997</v>
      </c>
      <c r="C6" s="9">
        <v>299.42158599999999</v>
      </c>
    </row>
    <row r="7" spans="1:26" ht="14.25" customHeight="1" x14ac:dyDescent="0.2">
      <c r="A7" s="16" t="s">
        <v>12</v>
      </c>
      <c r="B7" s="9">
        <v>285.51895969999998</v>
      </c>
      <c r="C7" s="9">
        <v>286.51922038000004</v>
      </c>
    </row>
    <row r="8" spans="1:26" ht="14.25" customHeight="1" x14ac:dyDescent="0.2">
      <c r="A8" s="16" t="s">
        <v>990</v>
      </c>
      <c r="B8" s="9">
        <v>279.06603209999997</v>
      </c>
      <c r="C8" s="9">
        <v>280.26167181</v>
      </c>
    </row>
    <row r="9" spans="1:26" ht="14.25" customHeight="1" x14ac:dyDescent="0.2">
      <c r="A9" s="16" t="s">
        <v>18</v>
      </c>
      <c r="B9" s="9">
        <v>279.20388910000003</v>
      </c>
      <c r="C9" s="9">
        <v>279.99403061999993</v>
      </c>
    </row>
    <row r="10" spans="1:26" ht="14.25" customHeight="1" x14ac:dyDescent="0.2">
      <c r="A10" s="16" t="s">
        <v>452</v>
      </c>
      <c r="B10" s="9">
        <v>300.26568209999999</v>
      </c>
      <c r="C10" s="9">
        <v>301.53050132999999</v>
      </c>
    </row>
    <row r="11" spans="1:26" ht="14.25" customHeight="1" x14ac:dyDescent="0.2">
      <c r="A11" s="16" t="s">
        <v>26</v>
      </c>
      <c r="B11" s="9">
        <v>287.1333692</v>
      </c>
      <c r="C11" s="9">
        <v>287.61169897999997</v>
      </c>
    </row>
    <row r="12" spans="1:26" ht="14.25" customHeight="1" x14ac:dyDescent="0.2">
      <c r="A12" s="16" t="s">
        <v>28</v>
      </c>
      <c r="B12" s="9">
        <v>278.7507276</v>
      </c>
      <c r="C12" s="9">
        <v>279.97213248999998</v>
      </c>
    </row>
    <row r="13" spans="1:26" ht="14.25" customHeight="1" x14ac:dyDescent="0.2">
      <c r="A13" s="16" t="s">
        <v>16</v>
      </c>
      <c r="B13" s="9">
        <v>299.69835990000001</v>
      </c>
      <c r="C13" s="9">
        <v>300.08384152000002</v>
      </c>
    </row>
    <row r="14" spans="1:26" ht="14.25" customHeight="1" x14ac:dyDescent="0.2">
      <c r="A14" s="16" t="s">
        <v>957</v>
      </c>
      <c r="B14" s="9">
        <v>236.82253180000001</v>
      </c>
      <c r="C14" s="9">
        <v>237.18797693000002</v>
      </c>
    </row>
    <row r="15" spans="1:26" ht="14.25" customHeight="1" x14ac:dyDescent="0.2">
      <c r="A15" s="16" t="s">
        <v>968</v>
      </c>
      <c r="B15" s="9">
        <v>300.47383630000002</v>
      </c>
      <c r="C15" s="9">
        <v>300.75737609999999</v>
      </c>
    </row>
    <row r="16" spans="1:26" ht="14.25" customHeight="1" x14ac:dyDescent="0.2">
      <c r="A16" s="16" t="s">
        <v>994</v>
      </c>
      <c r="B16" s="9">
        <v>276.24823120000002</v>
      </c>
      <c r="C16" s="9">
        <v>276.60493309000003</v>
      </c>
    </row>
    <row r="17" spans="1:3" ht="14.25" customHeight="1" x14ac:dyDescent="0.2">
      <c r="A17" s="16" t="s">
        <v>24</v>
      </c>
      <c r="B17" s="9">
        <v>299.11872399999999</v>
      </c>
      <c r="C17" s="9">
        <v>299.48077662999998</v>
      </c>
    </row>
    <row r="18" spans="1:3" ht="14.25" customHeight="1" x14ac:dyDescent="0.2">
      <c r="A18" s="16" t="s">
        <v>32</v>
      </c>
      <c r="B18" s="9">
        <v>295.03863489999998</v>
      </c>
      <c r="C18" s="9">
        <v>295.38385886000003</v>
      </c>
    </row>
    <row r="19" spans="1:3" ht="14.25" customHeight="1" x14ac:dyDescent="0.2">
      <c r="A19" s="16" t="s">
        <v>34</v>
      </c>
      <c r="B19" s="9">
        <v>279.12101030000002</v>
      </c>
      <c r="C19" s="9">
        <v>280.64816394000002</v>
      </c>
    </row>
    <row r="20" spans="1:3" ht="14.25" customHeight="1" x14ac:dyDescent="0.2">
      <c r="A20" s="16" t="s">
        <v>36</v>
      </c>
      <c r="B20" s="9">
        <v>284.40283770000002</v>
      </c>
      <c r="C20" s="9">
        <v>285.54184437000004</v>
      </c>
    </row>
    <row r="21" spans="1:3" ht="14.25" customHeight="1" x14ac:dyDescent="0.2">
      <c r="A21" s="16" t="s">
        <v>76</v>
      </c>
      <c r="B21" s="9">
        <v>293.05925280000002</v>
      </c>
      <c r="C21" s="9">
        <v>293.72731917999999</v>
      </c>
    </row>
    <row r="22" spans="1:3" ht="14.25" customHeight="1" x14ac:dyDescent="0.2">
      <c r="A22" s="16" t="s">
        <v>48</v>
      </c>
      <c r="B22" s="9">
        <v>282.85555110000001</v>
      </c>
      <c r="C22" s="9">
        <v>283.73642953999996</v>
      </c>
    </row>
    <row r="23" spans="1:3" ht="14.25" customHeight="1" x14ac:dyDescent="0.2">
      <c r="A23" s="16" t="s">
        <v>52</v>
      </c>
      <c r="B23" s="9">
        <v>300.4940307</v>
      </c>
      <c r="C23" s="9">
        <v>301.08362072999995</v>
      </c>
    </row>
    <row r="24" spans="1:3" ht="14.25" customHeight="1" x14ac:dyDescent="0.2">
      <c r="A24" s="16" t="s">
        <v>74</v>
      </c>
      <c r="B24" s="9">
        <v>301.45314150000002</v>
      </c>
      <c r="C24" s="9">
        <v>302.11186677000006</v>
      </c>
    </row>
    <row r="25" spans="1:3" ht="14.25" customHeight="1" x14ac:dyDescent="0.2">
      <c r="A25" s="16" t="s">
        <v>42</v>
      </c>
      <c r="B25" s="9">
        <v>298.17874210000002</v>
      </c>
      <c r="C25" s="9">
        <v>298.58907254000007</v>
      </c>
    </row>
    <row r="26" spans="1:3" ht="14.25" customHeight="1" x14ac:dyDescent="0.2">
      <c r="A26" s="16" t="s">
        <v>72</v>
      </c>
      <c r="B26" s="9">
        <v>283.74251800000002</v>
      </c>
      <c r="C26" s="9">
        <v>284.95851544000004</v>
      </c>
    </row>
    <row r="27" spans="1:3" ht="14.25" customHeight="1" x14ac:dyDescent="0.2">
      <c r="A27" s="16" t="s">
        <v>40</v>
      </c>
      <c r="B27" s="9">
        <v>298.90079250000002</v>
      </c>
      <c r="C27" s="9">
        <v>299.63511306999999</v>
      </c>
    </row>
    <row r="28" spans="1:3" ht="14.25" customHeight="1" x14ac:dyDescent="0.2">
      <c r="A28" s="16" t="s">
        <v>38</v>
      </c>
      <c r="B28" s="9">
        <v>298.22488060000001</v>
      </c>
      <c r="C28" s="9">
        <v>298.62311465000005</v>
      </c>
    </row>
    <row r="29" spans="1:3" ht="14.25" customHeight="1" x14ac:dyDescent="0.2">
      <c r="A29" s="16" t="s">
        <v>62</v>
      </c>
      <c r="B29" s="9">
        <v>282.6413005</v>
      </c>
      <c r="C29" s="9">
        <v>284.07440808000001</v>
      </c>
    </row>
    <row r="30" spans="1:3" ht="14.25" customHeight="1" x14ac:dyDescent="0.2">
      <c r="A30" s="16" t="s">
        <v>970</v>
      </c>
    </row>
    <row r="31" spans="1:3" ht="14.25" customHeight="1" x14ac:dyDescent="0.2">
      <c r="A31" s="16" t="s">
        <v>362</v>
      </c>
      <c r="B31" s="9">
        <v>299.08782230000003</v>
      </c>
      <c r="C31" s="9">
        <v>299.42185060000003</v>
      </c>
    </row>
    <row r="32" spans="1:3" ht="14.25" customHeight="1" x14ac:dyDescent="0.2">
      <c r="A32" s="16" t="s">
        <v>46</v>
      </c>
      <c r="B32" s="9">
        <v>279.48987199999999</v>
      </c>
      <c r="C32" s="9">
        <v>280.84705743999996</v>
      </c>
    </row>
    <row r="33" spans="1:3" ht="14.25" customHeight="1" x14ac:dyDescent="0.2">
      <c r="A33" s="16" t="s">
        <v>50</v>
      </c>
      <c r="B33" s="9">
        <v>298.05354679999999</v>
      </c>
      <c r="C33" s="9">
        <v>298.95027118999997</v>
      </c>
    </row>
    <row r="34" spans="1:3" ht="14.25" customHeight="1" x14ac:dyDescent="0.2">
      <c r="A34" s="16" t="s">
        <v>54</v>
      </c>
      <c r="B34" s="9">
        <v>294.55270389999998</v>
      </c>
      <c r="C34" s="9">
        <v>295.11847946</v>
      </c>
    </row>
    <row r="35" spans="1:3" ht="14.25" customHeight="1" x14ac:dyDescent="0.2">
      <c r="A35" s="16" t="s">
        <v>58</v>
      </c>
      <c r="B35" s="9">
        <v>292.7674955</v>
      </c>
      <c r="C35" s="9">
        <v>293.58630719999996</v>
      </c>
    </row>
    <row r="36" spans="1:3" ht="14.25" customHeight="1" x14ac:dyDescent="0.2">
      <c r="A36" s="16" t="s">
        <v>66</v>
      </c>
      <c r="B36" s="9">
        <v>297.67733420000002</v>
      </c>
      <c r="C36" s="9">
        <v>298.38347751000003</v>
      </c>
    </row>
    <row r="37" spans="1:3" ht="14.25" customHeight="1" x14ac:dyDescent="0.2">
      <c r="A37" s="16" t="s">
        <v>44</v>
      </c>
      <c r="B37" s="9">
        <v>299.36205819999998</v>
      </c>
      <c r="C37" s="9">
        <v>299.73484513000005</v>
      </c>
    </row>
    <row r="38" spans="1:3" ht="14.25" customHeight="1" x14ac:dyDescent="0.2">
      <c r="A38" s="16" t="s">
        <v>974</v>
      </c>
      <c r="B38" s="9">
        <v>292.67335730000002</v>
      </c>
      <c r="C38" s="9">
        <v>292.98219603000001</v>
      </c>
    </row>
    <row r="39" spans="1:3" ht="14.25" customHeight="1" x14ac:dyDescent="0.2">
      <c r="A39" s="16" t="s">
        <v>70</v>
      </c>
      <c r="B39" s="9">
        <v>299.62712950000002</v>
      </c>
      <c r="C39" s="9">
        <v>300.13424444999998</v>
      </c>
    </row>
    <row r="40" spans="1:3" ht="14.25" customHeight="1" x14ac:dyDescent="0.2">
      <c r="A40" s="16" t="s">
        <v>972</v>
      </c>
      <c r="B40" s="9">
        <v>299.95544519999999</v>
      </c>
      <c r="C40" s="9">
        <v>301.16045268999994</v>
      </c>
    </row>
    <row r="41" spans="1:3" ht="14.25" customHeight="1" x14ac:dyDescent="0.2">
      <c r="A41" s="16" t="s">
        <v>56</v>
      </c>
      <c r="B41" s="9">
        <v>279.46568079999997</v>
      </c>
      <c r="C41" s="9">
        <v>280.23058174000005</v>
      </c>
    </row>
    <row r="42" spans="1:3" ht="14.25" customHeight="1" x14ac:dyDescent="0.2">
      <c r="A42" s="16" t="s">
        <v>64</v>
      </c>
      <c r="B42" s="9">
        <v>295.11580359999999</v>
      </c>
      <c r="C42" s="9">
        <v>295.52075128000001</v>
      </c>
    </row>
    <row r="43" spans="1:3" ht="14.25" customHeight="1" x14ac:dyDescent="0.2">
      <c r="A43" s="16" t="s">
        <v>88</v>
      </c>
      <c r="B43" s="9">
        <v>298.57248750000002</v>
      </c>
      <c r="C43" s="9">
        <v>299.32202477999999</v>
      </c>
    </row>
    <row r="44" spans="1:3" ht="14.25" customHeight="1" x14ac:dyDescent="0.2">
      <c r="A44" s="16" t="s">
        <v>84</v>
      </c>
      <c r="B44" s="9">
        <v>266.7095645</v>
      </c>
      <c r="C44" s="9">
        <v>267.78047499000002</v>
      </c>
    </row>
    <row r="45" spans="1:3" ht="14.25" customHeight="1" x14ac:dyDescent="0.2">
      <c r="A45" s="16" t="s">
        <v>420</v>
      </c>
      <c r="B45" s="9">
        <v>278.65937869999999</v>
      </c>
      <c r="C45" s="9">
        <v>279.82912351000004</v>
      </c>
    </row>
    <row r="46" spans="1:3" ht="14.25" customHeight="1" x14ac:dyDescent="0.2">
      <c r="A46" s="16" t="s">
        <v>92</v>
      </c>
      <c r="B46" s="9">
        <v>282.29724399999998</v>
      </c>
      <c r="C46" s="9">
        <v>282.62217247000001</v>
      </c>
    </row>
    <row r="47" spans="1:3" ht="14.25" customHeight="1" x14ac:dyDescent="0.2">
      <c r="A47" s="16" t="s">
        <v>94</v>
      </c>
      <c r="B47" s="9">
        <v>279.28386510000001</v>
      </c>
      <c r="C47" s="9">
        <v>280.00991802000004</v>
      </c>
    </row>
    <row r="48" spans="1:3" ht="14.25" customHeight="1" x14ac:dyDescent="0.2">
      <c r="A48" s="16" t="s">
        <v>112</v>
      </c>
      <c r="B48" s="9">
        <v>299.18438220000002</v>
      </c>
      <c r="C48" s="9">
        <v>299.75136922000002</v>
      </c>
    </row>
    <row r="49" spans="1:3" ht="14.25" customHeight="1" x14ac:dyDescent="0.2">
      <c r="A49" s="16" t="s">
        <v>998</v>
      </c>
      <c r="B49" s="9">
        <v>299.37868539999999</v>
      </c>
      <c r="C49" s="9">
        <v>299.79565123999998</v>
      </c>
    </row>
    <row r="50" spans="1:3" ht="14.25" customHeight="1" x14ac:dyDescent="0.2">
      <c r="A50" s="16" t="s">
        <v>82</v>
      </c>
      <c r="B50" s="9">
        <v>297.29436520000002</v>
      </c>
      <c r="C50" s="9">
        <v>298.00702030000002</v>
      </c>
    </row>
    <row r="51" spans="1:3" ht="14.25" customHeight="1" x14ac:dyDescent="0.2">
      <c r="A51" s="16" t="s">
        <v>983</v>
      </c>
      <c r="B51" s="9">
        <v>292.3829925</v>
      </c>
      <c r="C51" s="9">
        <v>293.65237447999999</v>
      </c>
    </row>
    <row r="52" spans="1:3" ht="14.25" customHeight="1" x14ac:dyDescent="0.2">
      <c r="A52" s="16" t="s">
        <v>126</v>
      </c>
      <c r="B52" s="9">
        <v>296.84341469999998</v>
      </c>
      <c r="C52" s="9">
        <v>297.66522973999997</v>
      </c>
    </row>
    <row r="53" spans="1:3" ht="14.25" customHeight="1" x14ac:dyDescent="0.2">
      <c r="A53" s="16" t="s">
        <v>106</v>
      </c>
      <c r="B53" s="9">
        <v>297.35656260000002</v>
      </c>
      <c r="C53" s="9">
        <v>298.13991401000004</v>
      </c>
    </row>
    <row r="54" spans="1:3" ht="14.25" customHeight="1" x14ac:dyDescent="0.2">
      <c r="A54" s="16" t="s">
        <v>108</v>
      </c>
      <c r="B54" s="9">
        <v>297.77704340000003</v>
      </c>
      <c r="C54" s="9">
        <v>298.16248365000001</v>
      </c>
    </row>
    <row r="55" spans="1:3" ht="14.25" customHeight="1" x14ac:dyDescent="0.2">
      <c r="A55" s="16" t="s">
        <v>102</v>
      </c>
      <c r="B55" s="9">
        <v>296.66195809999999</v>
      </c>
      <c r="C55" s="9">
        <v>297.38532583000006</v>
      </c>
    </row>
    <row r="56" spans="1:3" ht="14.25" customHeight="1" x14ac:dyDescent="0.2">
      <c r="A56" s="16" t="s">
        <v>104</v>
      </c>
      <c r="B56" s="9">
        <v>298.32980880000002</v>
      </c>
      <c r="C56" s="9">
        <v>298.73877927000001</v>
      </c>
    </row>
    <row r="57" spans="1:3" ht="14.25" customHeight="1" x14ac:dyDescent="0.2">
      <c r="A57" s="16" t="s">
        <v>78</v>
      </c>
      <c r="B57" s="9">
        <v>296.06012759999999</v>
      </c>
      <c r="C57" s="9">
        <v>296.23584891999997</v>
      </c>
    </row>
    <row r="58" spans="1:3" ht="14.25" customHeight="1" x14ac:dyDescent="0.2">
      <c r="A58" s="16" t="s">
        <v>110</v>
      </c>
      <c r="B58" s="9">
        <v>296.24436220000001</v>
      </c>
      <c r="C58" s="9">
        <v>296.66556578000001</v>
      </c>
    </row>
    <row r="59" spans="1:3" ht="14.25" customHeight="1" x14ac:dyDescent="0.2">
      <c r="A59" s="16" t="s">
        <v>966</v>
      </c>
    </row>
    <row r="60" spans="1:3" ht="14.25" customHeight="1" x14ac:dyDescent="0.2">
      <c r="A60" s="16" t="s">
        <v>116</v>
      </c>
      <c r="B60" s="9">
        <v>298.40995299999997</v>
      </c>
      <c r="C60" s="9">
        <v>298.76717373999998</v>
      </c>
    </row>
    <row r="61" spans="1:3" ht="14.25" customHeight="1" x14ac:dyDescent="0.2">
      <c r="A61" s="16" t="s">
        <v>118</v>
      </c>
      <c r="B61" s="9">
        <v>299.62434739999998</v>
      </c>
      <c r="C61" s="9">
        <v>299.95293509000004</v>
      </c>
    </row>
    <row r="62" spans="1:3" ht="14.25" customHeight="1" x14ac:dyDescent="0.2">
      <c r="A62" s="16" t="s">
        <v>86</v>
      </c>
      <c r="B62" s="9">
        <v>299.64980969999999</v>
      </c>
      <c r="C62" s="9">
        <v>300.06335281999998</v>
      </c>
    </row>
    <row r="63" spans="1:3" ht="14.25" customHeight="1" x14ac:dyDescent="0.2">
      <c r="A63" s="16" t="s">
        <v>1017</v>
      </c>
      <c r="B63" s="9">
        <v>292.7658788</v>
      </c>
      <c r="C63" s="9">
        <v>293.99283396999999</v>
      </c>
    </row>
    <row r="64" spans="1:3" ht="14.25" customHeight="1" x14ac:dyDescent="0.2">
      <c r="A64" s="16" t="s">
        <v>120</v>
      </c>
      <c r="B64" s="9">
        <v>291.45367870000001</v>
      </c>
      <c r="C64" s="9">
        <v>292.66789027999999</v>
      </c>
    </row>
    <row r="65" spans="1:3" ht="14.25" customHeight="1" x14ac:dyDescent="0.2">
      <c r="A65" s="16" t="s">
        <v>122</v>
      </c>
      <c r="B65" s="9">
        <v>280.83083169999998</v>
      </c>
      <c r="C65" s="9">
        <v>282.02572546999994</v>
      </c>
    </row>
    <row r="66" spans="1:3" ht="14.25" customHeight="1" x14ac:dyDescent="0.2">
      <c r="A66" s="16" t="s">
        <v>172</v>
      </c>
      <c r="B66" s="9">
        <v>281.7980483</v>
      </c>
      <c r="C66" s="9">
        <v>282.88406005000002</v>
      </c>
    </row>
    <row r="67" spans="1:3" ht="14.25" customHeight="1" x14ac:dyDescent="0.2">
      <c r="A67" s="16" t="s">
        <v>130</v>
      </c>
      <c r="B67" s="9">
        <v>301.5307047</v>
      </c>
      <c r="C67" s="9">
        <v>301.85832899000002</v>
      </c>
    </row>
    <row r="68" spans="1:3" ht="14.25" customHeight="1" x14ac:dyDescent="0.2">
      <c r="A68" s="16" t="s">
        <v>132</v>
      </c>
      <c r="B68" s="9">
        <v>298.94595909999998</v>
      </c>
      <c r="C68" s="9">
        <v>299.34824957000001</v>
      </c>
    </row>
    <row r="69" spans="1:3" ht="14.25" customHeight="1" x14ac:dyDescent="0.2">
      <c r="A69" s="16" t="s">
        <v>128</v>
      </c>
      <c r="B69" s="9">
        <v>281.33302300000003</v>
      </c>
      <c r="C69" s="9">
        <v>282.17311638000001</v>
      </c>
    </row>
    <row r="70" spans="1:3" ht="14.25" customHeight="1" x14ac:dyDescent="0.2">
      <c r="A70" s="16" t="s">
        <v>134</v>
      </c>
      <c r="B70" s="9">
        <v>296.95647050000002</v>
      </c>
      <c r="C70" s="9">
        <v>297.52046196000003</v>
      </c>
    </row>
    <row r="71" spans="1:3" ht="14.25" customHeight="1" x14ac:dyDescent="0.2">
      <c r="A71" s="16" t="s">
        <v>14</v>
      </c>
      <c r="B71" s="9">
        <v>296.00876290000002</v>
      </c>
      <c r="C71" s="9">
        <v>297.11207774999997</v>
      </c>
    </row>
    <row r="72" spans="1:3" ht="14.25" customHeight="1" x14ac:dyDescent="0.2">
      <c r="A72" s="16" t="s">
        <v>136</v>
      </c>
      <c r="B72" s="9">
        <v>293.63062159999998</v>
      </c>
      <c r="C72" s="9">
        <v>294.31206148000001</v>
      </c>
    </row>
    <row r="73" spans="1:3" ht="14.25" customHeight="1" x14ac:dyDescent="0.2">
      <c r="A73" s="16" t="s">
        <v>138</v>
      </c>
      <c r="B73" s="9">
        <v>295.31295340000003</v>
      </c>
      <c r="C73" s="9">
        <v>296.49946526000002</v>
      </c>
    </row>
    <row r="74" spans="1:3" ht="14.25" customHeight="1" x14ac:dyDescent="0.2">
      <c r="A74" s="16" t="s">
        <v>144</v>
      </c>
      <c r="B74" s="9">
        <v>299.82100589999999</v>
      </c>
      <c r="C74" s="9">
        <v>300.56322409999996</v>
      </c>
    </row>
    <row r="75" spans="1:3" ht="14.25" customHeight="1" x14ac:dyDescent="0.2">
      <c r="A75" s="16" t="s">
        <v>1040</v>
      </c>
      <c r="B75" s="9">
        <v>292.98574359999998</v>
      </c>
      <c r="C75" s="9">
        <v>294.36168104000001</v>
      </c>
    </row>
    <row r="76" spans="1:3" ht="14.25" customHeight="1" x14ac:dyDescent="0.2">
      <c r="A76" s="16" t="s">
        <v>408</v>
      </c>
      <c r="B76" s="9">
        <v>286.6415958</v>
      </c>
      <c r="C76" s="9">
        <v>287.37313977999997</v>
      </c>
    </row>
    <row r="77" spans="1:3" ht="14.25" customHeight="1" x14ac:dyDescent="0.2">
      <c r="A77" s="16" t="s">
        <v>146</v>
      </c>
      <c r="B77" s="9">
        <v>278.68937590000002</v>
      </c>
      <c r="C77" s="9">
        <v>279.68537734</v>
      </c>
    </row>
    <row r="78" spans="1:3" ht="14.25" customHeight="1" x14ac:dyDescent="0.2">
      <c r="A78" s="16" t="s">
        <v>150</v>
      </c>
      <c r="B78" s="9">
        <v>296.0933872</v>
      </c>
      <c r="C78" s="9">
        <v>296.81681423999999</v>
      </c>
    </row>
    <row r="79" spans="1:3" ht="14.25" customHeight="1" x14ac:dyDescent="0.2">
      <c r="A79" s="16" t="s">
        <v>158</v>
      </c>
      <c r="B79" s="9">
        <v>274.92355459999999</v>
      </c>
      <c r="C79" s="9">
        <v>276.06770844999994</v>
      </c>
    </row>
    <row r="80" spans="1:3" ht="14.25" customHeight="1" x14ac:dyDescent="0.2">
      <c r="A80" s="16" t="s">
        <v>156</v>
      </c>
      <c r="B80" s="9">
        <v>297.55793269999998</v>
      </c>
      <c r="C80" s="9">
        <v>298.04621458999998</v>
      </c>
    </row>
    <row r="81" spans="1:3" ht="14.25" customHeight="1" x14ac:dyDescent="0.2">
      <c r="A81" s="16" t="s">
        <v>152</v>
      </c>
      <c r="B81" s="9">
        <v>279.85811919999998</v>
      </c>
      <c r="C81" s="9">
        <v>279.89266658999998</v>
      </c>
    </row>
    <row r="82" spans="1:3" ht="14.25" customHeight="1" x14ac:dyDescent="0.2">
      <c r="A82" s="16" t="s">
        <v>160</v>
      </c>
      <c r="B82" s="9">
        <v>285.43240530000003</v>
      </c>
      <c r="C82" s="9">
        <v>286.29128858999997</v>
      </c>
    </row>
    <row r="83" spans="1:3" ht="14.25" customHeight="1" x14ac:dyDescent="0.2">
      <c r="A83" s="16" t="s">
        <v>154</v>
      </c>
      <c r="B83" s="9">
        <v>279.67914150000001</v>
      </c>
      <c r="C83" s="9">
        <v>280.33921012000002</v>
      </c>
    </row>
    <row r="84" spans="1:3" ht="14.25" customHeight="1" x14ac:dyDescent="0.2">
      <c r="A84" s="16" t="s">
        <v>284</v>
      </c>
      <c r="B84" s="9">
        <v>300.06493189999998</v>
      </c>
      <c r="C84" s="9">
        <v>300.44572183999998</v>
      </c>
    </row>
    <row r="85" spans="1:3" ht="14.25" customHeight="1" x14ac:dyDescent="0.2">
      <c r="A85" s="16" t="s">
        <v>166</v>
      </c>
      <c r="B85" s="9">
        <v>297.24900739999998</v>
      </c>
      <c r="C85" s="9">
        <v>298.13142042999999</v>
      </c>
    </row>
    <row r="86" spans="1:3" ht="14.25" customHeight="1" x14ac:dyDescent="0.2">
      <c r="A86" s="16" t="s">
        <v>454</v>
      </c>
      <c r="B86" s="9">
        <v>282.01366289999999</v>
      </c>
      <c r="C86" s="9">
        <v>282.52478926999999</v>
      </c>
    </row>
    <row r="87" spans="1:3" ht="14.25" customHeight="1" x14ac:dyDescent="0.2">
      <c r="A87" s="16" t="s">
        <v>170</v>
      </c>
      <c r="B87" s="9">
        <v>280.1078953</v>
      </c>
      <c r="C87" s="9">
        <v>281.49186262000001</v>
      </c>
    </row>
    <row r="88" spans="1:3" ht="14.25" customHeight="1" x14ac:dyDescent="0.2">
      <c r="A88" s="16" t="s">
        <v>190</v>
      </c>
      <c r="B88" s="9">
        <v>284.88134489999999</v>
      </c>
      <c r="C88" s="9">
        <v>285.38187102000001</v>
      </c>
    </row>
    <row r="89" spans="1:3" ht="14.25" customHeight="1" x14ac:dyDescent="0.2">
      <c r="A89" s="16" t="s">
        <v>174</v>
      </c>
      <c r="B89" s="9">
        <v>300.17587309999999</v>
      </c>
      <c r="C89" s="9">
        <v>300.91008900999998</v>
      </c>
    </row>
    <row r="90" spans="1:3" ht="14.25" customHeight="1" x14ac:dyDescent="0.2">
      <c r="A90" s="16" t="s">
        <v>176</v>
      </c>
      <c r="B90" s="9">
        <v>290.48526290000001</v>
      </c>
      <c r="C90" s="9">
        <v>290.87644957999998</v>
      </c>
    </row>
    <row r="91" spans="1:3" ht="14.25" customHeight="1" x14ac:dyDescent="0.2">
      <c r="A91" s="16" t="s">
        <v>192</v>
      </c>
      <c r="B91" s="9">
        <v>298.96370780000001</v>
      </c>
      <c r="C91" s="9">
        <v>299.34873688000005</v>
      </c>
    </row>
    <row r="92" spans="1:3" ht="14.25" customHeight="1" x14ac:dyDescent="0.2">
      <c r="A92" s="16" t="s">
        <v>168</v>
      </c>
      <c r="B92" s="9">
        <v>300.61715370000002</v>
      </c>
      <c r="C92" s="9">
        <v>301.06695500000001</v>
      </c>
    </row>
    <row r="93" spans="1:3" ht="14.25" customHeight="1" x14ac:dyDescent="0.2">
      <c r="A93" s="16" t="s">
        <v>194</v>
      </c>
      <c r="B93" s="9">
        <v>300.57537400000001</v>
      </c>
      <c r="C93" s="9">
        <v>300.81495843000005</v>
      </c>
    </row>
    <row r="94" spans="1:3" ht="14.25" customHeight="1" x14ac:dyDescent="0.2">
      <c r="A94" s="16" t="s">
        <v>142</v>
      </c>
      <c r="B94" s="9">
        <v>296.72919359999997</v>
      </c>
      <c r="C94" s="9">
        <v>297.56285055000001</v>
      </c>
    </row>
    <row r="95" spans="1:3" ht="14.25" customHeight="1" x14ac:dyDescent="0.2">
      <c r="A95" s="16" t="s">
        <v>178</v>
      </c>
      <c r="B95" s="9">
        <v>287.22690290000003</v>
      </c>
      <c r="C95" s="9">
        <v>288.28623497999996</v>
      </c>
    </row>
    <row r="96" spans="1:3" ht="14.25" customHeight="1" x14ac:dyDescent="0.2">
      <c r="A96" s="16" t="s">
        <v>182</v>
      </c>
      <c r="B96" s="9">
        <v>299.3542865</v>
      </c>
      <c r="C96" s="9">
        <v>299.81397147000001</v>
      </c>
    </row>
    <row r="97" spans="1:3" ht="14.25" customHeight="1" x14ac:dyDescent="0.2">
      <c r="A97" s="16" t="s">
        <v>180</v>
      </c>
      <c r="B97" s="9">
        <v>253.02091730000001</v>
      </c>
      <c r="C97" s="9">
        <v>254.32962389000005</v>
      </c>
    </row>
    <row r="98" spans="1:3" ht="14.25" customHeight="1" x14ac:dyDescent="0.2">
      <c r="A98" s="16" t="s">
        <v>188</v>
      </c>
      <c r="B98" s="9">
        <v>295.41536200000002</v>
      </c>
      <c r="C98" s="9">
        <v>296.43955950000003</v>
      </c>
    </row>
    <row r="99" spans="1:3" ht="14.25" customHeight="1" x14ac:dyDescent="0.2">
      <c r="A99" s="16" t="s">
        <v>186</v>
      </c>
      <c r="B99" s="9">
        <v>299.96319720000002</v>
      </c>
      <c r="C99" s="9">
        <v>300.41017818</v>
      </c>
    </row>
    <row r="100" spans="1:3" ht="14.25" customHeight="1" x14ac:dyDescent="0.2">
      <c r="A100" s="16" t="s">
        <v>196</v>
      </c>
      <c r="B100" s="9">
        <v>298.15819570000002</v>
      </c>
      <c r="C100" s="9">
        <v>298.60670693999998</v>
      </c>
    </row>
    <row r="101" spans="1:3" ht="14.25" customHeight="1" x14ac:dyDescent="0.2">
      <c r="A101" s="16" t="s">
        <v>96</v>
      </c>
      <c r="B101" s="9">
        <v>295.7886517</v>
      </c>
      <c r="C101" s="9">
        <v>296.32594727999998</v>
      </c>
    </row>
    <row r="102" spans="1:3" ht="14.25" customHeight="1" x14ac:dyDescent="0.2">
      <c r="A102" s="16" t="s">
        <v>960</v>
      </c>
      <c r="B102" s="9">
        <v>274.71183550000001</v>
      </c>
      <c r="C102" s="9">
        <v>274.97300729999995</v>
      </c>
    </row>
    <row r="103" spans="1:3" ht="14.25" customHeight="1" x14ac:dyDescent="0.2">
      <c r="A103" s="16" t="s">
        <v>200</v>
      </c>
      <c r="B103" s="9">
        <v>296.48071929999998</v>
      </c>
      <c r="C103" s="9">
        <v>297.01413811999998</v>
      </c>
    </row>
    <row r="104" spans="1:3" ht="14.25" customHeight="1" x14ac:dyDescent="0.2">
      <c r="A104" s="16" t="s">
        <v>114</v>
      </c>
      <c r="B104" s="9">
        <v>284.40661260000002</v>
      </c>
      <c r="C104" s="9">
        <v>285.61718892000005</v>
      </c>
    </row>
    <row r="105" spans="1:3" ht="14.25" customHeight="1" x14ac:dyDescent="0.2">
      <c r="A105" s="16" t="s">
        <v>198</v>
      </c>
      <c r="B105" s="9">
        <v>298.21919630000002</v>
      </c>
      <c r="C105" s="9">
        <v>298.78586817999997</v>
      </c>
    </row>
    <row r="106" spans="1:3" ht="14.25" customHeight="1" x14ac:dyDescent="0.2">
      <c r="A106" s="16" t="s">
        <v>202</v>
      </c>
      <c r="B106" s="9">
        <v>283.5597209</v>
      </c>
      <c r="C106" s="9">
        <v>284.84275580000002</v>
      </c>
    </row>
    <row r="107" spans="1:3" ht="14.25" customHeight="1" x14ac:dyDescent="0.2">
      <c r="A107" s="16" t="s">
        <v>208</v>
      </c>
      <c r="B107" s="9">
        <v>297.92081350000001</v>
      </c>
      <c r="C107" s="9">
        <v>298.59128808000003</v>
      </c>
    </row>
    <row r="108" spans="1:3" ht="14.25" customHeight="1" x14ac:dyDescent="0.2">
      <c r="A108" s="16" t="s">
        <v>216</v>
      </c>
      <c r="B108" s="9">
        <v>283.0168549</v>
      </c>
      <c r="C108" s="9">
        <v>283.41728119999999</v>
      </c>
    </row>
    <row r="109" spans="1:3" ht="14.25" customHeight="1" x14ac:dyDescent="0.2">
      <c r="A109" s="16" t="s">
        <v>206</v>
      </c>
      <c r="B109" s="9">
        <v>296.46651960000003</v>
      </c>
      <c r="C109" s="9">
        <v>296.94916724000007</v>
      </c>
    </row>
    <row r="110" spans="1:3" ht="14.25" customHeight="1" x14ac:dyDescent="0.2">
      <c r="A110" s="16" t="s">
        <v>962</v>
      </c>
      <c r="B110" s="9">
        <v>299.54475109999998</v>
      </c>
      <c r="C110" s="9">
        <v>299.81225187999996</v>
      </c>
    </row>
    <row r="111" spans="1:3" ht="14.25" customHeight="1" x14ac:dyDescent="0.2">
      <c r="A111" s="16" t="s">
        <v>1046</v>
      </c>
      <c r="B111" s="9">
        <v>299.43172579999998</v>
      </c>
      <c r="C111" s="9">
        <v>299.89697127000005</v>
      </c>
    </row>
    <row r="112" spans="1:3" ht="14.25" customHeight="1" x14ac:dyDescent="0.2">
      <c r="A112" s="16" t="s">
        <v>214</v>
      </c>
      <c r="B112" s="9">
        <v>282.77160049999998</v>
      </c>
      <c r="C112" s="9">
        <v>282.91843251</v>
      </c>
    </row>
    <row r="113" spans="1:3" ht="14.25" customHeight="1" x14ac:dyDescent="0.2">
      <c r="A113" s="16" t="s">
        <v>210</v>
      </c>
      <c r="B113" s="9">
        <v>290.12201729999998</v>
      </c>
      <c r="C113" s="9">
        <v>291.73230648999998</v>
      </c>
    </row>
    <row r="114" spans="1:3" ht="14.25" customHeight="1" x14ac:dyDescent="0.2">
      <c r="A114" s="16" t="s">
        <v>212</v>
      </c>
      <c r="B114" s="9">
        <v>295.12654020000002</v>
      </c>
      <c r="C114" s="9">
        <v>296.42378602000002</v>
      </c>
    </row>
    <row r="115" spans="1:3" ht="14.25" customHeight="1" x14ac:dyDescent="0.2">
      <c r="A115" s="16" t="s">
        <v>204</v>
      </c>
      <c r="B115" s="9">
        <v>273.90277939999999</v>
      </c>
      <c r="C115" s="9">
        <v>275.33410522999998</v>
      </c>
    </row>
    <row r="116" spans="1:3" ht="14.25" customHeight="1" x14ac:dyDescent="0.2">
      <c r="A116" s="16" t="s">
        <v>218</v>
      </c>
      <c r="B116" s="9">
        <v>292.29359310000001</v>
      </c>
      <c r="C116" s="9">
        <v>293.62574267000002</v>
      </c>
    </row>
    <row r="117" spans="1:3" ht="14.25" customHeight="1" x14ac:dyDescent="0.2">
      <c r="A117" s="16" t="s">
        <v>220</v>
      </c>
      <c r="B117" s="9">
        <v>284.96977240000001</v>
      </c>
      <c r="C117" s="9">
        <v>286.09380070999998</v>
      </c>
    </row>
    <row r="118" spans="1:3" ht="14.25" customHeight="1" x14ac:dyDescent="0.2">
      <c r="A118" s="16" t="s">
        <v>222</v>
      </c>
      <c r="B118" s="9">
        <v>298.47749750000003</v>
      </c>
      <c r="C118" s="9">
        <v>299.09010615999995</v>
      </c>
    </row>
    <row r="119" spans="1:3" ht="14.25" customHeight="1" x14ac:dyDescent="0.2">
      <c r="A119" s="16" t="s">
        <v>226</v>
      </c>
      <c r="B119" s="9">
        <v>284.83639579999999</v>
      </c>
      <c r="C119" s="9">
        <v>285.38100875999999</v>
      </c>
    </row>
    <row r="120" spans="1:3" ht="14.25" customHeight="1" x14ac:dyDescent="0.2">
      <c r="A120" s="16" t="s">
        <v>228</v>
      </c>
      <c r="B120" s="9">
        <v>291.80159880000002</v>
      </c>
      <c r="C120" s="9">
        <v>293.13128606000004</v>
      </c>
    </row>
    <row r="121" spans="1:3" ht="14.25" customHeight="1" x14ac:dyDescent="0.2">
      <c r="A121" s="16" t="s">
        <v>224</v>
      </c>
      <c r="B121" s="9">
        <v>284.37311620000003</v>
      </c>
      <c r="C121" s="9">
        <v>285.12573113999997</v>
      </c>
    </row>
    <row r="122" spans="1:3" ht="14.25" customHeight="1" x14ac:dyDescent="0.2">
      <c r="A122" s="16" t="s">
        <v>1009</v>
      </c>
      <c r="B122" s="9">
        <v>282.06313139999997</v>
      </c>
      <c r="C122" s="9">
        <v>283.01220585999999</v>
      </c>
    </row>
    <row r="123" spans="1:3" ht="14.25" customHeight="1" x14ac:dyDescent="0.2">
      <c r="A123" s="16" t="s">
        <v>1005</v>
      </c>
      <c r="B123" s="9">
        <v>255.16499479999999</v>
      </c>
      <c r="C123" s="9">
        <v>255.97218411</v>
      </c>
    </row>
    <row r="124" spans="1:3" ht="14.25" customHeight="1" x14ac:dyDescent="0.2">
      <c r="A124" s="16" t="s">
        <v>230</v>
      </c>
      <c r="B124" s="9">
        <v>279.28612010000001</v>
      </c>
      <c r="C124" s="9">
        <v>280.06895313000001</v>
      </c>
    </row>
    <row r="125" spans="1:3" ht="14.25" customHeight="1" x14ac:dyDescent="0.2">
      <c r="A125" s="16" t="s">
        <v>232</v>
      </c>
      <c r="B125" s="9">
        <v>297.86931729999998</v>
      </c>
      <c r="C125" s="9">
        <v>298.6213631</v>
      </c>
    </row>
    <row r="126" spans="1:3" ht="14.25" customHeight="1" x14ac:dyDescent="0.2">
      <c r="A126" s="16" t="s">
        <v>240</v>
      </c>
      <c r="B126" s="9">
        <v>274.21039830000001</v>
      </c>
      <c r="C126" s="9">
        <v>274.78593861000002</v>
      </c>
    </row>
    <row r="127" spans="1:3" ht="14.25" customHeight="1" x14ac:dyDescent="0.2">
      <c r="A127" s="16" t="s">
        <v>80</v>
      </c>
      <c r="B127" s="9">
        <v>300.15565340000001</v>
      </c>
      <c r="C127" s="9">
        <v>300.92487171999994</v>
      </c>
    </row>
    <row r="128" spans="1:3" ht="14.25" customHeight="1" x14ac:dyDescent="0.2">
      <c r="A128" s="16" t="s">
        <v>234</v>
      </c>
      <c r="B128" s="9">
        <v>299.79182909999997</v>
      </c>
      <c r="C128" s="9">
        <v>300.09209012999997</v>
      </c>
    </row>
    <row r="129" spans="1:3" ht="14.25" customHeight="1" x14ac:dyDescent="0.2">
      <c r="A129" s="16" t="s">
        <v>366</v>
      </c>
      <c r="B129" s="9">
        <v>299.0802458</v>
      </c>
      <c r="C129" s="9">
        <v>299.44088753999995</v>
      </c>
    </row>
    <row r="130" spans="1:3" ht="14.25" customHeight="1" x14ac:dyDescent="0.2">
      <c r="A130" s="16" t="s">
        <v>350</v>
      </c>
      <c r="B130" s="9">
        <v>284.87798500000002</v>
      </c>
      <c r="C130" s="9">
        <v>285.57224108000003</v>
      </c>
    </row>
    <row r="131" spans="1:3" ht="14.25" customHeight="1" x14ac:dyDescent="0.2">
      <c r="A131" s="16" t="s">
        <v>1010</v>
      </c>
      <c r="B131" s="9">
        <v>282.68389969999998</v>
      </c>
      <c r="C131" s="9">
        <v>284.06487738999999</v>
      </c>
    </row>
    <row r="132" spans="1:3" ht="14.25" customHeight="1" x14ac:dyDescent="0.2">
      <c r="A132" s="16" t="s">
        <v>238</v>
      </c>
      <c r="B132" s="9">
        <v>298.6285704</v>
      </c>
      <c r="C132" s="9">
        <v>299.75813162999998</v>
      </c>
    </row>
    <row r="133" spans="1:3" ht="14.25" customHeight="1" x14ac:dyDescent="0.2">
      <c r="A133" s="16" t="s">
        <v>242</v>
      </c>
      <c r="B133" s="9">
        <v>295.8205719</v>
      </c>
      <c r="C133" s="9">
        <v>296.50466648000003</v>
      </c>
    </row>
    <row r="134" spans="1:3" ht="14.25" customHeight="1" x14ac:dyDescent="0.2">
      <c r="A134" s="16" t="s">
        <v>246</v>
      </c>
      <c r="B134" s="9">
        <v>289.64358520000002</v>
      </c>
      <c r="C134" s="9">
        <v>290.94283667999997</v>
      </c>
    </row>
    <row r="135" spans="1:3" ht="14.25" customHeight="1" x14ac:dyDescent="0.2">
      <c r="A135" s="16" t="s">
        <v>250</v>
      </c>
      <c r="B135" s="9">
        <v>298.07108269999998</v>
      </c>
      <c r="C135" s="9">
        <v>298.39602065999992</v>
      </c>
    </row>
    <row r="136" spans="1:3" ht="14.25" customHeight="1" x14ac:dyDescent="0.2">
      <c r="A136" s="16" t="s">
        <v>252</v>
      </c>
      <c r="B136" s="9">
        <v>294.86448639999998</v>
      </c>
      <c r="C136" s="9">
        <v>295.86078056999997</v>
      </c>
    </row>
    <row r="137" spans="1:3" ht="14.25" customHeight="1" x14ac:dyDescent="0.2">
      <c r="A137" s="16" t="s">
        <v>368</v>
      </c>
      <c r="B137" s="9">
        <v>299.42594550000001</v>
      </c>
      <c r="C137" s="9">
        <v>299.88816369999995</v>
      </c>
    </row>
    <row r="138" spans="1:3" ht="14.25" customHeight="1" x14ac:dyDescent="0.2">
      <c r="A138" s="16" t="s">
        <v>254</v>
      </c>
      <c r="B138" s="9">
        <v>279.32907940000001</v>
      </c>
      <c r="C138" s="9">
        <v>280.77643286</v>
      </c>
    </row>
    <row r="139" spans="1:3" ht="14.25" customHeight="1" x14ac:dyDescent="0.2">
      <c r="A139" s="16" t="s">
        <v>410</v>
      </c>
      <c r="B139" s="9">
        <v>299.60698960000002</v>
      </c>
      <c r="C139" s="9">
        <v>299.84514168000004</v>
      </c>
    </row>
    <row r="140" spans="1:3" ht="14.25" customHeight="1" x14ac:dyDescent="0.2">
      <c r="A140" s="16" t="s">
        <v>248</v>
      </c>
      <c r="B140" s="9">
        <v>284.50023370000002</v>
      </c>
      <c r="C140" s="9">
        <v>285.47598355000002</v>
      </c>
    </row>
    <row r="141" spans="1:3" ht="14.25" customHeight="1" x14ac:dyDescent="0.2">
      <c r="A141" s="16" t="s">
        <v>256</v>
      </c>
      <c r="B141" s="9">
        <v>279.69782379999998</v>
      </c>
      <c r="C141" s="9">
        <v>280.75538948000008</v>
      </c>
    </row>
    <row r="142" spans="1:3" ht="14.25" customHeight="1" x14ac:dyDescent="0.2">
      <c r="A142" s="16" t="s">
        <v>258</v>
      </c>
      <c r="B142" s="9">
        <v>281.42149970000003</v>
      </c>
      <c r="C142" s="9">
        <v>282.39376270999998</v>
      </c>
    </row>
    <row r="143" spans="1:3" ht="14.25" customHeight="1" x14ac:dyDescent="0.2">
      <c r="A143" s="16" t="s">
        <v>244</v>
      </c>
      <c r="B143" s="9">
        <v>279.21728860000002</v>
      </c>
      <c r="C143" s="9">
        <v>280.16809524000001</v>
      </c>
    </row>
    <row r="144" spans="1:3" ht="14.25" customHeight="1" x14ac:dyDescent="0.2">
      <c r="A144" s="16" t="s">
        <v>98</v>
      </c>
      <c r="B144" s="9">
        <v>296.0890895</v>
      </c>
      <c r="C144" s="9">
        <v>296.57867126999997</v>
      </c>
    </row>
    <row r="145" spans="1:3" ht="14.25" customHeight="1" x14ac:dyDescent="0.2">
      <c r="A145" s="16" t="s">
        <v>370</v>
      </c>
      <c r="B145" s="9">
        <v>299.09979679999998</v>
      </c>
      <c r="C145" s="9">
        <v>299.43448181000002</v>
      </c>
    </row>
    <row r="146" spans="1:3" ht="14.25" customHeight="1" x14ac:dyDescent="0.2">
      <c r="A146" s="16" t="s">
        <v>286</v>
      </c>
      <c r="B146" s="9">
        <v>285.21586489999999</v>
      </c>
      <c r="C146" s="9">
        <v>286.14561025</v>
      </c>
    </row>
    <row r="147" spans="1:3" ht="14.25" customHeight="1" x14ac:dyDescent="0.2">
      <c r="A147" s="16" t="s">
        <v>352</v>
      </c>
      <c r="B147" s="9">
        <v>282.50008600000001</v>
      </c>
      <c r="C147" s="9">
        <v>284.06844204000004</v>
      </c>
    </row>
    <row r="148" spans="1:3" ht="14.25" customHeight="1" x14ac:dyDescent="0.2">
      <c r="A148" s="16" t="s">
        <v>260</v>
      </c>
      <c r="B148" s="9">
        <v>295.4919463</v>
      </c>
      <c r="C148" s="9">
        <v>296.13345691999996</v>
      </c>
    </row>
    <row r="149" spans="1:3" ht="14.25" customHeight="1" x14ac:dyDescent="0.2">
      <c r="A149" s="16" t="s">
        <v>266</v>
      </c>
      <c r="B149" s="9">
        <v>300.1419277</v>
      </c>
      <c r="C149" s="9">
        <v>300.59806062999996</v>
      </c>
    </row>
    <row r="150" spans="1:3" ht="14.25" customHeight="1" x14ac:dyDescent="0.2">
      <c r="A150" s="16" t="s">
        <v>282</v>
      </c>
      <c r="B150" s="9">
        <v>293.41281240000001</v>
      </c>
      <c r="C150" s="9">
        <v>294.14870568999999</v>
      </c>
    </row>
    <row r="151" spans="1:3" ht="14.25" customHeight="1" x14ac:dyDescent="0.2">
      <c r="A151" s="16" t="s">
        <v>272</v>
      </c>
      <c r="B151" s="9">
        <v>299.96750429999997</v>
      </c>
      <c r="C151" s="9">
        <v>300.34479554000001</v>
      </c>
    </row>
    <row r="152" spans="1:3" ht="14.25" customHeight="1" x14ac:dyDescent="0.2">
      <c r="A152" s="16" t="s">
        <v>320</v>
      </c>
      <c r="B152" s="9">
        <v>283.3829647</v>
      </c>
      <c r="C152" s="9">
        <v>284.69737010999995</v>
      </c>
    </row>
    <row r="153" spans="1:3" ht="14.25" customHeight="1" x14ac:dyDescent="0.2">
      <c r="A153" s="16" t="s">
        <v>268</v>
      </c>
      <c r="B153" s="9">
        <v>301.33300530000002</v>
      </c>
      <c r="C153" s="9">
        <v>302.09826951000002</v>
      </c>
    </row>
    <row r="154" spans="1:3" ht="14.25" customHeight="1" x14ac:dyDescent="0.2">
      <c r="A154" s="16" t="s">
        <v>270</v>
      </c>
      <c r="B154" s="9">
        <v>292.00393029999998</v>
      </c>
      <c r="C154" s="9">
        <v>292.62313261000003</v>
      </c>
    </row>
    <row r="155" spans="1:3" ht="14.25" customHeight="1" x14ac:dyDescent="0.2">
      <c r="A155" s="16" t="s">
        <v>298</v>
      </c>
      <c r="B155" s="9">
        <v>296.23408189999998</v>
      </c>
      <c r="C155" s="9">
        <v>296.77818903000002</v>
      </c>
    </row>
    <row r="156" spans="1:3" ht="14.25" customHeight="1" x14ac:dyDescent="0.2">
      <c r="A156" s="16" t="s">
        <v>290</v>
      </c>
      <c r="B156" s="9">
        <v>281.68515639999998</v>
      </c>
      <c r="C156" s="9">
        <v>283.11643874999999</v>
      </c>
    </row>
    <row r="157" spans="1:3" ht="14.25" customHeight="1" x14ac:dyDescent="0.2">
      <c r="A157" s="16" t="s">
        <v>288</v>
      </c>
      <c r="B157" s="9">
        <v>273.72716580000002</v>
      </c>
      <c r="C157" s="9">
        <v>274.30865488000001</v>
      </c>
    </row>
    <row r="158" spans="1:3" ht="14.25" customHeight="1" x14ac:dyDescent="0.2">
      <c r="A158" s="16" t="s">
        <v>322</v>
      </c>
      <c r="B158" s="9">
        <v>299.85902049999999</v>
      </c>
      <c r="C158" s="9">
        <v>300.24666340000005</v>
      </c>
    </row>
    <row r="159" spans="1:3" ht="14.25" customHeight="1" x14ac:dyDescent="0.2">
      <c r="A159" s="16" t="s">
        <v>296</v>
      </c>
      <c r="B159" s="9">
        <v>296.67447019999997</v>
      </c>
      <c r="C159" s="9">
        <v>297.18877607999997</v>
      </c>
    </row>
    <row r="160" spans="1:3" ht="14.25" customHeight="1" x14ac:dyDescent="0.2">
      <c r="A160" s="16" t="s">
        <v>276</v>
      </c>
      <c r="B160" s="9">
        <v>300.1365619</v>
      </c>
      <c r="C160" s="9">
        <v>300.79650426000001</v>
      </c>
    </row>
    <row r="161" spans="1:3" ht="14.25" customHeight="1" x14ac:dyDescent="0.2">
      <c r="A161" s="16" t="s">
        <v>292</v>
      </c>
      <c r="B161" s="9">
        <v>299.17750999999998</v>
      </c>
      <c r="C161" s="9">
        <v>299.54387719999994</v>
      </c>
    </row>
    <row r="162" spans="1:3" ht="14.25" customHeight="1" x14ac:dyDescent="0.2">
      <c r="A162" s="16" t="s">
        <v>278</v>
      </c>
      <c r="B162" s="9">
        <v>296.92307030000001</v>
      </c>
      <c r="C162" s="9">
        <v>297.55270782999992</v>
      </c>
    </row>
    <row r="163" spans="1:3" ht="14.25" customHeight="1" x14ac:dyDescent="0.2">
      <c r="A163" s="16" t="s">
        <v>262</v>
      </c>
      <c r="B163" s="9">
        <v>294.86265049999997</v>
      </c>
      <c r="C163" s="9">
        <v>295.35320905000003</v>
      </c>
    </row>
    <row r="164" spans="1:3" ht="14.25" customHeight="1" x14ac:dyDescent="0.2">
      <c r="A164" s="16" t="s">
        <v>264</v>
      </c>
      <c r="B164" s="9">
        <v>298.48127049999999</v>
      </c>
      <c r="C164" s="9">
        <v>299.11017662</v>
      </c>
    </row>
    <row r="165" spans="1:3" ht="14.25" customHeight="1" x14ac:dyDescent="0.2">
      <c r="A165" s="16" t="s">
        <v>300</v>
      </c>
      <c r="B165" s="9">
        <v>294.25997640000003</v>
      </c>
      <c r="C165" s="9">
        <v>294.93025010000008</v>
      </c>
    </row>
    <row r="166" spans="1:3" ht="14.25" customHeight="1" x14ac:dyDescent="0.2">
      <c r="A166" s="16" t="s">
        <v>308</v>
      </c>
      <c r="B166" s="9">
        <v>295.5929739</v>
      </c>
      <c r="C166" s="9">
        <v>295.85388635999999</v>
      </c>
    </row>
    <row r="167" spans="1:3" ht="14.25" customHeight="1" x14ac:dyDescent="0.2">
      <c r="A167" s="16" t="s">
        <v>314</v>
      </c>
      <c r="B167" s="9">
        <v>299.9533639</v>
      </c>
      <c r="C167" s="9">
        <v>301.0760315</v>
      </c>
    </row>
    <row r="168" spans="1:3" ht="14.25" customHeight="1" x14ac:dyDescent="0.2">
      <c r="A168" s="16" t="s">
        <v>964</v>
      </c>
      <c r="B168" s="9">
        <v>292.95396909999999</v>
      </c>
      <c r="C168" s="9">
        <v>293.32925418000002</v>
      </c>
    </row>
    <row r="169" spans="1:3" ht="14.25" customHeight="1" x14ac:dyDescent="0.2">
      <c r="A169" s="16" t="s">
        <v>316</v>
      </c>
      <c r="B169" s="9">
        <v>299.96688640000002</v>
      </c>
      <c r="C169" s="9">
        <v>300.51447698000004</v>
      </c>
    </row>
    <row r="170" spans="1:3" ht="14.25" customHeight="1" x14ac:dyDescent="0.2">
      <c r="A170" s="16" t="s">
        <v>312</v>
      </c>
      <c r="B170" s="9">
        <v>298.202359</v>
      </c>
      <c r="C170" s="9">
        <v>298.69762496999999</v>
      </c>
    </row>
    <row r="171" spans="1:3" ht="14.25" customHeight="1" x14ac:dyDescent="0.2">
      <c r="A171" s="16" t="s">
        <v>318</v>
      </c>
      <c r="B171" s="9">
        <v>298.21816840000002</v>
      </c>
      <c r="C171" s="9">
        <v>298.74158126999998</v>
      </c>
    </row>
    <row r="172" spans="1:3" ht="14.25" customHeight="1" x14ac:dyDescent="0.2">
      <c r="A172" s="16" t="s">
        <v>306</v>
      </c>
      <c r="B172" s="9">
        <v>282.9798935</v>
      </c>
      <c r="C172" s="9">
        <v>283.83221417000004</v>
      </c>
    </row>
    <row r="173" spans="1:3" ht="14.25" customHeight="1" x14ac:dyDescent="0.2">
      <c r="A173" s="16" t="s">
        <v>324</v>
      </c>
      <c r="B173" s="9">
        <v>271.38329179999999</v>
      </c>
      <c r="C173" s="9">
        <v>273.10593913000002</v>
      </c>
    </row>
    <row r="174" spans="1:3" ht="14.25" customHeight="1" x14ac:dyDescent="0.2">
      <c r="A174" s="16" t="s">
        <v>304</v>
      </c>
      <c r="B174" s="9">
        <v>284.30059929999999</v>
      </c>
      <c r="C174" s="9">
        <v>284.80342825000002</v>
      </c>
    </row>
    <row r="175" spans="1:3" ht="14.25" customHeight="1" x14ac:dyDescent="0.2">
      <c r="A175" s="16" t="s">
        <v>302</v>
      </c>
      <c r="B175" s="9">
        <v>300.22273289999998</v>
      </c>
      <c r="C175" s="9">
        <v>300.67167855000002</v>
      </c>
    </row>
    <row r="176" spans="1:3" ht="14.25" customHeight="1" x14ac:dyDescent="0.2">
      <c r="A176" s="16" t="s">
        <v>310</v>
      </c>
      <c r="B176" s="9">
        <v>283.22285670000002</v>
      </c>
      <c r="C176" s="9">
        <v>283.74871393000001</v>
      </c>
    </row>
    <row r="177" spans="1:3" ht="14.25" customHeight="1" x14ac:dyDescent="0.2">
      <c r="A177" s="16" t="s">
        <v>326</v>
      </c>
      <c r="B177" s="9">
        <v>300.88554370000003</v>
      </c>
      <c r="C177" s="9">
        <v>301.41319951999992</v>
      </c>
    </row>
    <row r="178" spans="1:3" ht="14.25" customHeight="1" x14ac:dyDescent="0.2">
      <c r="A178" s="16" t="s">
        <v>328</v>
      </c>
      <c r="B178" s="9">
        <v>292.50784659999999</v>
      </c>
      <c r="C178" s="9">
        <v>293.22580620999997</v>
      </c>
    </row>
    <row r="179" spans="1:3" ht="14.25" customHeight="1" x14ac:dyDescent="0.2">
      <c r="A179" s="16" t="s">
        <v>332</v>
      </c>
      <c r="B179" s="9">
        <v>297.63411230000003</v>
      </c>
      <c r="C179" s="9">
        <v>298.34082782999997</v>
      </c>
    </row>
    <row r="180" spans="1:3" ht="14.25" customHeight="1" x14ac:dyDescent="0.2">
      <c r="A180" s="16" t="s">
        <v>1044</v>
      </c>
      <c r="B180" s="9">
        <v>296.1328542</v>
      </c>
      <c r="C180" s="9">
        <v>296.26204216999997</v>
      </c>
    </row>
    <row r="181" spans="1:3" ht="14.25" customHeight="1" x14ac:dyDescent="0.2">
      <c r="A181" s="16" t="s">
        <v>338</v>
      </c>
      <c r="B181" s="9">
        <v>291.59143469999998</v>
      </c>
      <c r="C181" s="9">
        <v>292.07388331000004</v>
      </c>
    </row>
    <row r="182" spans="1:3" ht="14.25" customHeight="1" x14ac:dyDescent="0.2">
      <c r="A182" s="16" t="s">
        <v>1033</v>
      </c>
      <c r="B182" s="9">
        <v>300.1796769</v>
      </c>
      <c r="C182" s="9">
        <v>300.55219254000002</v>
      </c>
    </row>
    <row r="183" spans="1:3" ht="14.25" customHeight="1" x14ac:dyDescent="0.2">
      <c r="A183" s="16" t="s">
        <v>340</v>
      </c>
      <c r="B183" s="9">
        <v>298.74115460000002</v>
      </c>
      <c r="C183" s="9">
        <v>299.29399401000001</v>
      </c>
    </row>
    <row r="184" spans="1:3" ht="14.25" customHeight="1" x14ac:dyDescent="0.2">
      <c r="A184" s="16" t="s">
        <v>330</v>
      </c>
      <c r="B184" s="9">
        <v>300.09816619999998</v>
      </c>
      <c r="C184" s="9">
        <v>300.43564925999999</v>
      </c>
    </row>
    <row r="185" spans="1:3" ht="14.25" customHeight="1" x14ac:dyDescent="0.2">
      <c r="A185" s="16" t="s">
        <v>334</v>
      </c>
      <c r="B185" s="9">
        <v>296.3770955</v>
      </c>
      <c r="C185" s="9">
        <v>296.84695274000006</v>
      </c>
    </row>
    <row r="186" spans="1:3" ht="14.25" customHeight="1" x14ac:dyDescent="0.2">
      <c r="A186" s="16" t="s">
        <v>342</v>
      </c>
      <c r="B186" s="9">
        <v>281.10777159999998</v>
      </c>
      <c r="C186" s="9">
        <v>282.29090194000003</v>
      </c>
    </row>
    <row r="187" spans="1:3" ht="14.25" customHeight="1" x14ac:dyDescent="0.2">
      <c r="A187" s="16" t="s">
        <v>346</v>
      </c>
      <c r="B187" s="9">
        <v>298.42792359999999</v>
      </c>
      <c r="C187" s="9">
        <v>298.87428592999999</v>
      </c>
    </row>
    <row r="188" spans="1:3" ht="14.25" customHeight="1" x14ac:dyDescent="0.2">
      <c r="A188" s="16" t="s">
        <v>124</v>
      </c>
      <c r="B188" s="9">
        <v>279.52110429999999</v>
      </c>
      <c r="C188" s="9">
        <v>280.11847207</v>
      </c>
    </row>
    <row r="189" spans="1:3" ht="14.25" customHeight="1" x14ac:dyDescent="0.2">
      <c r="A189" s="16" t="s">
        <v>344</v>
      </c>
      <c r="B189" s="9">
        <v>288.04359679999999</v>
      </c>
      <c r="C189" s="9">
        <v>288.41240364999999</v>
      </c>
    </row>
    <row r="190" spans="1:3" ht="14.25" customHeight="1" x14ac:dyDescent="0.2">
      <c r="A190" s="16" t="s">
        <v>336</v>
      </c>
      <c r="B190" s="9">
        <v>296.56794930000001</v>
      </c>
      <c r="C190" s="9">
        <v>297.27966915000002</v>
      </c>
    </row>
    <row r="191" spans="1:3" ht="14.25" customHeight="1" x14ac:dyDescent="0.2">
      <c r="A191" s="16" t="s">
        <v>1002</v>
      </c>
      <c r="B191" s="9">
        <v>292.1657755</v>
      </c>
      <c r="C191" s="9">
        <v>293.57329888000004</v>
      </c>
    </row>
    <row r="192" spans="1:3" ht="14.25" customHeight="1" x14ac:dyDescent="0.2">
      <c r="A192" s="16" t="s">
        <v>164</v>
      </c>
      <c r="B192" s="9">
        <v>298.80974900000001</v>
      </c>
      <c r="C192" s="9">
        <v>298.93716768000002</v>
      </c>
    </row>
    <row r="193" spans="1:3" ht="14.25" customHeight="1" x14ac:dyDescent="0.2">
      <c r="A193" s="16" t="s">
        <v>348</v>
      </c>
      <c r="B193" s="9">
        <v>299.64882290000003</v>
      </c>
      <c r="C193" s="9">
        <v>300.70239149999998</v>
      </c>
    </row>
    <row r="194" spans="1:3" ht="14.25" customHeight="1" x14ac:dyDescent="0.2">
      <c r="A194" s="16" t="s">
        <v>356</v>
      </c>
      <c r="B194" s="9">
        <v>282.16744879999999</v>
      </c>
      <c r="C194" s="9">
        <v>283.53707842999995</v>
      </c>
    </row>
    <row r="195" spans="1:3" ht="14.25" customHeight="1" x14ac:dyDescent="0.2">
      <c r="A195" s="16" t="s">
        <v>358</v>
      </c>
      <c r="B195" s="9">
        <v>267.60458080000001</v>
      </c>
      <c r="C195" s="9">
        <v>268.97617898999999</v>
      </c>
    </row>
    <row r="196" spans="1:3" ht="14.25" customHeight="1" x14ac:dyDescent="0.2">
      <c r="A196" s="16" t="s">
        <v>360</v>
      </c>
      <c r="B196" s="9">
        <v>291.87600250000003</v>
      </c>
      <c r="C196" s="9">
        <v>292.57255586000002</v>
      </c>
    </row>
    <row r="197" spans="1:3" ht="14.25" customHeight="1" x14ac:dyDescent="0.2">
      <c r="A197" s="16" t="s">
        <v>1056</v>
      </c>
      <c r="B197" s="9">
        <v>297.00809420000002</v>
      </c>
      <c r="C197" s="9">
        <v>297.58553935999998</v>
      </c>
    </row>
    <row r="198" spans="1:3" ht="14.25" customHeight="1" x14ac:dyDescent="0.2">
      <c r="A198" s="16" t="s">
        <v>382</v>
      </c>
      <c r="B198" s="9">
        <v>298.1822942</v>
      </c>
      <c r="C198" s="9">
        <v>299.55886545000004</v>
      </c>
    </row>
    <row r="199" spans="1:3" ht="14.25" customHeight="1" x14ac:dyDescent="0.2">
      <c r="A199" s="16" t="s">
        <v>1023</v>
      </c>
    </row>
    <row r="200" spans="1:3" ht="14.25" customHeight="1" x14ac:dyDescent="0.2">
      <c r="A200" s="16" t="s">
        <v>414</v>
      </c>
      <c r="B200" s="9">
        <v>299.61965249999997</v>
      </c>
      <c r="C200" s="9">
        <v>300.66752916000002</v>
      </c>
    </row>
    <row r="201" spans="1:3" ht="14.25" customHeight="1" x14ac:dyDescent="0.2">
      <c r="A201" s="16" t="s">
        <v>1029</v>
      </c>
      <c r="B201" s="9">
        <v>300.18591409999999</v>
      </c>
      <c r="C201" s="9">
        <v>301.39735366999997</v>
      </c>
    </row>
    <row r="202" spans="1:3" ht="14.25" customHeight="1" x14ac:dyDescent="0.2">
      <c r="A202" s="16" t="s">
        <v>384</v>
      </c>
      <c r="B202" s="9">
        <v>301.56990000000002</v>
      </c>
      <c r="C202" s="9">
        <v>301.97608991000004</v>
      </c>
    </row>
    <row r="203" spans="1:3" ht="14.25" customHeight="1" x14ac:dyDescent="0.2">
      <c r="A203" s="16" t="s">
        <v>1025</v>
      </c>
    </row>
    <row r="204" spans="1:3" ht="14.25" customHeight="1" x14ac:dyDescent="0.2">
      <c r="A204" s="16" t="s">
        <v>392</v>
      </c>
      <c r="B204" s="9">
        <v>299.61731739999999</v>
      </c>
      <c r="C204" s="9">
        <v>300.34295365000003</v>
      </c>
    </row>
    <row r="205" spans="1:3" ht="14.25" customHeight="1" x14ac:dyDescent="0.2">
      <c r="A205" s="16" t="s">
        <v>1048</v>
      </c>
      <c r="B205" s="9">
        <v>272.65007910000003</v>
      </c>
      <c r="C205" s="9">
        <v>272.96575878000004</v>
      </c>
    </row>
    <row r="206" spans="1:3" ht="14.25" customHeight="1" x14ac:dyDescent="0.2">
      <c r="A206" s="16" t="s">
        <v>364</v>
      </c>
      <c r="B206" s="9">
        <v>291.37761389999997</v>
      </c>
      <c r="C206" s="9">
        <v>291.63678124</v>
      </c>
    </row>
    <row r="207" spans="1:3" ht="14.25" customHeight="1" x14ac:dyDescent="0.2">
      <c r="A207" s="16" t="s">
        <v>400</v>
      </c>
      <c r="B207" s="9">
        <v>299.12589100000002</v>
      </c>
      <c r="C207" s="9">
        <v>299.65571263000004</v>
      </c>
    </row>
    <row r="208" spans="1:3" ht="14.25" customHeight="1" x14ac:dyDescent="0.2">
      <c r="A208" s="16" t="s">
        <v>390</v>
      </c>
      <c r="B208" s="9">
        <v>298.8144532</v>
      </c>
      <c r="C208" s="9">
        <v>299.10982708</v>
      </c>
    </row>
    <row r="209" spans="1:3" ht="14.25" customHeight="1" x14ac:dyDescent="0.2">
      <c r="A209" s="16" t="s">
        <v>140</v>
      </c>
      <c r="B209" s="9">
        <v>298.10929040000002</v>
      </c>
      <c r="C209" s="9">
        <v>298.80533051999998</v>
      </c>
    </row>
    <row r="210" spans="1:3" ht="14.25" customHeight="1" x14ac:dyDescent="0.2">
      <c r="A210" s="16" t="s">
        <v>378</v>
      </c>
      <c r="B210" s="9">
        <v>286.2030211</v>
      </c>
      <c r="C210" s="9">
        <v>287.07157076000004</v>
      </c>
    </row>
    <row r="211" spans="1:3" ht="14.25" customHeight="1" x14ac:dyDescent="0.2">
      <c r="A211" s="16" t="s">
        <v>1027</v>
      </c>
      <c r="B211" s="9">
        <v>297.86402939999999</v>
      </c>
      <c r="C211" s="9">
        <v>298.24646113</v>
      </c>
    </row>
    <row r="212" spans="1:3" ht="14.25" customHeight="1" x14ac:dyDescent="0.2">
      <c r="A212" s="16" t="s">
        <v>402</v>
      </c>
      <c r="B212" s="9">
        <v>300.15555130000001</v>
      </c>
      <c r="C212" s="9">
        <v>300.56747936999994</v>
      </c>
    </row>
    <row r="213" spans="1:3" ht="14.25" customHeight="1" x14ac:dyDescent="0.2">
      <c r="A213" s="16" t="s">
        <v>1031</v>
      </c>
      <c r="B213" s="9">
        <v>271.55335350000001</v>
      </c>
      <c r="C213" s="9">
        <v>271.96122638999998</v>
      </c>
    </row>
    <row r="214" spans="1:3" ht="14.25" customHeight="1" x14ac:dyDescent="0.2">
      <c r="A214" s="16" t="s">
        <v>372</v>
      </c>
      <c r="B214" s="9">
        <v>278.41438570000003</v>
      </c>
      <c r="C214" s="9">
        <v>279.29574683999999</v>
      </c>
    </row>
    <row r="215" spans="1:3" ht="14.25" customHeight="1" x14ac:dyDescent="0.2">
      <c r="A215" s="16" t="s">
        <v>386</v>
      </c>
      <c r="B215" s="9">
        <v>283.70548960000002</v>
      </c>
      <c r="C215" s="9">
        <v>284.92018145000003</v>
      </c>
    </row>
    <row r="216" spans="1:3" ht="14.25" customHeight="1" x14ac:dyDescent="0.2">
      <c r="A216" s="16" t="s">
        <v>380</v>
      </c>
      <c r="B216" s="9">
        <v>298.76291880000002</v>
      </c>
      <c r="C216" s="9">
        <v>298.94278955999999</v>
      </c>
    </row>
    <row r="217" spans="1:3" ht="14.25" customHeight="1" x14ac:dyDescent="0.2">
      <c r="A217" s="16" t="s">
        <v>416</v>
      </c>
      <c r="B217" s="9">
        <v>298.8794259</v>
      </c>
      <c r="C217" s="9">
        <v>299.24739216</v>
      </c>
    </row>
    <row r="218" spans="1:3" ht="14.25" customHeight="1" x14ac:dyDescent="0.2">
      <c r="A218" s="16" t="s">
        <v>396</v>
      </c>
      <c r="B218" s="9">
        <v>280.81752180000001</v>
      </c>
      <c r="C218" s="9">
        <v>282.22341300000005</v>
      </c>
    </row>
    <row r="219" spans="1:3" ht="14.25" customHeight="1" x14ac:dyDescent="0.2">
      <c r="A219" s="16" t="s">
        <v>398</v>
      </c>
      <c r="B219" s="9">
        <v>281.96314050000001</v>
      </c>
      <c r="C219" s="9">
        <v>283.43150707999996</v>
      </c>
    </row>
    <row r="220" spans="1:3" ht="14.25" customHeight="1" x14ac:dyDescent="0.2">
      <c r="A220" s="16" t="s">
        <v>418</v>
      </c>
      <c r="B220" s="9">
        <v>275.70393969999998</v>
      </c>
      <c r="C220" s="9">
        <v>276.57071768999998</v>
      </c>
    </row>
    <row r="221" spans="1:3" ht="14.25" customHeight="1" x14ac:dyDescent="0.2">
      <c r="A221" s="16" t="s">
        <v>148</v>
      </c>
      <c r="B221" s="9">
        <v>291.86054810000002</v>
      </c>
      <c r="C221" s="9">
        <v>292.46846362999997</v>
      </c>
    </row>
    <row r="222" spans="1:3" ht="14.25" customHeight="1" x14ac:dyDescent="0.2">
      <c r="A222" s="16" t="s">
        <v>394</v>
      </c>
      <c r="B222" s="9">
        <v>299.09979679999998</v>
      </c>
      <c r="C222" s="9">
        <v>299.43448181000002</v>
      </c>
    </row>
    <row r="223" spans="1:3" ht="14.25" customHeight="1" x14ac:dyDescent="0.2">
      <c r="A223" s="16" t="s">
        <v>388</v>
      </c>
      <c r="B223" s="9">
        <v>299.30065159999998</v>
      </c>
      <c r="C223" s="9">
        <v>299.62916039000004</v>
      </c>
    </row>
    <row r="224" spans="1:3" ht="14.25" customHeight="1" x14ac:dyDescent="0.2">
      <c r="A224" s="16" t="s">
        <v>422</v>
      </c>
      <c r="B224" s="9">
        <v>291.07271150000003</v>
      </c>
      <c r="C224" s="9">
        <v>292.69905144999996</v>
      </c>
    </row>
    <row r="225" spans="1:3" ht="14.25" customHeight="1" x14ac:dyDescent="0.2">
      <c r="A225" s="16" t="s">
        <v>444</v>
      </c>
      <c r="B225" s="9">
        <v>298.9257313</v>
      </c>
      <c r="C225" s="9">
        <v>299.26508469999999</v>
      </c>
    </row>
    <row r="226" spans="1:3" ht="14.25" customHeight="1" x14ac:dyDescent="0.2">
      <c r="A226" s="16" t="s">
        <v>90</v>
      </c>
      <c r="B226" s="9">
        <v>299.54849730000001</v>
      </c>
      <c r="C226" s="9">
        <v>300.77149556000001</v>
      </c>
    </row>
    <row r="227" spans="1:3" ht="14.25" customHeight="1" x14ac:dyDescent="0.2">
      <c r="A227" s="16" t="s">
        <v>430</v>
      </c>
      <c r="B227" s="9">
        <v>299.8067112</v>
      </c>
      <c r="C227" s="9">
        <v>300.41937467000002</v>
      </c>
    </row>
    <row r="228" spans="1:3" ht="14.25" customHeight="1" x14ac:dyDescent="0.2">
      <c r="A228" s="16" t="s">
        <v>426</v>
      </c>
      <c r="B228" s="9">
        <v>299.14853629999999</v>
      </c>
      <c r="C228" s="9">
        <v>299.67089227000002</v>
      </c>
    </row>
    <row r="229" spans="1:3" ht="14.25" customHeight="1" x14ac:dyDescent="0.2">
      <c r="A229" s="16" t="s">
        <v>424</v>
      </c>
      <c r="B229" s="9">
        <v>273.03069850000003</v>
      </c>
      <c r="C229" s="9">
        <v>273.88333255000003</v>
      </c>
    </row>
    <row r="230" spans="1:3" ht="14.25" customHeight="1" x14ac:dyDescent="0.2">
      <c r="A230" s="16" t="s">
        <v>442</v>
      </c>
      <c r="B230" s="9">
        <v>289.04002830000002</v>
      </c>
      <c r="C230" s="9">
        <v>290.01564535</v>
      </c>
    </row>
    <row r="231" spans="1:3" ht="14.25" customHeight="1" x14ac:dyDescent="0.2">
      <c r="A231" s="16" t="s">
        <v>428</v>
      </c>
      <c r="B231" s="9">
        <v>297.80002439999998</v>
      </c>
      <c r="C231" s="9">
        <v>298.13508084999995</v>
      </c>
    </row>
    <row r="232" spans="1:3" ht="14.25" customHeight="1" x14ac:dyDescent="0.2">
      <c r="A232" s="16" t="s">
        <v>434</v>
      </c>
      <c r="B232" s="9">
        <v>297.56495769999998</v>
      </c>
      <c r="C232" s="9">
        <v>298.11472689999999</v>
      </c>
    </row>
    <row r="233" spans="1:3" ht="14.25" customHeight="1" x14ac:dyDescent="0.2">
      <c r="A233" s="16" t="s">
        <v>436</v>
      </c>
      <c r="B233" s="9">
        <v>299.07434970000003</v>
      </c>
      <c r="C233" s="9">
        <v>299.67491538000002</v>
      </c>
    </row>
    <row r="234" spans="1:3" ht="14.25" customHeight="1" x14ac:dyDescent="0.2">
      <c r="A234" s="16" t="s">
        <v>438</v>
      </c>
      <c r="B234" s="9">
        <v>292.61906649999997</v>
      </c>
      <c r="C234" s="9">
        <v>293.53045898000005</v>
      </c>
    </row>
    <row r="235" spans="1:3" ht="14.25" customHeight="1" x14ac:dyDescent="0.2">
      <c r="A235" s="16" t="s">
        <v>440</v>
      </c>
      <c r="B235" s="9">
        <v>283.93674620000002</v>
      </c>
      <c r="C235" s="9">
        <v>285.30365023000002</v>
      </c>
    </row>
    <row r="236" spans="1:3" ht="14.25" customHeight="1" x14ac:dyDescent="0.2">
      <c r="A236" s="16" t="s">
        <v>446</v>
      </c>
      <c r="B236" s="9">
        <v>300.26941929999998</v>
      </c>
      <c r="C236" s="9">
        <v>300.68699267</v>
      </c>
    </row>
    <row r="237" spans="1:3" ht="14.25" customHeight="1" x14ac:dyDescent="0.2">
      <c r="A237" s="16" t="s">
        <v>100</v>
      </c>
      <c r="B237" s="9">
        <v>293.25886939999998</v>
      </c>
      <c r="C237" s="9">
        <v>293.91130658000003</v>
      </c>
    </row>
    <row r="238" spans="1:3" ht="14.25" customHeight="1" x14ac:dyDescent="0.2">
      <c r="A238" s="16" t="s">
        <v>456</v>
      </c>
      <c r="B238" s="9">
        <v>295.45855340000003</v>
      </c>
      <c r="C238" s="9">
        <v>296.16308886999997</v>
      </c>
    </row>
    <row r="239" spans="1:3" ht="14.25" customHeight="1" x14ac:dyDescent="0.2">
      <c r="A239" s="16" t="s">
        <v>448</v>
      </c>
      <c r="B239" s="9">
        <v>295.90272640000001</v>
      </c>
      <c r="C239" s="9">
        <v>296.61269994000003</v>
      </c>
    </row>
    <row r="240" spans="1:3" ht="14.25" customHeight="1" x14ac:dyDescent="0.2">
      <c r="A240" s="16" t="s">
        <v>450</v>
      </c>
      <c r="B240" s="9">
        <v>281.10169880000001</v>
      </c>
      <c r="C240" s="9">
        <v>282.70396397000002</v>
      </c>
    </row>
    <row r="241" spans="1:3" ht="14.25" customHeight="1" x14ac:dyDescent="0.2">
      <c r="A241" s="16" t="s">
        <v>1052</v>
      </c>
      <c r="B241" s="9">
        <v>298.8327883</v>
      </c>
      <c r="C241" s="9">
        <v>299.19104563999997</v>
      </c>
    </row>
    <row r="242" spans="1:3" ht="14.25" customHeight="1" x14ac:dyDescent="0.2">
      <c r="A242" s="16" t="s">
        <v>462</v>
      </c>
      <c r="B242" s="9">
        <v>290.54126380000002</v>
      </c>
      <c r="C242" s="9">
        <v>290.93051566999998</v>
      </c>
    </row>
    <row r="243" spans="1:3" ht="14.25" customHeight="1" x14ac:dyDescent="0.2">
      <c r="A243" s="16" t="s">
        <v>458</v>
      </c>
      <c r="B243" s="9">
        <v>280.2391326</v>
      </c>
      <c r="C243" s="9">
        <v>281.21851693999997</v>
      </c>
    </row>
    <row r="244" spans="1:3" ht="14.25" customHeight="1" x14ac:dyDescent="0.2">
      <c r="A244" s="16" t="s">
        <v>981</v>
      </c>
      <c r="B244" s="9">
        <v>299.54636349999998</v>
      </c>
      <c r="C244" s="9">
        <v>300.03975220999996</v>
      </c>
    </row>
    <row r="245" spans="1:3" ht="14.25" customHeight="1" x14ac:dyDescent="0.2">
      <c r="A245" s="16" t="s">
        <v>464</v>
      </c>
      <c r="B245" s="9">
        <v>285.79188909999999</v>
      </c>
      <c r="C245" s="9">
        <v>286.75535142999996</v>
      </c>
    </row>
    <row r="246" spans="1:3" ht="14.25" customHeight="1" x14ac:dyDescent="0.2">
      <c r="A246" s="16" t="s">
        <v>1054</v>
      </c>
    </row>
    <row r="247" spans="1:3" ht="14.25" customHeight="1" x14ac:dyDescent="0.2">
      <c r="A247" s="16" t="s">
        <v>374</v>
      </c>
      <c r="B247" s="9">
        <v>299.34813020000001</v>
      </c>
      <c r="C247" s="9">
        <v>299.76080209000003</v>
      </c>
    </row>
    <row r="248" spans="1:3" ht="14.25" customHeight="1" x14ac:dyDescent="0.2">
      <c r="A248" s="16" t="s">
        <v>468</v>
      </c>
      <c r="B248" s="9">
        <v>298.20602029999998</v>
      </c>
      <c r="C248" s="9">
        <v>298.99885332999997</v>
      </c>
    </row>
    <row r="249" spans="1:3" ht="14.25" customHeight="1" x14ac:dyDescent="0.2">
      <c r="A249" s="16" t="s">
        <v>68</v>
      </c>
      <c r="B249" s="9">
        <v>299.07830480000001</v>
      </c>
      <c r="C249" s="9">
        <v>299.41005167000003</v>
      </c>
    </row>
    <row r="250" spans="1:3" ht="14.25" customHeight="1" x14ac:dyDescent="0.2">
      <c r="A250" s="16" t="s">
        <v>460</v>
      </c>
      <c r="B250" s="9">
        <v>299.21795200000003</v>
      </c>
      <c r="C250" s="9">
        <v>299.55040033</v>
      </c>
    </row>
    <row r="251" spans="1:3" ht="14.25" customHeight="1" x14ac:dyDescent="0.2">
      <c r="A251" s="16" t="s">
        <v>470</v>
      </c>
      <c r="B251" s="9">
        <v>296.4988338</v>
      </c>
      <c r="C251" s="9">
        <v>297.14425187000006</v>
      </c>
    </row>
    <row r="252" spans="1:3" ht="14.25" customHeight="1" x14ac:dyDescent="0.2">
      <c r="A252" s="16" t="s">
        <v>466</v>
      </c>
      <c r="B252" s="9">
        <v>298.1375496</v>
      </c>
      <c r="C252" s="9">
        <v>298.51842443999999</v>
      </c>
    </row>
    <row r="253" spans="1:3" ht="14.25" customHeight="1" x14ac:dyDescent="0.2">
      <c r="A253" s="16" t="s">
        <v>472</v>
      </c>
      <c r="B253" s="9">
        <v>299.79805370000003</v>
      </c>
      <c r="C253" s="9">
        <v>300.19209615</v>
      </c>
    </row>
    <row r="254" spans="1:3" ht="14.25" customHeight="1" x14ac:dyDescent="0.2">
      <c r="A254" s="16" t="s">
        <v>1042</v>
      </c>
      <c r="B254" s="9">
        <v>291.78668149999999</v>
      </c>
      <c r="C254" s="9">
        <v>293.00196010000002</v>
      </c>
    </row>
    <row r="255" spans="1:3" ht="14.25" customHeight="1" x14ac:dyDescent="0.2">
      <c r="A255" s="16" t="s">
        <v>376</v>
      </c>
      <c r="B255" s="9">
        <v>298.82412870000002</v>
      </c>
      <c r="C255" s="9">
        <v>299.15882522999999</v>
      </c>
    </row>
    <row r="256" spans="1:3" ht="14.25" customHeight="1" x14ac:dyDescent="0.2">
      <c r="A256" s="16" t="s">
        <v>476</v>
      </c>
      <c r="B256" s="9">
        <v>298.38408240000001</v>
      </c>
      <c r="C256" s="9">
        <v>299.2007309</v>
      </c>
    </row>
    <row r="257" spans="1:3" ht="14.25" customHeight="1" x14ac:dyDescent="0.2">
      <c r="A257" s="16" t="s">
        <v>404</v>
      </c>
      <c r="B257" s="9">
        <v>290.73731500000002</v>
      </c>
      <c r="C257" s="9">
        <v>291.37969912999995</v>
      </c>
    </row>
    <row r="258" spans="1:3" ht="14.25" customHeight="1" x14ac:dyDescent="0.2">
      <c r="A258" s="16" t="s">
        <v>478</v>
      </c>
      <c r="B258" s="9">
        <v>294.8820389</v>
      </c>
      <c r="C258" s="9">
        <v>295.30787380999993</v>
      </c>
    </row>
    <row r="259" spans="1:3" ht="14.25" customHeight="1" x14ac:dyDescent="0.2">
      <c r="A259" s="16" t="s">
        <v>480</v>
      </c>
      <c r="B259" s="9">
        <v>294.48732899999999</v>
      </c>
      <c r="C259" s="9">
        <v>295.05092869999999</v>
      </c>
    </row>
    <row r="260" spans="1:3" ht="14.25" customHeight="1" x14ac:dyDescent="0.2"/>
    <row r="261" spans="1:3" ht="14.25" customHeight="1" x14ac:dyDescent="0.2"/>
    <row r="262" spans="1:3" ht="14.25" customHeight="1" x14ac:dyDescent="0.2"/>
    <row r="263" spans="1:3" ht="14.25" customHeight="1" x14ac:dyDescent="0.2"/>
    <row r="264" spans="1:3" ht="14.25" customHeight="1" x14ac:dyDescent="0.2"/>
    <row r="265" spans="1:3" ht="14.25" customHeight="1" x14ac:dyDescent="0.2"/>
    <row r="266" spans="1:3" ht="14.25" customHeight="1" x14ac:dyDescent="0.2"/>
    <row r="267" spans="1:3" ht="14.25" customHeight="1" x14ac:dyDescent="0.2"/>
    <row r="268" spans="1:3" ht="14.25" customHeight="1" x14ac:dyDescent="0.2"/>
    <row r="269" spans="1:3" ht="14.25" customHeight="1" x14ac:dyDescent="0.2"/>
    <row r="270" spans="1:3" ht="14.25" customHeight="1" x14ac:dyDescent="0.2"/>
    <row r="271" spans="1:3" ht="14.25" customHeight="1" x14ac:dyDescent="0.2"/>
    <row r="272" spans="1:3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56F9-F9C1-154E-A247-024D88AA834F}">
  <dimension ref="A1:CT256"/>
  <sheetViews>
    <sheetView topLeftCell="AU184" workbookViewId="0">
      <selection activeCell="BL204" sqref="BL204"/>
    </sheetView>
  </sheetViews>
  <sheetFormatPr baseColWidth="10" defaultRowHeight="15" x14ac:dyDescent="0.2"/>
  <sheetData>
    <row r="1" spans="1:98" x14ac:dyDescent="0.2">
      <c r="A1" t="s">
        <v>1082</v>
      </c>
      <c r="B1" t="s">
        <v>1083</v>
      </c>
      <c r="C1" t="s">
        <v>1084</v>
      </c>
      <c r="D1" t="s">
        <v>1085</v>
      </c>
      <c r="E1" t="s">
        <v>1086</v>
      </c>
      <c r="F1" t="s">
        <v>951</v>
      </c>
      <c r="G1" t="s">
        <v>952</v>
      </c>
      <c r="H1" t="s">
        <v>1087</v>
      </c>
      <c r="I1" t="s">
        <v>1088</v>
      </c>
      <c r="J1" t="s">
        <v>1089</v>
      </c>
      <c r="K1" t="s">
        <v>953</v>
      </c>
      <c r="L1" t="s">
        <v>954</v>
      </c>
      <c r="M1" t="s">
        <v>1090</v>
      </c>
      <c r="N1" t="s">
        <v>1091</v>
      </c>
      <c r="O1" t="s">
        <v>1092</v>
      </c>
      <c r="P1" t="s">
        <v>1093</v>
      </c>
      <c r="Q1" t="s">
        <v>1094</v>
      </c>
      <c r="R1" t="s">
        <v>1095</v>
      </c>
      <c r="S1" t="s">
        <v>1096</v>
      </c>
      <c r="T1" t="s">
        <v>1097</v>
      </c>
      <c r="U1" t="s">
        <v>1098</v>
      </c>
      <c r="V1" t="s">
        <v>1099</v>
      </c>
      <c r="W1" t="s">
        <v>1100</v>
      </c>
      <c r="X1" t="s">
        <v>1101</v>
      </c>
      <c r="Y1" t="s">
        <v>1102</v>
      </c>
      <c r="Z1" t="s">
        <v>1103</v>
      </c>
      <c r="AA1" t="s">
        <v>1104</v>
      </c>
      <c r="AB1" t="s">
        <v>1105</v>
      </c>
      <c r="AC1" t="s">
        <v>1106</v>
      </c>
      <c r="AD1" t="s">
        <v>1107</v>
      </c>
      <c r="AE1" t="s">
        <v>1108</v>
      </c>
      <c r="AF1" t="s">
        <v>1109</v>
      </c>
      <c r="AG1" t="s">
        <v>1110</v>
      </c>
      <c r="AH1" t="s">
        <v>1111</v>
      </c>
      <c r="AI1" t="s">
        <v>1112</v>
      </c>
      <c r="AJ1" t="s">
        <v>1113</v>
      </c>
      <c r="AK1" t="s">
        <v>1114</v>
      </c>
      <c r="AL1" t="s">
        <v>1115</v>
      </c>
      <c r="AM1" t="s">
        <v>1116</v>
      </c>
      <c r="AN1" t="s">
        <v>1117</v>
      </c>
      <c r="AO1" t="s">
        <v>1118</v>
      </c>
      <c r="AP1" t="s">
        <v>1119</v>
      </c>
      <c r="AQ1" t="s">
        <v>1120</v>
      </c>
      <c r="AR1" t="s">
        <v>1121</v>
      </c>
      <c r="AS1" t="s">
        <v>1122</v>
      </c>
      <c r="AT1" t="s">
        <v>1123</v>
      </c>
      <c r="AU1" t="s">
        <v>1124</v>
      </c>
      <c r="AV1" t="s">
        <v>1125</v>
      </c>
      <c r="AW1" t="s">
        <v>1126</v>
      </c>
      <c r="AX1" t="s">
        <v>1127</v>
      </c>
      <c r="AY1" t="s">
        <v>1128</v>
      </c>
      <c r="AZ1" t="s">
        <v>1129</v>
      </c>
      <c r="BA1" t="s">
        <v>1130</v>
      </c>
      <c r="BB1" t="s">
        <v>1131</v>
      </c>
      <c r="BC1" t="s">
        <v>1132</v>
      </c>
      <c r="BD1" t="s">
        <v>1133</v>
      </c>
      <c r="BE1" t="s">
        <v>1134</v>
      </c>
      <c r="BF1" t="s">
        <v>1135</v>
      </c>
      <c r="BG1" t="s">
        <v>1136</v>
      </c>
      <c r="BH1" t="s">
        <v>1137</v>
      </c>
      <c r="BI1" t="s">
        <v>1138</v>
      </c>
      <c r="BJ1" t="s">
        <v>1139</v>
      </c>
      <c r="BK1" t="s">
        <v>1140</v>
      </c>
      <c r="BL1" t="s">
        <v>1141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1148</v>
      </c>
      <c r="BT1" t="s">
        <v>1149</v>
      </c>
      <c r="BU1" t="s">
        <v>1150</v>
      </c>
      <c r="BV1" t="s">
        <v>1151</v>
      </c>
      <c r="BW1" t="s">
        <v>1152</v>
      </c>
      <c r="BX1" t="s">
        <v>1153</v>
      </c>
      <c r="BY1" t="s">
        <v>1154</v>
      </c>
      <c r="BZ1" t="s">
        <v>1155</v>
      </c>
      <c r="CA1" t="s">
        <v>1156</v>
      </c>
      <c r="CB1" t="s">
        <v>1157</v>
      </c>
      <c r="CC1" t="s">
        <v>1158</v>
      </c>
      <c r="CD1" t="s">
        <v>1159</v>
      </c>
      <c r="CE1" t="s">
        <v>1160</v>
      </c>
      <c r="CF1" t="s">
        <v>1161</v>
      </c>
      <c r="CG1" t="s">
        <v>1162</v>
      </c>
      <c r="CH1" t="s">
        <v>1163</v>
      </c>
      <c r="CI1" t="s">
        <v>1164</v>
      </c>
      <c r="CJ1" t="s">
        <v>1165</v>
      </c>
      <c r="CK1" t="s">
        <v>1166</v>
      </c>
      <c r="CL1" t="s">
        <v>1167</v>
      </c>
      <c r="CM1" t="s">
        <v>1168</v>
      </c>
      <c r="CN1" t="s">
        <v>1169</v>
      </c>
      <c r="CO1" t="s">
        <v>1170</v>
      </c>
      <c r="CP1" t="s">
        <v>1171</v>
      </c>
      <c r="CQ1" t="s">
        <v>1172</v>
      </c>
      <c r="CR1" t="s">
        <v>1173</v>
      </c>
      <c r="CS1" t="s">
        <v>1174</v>
      </c>
      <c r="CT1" t="s">
        <v>1175</v>
      </c>
    </row>
    <row r="2" spans="1:98" x14ac:dyDescent="0.2">
      <c r="A2">
        <v>117.270433339167</v>
      </c>
      <c r="B2">
        <v>-2.22296100251739</v>
      </c>
      <c r="C2" t="s">
        <v>1176</v>
      </c>
      <c r="D2">
        <v>5</v>
      </c>
      <c r="E2">
        <v>2</v>
      </c>
      <c r="F2" t="s">
        <v>207</v>
      </c>
      <c r="G2" t="s">
        <v>208</v>
      </c>
      <c r="H2">
        <v>0</v>
      </c>
      <c r="I2">
        <v>2</v>
      </c>
      <c r="J2" t="s">
        <v>1177</v>
      </c>
      <c r="K2" t="s">
        <v>207</v>
      </c>
      <c r="L2" t="s">
        <v>208</v>
      </c>
      <c r="M2">
        <v>0</v>
      </c>
      <c r="N2" t="s">
        <v>207</v>
      </c>
      <c r="O2" t="s">
        <v>208</v>
      </c>
      <c r="P2">
        <v>0</v>
      </c>
      <c r="Q2" t="s">
        <v>207</v>
      </c>
      <c r="R2" t="s">
        <v>208</v>
      </c>
      <c r="S2">
        <v>0</v>
      </c>
      <c r="T2" t="s">
        <v>207</v>
      </c>
      <c r="U2" t="s">
        <v>207</v>
      </c>
      <c r="V2" t="s">
        <v>208</v>
      </c>
      <c r="W2" t="s">
        <v>207</v>
      </c>
      <c r="Y2" t="s">
        <v>1178</v>
      </c>
      <c r="Z2" t="s">
        <v>1179</v>
      </c>
      <c r="AA2" t="s">
        <v>1180</v>
      </c>
      <c r="AC2" t="s">
        <v>207</v>
      </c>
      <c r="AF2" t="s">
        <v>207</v>
      </c>
      <c r="AH2">
        <v>6</v>
      </c>
      <c r="AI2">
        <v>6</v>
      </c>
      <c r="AJ2">
        <v>6</v>
      </c>
      <c r="AK2">
        <v>11</v>
      </c>
      <c r="AL2">
        <v>260580739</v>
      </c>
      <c r="AM2">
        <v>17</v>
      </c>
      <c r="AN2">
        <v>3028000</v>
      </c>
      <c r="AO2">
        <v>2017</v>
      </c>
      <c r="AP2">
        <v>2010</v>
      </c>
      <c r="AQ2">
        <v>2016</v>
      </c>
      <c r="AR2" t="s">
        <v>1181</v>
      </c>
      <c r="AS2" t="s">
        <v>1182</v>
      </c>
      <c r="AT2">
        <v>-99</v>
      </c>
      <c r="AU2" t="s">
        <v>616</v>
      </c>
      <c r="AV2" t="s">
        <v>616</v>
      </c>
      <c r="AW2" t="s">
        <v>208</v>
      </c>
      <c r="AX2" t="s">
        <v>208</v>
      </c>
      <c r="AY2">
        <v>360</v>
      </c>
      <c r="AZ2">
        <v>360</v>
      </c>
      <c r="BA2" t="s">
        <v>616</v>
      </c>
      <c r="BB2" t="s">
        <v>208</v>
      </c>
      <c r="BC2">
        <v>23424846</v>
      </c>
      <c r="BD2">
        <v>23424846</v>
      </c>
      <c r="BE2" t="s">
        <v>1183</v>
      </c>
      <c r="BF2" t="s">
        <v>208</v>
      </c>
      <c r="BG2" t="s">
        <v>208</v>
      </c>
      <c r="BH2">
        <v>-99</v>
      </c>
      <c r="BI2">
        <v>-99</v>
      </c>
      <c r="BJ2" t="s">
        <v>1184</v>
      </c>
      <c r="BK2" t="s">
        <v>1184</v>
      </c>
      <c r="BL2" t="s">
        <v>1185</v>
      </c>
      <c r="BM2" t="s">
        <v>842</v>
      </c>
      <c r="BN2">
        <v>9</v>
      </c>
      <c r="BO2">
        <v>9</v>
      </c>
      <c r="BP2">
        <v>5</v>
      </c>
      <c r="BQ2">
        <v>-99</v>
      </c>
      <c r="BR2">
        <v>1</v>
      </c>
      <c r="BS2">
        <v>0</v>
      </c>
      <c r="BT2">
        <v>1.7</v>
      </c>
      <c r="BU2">
        <v>6.7</v>
      </c>
      <c r="BV2">
        <v>1159320845</v>
      </c>
      <c r="BW2" t="s">
        <v>1186</v>
      </c>
      <c r="BX2" t="s">
        <v>1187</v>
      </c>
      <c r="BY2" t="s">
        <v>1188</v>
      </c>
      <c r="BZ2" t="s">
        <v>1189</v>
      </c>
      <c r="CA2" t="s">
        <v>207</v>
      </c>
      <c r="CB2" t="s">
        <v>207</v>
      </c>
      <c r="CC2" t="s">
        <v>1190</v>
      </c>
      <c r="CD2" t="s">
        <v>1191</v>
      </c>
      <c r="CE2" t="s">
        <v>1192</v>
      </c>
      <c r="CF2" t="s">
        <v>1193</v>
      </c>
      <c r="CG2" t="s">
        <v>207</v>
      </c>
      <c r="CH2" t="s">
        <v>207</v>
      </c>
      <c r="CI2" t="s">
        <v>1194</v>
      </c>
      <c r="CJ2" t="s">
        <v>1195</v>
      </c>
      <c r="CK2" t="s">
        <v>1196</v>
      </c>
      <c r="CL2" t="s">
        <v>1197</v>
      </c>
      <c r="CM2" t="s">
        <v>1198</v>
      </c>
      <c r="CN2" t="s">
        <v>1199</v>
      </c>
      <c r="CO2" t="s">
        <v>1189</v>
      </c>
      <c r="CP2" t="s">
        <v>1200</v>
      </c>
      <c r="CQ2" t="s">
        <v>207</v>
      </c>
      <c r="CR2" t="s">
        <v>1201</v>
      </c>
      <c r="CS2">
        <v>153.078607728853</v>
      </c>
      <c r="CT2">
        <v>495.02991813684201</v>
      </c>
    </row>
    <row r="3" spans="1:98" x14ac:dyDescent="0.2">
      <c r="A3">
        <v>109.698868442167</v>
      </c>
      <c r="B3">
        <v>3.79239285095302</v>
      </c>
      <c r="C3" t="s">
        <v>1176</v>
      </c>
      <c r="D3">
        <v>5</v>
      </c>
      <c r="E3">
        <v>3</v>
      </c>
      <c r="F3" t="s">
        <v>263</v>
      </c>
      <c r="G3" t="s">
        <v>264</v>
      </c>
      <c r="H3">
        <v>0</v>
      </c>
      <c r="I3">
        <v>2</v>
      </c>
      <c r="J3" t="s">
        <v>1177</v>
      </c>
      <c r="K3" t="s">
        <v>263</v>
      </c>
      <c r="L3" t="s">
        <v>264</v>
      </c>
      <c r="M3">
        <v>0</v>
      </c>
      <c r="N3" t="s">
        <v>263</v>
      </c>
      <c r="O3" t="s">
        <v>264</v>
      </c>
      <c r="P3">
        <v>0</v>
      </c>
      <c r="Q3" t="s">
        <v>263</v>
      </c>
      <c r="R3" t="s">
        <v>264</v>
      </c>
      <c r="S3">
        <v>0</v>
      </c>
      <c r="T3" t="s">
        <v>263</v>
      </c>
      <c r="U3" t="s">
        <v>263</v>
      </c>
      <c r="V3" t="s">
        <v>264</v>
      </c>
      <c r="W3" t="s">
        <v>263</v>
      </c>
      <c r="Y3" t="s">
        <v>1202</v>
      </c>
      <c r="Z3" t="s">
        <v>644</v>
      </c>
      <c r="AA3" t="s">
        <v>263</v>
      </c>
      <c r="AC3" t="s">
        <v>263</v>
      </c>
      <c r="AF3" t="s">
        <v>263</v>
      </c>
      <c r="AH3">
        <v>2</v>
      </c>
      <c r="AI3">
        <v>4</v>
      </c>
      <c r="AJ3">
        <v>3</v>
      </c>
      <c r="AK3">
        <v>6</v>
      </c>
      <c r="AL3">
        <v>31381992</v>
      </c>
      <c r="AM3">
        <v>15</v>
      </c>
      <c r="AN3">
        <v>863000</v>
      </c>
      <c r="AO3">
        <v>2017</v>
      </c>
      <c r="AP3">
        <v>2010</v>
      </c>
      <c r="AQ3">
        <v>2016</v>
      </c>
      <c r="AR3" t="s">
        <v>1203</v>
      </c>
      <c r="AS3" t="s">
        <v>1204</v>
      </c>
      <c r="AT3">
        <v>-99</v>
      </c>
      <c r="AU3" t="s">
        <v>644</v>
      </c>
      <c r="AV3" t="s">
        <v>644</v>
      </c>
      <c r="AW3" t="s">
        <v>264</v>
      </c>
      <c r="AX3" t="s">
        <v>264</v>
      </c>
      <c r="AY3">
        <v>458</v>
      </c>
      <c r="AZ3">
        <v>458</v>
      </c>
      <c r="BA3" t="s">
        <v>644</v>
      </c>
      <c r="BB3" t="s">
        <v>264</v>
      </c>
      <c r="BC3">
        <v>23424901</v>
      </c>
      <c r="BD3">
        <v>23424901</v>
      </c>
      <c r="BE3" t="s">
        <v>1183</v>
      </c>
      <c r="BF3" t="s">
        <v>264</v>
      </c>
      <c r="BG3" t="s">
        <v>264</v>
      </c>
      <c r="BH3">
        <v>-99</v>
      </c>
      <c r="BI3">
        <v>-99</v>
      </c>
      <c r="BJ3" t="s">
        <v>1184</v>
      </c>
      <c r="BK3" t="s">
        <v>1184</v>
      </c>
      <c r="BL3" t="s">
        <v>1185</v>
      </c>
      <c r="BM3" t="s">
        <v>842</v>
      </c>
      <c r="BN3">
        <v>8</v>
      </c>
      <c r="BO3">
        <v>8</v>
      </c>
      <c r="BP3">
        <v>6</v>
      </c>
      <c r="BQ3">
        <v>-99</v>
      </c>
      <c r="BR3">
        <v>1</v>
      </c>
      <c r="BS3">
        <v>0</v>
      </c>
      <c r="BT3">
        <v>3</v>
      </c>
      <c r="BU3">
        <v>8</v>
      </c>
      <c r="BV3">
        <v>1159321083</v>
      </c>
      <c r="BW3" t="s">
        <v>1205</v>
      </c>
      <c r="BX3" t="s">
        <v>1206</v>
      </c>
      <c r="BY3" t="s">
        <v>1207</v>
      </c>
      <c r="BZ3" t="s">
        <v>263</v>
      </c>
      <c r="CA3" t="s">
        <v>263</v>
      </c>
      <c r="CB3" t="s">
        <v>1208</v>
      </c>
      <c r="CC3" t="s">
        <v>1209</v>
      </c>
      <c r="CD3" t="s">
        <v>1210</v>
      </c>
      <c r="CE3" t="s">
        <v>1211</v>
      </c>
      <c r="CF3" t="s">
        <v>1212</v>
      </c>
      <c r="CG3" t="s">
        <v>263</v>
      </c>
      <c r="CH3" t="s">
        <v>1213</v>
      </c>
      <c r="CI3" t="s">
        <v>1214</v>
      </c>
      <c r="CJ3" t="s">
        <v>1215</v>
      </c>
      <c r="CK3" t="s">
        <v>1216</v>
      </c>
      <c r="CL3" t="s">
        <v>1217</v>
      </c>
      <c r="CM3" t="s">
        <v>1218</v>
      </c>
      <c r="CN3" t="s">
        <v>1219</v>
      </c>
      <c r="CO3" t="s">
        <v>263</v>
      </c>
      <c r="CP3" t="s">
        <v>1220</v>
      </c>
      <c r="CQ3" t="s">
        <v>263</v>
      </c>
      <c r="CR3" t="s">
        <v>1221</v>
      </c>
      <c r="CS3">
        <v>26.703172158578401</v>
      </c>
      <c r="CT3">
        <v>68.456912616300201</v>
      </c>
    </row>
    <row r="4" spans="1:98" x14ac:dyDescent="0.2">
      <c r="A4">
        <v>-71.364374638007504</v>
      </c>
      <c r="B4">
        <v>-37.743605617606399</v>
      </c>
      <c r="C4" t="s">
        <v>1176</v>
      </c>
      <c r="D4">
        <v>6</v>
      </c>
      <c r="E4">
        <v>2</v>
      </c>
      <c r="F4" t="s">
        <v>91</v>
      </c>
      <c r="G4" t="s">
        <v>92</v>
      </c>
      <c r="H4">
        <v>0</v>
      </c>
      <c r="I4">
        <v>2</v>
      </c>
      <c r="J4" t="s">
        <v>1177</v>
      </c>
      <c r="K4" t="s">
        <v>91</v>
      </c>
      <c r="L4" t="s">
        <v>92</v>
      </c>
      <c r="M4">
        <v>0</v>
      </c>
      <c r="N4" t="s">
        <v>91</v>
      </c>
      <c r="O4" t="s">
        <v>92</v>
      </c>
      <c r="P4">
        <v>0</v>
      </c>
      <c r="Q4" t="s">
        <v>91</v>
      </c>
      <c r="R4" t="s">
        <v>92</v>
      </c>
      <c r="S4">
        <v>0</v>
      </c>
      <c r="T4" t="s">
        <v>91</v>
      </c>
      <c r="U4" t="s">
        <v>91</v>
      </c>
      <c r="V4" t="s">
        <v>92</v>
      </c>
      <c r="W4" t="s">
        <v>91</v>
      </c>
      <c r="Y4" t="s">
        <v>91</v>
      </c>
      <c r="Z4" t="s">
        <v>558</v>
      </c>
      <c r="AA4" t="s">
        <v>1222</v>
      </c>
      <c r="AC4" t="s">
        <v>91</v>
      </c>
      <c r="AF4" t="s">
        <v>91</v>
      </c>
      <c r="AH4">
        <v>5</v>
      </c>
      <c r="AI4">
        <v>1</v>
      </c>
      <c r="AJ4">
        <v>5</v>
      </c>
      <c r="AK4">
        <v>9</v>
      </c>
      <c r="AL4">
        <v>17789267</v>
      </c>
      <c r="AM4">
        <v>14</v>
      </c>
      <c r="AN4">
        <v>436100</v>
      </c>
      <c r="AO4">
        <v>2017</v>
      </c>
      <c r="AP4">
        <v>2002</v>
      </c>
      <c r="AQ4">
        <v>2016</v>
      </c>
      <c r="AR4" t="s">
        <v>1223</v>
      </c>
      <c r="AS4" t="s">
        <v>1204</v>
      </c>
      <c r="AT4">
        <v>-99</v>
      </c>
      <c r="AU4" t="s">
        <v>568</v>
      </c>
      <c r="AV4" t="s">
        <v>558</v>
      </c>
      <c r="AW4" t="s">
        <v>92</v>
      </c>
      <c r="AX4" t="s">
        <v>92</v>
      </c>
      <c r="AY4">
        <v>152</v>
      </c>
      <c r="AZ4">
        <v>152</v>
      </c>
      <c r="BA4" t="s">
        <v>558</v>
      </c>
      <c r="BB4" t="s">
        <v>92</v>
      </c>
      <c r="BC4">
        <v>23424782</v>
      </c>
      <c r="BD4">
        <v>23424782</v>
      </c>
      <c r="BE4" t="s">
        <v>1183</v>
      </c>
      <c r="BF4" t="s">
        <v>92</v>
      </c>
      <c r="BG4" t="s">
        <v>92</v>
      </c>
      <c r="BH4">
        <v>-99</v>
      </c>
      <c r="BI4">
        <v>-99</v>
      </c>
      <c r="BJ4" t="s">
        <v>1224</v>
      </c>
      <c r="BK4" t="s">
        <v>1225</v>
      </c>
      <c r="BL4" t="s">
        <v>1224</v>
      </c>
      <c r="BM4" t="s">
        <v>882</v>
      </c>
      <c r="BN4">
        <v>5</v>
      </c>
      <c r="BO4">
        <v>5</v>
      </c>
      <c r="BP4">
        <v>5</v>
      </c>
      <c r="BQ4">
        <v>-99</v>
      </c>
      <c r="BR4">
        <v>1</v>
      </c>
      <c r="BS4">
        <v>0</v>
      </c>
      <c r="BT4">
        <v>1.7</v>
      </c>
      <c r="BU4">
        <v>6.7</v>
      </c>
      <c r="BV4">
        <v>1159320493</v>
      </c>
      <c r="BW4" t="s">
        <v>1226</v>
      </c>
      <c r="BX4" t="s">
        <v>1227</v>
      </c>
      <c r="BY4" t="s">
        <v>1228</v>
      </c>
      <c r="BZ4" t="s">
        <v>91</v>
      </c>
      <c r="CA4" t="s">
        <v>91</v>
      </c>
      <c r="CB4" t="s">
        <v>91</v>
      </c>
      <c r="CC4" t="s">
        <v>1229</v>
      </c>
      <c r="CD4" t="s">
        <v>1230</v>
      </c>
      <c r="CE4" t="s">
        <v>1231</v>
      </c>
      <c r="CF4" t="s">
        <v>91</v>
      </c>
      <c r="CG4" t="s">
        <v>1229</v>
      </c>
      <c r="CH4" t="s">
        <v>1232</v>
      </c>
      <c r="CI4" t="s">
        <v>1233</v>
      </c>
      <c r="CJ4" t="s">
        <v>1234</v>
      </c>
      <c r="CK4" t="s">
        <v>1229</v>
      </c>
      <c r="CL4" t="s">
        <v>91</v>
      </c>
      <c r="CM4" t="s">
        <v>91</v>
      </c>
      <c r="CN4" t="s">
        <v>1235</v>
      </c>
      <c r="CO4" t="s">
        <v>91</v>
      </c>
      <c r="CP4" t="s">
        <v>1236</v>
      </c>
      <c r="CQ4" t="s">
        <v>91</v>
      </c>
      <c r="CR4" t="s">
        <v>1237</v>
      </c>
      <c r="CS4">
        <v>76.761812557916102</v>
      </c>
      <c r="CT4">
        <v>416.997271598162</v>
      </c>
    </row>
    <row r="5" spans="1:98" x14ac:dyDescent="0.2">
      <c r="A5">
        <v>-64.684753728808403</v>
      </c>
      <c r="B5">
        <v>-16.706876810559201</v>
      </c>
      <c r="C5" t="s">
        <v>1176</v>
      </c>
      <c r="D5">
        <v>0</v>
      </c>
      <c r="E5">
        <v>3</v>
      </c>
      <c r="F5" t="s">
        <v>827</v>
      </c>
      <c r="G5" t="s">
        <v>58</v>
      </c>
      <c r="H5">
        <v>0</v>
      </c>
      <c r="I5">
        <v>2</v>
      </c>
      <c r="J5" t="s">
        <v>1177</v>
      </c>
      <c r="K5" t="s">
        <v>827</v>
      </c>
      <c r="L5" t="s">
        <v>58</v>
      </c>
      <c r="M5">
        <v>0</v>
      </c>
      <c r="N5" t="s">
        <v>827</v>
      </c>
      <c r="O5" t="s">
        <v>58</v>
      </c>
      <c r="P5">
        <v>0</v>
      </c>
      <c r="Q5" t="s">
        <v>827</v>
      </c>
      <c r="R5" t="s">
        <v>58</v>
      </c>
      <c r="S5">
        <v>0</v>
      </c>
      <c r="T5" t="s">
        <v>827</v>
      </c>
      <c r="U5" t="s">
        <v>827</v>
      </c>
      <c r="V5" t="s">
        <v>58</v>
      </c>
      <c r="W5" t="s">
        <v>827</v>
      </c>
      <c r="Y5" t="s">
        <v>827</v>
      </c>
      <c r="Z5" t="s">
        <v>541</v>
      </c>
      <c r="AA5" t="s">
        <v>1238</v>
      </c>
      <c r="AC5" t="s">
        <v>827</v>
      </c>
      <c r="AF5" t="s">
        <v>827</v>
      </c>
      <c r="AH5">
        <v>1</v>
      </c>
      <c r="AI5">
        <v>5</v>
      </c>
      <c r="AJ5">
        <v>2</v>
      </c>
      <c r="AK5">
        <v>3</v>
      </c>
      <c r="AL5">
        <v>11138234</v>
      </c>
      <c r="AM5">
        <v>14</v>
      </c>
      <c r="AN5">
        <v>78350</v>
      </c>
      <c r="AO5">
        <v>2017</v>
      </c>
      <c r="AP5">
        <v>2001</v>
      </c>
      <c r="AQ5">
        <v>2016</v>
      </c>
      <c r="AR5" t="s">
        <v>1223</v>
      </c>
      <c r="AS5" t="s">
        <v>1182</v>
      </c>
      <c r="AT5">
        <v>-99</v>
      </c>
      <c r="AU5" t="s">
        <v>693</v>
      </c>
      <c r="AV5" t="s">
        <v>541</v>
      </c>
      <c r="AW5" t="s">
        <v>58</v>
      </c>
      <c r="AX5" t="s">
        <v>58</v>
      </c>
      <c r="AY5">
        <v>68</v>
      </c>
      <c r="AZ5">
        <v>68</v>
      </c>
      <c r="BA5" t="s">
        <v>541</v>
      </c>
      <c r="BB5" t="s">
        <v>58</v>
      </c>
      <c r="BC5">
        <v>23424762</v>
      </c>
      <c r="BD5">
        <v>23424762</v>
      </c>
      <c r="BE5" t="s">
        <v>1183</v>
      </c>
      <c r="BF5" t="s">
        <v>58</v>
      </c>
      <c r="BG5" t="s">
        <v>58</v>
      </c>
      <c r="BH5">
        <v>-99</v>
      </c>
      <c r="BI5">
        <v>-99</v>
      </c>
      <c r="BJ5" t="s">
        <v>1224</v>
      </c>
      <c r="BK5" t="s">
        <v>1225</v>
      </c>
      <c r="BL5" t="s">
        <v>1224</v>
      </c>
      <c r="BM5" t="s">
        <v>882</v>
      </c>
      <c r="BN5">
        <v>7</v>
      </c>
      <c r="BO5">
        <v>7</v>
      </c>
      <c r="BP5">
        <v>7</v>
      </c>
      <c r="BQ5">
        <v>-99</v>
      </c>
      <c r="BR5">
        <v>1</v>
      </c>
      <c r="BS5">
        <v>0</v>
      </c>
      <c r="BT5">
        <v>3</v>
      </c>
      <c r="BU5">
        <v>7.5</v>
      </c>
      <c r="BV5">
        <v>1159320439</v>
      </c>
      <c r="BW5" t="s">
        <v>1239</v>
      </c>
      <c r="BX5" t="s">
        <v>1240</v>
      </c>
      <c r="BY5" t="s">
        <v>1241</v>
      </c>
      <c r="BZ5" t="s">
        <v>1242</v>
      </c>
      <c r="CA5" t="s">
        <v>827</v>
      </c>
      <c r="CB5" t="s">
        <v>827</v>
      </c>
      <c r="CC5" t="s">
        <v>1243</v>
      </c>
      <c r="CD5" t="s">
        <v>1244</v>
      </c>
      <c r="CE5" t="s">
        <v>1245</v>
      </c>
      <c r="CF5" t="s">
        <v>1246</v>
      </c>
      <c r="CG5" t="s">
        <v>827</v>
      </c>
      <c r="CH5" t="s">
        <v>827</v>
      </c>
      <c r="CI5" t="s">
        <v>1247</v>
      </c>
      <c r="CJ5" t="s">
        <v>1248</v>
      </c>
      <c r="CK5" t="s">
        <v>827</v>
      </c>
      <c r="CL5" t="s">
        <v>1249</v>
      </c>
      <c r="CM5" t="s">
        <v>1246</v>
      </c>
      <c r="CN5" t="s">
        <v>1250</v>
      </c>
      <c r="CO5" t="s">
        <v>827</v>
      </c>
      <c r="CP5" t="s">
        <v>1251</v>
      </c>
      <c r="CQ5" t="s">
        <v>827</v>
      </c>
      <c r="CR5" t="s">
        <v>1252</v>
      </c>
      <c r="CS5">
        <v>92.203587420285601</v>
      </c>
      <c r="CT5">
        <v>54.345990749795497</v>
      </c>
    </row>
    <row r="6" spans="1:98" x14ac:dyDescent="0.2">
      <c r="A6">
        <v>-74.378064572107107</v>
      </c>
      <c r="B6">
        <v>-9.1543884807521607</v>
      </c>
      <c r="C6" t="s">
        <v>1176</v>
      </c>
      <c r="D6">
        <v>0</v>
      </c>
      <c r="E6">
        <v>2</v>
      </c>
      <c r="F6" t="s">
        <v>337</v>
      </c>
      <c r="G6" t="s">
        <v>338</v>
      </c>
      <c r="H6">
        <v>0</v>
      </c>
      <c r="I6">
        <v>2</v>
      </c>
      <c r="J6" t="s">
        <v>1177</v>
      </c>
      <c r="K6" t="s">
        <v>337</v>
      </c>
      <c r="L6" t="s">
        <v>338</v>
      </c>
      <c r="M6">
        <v>0</v>
      </c>
      <c r="N6" t="s">
        <v>337</v>
      </c>
      <c r="O6" t="s">
        <v>338</v>
      </c>
      <c r="P6">
        <v>0</v>
      </c>
      <c r="Q6" t="s">
        <v>337</v>
      </c>
      <c r="R6" t="s">
        <v>338</v>
      </c>
      <c r="S6">
        <v>0</v>
      </c>
      <c r="T6" t="s">
        <v>337</v>
      </c>
      <c r="U6" t="s">
        <v>337</v>
      </c>
      <c r="V6" t="s">
        <v>338</v>
      </c>
      <c r="W6" t="s">
        <v>337</v>
      </c>
      <c r="Y6" t="s">
        <v>337</v>
      </c>
      <c r="Z6" t="s">
        <v>681</v>
      </c>
      <c r="AA6" t="s">
        <v>1253</v>
      </c>
      <c r="AC6" t="s">
        <v>337</v>
      </c>
      <c r="AF6" t="s">
        <v>337</v>
      </c>
      <c r="AH6">
        <v>4</v>
      </c>
      <c r="AI6">
        <v>4</v>
      </c>
      <c r="AJ6">
        <v>4</v>
      </c>
      <c r="AK6">
        <v>11</v>
      </c>
      <c r="AL6">
        <v>31036656</v>
      </c>
      <c r="AM6">
        <v>15</v>
      </c>
      <c r="AN6">
        <v>410400</v>
      </c>
      <c r="AO6">
        <v>2017</v>
      </c>
      <c r="AP6">
        <v>2007</v>
      </c>
      <c r="AQ6">
        <v>2016</v>
      </c>
      <c r="AR6" t="s">
        <v>1223</v>
      </c>
      <c r="AS6" t="s">
        <v>1204</v>
      </c>
      <c r="AT6">
        <v>-99</v>
      </c>
      <c r="AU6" t="s">
        <v>681</v>
      </c>
      <c r="AV6" t="s">
        <v>681</v>
      </c>
      <c r="AW6" t="s">
        <v>338</v>
      </c>
      <c r="AX6" t="s">
        <v>338</v>
      </c>
      <c r="AY6">
        <v>604</v>
      </c>
      <c r="AZ6">
        <v>604</v>
      </c>
      <c r="BA6" t="s">
        <v>681</v>
      </c>
      <c r="BB6" t="s">
        <v>338</v>
      </c>
      <c r="BC6">
        <v>23424919</v>
      </c>
      <c r="BD6">
        <v>23424919</v>
      </c>
      <c r="BE6" t="s">
        <v>1183</v>
      </c>
      <c r="BF6" t="s">
        <v>338</v>
      </c>
      <c r="BG6" t="s">
        <v>338</v>
      </c>
      <c r="BH6">
        <v>-99</v>
      </c>
      <c r="BI6">
        <v>-99</v>
      </c>
      <c r="BJ6" t="s">
        <v>1224</v>
      </c>
      <c r="BK6" t="s">
        <v>1225</v>
      </c>
      <c r="BL6" t="s">
        <v>1224</v>
      </c>
      <c r="BM6" t="s">
        <v>882</v>
      </c>
      <c r="BN6">
        <v>4</v>
      </c>
      <c r="BO6">
        <v>4</v>
      </c>
      <c r="BP6">
        <v>4</v>
      </c>
      <c r="BQ6">
        <v>-99</v>
      </c>
      <c r="BR6">
        <v>1</v>
      </c>
      <c r="BS6">
        <v>0</v>
      </c>
      <c r="BT6">
        <v>2</v>
      </c>
      <c r="BU6">
        <v>7</v>
      </c>
      <c r="BV6">
        <v>1159321163</v>
      </c>
      <c r="BW6" t="s">
        <v>1254</v>
      </c>
      <c r="BX6" t="s">
        <v>1255</v>
      </c>
      <c r="BY6" t="s">
        <v>1256</v>
      </c>
      <c r="BZ6" t="s">
        <v>337</v>
      </c>
      <c r="CA6" t="s">
        <v>337</v>
      </c>
      <c r="CB6" t="s">
        <v>1257</v>
      </c>
      <c r="CC6" t="s">
        <v>1258</v>
      </c>
      <c r="CD6" t="s">
        <v>1259</v>
      </c>
      <c r="CE6" t="s">
        <v>1260</v>
      </c>
      <c r="CF6" t="s">
        <v>337</v>
      </c>
      <c r="CG6" t="s">
        <v>337</v>
      </c>
      <c r="CH6" t="s">
        <v>1261</v>
      </c>
      <c r="CI6" t="s">
        <v>1262</v>
      </c>
      <c r="CJ6" t="s">
        <v>1263</v>
      </c>
      <c r="CK6" t="s">
        <v>337</v>
      </c>
      <c r="CL6" t="s">
        <v>337</v>
      </c>
      <c r="CM6" t="s">
        <v>337</v>
      </c>
      <c r="CN6" t="s">
        <v>1264</v>
      </c>
      <c r="CO6" t="s">
        <v>337</v>
      </c>
      <c r="CP6" t="s">
        <v>337</v>
      </c>
      <c r="CQ6" t="s">
        <v>337</v>
      </c>
      <c r="CR6" t="s">
        <v>1265</v>
      </c>
      <c r="CS6">
        <v>106.417089188476</v>
      </c>
      <c r="CT6">
        <v>73.262192356770598</v>
      </c>
    </row>
    <row r="7" spans="1:98" x14ac:dyDescent="0.2">
      <c r="A7">
        <v>-65.178190642637006</v>
      </c>
      <c r="B7">
        <v>-35.3875513648563</v>
      </c>
      <c r="C7" t="s">
        <v>1176</v>
      </c>
      <c r="D7">
        <v>0</v>
      </c>
      <c r="E7">
        <v>2</v>
      </c>
      <c r="F7" t="s">
        <v>25</v>
      </c>
      <c r="G7" t="s">
        <v>26</v>
      </c>
      <c r="H7">
        <v>0</v>
      </c>
      <c r="I7">
        <v>2</v>
      </c>
      <c r="J7" t="s">
        <v>1177</v>
      </c>
      <c r="K7" t="s">
        <v>25</v>
      </c>
      <c r="L7" t="s">
        <v>26</v>
      </c>
      <c r="M7">
        <v>0</v>
      </c>
      <c r="N7" t="s">
        <v>25</v>
      </c>
      <c r="O7" t="s">
        <v>26</v>
      </c>
      <c r="P7">
        <v>0</v>
      </c>
      <c r="Q7" t="s">
        <v>25</v>
      </c>
      <c r="R7" t="s">
        <v>26</v>
      </c>
      <c r="S7">
        <v>0</v>
      </c>
      <c r="T7" t="s">
        <v>25</v>
      </c>
      <c r="U7" t="s">
        <v>25</v>
      </c>
      <c r="V7" t="s">
        <v>26</v>
      </c>
      <c r="W7" t="s">
        <v>25</v>
      </c>
      <c r="Y7" t="s">
        <v>1266</v>
      </c>
      <c r="Z7" t="s">
        <v>525</v>
      </c>
      <c r="AA7" t="s">
        <v>1267</v>
      </c>
      <c r="AC7" t="s">
        <v>25</v>
      </c>
      <c r="AF7" t="s">
        <v>25</v>
      </c>
      <c r="AH7">
        <v>3</v>
      </c>
      <c r="AI7">
        <v>1</v>
      </c>
      <c r="AJ7">
        <v>3</v>
      </c>
      <c r="AK7">
        <v>13</v>
      </c>
      <c r="AL7">
        <v>44293293</v>
      </c>
      <c r="AM7">
        <v>15</v>
      </c>
      <c r="AN7">
        <v>879400</v>
      </c>
      <c r="AO7">
        <v>2017</v>
      </c>
      <c r="AP7">
        <v>2010</v>
      </c>
      <c r="AQ7">
        <v>2016</v>
      </c>
      <c r="AR7" t="s">
        <v>1223</v>
      </c>
      <c r="AS7" t="s">
        <v>1204</v>
      </c>
      <c r="AT7">
        <v>-99</v>
      </c>
      <c r="AU7" t="s">
        <v>525</v>
      </c>
      <c r="AV7" t="s">
        <v>525</v>
      </c>
      <c r="AW7" t="s">
        <v>26</v>
      </c>
      <c r="AX7" t="s">
        <v>26</v>
      </c>
      <c r="AY7">
        <v>32</v>
      </c>
      <c r="AZ7">
        <v>32</v>
      </c>
      <c r="BA7" t="s">
        <v>525</v>
      </c>
      <c r="BB7" t="s">
        <v>26</v>
      </c>
      <c r="BC7">
        <v>23424747</v>
      </c>
      <c r="BD7">
        <v>23424747</v>
      </c>
      <c r="BE7" t="s">
        <v>1183</v>
      </c>
      <c r="BF7" t="s">
        <v>26</v>
      </c>
      <c r="BG7" t="s">
        <v>26</v>
      </c>
      <c r="BH7">
        <v>-99</v>
      </c>
      <c r="BI7">
        <v>-99</v>
      </c>
      <c r="BJ7" t="s">
        <v>1224</v>
      </c>
      <c r="BK7" t="s">
        <v>1225</v>
      </c>
      <c r="BL7" t="s">
        <v>1224</v>
      </c>
      <c r="BM7" t="s">
        <v>882</v>
      </c>
      <c r="BN7">
        <v>9</v>
      </c>
      <c r="BO7">
        <v>9</v>
      </c>
      <c r="BP7">
        <v>4</v>
      </c>
      <c r="BQ7">
        <v>-99</v>
      </c>
      <c r="BR7">
        <v>1</v>
      </c>
      <c r="BS7">
        <v>0</v>
      </c>
      <c r="BT7">
        <v>2</v>
      </c>
      <c r="BU7">
        <v>7</v>
      </c>
      <c r="BV7">
        <v>1159320331</v>
      </c>
      <c r="BW7" t="s">
        <v>1268</v>
      </c>
      <c r="BX7" t="s">
        <v>1269</v>
      </c>
      <c r="BY7" t="s">
        <v>1270</v>
      </c>
      <c r="BZ7" t="s">
        <v>1271</v>
      </c>
      <c r="CA7" t="s">
        <v>25</v>
      </c>
      <c r="CB7" t="s">
        <v>25</v>
      </c>
      <c r="CC7" t="s">
        <v>1272</v>
      </c>
      <c r="CD7" t="s">
        <v>1273</v>
      </c>
      <c r="CE7" t="s">
        <v>1274</v>
      </c>
      <c r="CF7" t="s">
        <v>1275</v>
      </c>
      <c r="CG7" t="s">
        <v>25</v>
      </c>
      <c r="CH7" t="s">
        <v>25</v>
      </c>
      <c r="CI7" t="s">
        <v>1276</v>
      </c>
      <c r="CJ7" t="s">
        <v>1277</v>
      </c>
      <c r="CK7" t="s">
        <v>1278</v>
      </c>
      <c r="CL7" t="s">
        <v>1279</v>
      </c>
      <c r="CM7" t="s">
        <v>25</v>
      </c>
      <c r="CN7" t="s">
        <v>1280</v>
      </c>
      <c r="CO7" t="s">
        <v>25</v>
      </c>
      <c r="CP7" t="s">
        <v>1281</v>
      </c>
      <c r="CQ7" t="s">
        <v>25</v>
      </c>
      <c r="CR7" t="s">
        <v>1282</v>
      </c>
      <c r="CS7">
        <v>278.681072544605</v>
      </c>
      <c r="CT7">
        <v>151.51310360766101</v>
      </c>
    </row>
    <row r="8" spans="1:98" x14ac:dyDescent="0.2">
      <c r="A8">
        <v>33.792996881125497</v>
      </c>
      <c r="B8">
        <v>35.017796312297101</v>
      </c>
      <c r="C8" t="s">
        <v>1176</v>
      </c>
      <c r="D8">
        <v>3</v>
      </c>
      <c r="E8">
        <v>3</v>
      </c>
      <c r="F8" t="s">
        <v>453</v>
      </c>
      <c r="G8" t="s">
        <v>1038</v>
      </c>
      <c r="H8">
        <v>1</v>
      </c>
      <c r="I8">
        <v>2</v>
      </c>
      <c r="J8" t="s">
        <v>1283</v>
      </c>
      <c r="K8" t="s">
        <v>1039</v>
      </c>
      <c r="L8" t="s">
        <v>1040</v>
      </c>
      <c r="M8">
        <v>0</v>
      </c>
      <c r="N8" t="s">
        <v>1039</v>
      </c>
      <c r="O8" t="s">
        <v>1040</v>
      </c>
      <c r="P8">
        <v>0</v>
      </c>
      <c r="Q8" t="s">
        <v>1039</v>
      </c>
      <c r="R8" t="s">
        <v>1040</v>
      </c>
      <c r="S8">
        <v>0</v>
      </c>
      <c r="T8" t="s">
        <v>1284</v>
      </c>
      <c r="U8" t="s">
        <v>1284</v>
      </c>
      <c r="V8" t="s">
        <v>1040</v>
      </c>
      <c r="W8" t="s">
        <v>1284</v>
      </c>
      <c r="Y8" t="s">
        <v>1285</v>
      </c>
      <c r="Z8" t="s">
        <v>1286</v>
      </c>
      <c r="AD8" t="s">
        <v>1287</v>
      </c>
      <c r="AF8" t="s">
        <v>1039</v>
      </c>
      <c r="AH8">
        <v>6</v>
      </c>
      <c r="AI8">
        <v>6</v>
      </c>
      <c r="AJ8">
        <v>6</v>
      </c>
      <c r="AK8">
        <v>3</v>
      </c>
      <c r="AL8">
        <v>7850</v>
      </c>
      <c r="AM8">
        <v>5</v>
      </c>
      <c r="AN8">
        <v>314</v>
      </c>
      <c r="AO8">
        <v>2013</v>
      </c>
      <c r="AP8">
        <v>-99</v>
      </c>
      <c r="AQ8">
        <v>2013</v>
      </c>
      <c r="AR8" t="s">
        <v>1288</v>
      </c>
      <c r="AS8" t="s">
        <v>1289</v>
      </c>
      <c r="AT8">
        <v>-99</v>
      </c>
      <c r="AU8">
        <v>-99</v>
      </c>
      <c r="AV8">
        <v>-99</v>
      </c>
      <c r="AW8">
        <v>-99</v>
      </c>
      <c r="AX8">
        <v>-99</v>
      </c>
      <c r="AY8">
        <v>-99</v>
      </c>
      <c r="AZ8">
        <v>-99</v>
      </c>
      <c r="BA8">
        <v>-99</v>
      </c>
      <c r="BB8">
        <v>-99</v>
      </c>
      <c r="BC8">
        <v>-99</v>
      </c>
      <c r="BD8">
        <v>-99</v>
      </c>
      <c r="BE8" t="s">
        <v>1290</v>
      </c>
      <c r="BF8" t="s">
        <v>454</v>
      </c>
      <c r="BG8" t="s">
        <v>1040</v>
      </c>
      <c r="BH8">
        <v>-99</v>
      </c>
      <c r="BI8">
        <v>-99</v>
      </c>
      <c r="BJ8" t="s">
        <v>1184</v>
      </c>
      <c r="BK8" t="s">
        <v>1184</v>
      </c>
      <c r="BL8" t="s">
        <v>1291</v>
      </c>
      <c r="BM8" t="s">
        <v>846</v>
      </c>
      <c r="BN8">
        <v>8</v>
      </c>
      <c r="BO8">
        <v>8</v>
      </c>
      <c r="BP8">
        <v>5</v>
      </c>
      <c r="BQ8">
        <v>3</v>
      </c>
      <c r="BR8">
        <v>-99</v>
      </c>
      <c r="BS8">
        <v>0</v>
      </c>
      <c r="BT8">
        <v>6.5</v>
      </c>
      <c r="BU8">
        <v>11</v>
      </c>
      <c r="BV8">
        <v>1159320709</v>
      </c>
      <c r="BW8" t="s">
        <v>1292</v>
      </c>
      <c r="BX8" t="s">
        <v>1293</v>
      </c>
      <c r="BY8" t="s">
        <v>1294</v>
      </c>
      <c r="BZ8" t="s">
        <v>1295</v>
      </c>
      <c r="CA8" t="s">
        <v>1296</v>
      </c>
      <c r="CB8" t="s">
        <v>1295</v>
      </c>
      <c r="CC8" t="s">
        <v>1284</v>
      </c>
      <c r="CD8" t="s">
        <v>1297</v>
      </c>
      <c r="CE8" t="s">
        <v>1298</v>
      </c>
      <c r="CF8" t="s">
        <v>1299</v>
      </c>
      <c r="CG8" t="s">
        <v>1296</v>
      </c>
      <c r="CH8" t="s">
        <v>1300</v>
      </c>
      <c r="CI8" t="s">
        <v>1301</v>
      </c>
      <c r="CJ8" t="s">
        <v>1302</v>
      </c>
      <c r="CK8" t="s">
        <v>1296</v>
      </c>
      <c r="CL8" t="s">
        <v>1284</v>
      </c>
      <c r="CM8" t="s">
        <v>1295</v>
      </c>
      <c r="CN8" t="s">
        <v>1303</v>
      </c>
      <c r="CO8" t="s">
        <v>1284</v>
      </c>
      <c r="CP8" t="s">
        <v>1304</v>
      </c>
      <c r="CQ8" t="s">
        <v>1305</v>
      </c>
      <c r="CS8">
        <v>1.25845161614961E-2</v>
      </c>
      <c r="CT8">
        <v>1.2046479302663899</v>
      </c>
    </row>
    <row r="9" spans="1:98" x14ac:dyDescent="0.2">
      <c r="A9">
        <v>32.989991697320598</v>
      </c>
      <c r="B9">
        <v>34.9152170438119</v>
      </c>
      <c r="C9" t="s">
        <v>1176</v>
      </c>
      <c r="D9">
        <v>6</v>
      </c>
      <c r="E9">
        <v>5</v>
      </c>
      <c r="F9" t="s">
        <v>119</v>
      </c>
      <c r="G9" t="s">
        <v>120</v>
      </c>
      <c r="H9">
        <v>0</v>
      </c>
      <c r="I9">
        <v>2</v>
      </c>
      <c r="J9" t="s">
        <v>1177</v>
      </c>
      <c r="K9" t="s">
        <v>119</v>
      </c>
      <c r="L9" t="s">
        <v>120</v>
      </c>
      <c r="M9">
        <v>0</v>
      </c>
      <c r="N9" t="s">
        <v>119</v>
      </c>
      <c r="O9" t="s">
        <v>120</v>
      </c>
      <c r="P9">
        <v>0</v>
      </c>
      <c r="Q9" t="s">
        <v>119</v>
      </c>
      <c r="R9" t="s">
        <v>120</v>
      </c>
      <c r="S9">
        <v>0</v>
      </c>
      <c r="T9" t="s">
        <v>119</v>
      </c>
      <c r="U9" t="s">
        <v>119</v>
      </c>
      <c r="V9" t="s">
        <v>120</v>
      </c>
      <c r="W9" t="s">
        <v>119</v>
      </c>
      <c r="Y9" t="s">
        <v>1306</v>
      </c>
      <c r="Z9" t="s">
        <v>572</v>
      </c>
      <c r="AA9" t="s">
        <v>1307</v>
      </c>
      <c r="AC9" t="s">
        <v>119</v>
      </c>
      <c r="AF9" t="s">
        <v>119</v>
      </c>
      <c r="AH9">
        <v>1</v>
      </c>
      <c r="AI9">
        <v>2</v>
      </c>
      <c r="AJ9">
        <v>3</v>
      </c>
      <c r="AK9">
        <v>7</v>
      </c>
      <c r="AL9">
        <v>1221549</v>
      </c>
      <c r="AM9">
        <v>12</v>
      </c>
      <c r="AN9">
        <v>29260</v>
      </c>
      <c r="AO9">
        <v>2017</v>
      </c>
      <c r="AP9">
        <v>2001</v>
      </c>
      <c r="AQ9">
        <v>2016</v>
      </c>
      <c r="AR9" t="s">
        <v>1203</v>
      </c>
      <c r="AS9" t="s">
        <v>1289</v>
      </c>
      <c r="AT9">
        <v>-99</v>
      </c>
      <c r="AU9" t="s">
        <v>572</v>
      </c>
      <c r="AV9" t="s">
        <v>572</v>
      </c>
      <c r="AW9" t="s">
        <v>120</v>
      </c>
      <c r="AX9" t="s">
        <v>120</v>
      </c>
      <c r="AY9">
        <v>196</v>
      </c>
      <c r="AZ9">
        <v>196</v>
      </c>
      <c r="BA9" t="s">
        <v>572</v>
      </c>
      <c r="BB9" t="s">
        <v>120</v>
      </c>
      <c r="BC9">
        <v>-90</v>
      </c>
      <c r="BD9">
        <v>23424994</v>
      </c>
      <c r="BE9" t="s">
        <v>1308</v>
      </c>
      <c r="BF9" t="s">
        <v>120</v>
      </c>
      <c r="BG9" t="s">
        <v>120</v>
      </c>
      <c r="BH9">
        <v>-99</v>
      </c>
      <c r="BI9">
        <v>-99</v>
      </c>
      <c r="BJ9" t="s">
        <v>1184</v>
      </c>
      <c r="BK9" t="s">
        <v>1184</v>
      </c>
      <c r="BL9" t="s">
        <v>1291</v>
      </c>
      <c r="BM9" t="s">
        <v>846</v>
      </c>
      <c r="BN9">
        <v>6</v>
      </c>
      <c r="BO9">
        <v>6</v>
      </c>
      <c r="BP9">
        <v>4</v>
      </c>
      <c r="BQ9">
        <v>-99</v>
      </c>
      <c r="BR9">
        <v>1</v>
      </c>
      <c r="BS9">
        <v>0</v>
      </c>
      <c r="BT9">
        <v>4.5</v>
      </c>
      <c r="BU9">
        <v>9.5</v>
      </c>
      <c r="BV9">
        <v>1159320533</v>
      </c>
      <c r="BW9" t="s">
        <v>1309</v>
      </c>
      <c r="BX9" t="s">
        <v>1310</v>
      </c>
      <c r="BY9" t="s">
        <v>1311</v>
      </c>
      <c r="BZ9" t="s">
        <v>1312</v>
      </c>
      <c r="CA9" t="s">
        <v>119</v>
      </c>
      <c r="CB9" t="s">
        <v>1313</v>
      </c>
      <c r="CC9" t="s">
        <v>1314</v>
      </c>
      <c r="CD9" t="s">
        <v>1315</v>
      </c>
      <c r="CE9" t="s">
        <v>1316</v>
      </c>
      <c r="CF9" t="s">
        <v>1317</v>
      </c>
      <c r="CG9" t="s">
        <v>1318</v>
      </c>
      <c r="CH9" t="s">
        <v>1319</v>
      </c>
      <c r="CI9" t="s">
        <v>1320</v>
      </c>
      <c r="CJ9" t="s">
        <v>1321</v>
      </c>
      <c r="CK9" t="s">
        <v>119</v>
      </c>
      <c r="CL9" t="s">
        <v>1322</v>
      </c>
      <c r="CM9" t="s">
        <v>1313</v>
      </c>
      <c r="CN9" t="s">
        <v>1323</v>
      </c>
      <c r="CO9" t="s">
        <v>1324</v>
      </c>
      <c r="CP9" t="s">
        <v>1325</v>
      </c>
      <c r="CQ9" t="s">
        <v>1326</v>
      </c>
      <c r="CR9" t="s">
        <v>1327</v>
      </c>
      <c r="CS9">
        <v>0.53216872482755695</v>
      </c>
      <c r="CT9">
        <v>4.9519531673442598</v>
      </c>
    </row>
    <row r="10" spans="1:98" x14ac:dyDescent="0.2">
      <c r="A10">
        <v>79.615721625645605</v>
      </c>
      <c r="B10">
        <v>22.887952519474702</v>
      </c>
      <c r="C10" t="s">
        <v>1176</v>
      </c>
      <c r="D10">
        <v>0</v>
      </c>
      <c r="E10">
        <v>2</v>
      </c>
      <c r="F10" t="s">
        <v>205</v>
      </c>
      <c r="G10" t="s">
        <v>206</v>
      </c>
      <c r="H10">
        <v>0</v>
      </c>
      <c r="I10">
        <v>2</v>
      </c>
      <c r="J10" t="s">
        <v>1177</v>
      </c>
      <c r="K10" t="s">
        <v>205</v>
      </c>
      <c r="L10" t="s">
        <v>206</v>
      </c>
      <c r="M10">
        <v>0</v>
      </c>
      <c r="N10" t="s">
        <v>205</v>
      </c>
      <c r="O10" t="s">
        <v>206</v>
      </c>
      <c r="P10">
        <v>0</v>
      </c>
      <c r="Q10" t="s">
        <v>205</v>
      </c>
      <c r="R10" t="s">
        <v>206</v>
      </c>
      <c r="S10">
        <v>0</v>
      </c>
      <c r="T10" t="s">
        <v>205</v>
      </c>
      <c r="U10" t="s">
        <v>205</v>
      </c>
      <c r="V10" t="s">
        <v>206</v>
      </c>
      <c r="W10" t="s">
        <v>205</v>
      </c>
      <c r="Y10" t="s">
        <v>205</v>
      </c>
      <c r="Z10" t="s">
        <v>206</v>
      </c>
      <c r="AA10" t="s">
        <v>1328</v>
      </c>
      <c r="AC10" t="s">
        <v>205</v>
      </c>
      <c r="AF10" t="s">
        <v>205</v>
      </c>
      <c r="AH10">
        <v>1</v>
      </c>
      <c r="AI10">
        <v>3</v>
      </c>
      <c r="AJ10">
        <v>2</v>
      </c>
      <c r="AK10">
        <v>2</v>
      </c>
      <c r="AL10">
        <v>1281935911</v>
      </c>
      <c r="AM10">
        <v>18</v>
      </c>
      <c r="AN10">
        <v>8721000</v>
      </c>
      <c r="AO10">
        <v>2017</v>
      </c>
      <c r="AP10">
        <v>2011</v>
      </c>
      <c r="AQ10">
        <v>2016</v>
      </c>
      <c r="AR10" t="s">
        <v>1329</v>
      </c>
      <c r="AS10" t="s">
        <v>1182</v>
      </c>
      <c r="AT10">
        <v>-99</v>
      </c>
      <c r="AU10" t="s">
        <v>615</v>
      </c>
      <c r="AV10" t="s">
        <v>615</v>
      </c>
      <c r="AW10" t="s">
        <v>206</v>
      </c>
      <c r="AX10" t="s">
        <v>206</v>
      </c>
      <c r="AY10">
        <v>356</v>
      </c>
      <c r="AZ10">
        <v>356</v>
      </c>
      <c r="BA10" t="s">
        <v>615</v>
      </c>
      <c r="BB10" t="s">
        <v>206</v>
      </c>
      <c r="BC10">
        <v>23424848</v>
      </c>
      <c r="BD10">
        <v>23424848</v>
      </c>
      <c r="BE10" t="s">
        <v>1183</v>
      </c>
      <c r="BF10" t="s">
        <v>206</v>
      </c>
      <c r="BG10" t="s">
        <v>206</v>
      </c>
      <c r="BH10">
        <v>-99</v>
      </c>
      <c r="BI10">
        <v>-99</v>
      </c>
      <c r="BJ10" t="s">
        <v>1184</v>
      </c>
      <c r="BK10" t="s">
        <v>1184</v>
      </c>
      <c r="BL10" t="s">
        <v>1330</v>
      </c>
      <c r="BM10" t="s">
        <v>917</v>
      </c>
      <c r="BN10">
        <v>5</v>
      </c>
      <c r="BO10">
        <v>5</v>
      </c>
      <c r="BP10">
        <v>5</v>
      </c>
      <c r="BQ10">
        <v>-99</v>
      </c>
      <c r="BR10">
        <v>1</v>
      </c>
      <c r="BS10">
        <v>0</v>
      </c>
      <c r="BT10">
        <v>1.7</v>
      </c>
      <c r="BU10">
        <v>6.7</v>
      </c>
      <c r="BV10">
        <v>1159320847</v>
      </c>
      <c r="BW10" t="s">
        <v>1331</v>
      </c>
      <c r="BX10" t="s">
        <v>1332</v>
      </c>
      <c r="BY10" t="s">
        <v>1333</v>
      </c>
      <c r="BZ10" t="s">
        <v>1334</v>
      </c>
      <c r="CA10" t="s">
        <v>205</v>
      </c>
      <c r="CB10" t="s">
        <v>205</v>
      </c>
      <c r="CC10" t="s">
        <v>1335</v>
      </c>
      <c r="CD10" t="s">
        <v>1336</v>
      </c>
      <c r="CE10" t="s">
        <v>1337</v>
      </c>
      <c r="CF10" t="s">
        <v>205</v>
      </c>
      <c r="CG10" t="s">
        <v>205</v>
      </c>
      <c r="CH10" t="s">
        <v>205</v>
      </c>
      <c r="CI10" t="s">
        <v>1338</v>
      </c>
      <c r="CJ10" t="s">
        <v>1339</v>
      </c>
      <c r="CK10" t="s">
        <v>205</v>
      </c>
      <c r="CL10" t="s">
        <v>1340</v>
      </c>
      <c r="CM10" t="s">
        <v>1341</v>
      </c>
      <c r="CN10" t="s">
        <v>1342</v>
      </c>
      <c r="CO10" t="s">
        <v>1334</v>
      </c>
      <c r="CP10" t="s">
        <v>1343</v>
      </c>
      <c r="CQ10" t="s">
        <v>1344</v>
      </c>
      <c r="CR10" t="s">
        <v>1345</v>
      </c>
      <c r="CS10">
        <v>278.63589944761702</v>
      </c>
      <c r="CT10">
        <v>204.02084198968899</v>
      </c>
    </row>
    <row r="11" spans="1:98" x14ac:dyDescent="0.2">
      <c r="A11">
        <v>103.83157169004799</v>
      </c>
      <c r="B11">
        <v>36.560115147303399</v>
      </c>
      <c r="C11" t="s">
        <v>1176</v>
      </c>
      <c r="D11">
        <v>0</v>
      </c>
      <c r="E11">
        <v>2</v>
      </c>
      <c r="F11" t="s">
        <v>93</v>
      </c>
      <c r="G11" t="s">
        <v>976</v>
      </c>
      <c r="H11">
        <v>1</v>
      </c>
      <c r="I11">
        <v>2</v>
      </c>
      <c r="J11" t="s">
        <v>1346</v>
      </c>
      <c r="K11" t="s">
        <v>93</v>
      </c>
      <c r="L11" t="s">
        <v>94</v>
      </c>
      <c r="M11">
        <v>0</v>
      </c>
      <c r="N11" t="s">
        <v>93</v>
      </c>
      <c r="O11" t="s">
        <v>94</v>
      </c>
      <c r="P11">
        <v>0</v>
      </c>
      <c r="Q11" t="s">
        <v>93</v>
      </c>
      <c r="R11" t="s">
        <v>94</v>
      </c>
      <c r="S11">
        <v>0</v>
      </c>
      <c r="T11" t="s">
        <v>93</v>
      </c>
      <c r="U11" t="s">
        <v>93</v>
      </c>
      <c r="V11" t="s">
        <v>94</v>
      </c>
      <c r="W11" t="s">
        <v>93</v>
      </c>
      <c r="Y11" t="s">
        <v>93</v>
      </c>
      <c r="Z11" t="s">
        <v>559</v>
      </c>
      <c r="AA11" t="s">
        <v>1347</v>
      </c>
      <c r="AC11" t="s">
        <v>93</v>
      </c>
      <c r="AF11" t="s">
        <v>93</v>
      </c>
      <c r="AH11">
        <v>4</v>
      </c>
      <c r="AI11">
        <v>4</v>
      </c>
      <c r="AJ11">
        <v>4</v>
      </c>
      <c r="AK11">
        <v>3</v>
      </c>
      <c r="AL11">
        <v>1379302771</v>
      </c>
      <c r="AM11">
        <v>18</v>
      </c>
      <c r="AN11">
        <v>21140000</v>
      </c>
      <c r="AO11">
        <v>2017</v>
      </c>
      <c r="AP11">
        <v>2010</v>
      </c>
      <c r="AQ11">
        <v>2016</v>
      </c>
      <c r="AR11" t="s">
        <v>1329</v>
      </c>
      <c r="AS11" t="s">
        <v>1204</v>
      </c>
      <c r="AT11">
        <v>-99</v>
      </c>
      <c r="AU11" t="s">
        <v>722</v>
      </c>
      <c r="AV11" t="s">
        <v>559</v>
      </c>
      <c r="AW11" t="s">
        <v>94</v>
      </c>
      <c r="AX11" t="s">
        <v>94</v>
      </c>
      <c r="AY11">
        <v>156</v>
      </c>
      <c r="AZ11">
        <v>156</v>
      </c>
      <c r="BA11" t="s">
        <v>559</v>
      </c>
      <c r="BB11" t="s">
        <v>94</v>
      </c>
      <c r="BC11">
        <v>23424781</v>
      </c>
      <c r="BD11">
        <v>23424781</v>
      </c>
      <c r="BE11" t="s">
        <v>1183</v>
      </c>
      <c r="BF11" t="s">
        <v>94</v>
      </c>
      <c r="BG11" t="s">
        <v>94</v>
      </c>
      <c r="BH11">
        <v>-99</v>
      </c>
      <c r="BI11">
        <v>-99</v>
      </c>
      <c r="BJ11" t="s">
        <v>1184</v>
      </c>
      <c r="BK11" t="s">
        <v>1184</v>
      </c>
      <c r="BL11" t="s">
        <v>1348</v>
      </c>
      <c r="BM11" t="s">
        <v>842</v>
      </c>
      <c r="BN11">
        <v>5</v>
      </c>
      <c r="BO11">
        <v>5</v>
      </c>
      <c r="BP11">
        <v>5</v>
      </c>
      <c r="BQ11">
        <v>-99</v>
      </c>
      <c r="BR11">
        <v>1</v>
      </c>
      <c r="BS11">
        <v>0</v>
      </c>
      <c r="BT11">
        <v>1.7</v>
      </c>
      <c r="BU11">
        <v>5.7</v>
      </c>
      <c r="BV11">
        <v>1159320471</v>
      </c>
      <c r="BW11" t="s">
        <v>1349</v>
      </c>
      <c r="BX11" t="s">
        <v>1350</v>
      </c>
      <c r="BY11" t="s">
        <v>1351</v>
      </c>
      <c r="BZ11" t="s">
        <v>1352</v>
      </c>
      <c r="CA11" t="s">
        <v>1347</v>
      </c>
      <c r="CB11" t="s">
        <v>1353</v>
      </c>
      <c r="CC11" t="s">
        <v>1354</v>
      </c>
      <c r="CD11" t="s">
        <v>1355</v>
      </c>
      <c r="CE11" t="s">
        <v>1356</v>
      </c>
      <c r="CF11" t="s">
        <v>1357</v>
      </c>
      <c r="CG11" t="s">
        <v>1358</v>
      </c>
      <c r="CH11" t="s">
        <v>1359</v>
      </c>
      <c r="CI11" t="s">
        <v>1360</v>
      </c>
      <c r="CJ11" t="s">
        <v>1361</v>
      </c>
      <c r="CK11" t="s">
        <v>1362</v>
      </c>
      <c r="CL11" t="s">
        <v>1363</v>
      </c>
      <c r="CM11" t="s">
        <v>93</v>
      </c>
      <c r="CN11" t="s">
        <v>1364</v>
      </c>
      <c r="CO11" t="s">
        <v>1365</v>
      </c>
      <c r="CP11" t="s">
        <v>1366</v>
      </c>
      <c r="CQ11" t="s">
        <v>1367</v>
      </c>
      <c r="CR11" t="s">
        <v>1368</v>
      </c>
      <c r="CS11">
        <v>951.12181433184605</v>
      </c>
      <c r="CT11">
        <v>361.38133440333303</v>
      </c>
    </row>
    <row r="12" spans="1:98" x14ac:dyDescent="0.2">
      <c r="A12">
        <v>34.996034254943503</v>
      </c>
      <c r="B12">
        <v>31.443960609581602</v>
      </c>
      <c r="C12" t="s">
        <v>1176</v>
      </c>
      <c r="D12">
        <v>0</v>
      </c>
      <c r="E12">
        <v>4</v>
      </c>
      <c r="F12" t="s">
        <v>217</v>
      </c>
      <c r="G12" t="s">
        <v>1000</v>
      </c>
      <c r="H12">
        <v>1</v>
      </c>
      <c r="I12">
        <v>2</v>
      </c>
      <c r="J12" t="s">
        <v>1346</v>
      </c>
      <c r="K12" t="s">
        <v>217</v>
      </c>
      <c r="L12" t="s">
        <v>218</v>
      </c>
      <c r="M12">
        <v>0</v>
      </c>
      <c r="N12" t="s">
        <v>217</v>
      </c>
      <c r="O12" t="s">
        <v>218</v>
      </c>
      <c r="P12">
        <v>0</v>
      </c>
      <c r="Q12" t="s">
        <v>217</v>
      </c>
      <c r="R12" t="s">
        <v>218</v>
      </c>
      <c r="S12">
        <v>0</v>
      </c>
      <c r="T12" t="s">
        <v>217</v>
      </c>
      <c r="U12" t="s">
        <v>217</v>
      </c>
      <c r="V12" t="s">
        <v>218</v>
      </c>
      <c r="W12" t="s">
        <v>217</v>
      </c>
      <c r="Y12" t="s">
        <v>1369</v>
      </c>
      <c r="Z12" t="s">
        <v>614</v>
      </c>
      <c r="AA12" t="s">
        <v>1370</v>
      </c>
      <c r="AC12" t="s">
        <v>217</v>
      </c>
      <c r="AF12" t="s">
        <v>217</v>
      </c>
      <c r="AH12">
        <v>3</v>
      </c>
      <c r="AI12">
        <v>2</v>
      </c>
      <c r="AJ12">
        <v>5</v>
      </c>
      <c r="AK12">
        <v>9</v>
      </c>
      <c r="AL12">
        <v>8299706</v>
      </c>
      <c r="AM12">
        <v>13</v>
      </c>
      <c r="AN12">
        <v>297000</v>
      </c>
      <c r="AO12">
        <v>2017</v>
      </c>
      <c r="AP12">
        <v>2009</v>
      </c>
      <c r="AQ12">
        <v>2016</v>
      </c>
      <c r="AR12" t="s">
        <v>1288</v>
      </c>
      <c r="AS12" t="s">
        <v>1371</v>
      </c>
      <c r="AT12">
        <v>-99</v>
      </c>
      <c r="AU12">
        <v>-99</v>
      </c>
      <c r="AV12" t="s">
        <v>621</v>
      </c>
      <c r="AW12" t="s">
        <v>218</v>
      </c>
      <c r="AX12" t="s">
        <v>218</v>
      </c>
      <c r="AY12">
        <v>376</v>
      </c>
      <c r="AZ12">
        <v>376</v>
      </c>
      <c r="BA12" t="s">
        <v>621</v>
      </c>
      <c r="BB12" t="s">
        <v>218</v>
      </c>
      <c r="BC12">
        <v>23424852</v>
      </c>
      <c r="BD12">
        <v>23424852</v>
      </c>
      <c r="BE12" t="s">
        <v>1183</v>
      </c>
      <c r="BF12" t="s">
        <v>218</v>
      </c>
      <c r="BG12" t="s">
        <v>218</v>
      </c>
      <c r="BH12">
        <v>-99</v>
      </c>
      <c r="BI12">
        <v>-99</v>
      </c>
      <c r="BJ12" t="s">
        <v>1184</v>
      </c>
      <c r="BK12" t="s">
        <v>1184</v>
      </c>
      <c r="BL12" t="s">
        <v>1291</v>
      </c>
      <c r="BM12" t="s">
        <v>897</v>
      </c>
      <c r="BN12">
        <v>6</v>
      </c>
      <c r="BO12">
        <v>6</v>
      </c>
      <c r="BP12">
        <v>4</v>
      </c>
      <c r="BQ12">
        <v>-99</v>
      </c>
      <c r="BR12">
        <v>1</v>
      </c>
      <c r="BS12">
        <v>0</v>
      </c>
      <c r="BT12">
        <v>3</v>
      </c>
      <c r="BU12">
        <v>8</v>
      </c>
      <c r="BV12">
        <v>1159320895</v>
      </c>
      <c r="BW12" t="s">
        <v>1372</v>
      </c>
      <c r="BX12" t="s">
        <v>1373</v>
      </c>
      <c r="BY12" t="s">
        <v>1374</v>
      </c>
      <c r="BZ12" t="s">
        <v>217</v>
      </c>
      <c r="CA12" t="s">
        <v>217</v>
      </c>
      <c r="CB12" t="s">
        <v>217</v>
      </c>
      <c r="CC12" t="s">
        <v>1375</v>
      </c>
      <c r="CD12" t="s">
        <v>1376</v>
      </c>
      <c r="CE12" t="s">
        <v>1377</v>
      </c>
      <c r="CF12" t="s">
        <v>1378</v>
      </c>
      <c r="CG12" t="s">
        <v>217</v>
      </c>
      <c r="CH12" t="s">
        <v>1379</v>
      </c>
      <c r="CI12" t="s">
        <v>1380</v>
      </c>
      <c r="CJ12" t="s">
        <v>1381</v>
      </c>
      <c r="CK12" t="s">
        <v>1375</v>
      </c>
      <c r="CL12" t="s">
        <v>1378</v>
      </c>
      <c r="CM12" t="s">
        <v>217</v>
      </c>
      <c r="CN12" t="s">
        <v>1382</v>
      </c>
      <c r="CO12" t="s">
        <v>217</v>
      </c>
      <c r="CP12" t="s">
        <v>1383</v>
      </c>
      <c r="CQ12" t="s">
        <v>217</v>
      </c>
      <c r="CR12" t="s">
        <v>1384</v>
      </c>
      <c r="CS12">
        <v>2.07820811097486</v>
      </c>
      <c r="CT12">
        <v>11.7077824307821</v>
      </c>
    </row>
    <row r="13" spans="1:98" x14ac:dyDescent="0.2">
      <c r="A13">
        <v>35.197812362765198</v>
      </c>
      <c r="B13">
        <v>31.916083378167301</v>
      </c>
      <c r="C13" t="s">
        <v>1176</v>
      </c>
      <c r="D13">
        <v>0</v>
      </c>
      <c r="E13">
        <v>5</v>
      </c>
      <c r="F13" t="s">
        <v>217</v>
      </c>
      <c r="G13" t="s">
        <v>1000</v>
      </c>
      <c r="H13">
        <v>1</v>
      </c>
      <c r="I13">
        <v>2</v>
      </c>
      <c r="J13" t="s">
        <v>1070</v>
      </c>
      <c r="K13" t="s">
        <v>1001</v>
      </c>
      <c r="L13" t="s">
        <v>1002</v>
      </c>
      <c r="M13">
        <v>0</v>
      </c>
      <c r="N13" t="s">
        <v>1001</v>
      </c>
      <c r="O13" t="s">
        <v>1002</v>
      </c>
      <c r="P13">
        <v>0</v>
      </c>
      <c r="Q13" t="s">
        <v>1001</v>
      </c>
      <c r="R13" t="s">
        <v>1002</v>
      </c>
      <c r="S13">
        <v>0</v>
      </c>
      <c r="T13" t="s">
        <v>1001</v>
      </c>
      <c r="U13" t="s">
        <v>1001</v>
      </c>
      <c r="V13" t="s">
        <v>1002</v>
      </c>
      <c r="W13" t="s">
        <v>1001</v>
      </c>
      <c r="Y13" t="s">
        <v>1385</v>
      </c>
      <c r="Z13" t="s">
        <v>1386</v>
      </c>
      <c r="AA13" t="s">
        <v>912</v>
      </c>
      <c r="AD13" t="s">
        <v>1387</v>
      </c>
      <c r="AE13" t="s">
        <v>1387</v>
      </c>
      <c r="AF13" t="s">
        <v>1388</v>
      </c>
      <c r="AH13">
        <v>3</v>
      </c>
      <c r="AI13">
        <v>2</v>
      </c>
      <c r="AJ13">
        <v>5</v>
      </c>
      <c r="AK13">
        <v>8</v>
      </c>
      <c r="AL13">
        <v>4543126</v>
      </c>
      <c r="AM13">
        <v>12</v>
      </c>
      <c r="AN13">
        <v>21220.77</v>
      </c>
      <c r="AO13">
        <v>2017</v>
      </c>
      <c r="AP13">
        <v>2007</v>
      </c>
      <c r="AQ13">
        <v>2016</v>
      </c>
      <c r="AR13" t="s">
        <v>1203</v>
      </c>
      <c r="AS13" t="s">
        <v>1182</v>
      </c>
      <c r="AT13">
        <v>-99</v>
      </c>
      <c r="AU13">
        <v>-99</v>
      </c>
      <c r="AV13" t="s">
        <v>718</v>
      </c>
      <c r="AW13" t="s">
        <v>412</v>
      </c>
      <c r="AX13" t="s">
        <v>412</v>
      </c>
      <c r="AY13">
        <v>275</v>
      </c>
      <c r="AZ13">
        <v>275</v>
      </c>
      <c r="BA13" t="s">
        <v>1389</v>
      </c>
      <c r="BB13" t="s">
        <v>1390</v>
      </c>
      <c r="BC13">
        <v>28289408</v>
      </c>
      <c r="BD13">
        <v>28289408</v>
      </c>
      <c r="BE13" t="s">
        <v>1183</v>
      </c>
      <c r="BF13" t="s">
        <v>412</v>
      </c>
      <c r="BG13" t="s">
        <v>1002</v>
      </c>
      <c r="BH13">
        <v>-99</v>
      </c>
      <c r="BI13">
        <v>-99</v>
      </c>
      <c r="BJ13" t="s">
        <v>1184</v>
      </c>
      <c r="BK13" t="s">
        <v>1184</v>
      </c>
      <c r="BL13" t="s">
        <v>1291</v>
      </c>
      <c r="BM13" t="s">
        <v>897</v>
      </c>
      <c r="BN13">
        <v>9</v>
      </c>
      <c r="BO13">
        <v>9</v>
      </c>
      <c r="BP13">
        <v>4</v>
      </c>
      <c r="BQ13">
        <v>-99</v>
      </c>
      <c r="BR13">
        <v>-99</v>
      </c>
      <c r="BS13">
        <v>7</v>
      </c>
      <c r="BT13">
        <v>4.5</v>
      </c>
      <c r="BU13">
        <v>9.5</v>
      </c>
      <c r="BV13">
        <v>1159320899</v>
      </c>
      <c r="BW13" t="s">
        <v>1391</v>
      </c>
      <c r="BX13" t="s">
        <v>1392</v>
      </c>
      <c r="BY13" t="s">
        <v>1393</v>
      </c>
      <c r="BZ13" t="s">
        <v>1394</v>
      </c>
      <c r="CA13" t="s">
        <v>1001</v>
      </c>
      <c r="CB13" t="s">
        <v>1395</v>
      </c>
      <c r="CC13" t="s">
        <v>1001</v>
      </c>
      <c r="CD13" t="s">
        <v>1396</v>
      </c>
      <c r="CE13" t="s">
        <v>1397</v>
      </c>
      <c r="CF13" t="s">
        <v>1398</v>
      </c>
      <c r="CG13" t="s">
        <v>1395</v>
      </c>
      <c r="CH13" t="s">
        <v>1395</v>
      </c>
      <c r="CI13" t="s">
        <v>1399</v>
      </c>
      <c r="CJ13" t="s">
        <v>1400</v>
      </c>
      <c r="CK13" t="s">
        <v>1395</v>
      </c>
      <c r="CL13" t="s">
        <v>1401</v>
      </c>
      <c r="CM13" t="s">
        <v>1395</v>
      </c>
      <c r="CN13" t="s">
        <v>1402</v>
      </c>
      <c r="CO13" t="s">
        <v>1395</v>
      </c>
      <c r="CP13" t="s">
        <v>1403</v>
      </c>
      <c r="CQ13" t="s">
        <v>1001</v>
      </c>
      <c r="CR13" t="s">
        <v>1404</v>
      </c>
      <c r="CS13">
        <v>0.59872278975967697</v>
      </c>
      <c r="CT13">
        <v>4.9459948388237498</v>
      </c>
    </row>
    <row r="14" spans="1:98" x14ac:dyDescent="0.2">
      <c r="A14">
        <v>35.8799365603506</v>
      </c>
      <c r="B14">
        <v>33.920359328315399</v>
      </c>
      <c r="C14" t="s">
        <v>1176</v>
      </c>
      <c r="D14">
        <v>0</v>
      </c>
      <c r="E14">
        <v>5</v>
      </c>
      <c r="F14" t="s">
        <v>245</v>
      </c>
      <c r="G14" t="s">
        <v>246</v>
      </c>
      <c r="H14">
        <v>0</v>
      </c>
      <c r="I14">
        <v>2</v>
      </c>
      <c r="J14" t="s">
        <v>1177</v>
      </c>
      <c r="K14" t="s">
        <v>245</v>
      </c>
      <c r="L14" t="s">
        <v>246</v>
      </c>
      <c r="M14">
        <v>0</v>
      </c>
      <c r="N14" t="s">
        <v>245</v>
      </c>
      <c r="O14" t="s">
        <v>246</v>
      </c>
      <c r="P14">
        <v>0</v>
      </c>
      <c r="Q14" t="s">
        <v>245</v>
      </c>
      <c r="R14" t="s">
        <v>246</v>
      </c>
      <c r="S14">
        <v>0</v>
      </c>
      <c r="T14" t="s">
        <v>245</v>
      </c>
      <c r="U14" t="s">
        <v>245</v>
      </c>
      <c r="V14" t="s">
        <v>246</v>
      </c>
      <c r="W14" t="s">
        <v>245</v>
      </c>
      <c r="Y14" t="s">
        <v>1405</v>
      </c>
      <c r="Z14" t="s">
        <v>635</v>
      </c>
      <c r="AA14" t="s">
        <v>1406</v>
      </c>
      <c r="AC14" t="s">
        <v>245</v>
      </c>
      <c r="AF14" t="s">
        <v>245</v>
      </c>
      <c r="AH14">
        <v>4</v>
      </c>
      <c r="AI14">
        <v>4</v>
      </c>
      <c r="AJ14">
        <v>4</v>
      </c>
      <c r="AK14">
        <v>12</v>
      </c>
      <c r="AL14">
        <v>6229794</v>
      </c>
      <c r="AM14">
        <v>13</v>
      </c>
      <c r="AN14">
        <v>85160</v>
      </c>
      <c r="AO14">
        <v>2017</v>
      </c>
      <c r="AP14">
        <v>1970</v>
      </c>
      <c r="AQ14">
        <v>2016</v>
      </c>
      <c r="AR14" t="s">
        <v>1203</v>
      </c>
      <c r="AS14" t="s">
        <v>1204</v>
      </c>
      <c r="AT14">
        <v>-99</v>
      </c>
      <c r="AU14" t="s">
        <v>1407</v>
      </c>
      <c r="AV14" t="s">
        <v>635</v>
      </c>
      <c r="AW14" t="s">
        <v>246</v>
      </c>
      <c r="AX14" t="s">
        <v>246</v>
      </c>
      <c r="AY14">
        <v>422</v>
      </c>
      <c r="AZ14">
        <v>422</v>
      </c>
      <c r="BA14" t="s">
        <v>635</v>
      </c>
      <c r="BB14" t="s">
        <v>246</v>
      </c>
      <c r="BC14">
        <v>23424873</v>
      </c>
      <c r="BD14">
        <v>23424873</v>
      </c>
      <c r="BE14" t="s">
        <v>1183</v>
      </c>
      <c r="BF14" t="s">
        <v>246</v>
      </c>
      <c r="BG14" t="s">
        <v>246</v>
      </c>
      <c r="BH14">
        <v>-99</v>
      </c>
      <c r="BI14">
        <v>-99</v>
      </c>
      <c r="BJ14" t="s">
        <v>1184</v>
      </c>
      <c r="BK14" t="s">
        <v>1184</v>
      </c>
      <c r="BL14" t="s">
        <v>1291</v>
      </c>
      <c r="BM14" t="s">
        <v>897</v>
      </c>
      <c r="BN14">
        <v>7</v>
      </c>
      <c r="BO14">
        <v>7</v>
      </c>
      <c r="BP14">
        <v>4</v>
      </c>
      <c r="BQ14">
        <v>4</v>
      </c>
      <c r="BR14">
        <v>1</v>
      </c>
      <c r="BS14">
        <v>0</v>
      </c>
      <c r="BT14">
        <v>4</v>
      </c>
      <c r="BU14">
        <v>9</v>
      </c>
      <c r="BV14">
        <v>1159321013</v>
      </c>
      <c r="BW14" t="s">
        <v>1408</v>
      </c>
      <c r="BX14" t="s">
        <v>1409</v>
      </c>
      <c r="BY14" t="s">
        <v>1410</v>
      </c>
      <c r="BZ14" t="s">
        <v>1411</v>
      </c>
      <c r="CA14" t="s">
        <v>245</v>
      </c>
      <c r="CB14" t="s">
        <v>1412</v>
      </c>
      <c r="CC14" t="s">
        <v>1413</v>
      </c>
      <c r="CD14" t="s">
        <v>1414</v>
      </c>
      <c r="CE14" t="s">
        <v>1415</v>
      </c>
      <c r="CF14" t="s">
        <v>1411</v>
      </c>
      <c r="CG14" t="s">
        <v>245</v>
      </c>
      <c r="CH14" t="s">
        <v>1416</v>
      </c>
      <c r="CI14" t="s">
        <v>1417</v>
      </c>
      <c r="CJ14" t="s">
        <v>1418</v>
      </c>
      <c r="CK14" t="s">
        <v>1411</v>
      </c>
      <c r="CL14" t="s">
        <v>1413</v>
      </c>
      <c r="CM14" t="s">
        <v>1412</v>
      </c>
      <c r="CN14" t="s">
        <v>1419</v>
      </c>
      <c r="CO14" t="s">
        <v>1411</v>
      </c>
      <c r="CP14" t="s">
        <v>1420</v>
      </c>
      <c r="CQ14" t="s">
        <v>1413</v>
      </c>
      <c r="CR14" t="s">
        <v>1421</v>
      </c>
      <c r="CS14">
        <v>0.97497198286055198</v>
      </c>
      <c r="CT14">
        <v>6.0838223164155796</v>
      </c>
    </row>
    <row r="15" spans="1:98" x14ac:dyDescent="0.2">
      <c r="A15">
        <v>39.600551034861503</v>
      </c>
      <c r="B15">
        <v>8.6229517364708101</v>
      </c>
      <c r="C15" t="s">
        <v>1176</v>
      </c>
      <c r="D15">
        <v>0</v>
      </c>
      <c r="E15">
        <v>2</v>
      </c>
      <c r="F15" t="s">
        <v>149</v>
      </c>
      <c r="G15" t="s">
        <v>150</v>
      </c>
      <c r="H15">
        <v>0</v>
      </c>
      <c r="I15">
        <v>2</v>
      </c>
      <c r="J15" t="s">
        <v>1177</v>
      </c>
      <c r="K15" t="s">
        <v>149</v>
      </c>
      <c r="L15" t="s">
        <v>150</v>
      </c>
      <c r="M15">
        <v>0</v>
      </c>
      <c r="N15" t="s">
        <v>149</v>
      </c>
      <c r="O15" t="s">
        <v>150</v>
      </c>
      <c r="P15">
        <v>0</v>
      </c>
      <c r="Q15" t="s">
        <v>149</v>
      </c>
      <c r="R15" t="s">
        <v>150</v>
      </c>
      <c r="S15">
        <v>0</v>
      </c>
      <c r="T15" t="s">
        <v>149</v>
      </c>
      <c r="U15" t="s">
        <v>149</v>
      </c>
      <c r="V15" t="s">
        <v>150</v>
      </c>
      <c r="W15" t="s">
        <v>149</v>
      </c>
      <c r="Y15" t="s">
        <v>1422</v>
      </c>
      <c r="Z15" t="s">
        <v>587</v>
      </c>
      <c r="AA15" t="s">
        <v>1423</v>
      </c>
      <c r="AC15" t="s">
        <v>149</v>
      </c>
      <c r="AF15" t="s">
        <v>149</v>
      </c>
      <c r="AH15">
        <v>4</v>
      </c>
      <c r="AI15">
        <v>4</v>
      </c>
      <c r="AJ15">
        <v>1</v>
      </c>
      <c r="AK15">
        <v>13</v>
      </c>
      <c r="AL15">
        <v>105350020</v>
      </c>
      <c r="AM15">
        <v>17</v>
      </c>
      <c r="AN15">
        <v>174700</v>
      </c>
      <c r="AO15">
        <v>2017</v>
      </c>
      <c r="AP15">
        <v>2007</v>
      </c>
      <c r="AQ15">
        <v>2016</v>
      </c>
      <c r="AR15" t="s">
        <v>1424</v>
      </c>
      <c r="AS15" t="s">
        <v>1425</v>
      </c>
      <c r="AT15">
        <v>-99</v>
      </c>
      <c r="AU15" t="s">
        <v>587</v>
      </c>
      <c r="AV15" t="s">
        <v>587</v>
      </c>
      <c r="AW15" t="s">
        <v>150</v>
      </c>
      <c r="AX15" t="s">
        <v>150</v>
      </c>
      <c r="AY15">
        <v>231</v>
      </c>
      <c r="AZ15">
        <v>231</v>
      </c>
      <c r="BA15" t="s">
        <v>587</v>
      </c>
      <c r="BB15" t="s">
        <v>150</v>
      </c>
      <c r="BC15">
        <v>23424808</v>
      </c>
      <c r="BD15">
        <v>23424808</v>
      </c>
      <c r="BE15" t="s">
        <v>1183</v>
      </c>
      <c r="BF15" t="s">
        <v>150</v>
      </c>
      <c r="BG15" t="s">
        <v>150</v>
      </c>
      <c r="BH15">
        <v>-99</v>
      </c>
      <c r="BI15">
        <v>-99</v>
      </c>
      <c r="BJ15" t="s">
        <v>1426</v>
      </c>
      <c r="BK15" t="s">
        <v>1426</v>
      </c>
      <c r="BL15" t="s">
        <v>1427</v>
      </c>
      <c r="BM15" t="s">
        <v>921</v>
      </c>
      <c r="BN15">
        <v>8</v>
      </c>
      <c r="BO15">
        <v>8</v>
      </c>
      <c r="BP15">
        <v>4</v>
      </c>
      <c r="BQ15">
        <v>-99</v>
      </c>
      <c r="BR15">
        <v>1</v>
      </c>
      <c r="BS15">
        <v>0</v>
      </c>
      <c r="BT15">
        <v>2</v>
      </c>
      <c r="BU15">
        <v>7</v>
      </c>
      <c r="BV15">
        <v>1159320617</v>
      </c>
      <c r="BW15" t="s">
        <v>1428</v>
      </c>
      <c r="BX15" t="s">
        <v>1429</v>
      </c>
      <c r="BY15" t="s">
        <v>1430</v>
      </c>
      <c r="BZ15" t="s">
        <v>1431</v>
      </c>
      <c r="CA15" t="s">
        <v>149</v>
      </c>
      <c r="CB15" t="s">
        <v>1432</v>
      </c>
      <c r="CC15" t="s">
        <v>1433</v>
      </c>
      <c r="CD15" t="s">
        <v>1434</v>
      </c>
      <c r="CE15" t="s">
        <v>1435</v>
      </c>
      <c r="CF15" t="s">
        <v>1436</v>
      </c>
      <c r="CG15" t="s">
        <v>149</v>
      </c>
      <c r="CH15" t="s">
        <v>1437</v>
      </c>
      <c r="CI15" t="s">
        <v>1438</v>
      </c>
      <c r="CJ15" t="s">
        <v>1439</v>
      </c>
      <c r="CK15" t="s">
        <v>1440</v>
      </c>
      <c r="CL15" t="s">
        <v>1437</v>
      </c>
      <c r="CM15" t="s">
        <v>1436</v>
      </c>
      <c r="CN15" t="s">
        <v>1441</v>
      </c>
      <c r="CO15" t="s">
        <v>1442</v>
      </c>
      <c r="CP15" t="s">
        <v>1443</v>
      </c>
      <c r="CQ15" t="s">
        <v>149</v>
      </c>
      <c r="CR15" t="s">
        <v>1444</v>
      </c>
      <c r="CS15">
        <v>92.707781699957906</v>
      </c>
      <c r="CT15">
        <v>47.375135511495102</v>
      </c>
    </row>
    <row r="16" spans="1:98" x14ac:dyDescent="0.2">
      <c r="A16">
        <v>30.3011196122402</v>
      </c>
      <c r="B16">
        <v>7.2835307076858102</v>
      </c>
      <c r="C16" t="s">
        <v>1176</v>
      </c>
      <c r="D16">
        <v>0</v>
      </c>
      <c r="E16">
        <v>3</v>
      </c>
      <c r="F16" t="s">
        <v>405</v>
      </c>
      <c r="G16" t="s">
        <v>1029</v>
      </c>
      <c r="H16">
        <v>0</v>
      </c>
      <c r="I16">
        <v>2</v>
      </c>
      <c r="J16" t="s">
        <v>1177</v>
      </c>
      <c r="K16" t="s">
        <v>405</v>
      </c>
      <c r="L16" t="s">
        <v>1029</v>
      </c>
      <c r="M16">
        <v>0</v>
      </c>
      <c r="N16" t="s">
        <v>405</v>
      </c>
      <c r="O16" t="s">
        <v>1029</v>
      </c>
      <c r="P16">
        <v>0</v>
      </c>
      <c r="Q16" t="s">
        <v>405</v>
      </c>
      <c r="R16" t="s">
        <v>1029</v>
      </c>
      <c r="S16">
        <v>0</v>
      </c>
      <c r="T16" t="s">
        <v>1445</v>
      </c>
      <c r="U16" t="s">
        <v>405</v>
      </c>
      <c r="V16" t="s">
        <v>1029</v>
      </c>
      <c r="W16" t="s">
        <v>1445</v>
      </c>
      <c r="Y16" t="s">
        <v>1446</v>
      </c>
      <c r="Z16" t="s">
        <v>715</v>
      </c>
      <c r="AA16" t="s">
        <v>1447</v>
      </c>
      <c r="AC16" t="s">
        <v>405</v>
      </c>
      <c r="AF16" t="s">
        <v>405</v>
      </c>
      <c r="AH16">
        <v>1</v>
      </c>
      <c r="AI16">
        <v>3</v>
      </c>
      <c r="AJ16">
        <v>3</v>
      </c>
      <c r="AK16">
        <v>5</v>
      </c>
      <c r="AL16">
        <v>13026129</v>
      </c>
      <c r="AM16">
        <v>14</v>
      </c>
      <c r="AN16">
        <v>20880</v>
      </c>
      <c r="AO16">
        <v>2017</v>
      </c>
      <c r="AP16">
        <v>2008</v>
      </c>
      <c r="AQ16">
        <v>2016</v>
      </c>
      <c r="AR16" t="s">
        <v>1424</v>
      </c>
      <c r="AS16" t="s">
        <v>1425</v>
      </c>
      <c r="AT16">
        <v>-99</v>
      </c>
      <c r="AU16">
        <v>-99</v>
      </c>
      <c r="AV16" t="s">
        <v>715</v>
      </c>
      <c r="AW16" t="s">
        <v>406</v>
      </c>
      <c r="AX16" t="s">
        <v>406</v>
      </c>
      <c r="AY16">
        <v>728</v>
      </c>
      <c r="AZ16">
        <v>728</v>
      </c>
      <c r="BA16" t="s">
        <v>715</v>
      </c>
      <c r="BB16" t="s">
        <v>406</v>
      </c>
      <c r="BC16">
        <v>-99</v>
      </c>
      <c r="BD16">
        <v>-99</v>
      </c>
      <c r="BE16" t="s">
        <v>1448</v>
      </c>
      <c r="BF16" t="s">
        <v>406</v>
      </c>
      <c r="BG16" t="s">
        <v>1029</v>
      </c>
      <c r="BH16">
        <v>-99</v>
      </c>
      <c r="BI16">
        <v>-99</v>
      </c>
      <c r="BJ16" t="s">
        <v>1426</v>
      </c>
      <c r="BK16" t="s">
        <v>1426</v>
      </c>
      <c r="BL16" t="s">
        <v>1427</v>
      </c>
      <c r="BM16" t="s">
        <v>921</v>
      </c>
      <c r="BN16">
        <v>8</v>
      </c>
      <c r="BO16">
        <v>11</v>
      </c>
      <c r="BP16">
        <v>7</v>
      </c>
      <c r="BQ16">
        <v>-99</v>
      </c>
      <c r="BR16">
        <v>1</v>
      </c>
      <c r="BS16">
        <v>0</v>
      </c>
      <c r="BT16">
        <v>3</v>
      </c>
      <c r="BU16">
        <v>8</v>
      </c>
      <c r="BV16">
        <v>1159321235</v>
      </c>
      <c r="BW16" t="s">
        <v>1449</v>
      </c>
      <c r="BX16" t="s">
        <v>1450</v>
      </c>
      <c r="BY16" t="s">
        <v>1451</v>
      </c>
      <c r="BZ16" t="s">
        <v>1452</v>
      </c>
      <c r="CA16" t="s">
        <v>405</v>
      </c>
      <c r="CB16" t="s">
        <v>1453</v>
      </c>
      <c r="CC16" t="s">
        <v>1454</v>
      </c>
      <c r="CD16" t="s">
        <v>1455</v>
      </c>
      <c r="CE16" t="s">
        <v>1456</v>
      </c>
      <c r="CF16" t="s">
        <v>1457</v>
      </c>
      <c r="CG16" t="s">
        <v>1458</v>
      </c>
      <c r="CH16" t="s">
        <v>1459</v>
      </c>
      <c r="CI16" t="s">
        <v>1460</v>
      </c>
      <c r="CJ16" t="s">
        <v>1461</v>
      </c>
      <c r="CK16" t="s">
        <v>1462</v>
      </c>
      <c r="CL16" t="s">
        <v>1463</v>
      </c>
      <c r="CM16" t="s">
        <v>1464</v>
      </c>
      <c r="CN16" t="s">
        <v>1465</v>
      </c>
      <c r="CO16" t="s">
        <v>1466</v>
      </c>
      <c r="CP16" t="s">
        <v>1467</v>
      </c>
      <c r="CQ16" t="s">
        <v>1468</v>
      </c>
      <c r="CR16" t="s">
        <v>1469</v>
      </c>
      <c r="CS16">
        <v>51.355617792299299</v>
      </c>
      <c r="CT16">
        <v>43.677501953384002</v>
      </c>
    </row>
    <row r="17" spans="1:98" x14ac:dyDescent="0.2">
      <c r="A17">
        <v>45.706144375313599</v>
      </c>
      <c r="B17">
        <v>4.7488367923291097</v>
      </c>
      <c r="C17" t="s">
        <v>1176</v>
      </c>
      <c r="D17">
        <v>0</v>
      </c>
      <c r="E17">
        <v>6</v>
      </c>
      <c r="F17" t="s">
        <v>401</v>
      </c>
      <c r="G17" t="s">
        <v>402</v>
      </c>
      <c r="H17">
        <v>0</v>
      </c>
      <c r="I17">
        <v>2</v>
      </c>
      <c r="J17" t="s">
        <v>1177</v>
      </c>
      <c r="K17" t="s">
        <v>401</v>
      </c>
      <c r="L17" t="s">
        <v>402</v>
      </c>
      <c r="M17">
        <v>0</v>
      </c>
      <c r="N17" t="s">
        <v>401</v>
      </c>
      <c r="O17" t="s">
        <v>402</v>
      </c>
      <c r="P17">
        <v>0</v>
      </c>
      <c r="Q17" t="s">
        <v>401</v>
      </c>
      <c r="R17" t="s">
        <v>402</v>
      </c>
      <c r="S17">
        <v>0</v>
      </c>
      <c r="T17" t="s">
        <v>401</v>
      </c>
      <c r="U17" t="s">
        <v>401</v>
      </c>
      <c r="V17" t="s">
        <v>402</v>
      </c>
      <c r="W17" t="s">
        <v>401</v>
      </c>
      <c r="Y17" t="s">
        <v>1470</v>
      </c>
      <c r="Z17" t="s">
        <v>713</v>
      </c>
      <c r="AA17" t="s">
        <v>1471</v>
      </c>
      <c r="AC17" t="s">
        <v>401</v>
      </c>
      <c r="AF17" t="s">
        <v>401</v>
      </c>
      <c r="AH17">
        <v>2</v>
      </c>
      <c r="AI17">
        <v>8</v>
      </c>
      <c r="AJ17">
        <v>6</v>
      </c>
      <c r="AK17">
        <v>7</v>
      </c>
      <c r="AL17">
        <v>7531386</v>
      </c>
      <c r="AM17">
        <v>13</v>
      </c>
      <c r="AN17">
        <v>4719</v>
      </c>
      <c r="AO17">
        <v>2017</v>
      </c>
      <c r="AP17">
        <v>1987</v>
      </c>
      <c r="AQ17">
        <v>2016</v>
      </c>
      <c r="AR17" t="s">
        <v>1424</v>
      </c>
      <c r="AS17" t="s">
        <v>1425</v>
      </c>
      <c r="AT17">
        <v>-99</v>
      </c>
      <c r="AU17" t="s">
        <v>713</v>
      </c>
      <c r="AV17" t="s">
        <v>713</v>
      </c>
      <c r="AW17" t="s">
        <v>402</v>
      </c>
      <c r="AX17" t="s">
        <v>402</v>
      </c>
      <c r="AY17">
        <v>706</v>
      </c>
      <c r="AZ17">
        <v>706</v>
      </c>
      <c r="BA17" t="s">
        <v>713</v>
      </c>
      <c r="BB17" t="s">
        <v>402</v>
      </c>
      <c r="BC17">
        <v>-90</v>
      </c>
      <c r="BD17">
        <v>23424949</v>
      </c>
      <c r="BE17" t="s">
        <v>1472</v>
      </c>
      <c r="BF17" t="s">
        <v>402</v>
      </c>
      <c r="BG17" t="s">
        <v>402</v>
      </c>
      <c r="BH17">
        <v>-99</v>
      </c>
      <c r="BI17">
        <v>-99</v>
      </c>
      <c r="BJ17" t="s">
        <v>1426</v>
      </c>
      <c r="BK17" t="s">
        <v>1426</v>
      </c>
      <c r="BL17" t="s">
        <v>1427</v>
      </c>
      <c r="BM17" t="s">
        <v>921</v>
      </c>
      <c r="BN17">
        <v>7</v>
      </c>
      <c r="BO17">
        <v>7</v>
      </c>
      <c r="BP17">
        <v>4</v>
      </c>
      <c r="BQ17">
        <v>-99</v>
      </c>
      <c r="BR17">
        <v>1</v>
      </c>
      <c r="BS17">
        <v>0</v>
      </c>
      <c r="BT17">
        <v>4</v>
      </c>
      <c r="BU17">
        <v>9</v>
      </c>
      <c r="BV17">
        <v>1159321261</v>
      </c>
      <c r="BW17" t="s">
        <v>1473</v>
      </c>
      <c r="BX17" t="s">
        <v>1474</v>
      </c>
      <c r="BY17" t="s">
        <v>1475</v>
      </c>
      <c r="BZ17" t="s">
        <v>401</v>
      </c>
      <c r="CA17" t="s">
        <v>401</v>
      </c>
      <c r="CB17" t="s">
        <v>401</v>
      </c>
      <c r="CC17" t="s">
        <v>1476</v>
      </c>
      <c r="CD17" t="s">
        <v>1477</v>
      </c>
      <c r="CE17" t="s">
        <v>1478</v>
      </c>
      <c r="CF17" t="s">
        <v>1479</v>
      </c>
      <c r="CG17" t="s">
        <v>401</v>
      </c>
      <c r="CH17" t="s">
        <v>401</v>
      </c>
      <c r="CI17" t="s">
        <v>1480</v>
      </c>
      <c r="CJ17" t="s">
        <v>1481</v>
      </c>
      <c r="CK17" t="s">
        <v>1482</v>
      </c>
      <c r="CL17" t="s">
        <v>401</v>
      </c>
      <c r="CM17" t="s">
        <v>1483</v>
      </c>
      <c r="CN17" t="s">
        <v>1484</v>
      </c>
      <c r="CO17" t="s">
        <v>401</v>
      </c>
      <c r="CP17" t="s">
        <v>1485</v>
      </c>
      <c r="CQ17" t="s">
        <v>401</v>
      </c>
      <c r="CR17" t="s">
        <v>1486</v>
      </c>
      <c r="CS17">
        <v>38.517037337039</v>
      </c>
      <c r="CT17">
        <v>39.533366378586102</v>
      </c>
    </row>
    <row r="18" spans="1:98" x14ac:dyDescent="0.2">
      <c r="A18">
        <v>37.8224399062481</v>
      </c>
      <c r="B18">
        <v>0.55076607712808101</v>
      </c>
      <c r="C18" t="s">
        <v>1176</v>
      </c>
      <c r="D18">
        <v>0</v>
      </c>
      <c r="E18">
        <v>2</v>
      </c>
      <c r="F18" t="s">
        <v>231</v>
      </c>
      <c r="G18" t="s">
        <v>232</v>
      </c>
      <c r="H18">
        <v>0</v>
      </c>
      <c r="I18">
        <v>2</v>
      </c>
      <c r="J18" t="s">
        <v>1177</v>
      </c>
      <c r="K18" t="s">
        <v>231</v>
      </c>
      <c r="L18" t="s">
        <v>232</v>
      </c>
      <c r="M18">
        <v>0</v>
      </c>
      <c r="N18" t="s">
        <v>231</v>
      </c>
      <c r="O18" t="s">
        <v>232</v>
      </c>
      <c r="P18">
        <v>0</v>
      </c>
      <c r="Q18" t="s">
        <v>231</v>
      </c>
      <c r="R18" t="s">
        <v>232</v>
      </c>
      <c r="S18">
        <v>0</v>
      </c>
      <c r="T18" t="s">
        <v>231</v>
      </c>
      <c r="U18" t="s">
        <v>231</v>
      </c>
      <c r="V18" t="s">
        <v>232</v>
      </c>
      <c r="W18" t="s">
        <v>231</v>
      </c>
      <c r="Y18" t="s">
        <v>1487</v>
      </c>
      <c r="Z18" t="s">
        <v>628</v>
      </c>
      <c r="AA18" t="s">
        <v>1488</v>
      </c>
      <c r="AC18" t="s">
        <v>231</v>
      </c>
      <c r="AF18" t="s">
        <v>231</v>
      </c>
      <c r="AH18">
        <v>5</v>
      </c>
      <c r="AI18">
        <v>2</v>
      </c>
      <c r="AJ18">
        <v>7</v>
      </c>
      <c r="AK18">
        <v>3</v>
      </c>
      <c r="AL18">
        <v>47615739</v>
      </c>
      <c r="AM18">
        <v>15</v>
      </c>
      <c r="AN18">
        <v>152700</v>
      </c>
      <c r="AO18">
        <v>2017</v>
      </c>
      <c r="AP18">
        <v>2009</v>
      </c>
      <c r="AQ18">
        <v>2016</v>
      </c>
      <c r="AR18" t="s">
        <v>1223</v>
      </c>
      <c r="AS18" t="s">
        <v>1425</v>
      </c>
      <c r="AT18">
        <v>-99</v>
      </c>
      <c r="AU18" t="s">
        <v>628</v>
      </c>
      <c r="AV18" t="s">
        <v>628</v>
      </c>
      <c r="AW18" t="s">
        <v>232</v>
      </c>
      <c r="AX18" t="s">
        <v>232</v>
      </c>
      <c r="AY18">
        <v>404</v>
      </c>
      <c r="AZ18">
        <v>404</v>
      </c>
      <c r="BA18" t="s">
        <v>628</v>
      </c>
      <c r="BB18" t="s">
        <v>232</v>
      </c>
      <c r="BC18">
        <v>23424863</v>
      </c>
      <c r="BD18">
        <v>23424863</v>
      </c>
      <c r="BE18" t="s">
        <v>1183</v>
      </c>
      <c r="BF18" t="s">
        <v>232</v>
      </c>
      <c r="BG18" t="s">
        <v>232</v>
      </c>
      <c r="BH18">
        <v>-99</v>
      </c>
      <c r="BI18">
        <v>-99</v>
      </c>
      <c r="BJ18" t="s">
        <v>1426</v>
      </c>
      <c r="BK18" t="s">
        <v>1426</v>
      </c>
      <c r="BL18" t="s">
        <v>1427</v>
      </c>
      <c r="BM18" t="s">
        <v>921</v>
      </c>
      <c r="BN18">
        <v>5</v>
      </c>
      <c r="BO18">
        <v>5</v>
      </c>
      <c r="BP18">
        <v>4</v>
      </c>
      <c r="BQ18">
        <v>-99</v>
      </c>
      <c r="BR18">
        <v>1</v>
      </c>
      <c r="BS18">
        <v>0</v>
      </c>
      <c r="BT18">
        <v>1.7</v>
      </c>
      <c r="BU18">
        <v>6.7</v>
      </c>
      <c r="BV18">
        <v>1159320971</v>
      </c>
      <c r="BW18" t="s">
        <v>1489</v>
      </c>
      <c r="BX18" t="s">
        <v>1490</v>
      </c>
      <c r="BY18" t="s">
        <v>1491</v>
      </c>
      <c r="BZ18" t="s">
        <v>1492</v>
      </c>
      <c r="CA18" t="s">
        <v>231</v>
      </c>
      <c r="CB18" t="s">
        <v>1492</v>
      </c>
      <c r="CC18" t="s">
        <v>231</v>
      </c>
      <c r="CD18" t="s">
        <v>1493</v>
      </c>
      <c r="CE18" t="s">
        <v>1494</v>
      </c>
      <c r="CF18" t="s">
        <v>231</v>
      </c>
      <c r="CG18" t="s">
        <v>231</v>
      </c>
      <c r="CH18" t="s">
        <v>231</v>
      </c>
      <c r="CI18" t="s">
        <v>1495</v>
      </c>
      <c r="CJ18" t="s">
        <v>1496</v>
      </c>
      <c r="CK18" t="s">
        <v>1492</v>
      </c>
      <c r="CL18" t="s">
        <v>1492</v>
      </c>
      <c r="CM18" t="s">
        <v>1497</v>
      </c>
      <c r="CN18" t="s">
        <v>1498</v>
      </c>
      <c r="CO18" t="s">
        <v>231</v>
      </c>
      <c r="CP18" t="s">
        <v>231</v>
      </c>
      <c r="CQ18" t="s">
        <v>231</v>
      </c>
      <c r="CR18" t="s">
        <v>1499</v>
      </c>
      <c r="CS18">
        <v>47.619628810375303</v>
      </c>
      <c r="CT18">
        <v>37.081457102899499</v>
      </c>
    </row>
    <row r="19" spans="1:98" x14ac:dyDescent="0.2">
      <c r="A19">
        <v>69.341343105652399</v>
      </c>
      <c r="B19">
        <v>29.9484968260019</v>
      </c>
      <c r="C19" t="s">
        <v>1176</v>
      </c>
      <c r="D19">
        <v>0</v>
      </c>
      <c r="E19">
        <v>2</v>
      </c>
      <c r="F19" t="s">
        <v>327</v>
      </c>
      <c r="G19" t="s">
        <v>328</v>
      </c>
      <c r="H19">
        <v>0</v>
      </c>
      <c r="I19">
        <v>2</v>
      </c>
      <c r="J19" t="s">
        <v>1177</v>
      </c>
      <c r="K19" t="s">
        <v>327</v>
      </c>
      <c r="L19" t="s">
        <v>328</v>
      </c>
      <c r="M19">
        <v>0</v>
      </c>
      <c r="N19" t="s">
        <v>327</v>
      </c>
      <c r="O19" t="s">
        <v>328</v>
      </c>
      <c r="P19">
        <v>0</v>
      </c>
      <c r="Q19" t="s">
        <v>327</v>
      </c>
      <c r="R19" t="s">
        <v>328</v>
      </c>
      <c r="S19">
        <v>0</v>
      </c>
      <c r="T19" t="s">
        <v>327</v>
      </c>
      <c r="U19" t="s">
        <v>327</v>
      </c>
      <c r="V19" t="s">
        <v>328</v>
      </c>
      <c r="W19" t="s">
        <v>327</v>
      </c>
      <c r="Y19" t="s">
        <v>1500</v>
      </c>
      <c r="Z19" t="s">
        <v>676</v>
      </c>
      <c r="AA19" t="s">
        <v>1501</v>
      </c>
      <c r="AC19" t="s">
        <v>327</v>
      </c>
      <c r="AF19" t="s">
        <v>327</v>
      </c>
      <c r="AH19">
        <v>2</v>
      </c>
      <c r="AI19">
        <v>2</v>
      </c>
      <c r="AJ19">
        <v>3</v>
      </c>
      <c r="AK19">
        <v>11</v>
      </c>
      <c r="AL19">
        <v>204924861</v>
      </c>
      <c r="AM19">
        <v>17</v>
      </c>
      <c r="AN19">
        <v>988200</v>
      </c>
      <c r="AO19">
        <v>2017</v>
      </c>
      <c r="AP19">
        <v>1998</v>
      </c>
      <c r="AQ19">
        <v>2016</v>
      </c>
      <c r="AR19" t="s">
        <v>1223</v>
      </c>
      <c r="AS19" t="s">
        <v>1182</v>
      </c>
      <c r="AT19">
        <v>-99</v>
      </c>
      <c r="AU19" t="s">
        <v>676</v>
      </c>
      <c r="AV19" t="s">
        <v>676</v>
      </c>
      <c r="AW19" t="s">
        <v>328</v>
      </c>
      <c r="AX19" t="s">
        <v>328</v>
      </c>
      <c r="AY19">
        <v>586</v>
      </c>
      <c r="AZ19">
        <v>586</v>
      </c>
      <c r="BA19" t="s">
        <v>676</v>
      </c>
      <c r="BB19" t="s">
        <v>328</v>
      </c>
      <c r="BC19">
        <v>23424922</v>
      </c>
      <c r="BD19">
        <v>23424922</v>
      </c>
      <c r="BE19" t="s">
        <v>1183</v>
      </c>
      <c r="BF19" t="s">
        <v>328</v>
      </c>
      <c r="BG19" t="s">
        <v>328</v>
      </c>
      <c r="BH19">
        <v>-99</v>
      </c>
      <c r="BI19">
        <v>-99</v>
      </c>
      <c r="BJ19" t="s">
        <v>1184</v>
      </c>
      <c r="BK19" t="s">
        <v>1184</v>
      </c>
      <c r="BL19" t="s">
        <v>1330</v>
      </c>
      <c r="BM19" t="s">
        <v>917</v>
      </c>
      <c r="BN19">
        <v>8</v>
      </c>
      <c r="BO19">
        <v>8</v>
      </c>
      <c r="BP19">
        <v>4</v>
      </c>
      <c r="BQ19">
        <v>-99</v>
      </c>
      <c r="BR19">
        <v>1</v>
      </c>
      <c r="BS19">
        <v>0</v>
      </c>
      <c r="BT19">
        <v>3</v>
      </c>
      <c r="BU19">
        <v>7</v>
      </c>
      <c r="BV19">
        <v>1159321153</v>
      </c>
      <c r="BW19" t="s">
        <v>1502</v>
      </c>
      <c r="BX19" t="s">
        <v>1503</v>
      </c>
      <c r="BY19" t="s">
        <v>1504</v>
      </c>
      <c r="BZ19" t="s">
        <v>327</v>
      </c>
      <c r="CA19" t="s">
        <v>327</v>
      </c>
      <c r="CB19" t="s">
        <v>1505</v>
      </c>
      <c r="CC19" t="s">
        <v>327</v>
      </c>
      <c r="CD19" t="s">
        <v>1506</v>
      </c>
      <c r="CE19" t="s">
        <v>1507</v>
      </c>
      <c r="CF19" t="s">
        <v>1508</v>
      </c>
      <c r="CG19" t="s">
        <v>327</v>
      </c>
      <c r="CH19" t="s">
        <v>327</v>
      </c>
      <c r="CI19" t="s">
        <v>1509</v>
      </c>
      <c r="CJ19" t="s">
        <v>1510</v>
      </c>
      <c r="CK19" t="s">
        <v>327</v>
      </c>
      <c r="CL19" t="s">
        <v>327</v>
      </c>
      <c r="CM19" t="s">
        <v>1511</v>
      </c>
      <c r="CN19" t="s">
        <v>1512</v>
      </c>
      <c r="CO19" t="s">
        <v>327</v>
      </c>
      <c r="CP19" t="s">
        <v>327</v>
      </c>
      <c r="CQ19" t="s">
        <v>327</v>
      </c>
      <c r="CR19" t="s">
        <v>1513</v>
      </c>
      <c r="CS19">
        <v>81.710436152046796</v>
      </c>
      <c r="CT19">
        <v>74.361469567144098</v>
      </c>
    </row>
    <row r="20" spans="1:98" x14ac:dyDescent="0.2">
      <c r="A20">
        <v>34.2899078034418</v>
      </c>
      <c r="B20">
        <v>-13.217225864686201</v>
      </c>
      <c r="C20" t="s">
        <v>1176</v>
      </c>
      <c r="D20">
        <v>0</v>
      </c>
      <c r="E20">
        <v>6</v>
      </c>
      <c r="F20" t="s">
        <v>261</v>
      </c>
      <c r="G20" t="s">
        <v>262</v>
      </c>
      <c r="H20">
        <v>0</v>
      </c>
      <c r="I20">
        <v>2</v>
      </c>
      <c r="J20" t="s">
        <v>1177</v>
      </c>
      <c r="K20" t="s">
        <v>261</v>
      </c>
      <c r="L20" t="s">
        <v>262</v>
      </c>
      <c r="M20">
        <v>0</v>
      </c>
      <c r="N20" t="s">
        <v>261</v>
      </c>
      <c r="O20" t="s">
        <v>262</v>
      </c>
      <c r="P20">
        <v>0</v>
      </c>
      <c r="Q20" t="s">
        <v>261</v>
      </c>
      <c r="R20" t="s">
        <v>262</v>
      </c>
      <c r="S20">
        <v>0</v>
      </c>
      <c r="T20" t="s">
        <v>261</v>
      </c>
      <c r="U20" t="s">
        <v>261</v>
      </c>
      <c r="V20" t="s">
        <v>262</v>
      </c>
      <c r="W20" t="s">
        <v>261</v>
      </c>
      <c r="Y20" t="s">
        <v>1514</v>
      </c>
      <c r="Z20" t="s">
        <v>643</v>
      </c>
      <c r="AA20" t="s">
        <v>1515</v>
      </c>
      <c r="AC20" t="s">
        <v>261</v>
      </c>
      <c r="AF20" t="s">
        <v>261</v>
      </c>
      <c r="AH20">
        <v>1</v>
      </c>
      <c r="AI20">
        <v>3</v>
      </c>
      <c r="AJ20">
        <v>4</v>
      </c>
      <c r="AK20">
        <v>5</v>
      </c>
      <c r="AL20">
        <v>19196246</v>
      </c>
      <c r="AM20">
        <v>14</v>
      </c>
      <c r="AN20">
        <v>21200</v>
      </c>
      <c r="AO20">
        <v>2017</v>
      </c>
      <c r="AP20">
        <v>2008</v>
      </c>
      <c r="AQ20">
        <v>2016</v>
      </c>
      <c r="AR20" t="s">
        <v>1424</v>
      </c>
      <c r="AS20" t="s">
        <v>1425</v>
      </c>
      <c r="AT20">
        <v>-99</v>
      </c>
      <c r="AU20" t="s">
        <v>1516</v>
      </c>
      <c r="AV20" t="s">
        <v>643</v>
      </c>
      <c r="AW20" t="s">
        <v>262</v>
      </c>
      <c r="AX20" t="s">
        <v>262</v>
      </c>
      <c r="AY20">
        <v>454</v>
      </c>
      <c r="AZ20">
        <v>454</v>
      </c>
      <c r="BA20" t="s">
        <v>643</v>
      </c>
      <c r="BB20" t="s">
        <v>262</v>
      </c>
      <c r="BC20">
        <v>23424889</v>
      </c>
      <c r="BD20">
        <v>23424889</v>
      </c>
      <c r="BE20" t="s">
        <v>1183</v>
      </c>
      <c r="BF20" t="s">
        <v>262</v>
      </c>
      <c r="BG20" t="s">
        <v>262</v>
      </c>
      <c r="BH20">
        <v>-99</v>
      </c>
      <c r="BI20">
        <v>-99</v>
      </c>
      <c r="BJ20" t="s">
        <v>1426</v>
      </c>
      <c r="BK20" t="s">
        <v>1426</v>
      </c>
      <c r="BL20" t="s">
        <v>1427</v>
      </c>
      <c r="BM20" t="s">
        <v>921</v>
      </c>
      <c r="BN20">
        <v>6</v>
      </c>
      <c r="BO20">
        <v>6</v>
      </c>
      <c r="BP20">
        <v>4</v>
      </c>
      <c r="BQ20">
        <v>-99</v>
      </c>
      <c r="BR20">
        <v>1</v>
      </c>
      <c r="BS20">
        <v>0</v>
      </c>
      <c r="BT20">
        <v>4</v>
      </c>
      <c r="BU20">
        <v>9</v>
      </c>
      <c r="BV20">
        <v>1159321081</v>
      </c>
      <c r="BW20" t="s">
        <v>1517</v>
      </c>
      <c r="BX20" t="s">
        <v>1518</v>
      </c>
      <c r="BY20" t="s">
        <v>1519</v>
      </c>
      <c r="BZ20" t="s">
        <v>261</v>
      </c>
      <c r="CA20" t="s">
        <v>261</v>
      </c>
      <c r="CB20" t="s">
        <v>1520</v>
      </c>
      <c r="CC20" t="s">
        <v>261</v>
      </c>
      <c r="CD20" t="s">
        <v>1521</v>
      </c>
      <c r="CE20" t="s">
        <v>1522</v>
      </c>
      <c r="CF20" t="s">
        <v>261</v>
      </c>
      <c r="CG20" t="s">
        <v>261</v>
      </c>
      <c r="CH20" t="s">
        <v>261</v>
      </c>
      <c r="CI20" t="s">
        <v>1523</v>
      </c>
      <c r="CJ20" t="s">
        <v>1524</v>
      </c>
      <c r="CK20" t="s">
        <v>261</v>
      </c>
      <c r="CL20" t="s">
        <v>261</v>
      </c>
      <c r="CM20" t="s">
        <v>261</v>
      </c>
      <c r="CN20" t="s">
        <v>1525</v>
      </c>
      <c r="CO20" t="s">
        <v>261</v>
      </c>
      <c r="CP20" t="s">
        <v>1526</v>
      </c>
      <c r="CQ20" t="s">
        <v>261</v>
      </c>
      <c r="CR20" t="s">
        <v>1527</v>
      </c>
      <c r="CS20">
        <v>9.9623271637198592</v>
      </c>
      <c r="CT20">
        <v>24.742134720497098</v>
      </c>
    </row>
    <row r="21" spans="1:98" x14ac:dyDescent="0.2">
      <c r="A21">
        <v>34.813586420527599</v>
      </c>
      <c r="B21">
        <v>-6.2750974810938702</v>
      </c>
      <c r="C21" t="s">
        <v>1176</v>
      </c>
      <c r="D21">
        <v>0</v>
      </c>
      <c r="E21">
        <v>3</v>
      </c>
      <c r="F21" t="s">
        <v>455</v>
      </c>
      <c r="G21" t="s">
        <v>456</v>
      </c>
      <c r="H21">
        <v>0</v>
      </c>
      <c r="I21">
        <v>2</v>
      </c>
      <c r="J21" t="s">
        <v>1177</v>
      </c>
      <c r="K21" t="s">
        <v>455</v>
      </c>
      <c r="L21" t="s">
        <v>456</v>
      </c>
      <c r="M21">
        <v>0</v>
      </c>
      <c r="N21" t="s">
        <v>939</v>
      </c>
      <c r="O21" t="s">
        <v>456</v>
      </c>
      <c r="P21">
        <v>0</v>
      </c>
      <c r="Q21" t="s">
        <v>939</v>
      </c>
      <c r="R21" t="s">
        <v>456</v>
      </c>
      <c r="S21">
        <v>0</v>
      </c>
      <c r="T21" t="s">
        <v>939</v>
      </c>
      <c r="U21" t="s">
        <v>939</v>
      </c>
      <c r="V21" t="s">
        <v>456</v>
      </c>
      <c r="W21" t="s">
        <v>939</v>
      </c>
      <c r="Y21" t="s">
        <v>1528</v>
      </c>
      <c r="Z21" t="s">
        <v>740</v>
      </c>
      <c r="AA21" t="s">
        <v>455</v>
      </c>
      <c r="AC21" t="s">
        <v>939</v>
      </c>
      <c r="AF21" t="s">
        <v>939</v>
      </c>
      <c r="AH21">
        <v>3</v>
      </c>
      <c r="AI21">
        <v>6</v>
      </c>
      <c r="AJ21">
        <v>2</v>
      </c>
      <c r="AK21">
        <v>2</v>
      </c>
      <c r="AL21">
        <v>53950935</v>
      </c>
      <c r="AM21">
        <v>16</v>
      </c>
      <c r="AN21">
        <v>150600</v>
      </c>
      <c r="AO21">
        <v>2017</v>
      </c>
      <c r="AP21">
        <v>2002</v>
      </c>
      <c r="AQ21">
        <v>2016</v>
      </c>
      <c r="AR21" t="s">
        <v>1424</v>
      </c>
      <c r="AS21" t="s">
        <v>1425</v>
      </c>
      <c r="AT21">
        <v>-99</v>
      </c>
      <c r="AU21" t="s">
        <v>740</v>
      </c>
      <c r="AV21" t="s">
        <v>740</v>
      </c>
      <c r="AW21" t="s">
        <v>456</v>
      </c>
      <c r="AX21" t="s">
        <v>456</v>
      </c>
      <c r="AY21">
        <v>834</v>
      </c>
      <c r="AZ21">
        <v>834</v>
      </c>
      <c r="BA21" t="s">
        <v>740</v>
      </c>
      <c r="BB21" t="s">
        <v>456</v>
      </c>
      <c r="BC21">
        <v>23424973</v>
      </c>
      <c r="BD21">
        <v>23424973</v>
      </c>
      <c r="BE21" t="s">
        <v>1183</v>
      </c>
      <c r="BF21" t="s">
        <v>456</v>
      </c>
      <c r="BG21" t="s">
        <v>456</v>
      </c>
      <c r="BH21">
        <v>-99</v>
      </c>
      <c r="BI21">
        <v>-99</v>
      </c>
      <c r="BJ21" t="s">
        <v>1426</v>
      </c>
      <c r="BK21" t="s">
        <v>1426</v>
      </c>
      <c r="BL21" t="s">
        <v>1427</v>
      </c>
      <c r="BM21" t="s">
        <v>921</v>
      </c>
      <c r="BN21">
        <v>8</v>
      </c>
      <c r="BO21">
        <v>8</v>
      </c>
      <c r="BP21">
        <v>5</v>
      </c>
      <c r="BQ21">
        <v>-99</v>
      </c>
      <c r="BR21">
        <v>1</v>
      </c>
      <c r="BS21">
        <v>0</v>
      </c>
      <c r="BT21">
        <v>3</v>
      </c>
      <c r="BU21">
        <v>8</v>
      </c>
      <c r="BV21">
        <v>1159321337</v>
      </c>
      <c r="BW21" t="s">
        <v>1529</v>
      </c>
      <c r="BX21" t="s">
        <v>1530</v>
      </c>
      <c r="BY21" t="s">
        <v>1531</v>
      </c>
      <c r="BZ21" t="s">
        <v>1532</v>
      </c>
      <c r="CA21" t="s">
        <v>939</v>
      </c>
      <c r="CB21" t="s">
        <v>939</v>
      </c>
      <c r="CC21" t="s">
        <v>1533</v>
      </c>
      <c r="CD21" t="s">
        <v>1534</v>
      </c>
      <c r="CE21" t="s">
        <v>1535</v>
      </c>
      <c r="CF21" t="s">
        <v>1536</v>
      </c>
      <c r="CG21" t="s">
        <v>939</v>
      </c>
      <c r="CH21" t="s">
        <v>939</v>
      </c>
      <c r="CI21" t="s">
        <v>1537</v>
      </c>
      <c r="CJ21" t="s">
        <v>1538</v>
      </c>
      <c r="CK21" t="s">
        <v>939</v>
      </c>
      <c r="CL21" t="s">
        <v>939</v>
      </c>
      <c r="CM21" t="s">
        <v>1539</v>
      </c>
      <c r="CN21" t="s">
        <v>1540</v>
      </c>
      <c r="CO21" t="s">
        <v>939</v>
      </c>
      <c r="CP21" t="s">
        <v>1541</v>
      </c>
      <c r="CQ21" t="s">
        <v>939</v>
      </c>
      <c r="CR21" t="s">
        <v>1542</v>
      </c>
      <c r="CS21">
        <v>77.018650053791504</v>
      </c>
      <c r="CT21">
        <v>51.175097947289899</v>
      </c>
    </row>
    <row r="22" spans="1:98" x14ac:dyDescent="0.2">
      <c r="A22">
        <v>38.504564356341803</v>
      </c>
      <c r="B22">
        <v>35.023002283385303</v>
      </c>
      <c r="C22" t="s">
        <v>1176</v>
      </c>
      <c r="D22">
        <v>0</v>
      </c>
      <c r="E22">
        <v>3</v>
      </c>
      <c r="F22" t="s">
        <v>1034</v>
      </c>
      <c r="G22" t="s">
        <v>422</v>
      </c>
      <c r="H22">
        <v>0</v>
      </c>
      <c r="I22">
        <v>2</v>
      </c>
      <c r="J22" t="s">
        <v>1177</v>
      </c>
      <c r="K22" t="s">
        <v>1034</v>
      </c>
      <c r="L22" t="s">
        <v>422</v>
      </c>
      <c r="M22">
        <v>0</v>
      </c>
      <c r="N22" t="s">
        <v>1034</v>
      </c>
      <c r="O22" t="s">
        <v>422</v>
      </c>
      <c r="P22">
        <v>0</v>
      </c>
      <c r="Q22" t="s">
        <v>1034</v>
      </c>
      <c r="R22" t="s">
        <v>422</v>
      </c>
      <c r="S22">
        <v>0</v>
      </c>
      <c r="T22" t="s">
        <v>1034</v>
      </c>
      <c r="U22" t="s">
        <v>1034</v>
      </c>
      <c r="V22" t="s">
        <v>422</v>
      </c>
      <c r="W22" t="s">
        <v>1034</v>
      </c>
      <c r="Y22" t="s">
        <v>1034</v>
      </c>
      <c r="Z22" t="s">
        <v>422</v>
      </c>
      <c r="AA22" t="s">
        <v>421</v>
      </c>
      <c r="AC22" t="s">
        <v>1034</v>
      </c>
      <c r="AF22" t="s">
        <v>421</v>
      </c>
      <c r="AH22">
        <v>2</v>
      </c>
      <c r="AI22">
        <v>6</v>
      </c>
      <c r="AJ22">
        <v>2</v>
      </c>
      <c r="AK22">
        <v>6</v>
      </c>
      <c r="AL22">
        <v>18028549</v>
      </c>
      <c r="AM22">
        <v>14</v>
      </c>
      <c r="AN22">
        <v>50280</v>
      </c>
      <c r="AO22">
        <v>2017</v>
      </c>
      <c r="AP22">
        <v>2004</v>
      </c>
      <c r="AQ22">
        <v>2015</v>
      </c>
      <c r="AR22" t="s">
        <v>1203</v>
      </c>
      <c r="AS22" t="s">
        <v>1182</v>
      </c>
      <c r="AT22">
        <v>-99</v>
      </c>
      <c r="AU22" t="s">
        <v>723</v>
      </c>
      <c r="AV22" t="s">
        <v>723</v>
      </c>
      <c r="AW22" t="s">
        <v>422</v>
      </c>
      <c r="AX22" t="s">
        <v>422</v>
      </c>
      <c r="AY22">
        <v>760</v>
      </c>
      <c r="AZ22">
        <v>760</v>
      </c>
      <c r="BA22" t="s">
        <v>723</v>
      </c>
      <c r="BB22" t="s">
        <v>422</v>
      </c>
      <c r="BC22">
        <v>23424956</v>
      </c>
      <c r="BD22">
        <v>23424956</v>
      </c>
      <c r="BE22" t="s">
        <v>1183</v>
      </c>
      <c r="BF22" t="s">
        <v>422</v>
      </c>
      <c r="BG22" t="s">
        <v>422</v>
      </c>
      <c r="BH22">
        <v>-99</v>
      </c>
      <c r="BI22">
        <v>-99</v>
      </c>
      <c r="BJ22" t="s">
        <v>1184</v>
      </c>
      <c r="BK22" t="s">
        <v>1184</v>
      </c>
      <c r="BL22" t="s">
        <v>1291</v>
      </c>
      <c r="BM22" t="s">
        <v>897</v>
      </c>
      <c r="BN22">
        <v>5</v>
      </c>
      <c r="BO22">
        <v>5</v>
      </c>
      <c r="BP22">
        <v>5</v>
      </c>
      <c r="BQ22">
        <v>-99</v>
      </c>
      <c r="BR22">
        <v>1</v>
      </c>
      <c r="BS22">
        <v>0</v>
      </c>
      <c r="BT22">
        <v>3</v>
      </c>
      <c r="BU22">
        <v>8</v>
      </c>
      <c r="BV22">
        <v>1159321295</v>
      </c>
      <c r="BW22" t="s">
        <v>1543</v>
      </c>
      <c r="BX22" t="s">
        <v>1544</v>
      </c>
      <c r="BY22" t="s">
        <v>1545</v>
      </c>
      <c r="BZ22" t="s">
        <v>1546</v>
      </c>
      <c r="CA22" t="s">
        <v>1034</v>
      </c>
      <c r="CB22" t="s">
        <v>1547</v>
      </c>
      <c r="CC22" t="s">
        <v>1548</v>
      </c>
      <c r="CD22" t="s">
        <v>1549</v>
      </c>
      <c r="CE22" t="s">
        <v>1550</v>
      </c>
      <c r="CF22" t="s">
        <v>1551</v>
      </c>
      <c r="CG22" t="s">
        <v>1552</v>
      </c>
      <c r="CH22" t="s">
        <v>1547</v>
      </c>
      <c r="CI22" t="s">
        <v>1553</v>
      </c>
      <c r="CJ22" t="s">
        <v>1554</v>
      </c>
      <c r="CK22" t="s">
        <v>1555</v>
      </c>
      <c r="CL22" t="s">
        <v>1034</v>
      </c>
      <c r="CM22" t="s">
        <v>1556</v>
      </c>
      <c r="CN22" t="s">
        <v>1557</v>
      </c>
      <c r="CO22" t="s">
        <v>1546</v>
      </c>
      <c r="CP22" t="s">
        <v>1558</v>
      </c>
      <c r="CQ22" t="s">
        <v>1034</v>
      </c>
      <c r="CR22" t="s">
        <v>1559</v>
      </c>
      <c r="CS22">
        <v>18.368614200132001</v>
      </c>
      <c r="CT22">
        <v>23.1185320459882</v>
      </c>
    </row>
    <row r="23" spans="1:98" x14ac:dyDescent="0.2">
      <c r="A23">
        <v>46.2548190739248</v>
      </c>
      <c r="B23">
        <v>9.7310158161278508</v>
      </c>
      <c r="C23" t="s">
        <v>1176</v>
      </c>
      <c r="D23">
        <v>0</v>
      </c>
      <c r="E23">
        <v>5</v>
      </c>
      <c r="F23" t="s">
        <v>1026</v>
      </c>
      <c r="G23" t="s">
        <v>1027</v>
      </c>
      <c r="H23">
        <v>0</v>
      </c>
      <c r="I23">
        <v>2</v>
      </c>
      <c r="J23" t="s">
        <v>1560</v>
      </c>
      <c r="K23" t="s">
        <v>1026</v>
      </c>
      <c r="L23" t="s">
        <v>1027</v>
      </c>
      <c r="M23">
        <v>0</v>
      </c>
      <c r="N23" t="s">
        <v>1026</v>
      </c>
      <c r="O23" t="s">
        <v>1027</v>
      </c>
      <c r="P23">
        <v>0</v>
      </c>
      <c r="Q23" t="s">
        <v>1026</v>
      </c>
      <c r="R23" t="s">
        <v>1027</v>
      </c>
      <c r="S23">
        <v>1</v>
      </c>
      <c r="T23" t="s">
        <v>1026</v>
      </c>
      <c r="U23" t="s">
        <v>1026</v>
      </c>
      <c r="V23" t="s">
        <v>1561</v>
      </c>
      <c r="W23" t="s">
        <v>1026</v>
      </c>
      <c r="Y23" t="s">
        <v>1562</v>
      </c>
      <c r="Z23" t="s">
        <v>707</v>
      </c>
      <c r="AA23" t="s">
        <v>1563</v>
      </c>
      <c r="AD23" t="s">
        <v>1564</v>
      </c>
      <c r="AE23" t="s">
        <v>1565</v>
      </c>
      <c r="AF23" t="s">
        <v>1026</v>
      </c>
      <c r="AH23">
        <v>3</v>
      </c>
      <c r="AI23">
        <v>6</v>
      </c>
      <c r="AJ23">
        <v>5</v>
      </c>
      <c r="AK23">
        <v>2</v>
      </c>
      <c r="AL23">
        <v>3500000</v>
      </c>
      <c r="AM23">
        <v>12</v>
      </c>
      <c r="AN23">
        <v>12250</v>
      </c>
      <c r="AO23">
        <v>2013</v>
      </c>
      <c r="AP23">
        <v>-99</v>
      </c>
      <c r="AQ23">
        <v>2013</v>
      </c>
      <c r="AR23" t="s">
        <v>1203</v>
      </c>
      <c r="AS23" t="s">
        <v>1182</v>
      </c>
      <c r="AT23">
        <v>-99</v>
      </c>
      <c r="AU23">
        <v>-99</v>
      </c>
      <c r="AV23">
        <v>-99</v>
      </c>
      <c r="AW23">
        <v>-99</v>
      </c>
      <c r="AX23">
        <v>-99</v>
      </c>
      <c r="AY23">
        <v>-99</v>
      </c>
      <c r="AZ23">
        <v>-99</v>
      </c>
      <c r="BA23">
        <v>-99</v>
      </c>
      <c r="BB23">
        <v>-99</v>
      </c>
      <c r="BC23">
        <v>-99</v>
      </c>
      <c r="BD23">
        <v>-99</v>
      </c>
      <c r="BE23" t="s">
        <v>1566</v>
      </c>
      <c r="BF23" t="s">
        <v>402</v>
      </c>
      <c r="BG23" t="s">
        <v>402</v>
      </c>
      <c r="BH23">
        <v>-99</v>
      </c>
      <c r="BI23">
        <v>-99</v>
      </c>
      <c r="BJ23" t="s">
        <v>1426</v>
      </c>
      <c r="BK23" t="s">
        <v>1426</v>
      </c>
      <c r="BL23" t="s">
        <v>1427</v>
      </c>
      <c r="BM23" t="s">
        <v>921</v>
      </c>
      <c r="BN23">
        <v>10</v>
      </c>
      <c r="BO23">
        <v>10</v>
      </c>
      <c r="BP23">
        <v>6</v>
      </c>
      <c r="BQ23">
        <v>-99</v>
      </c>
      <c r="BR23">
        <v>1</v>
      </c>
      <c r="BS23">
        <v>4</v>
      </c>
      <c r="BT23">
        <v>4.5</v>
      </c>
      <c r="BU23">
        <v>9</v>
      </c>
      <c r="BV23">
        <v>1159321259</v>
      </c>
      <c r="BW23" t="s">
        <v>1567</v>
      </c>
      <c r="BX23" t="s">
        <v>1568</v>
      </c>
      <c r="BY23" t="s">
        <v>1569</v>
      </c>
      <c r="BZ23" t="s">
        <v>1026</v>
      </c>
      <c r="CA23" t="s">
        <v>1026</v>
      </c>
      <c r="CB23" t="s">
        <v>1570</v>
      </c>
      <c r="CC23" t="s">
        <v>1026</v>
      </c>
      <c r="CD23" t="s">
        <v>1571</v>
      </c>
      <c r="CE23" t="s">
        <v>1572</v>
      </c>
      <c r="CF23" t="s">
        <v>1573</v>
      </c>
      <c r="CG23" t="s">
        <v>1026</v>
      </c>
      <c r="CH23" t="s">
        <v>1026</v>
      </c>
      <c r="CI23" t="s">
        <v>1574</v>
      </c>
      <c r="CJ23" t="s">
        <v>1575</v>
      </c>
      <c r="CK23" t="s">
        <v>1026</v>
      </c>
      <c r="CL23" t="s">
        <v>1026</v>
      </c>
      <c r="CM23" t="s">
        <v>1576</v>
      </c>
      <c r="CN23" t="s">
        <v>1577</v>
      </c>
      <c r="CO23" t="s">
        <v>1026</v>
      </c>
      <c r="CP23" t="s">
        <v>1026</v>
      </c>
      <c r="CQ23" t="s">
        <v>1026</v>
      </c>
      <c r="CR23" t="s">
        <v>1578</v>
      </c>
      <c r="CS23">
        <v>13.794773442809699</v>
      </c>
      <c r="CT23">
        <v>17.901424333570699</v>
      </c>
    </row>
    <row r="24" spans="1:98" x14ac:dyDescent="0.2">
      <c r="A24">
        <v>-2.7552211899206398</v>
      </c>
      <c r="B24">
        <v>42.180106980629397</v>
      </c>
      <c r="C24" t="s">
        <v>1176</v>
      </c>
      <c r="D24">
        <v>0</v>
      </c>
      <c r="E24">
        <v>2</v>
      </c>
      <c r="F24" t="s">
        <v>159</v>
      </c>
      <c r="G24" t="s">
        <v>991</v>
      </c>
      <c r="H24">
        <v>1</v>
      </c>
      <c r="I24">
        <v>2</v>
      </c>
      <c r="J24" t="s">
        <v>1346</v>
      </c>
      <c r="K24" t="s">
        <v>159</v>
      </c>
      <c r="L24" t="s">
        <v>160</v>
      </c>
      <c r="M24">
        <v>0</v>
      </c>
      <c r="N24" t="s">
        <v>159</v>
      </c>
      <c r="O24" t="s">
        <v>160</v>
      </c>
      <c r="P24">
        <v>0</v>
      </c>
      <c r="Q24" t="s">
        <v>159</v>
      </c>
      <c r="R24" t="s">
        <v>160</v>
      </c>
      <c r="S24">
        <v>0</v>
      </c>
      <c r="T24" t="s">
        <v>159</v>
      </c>
      <c r="U24" t="s">
        <v>159</v>
      </c>
      <c r="V24" t="s">
        <v>160</v>
      </c>
      <c r="W24" t="s">
        <v>159</v>
      </c>
      <c r="Y24" t="s">
        <v>1579</v>
      </c>
      <c r="Z24" t="s">
        <v>1580</v>
      </c>
      <c r="AA24" t="s">
        <v>1581</v>
      </c>
      <c r="AC24" t="s">
        <v>159</v>
      </c>
      <c r="AF24" t="s">
        <v>159</v>
      </c>
      <c r="AH24">
        <v>7</v>
      </c>
      <c r="AI24">
        <v>5</v>
      </c>
      <c r="AJ24">
        <v>9</v>
      </c>
      <c r="AK24">
        <v>11</v>
      </c>
      <c r="AL24">
        <v>67106161</v>
      </c>
      <c r="AM24">
        <v>16</v>
      </c>
      <c r="AN24">
        <v>2699000</v>
      </c>
      <c r="AO24">
        <v>2017</v>
      </c>
      <c r="AP24">
        <v>-99</v>
      </c>
      <c r="AQ24">
        <v>2016</v>
      </c>
      <c r="AR24" t="s">
        <v>1582</v>
      </c>
      <c r="AS24" t="s">
        <v>1371</v>
      </c>
      <c r="AT24">
        <v>-99</v>
      </c>
      <c r="AU24" t="s">
        <v>592</v>
      </c>
      <c r="AV24">
        <v>-99</v>
      </c>
      <c r="AW24">
        <v>-99</v>
      </c>
      <c r="AX24" t="s">
        <v>160</v>
      </c>
      <c r="AY24">
        <v>250</v>
      </c>
      <c r="AZ24">
        <v>250</v>
      </c>
      <c r="BA24" t="s">
        <v>592</v>
      </c>
      <c r="BB24" t="s">
        <v>160</v>
      </c>
      <c r="BC24">
        <v>-90</v>
      </c>
      <c r="BD24">
        <v>23424819</v>
      </c>
      <c r="BE24" t="s">
        <v>1583</v>
      </c>
      <c r="BF24" t="s">
        <v>160</v>
      </c>
      <c r="BG24" t="s">
        <v>160</v>
      </c>
      <c r="BH24">
        <v>-99</v>
      </c>
      <c r="BI24">
        <v>-99</v>
      </c>
      <c r="BJ24" t="s">
        <v>1584</v>
      </c>
      <c r="BK24" t="s">
        <v>1584</v>
      </c>
      <c r="BL24" t="s">
        <v>1585</v>
      </c>
      <c r="BM24" t="s">
        <v>846</v>
      </c>
      <c r="BN24">
        <v>6</v>
      </c>
      <c r="BO24">
        <v>6</v>
      </c>
      <c r="BP24">
        <v>3</v>
      </c>
      <c r="BQ24">
        <v>-99</v>
      </c>
      <c r="BR24">
        <v>1</v>
      </c>
      <c r="BS24">
        <v>0</v>
      </c>
      <c r="BT24">
        <v>1.7</v>
      </c>
      <c r="BU24">
        <v>6.7</v>
      </c>
      <c r="BV24">
        <v>1159320637</v>
      </c>
      <c r="BW24" t="s">
        <v>1586</v>
      </c>
      <c r="BX24" t="s">
        <v>1587</v>
      </c>
      <c r="BY24" t="s">
        <v>1588</v>
      </c>
      <c r="BZ24" t="s">
        <v>1589</v>
      </c>
      <c r="CA24" t="s">
        <v>159</v>
      </c>
      <c r="CB24" t="s">
        <v>1590</v>
      </c>
      <c r="CC24" t="s">
        <v>159</v>
      </c>
      <c r="CD24" t="s">
        <v>1591</v>
      </c>
      <c r="CE24" t="s">
        <v>1592</v>
      </c>
      <c r="CF24" t="s">
        <v>1593</v>
      </c>
      <c r="CG24" t="s">
        <v>1594</v>
      </c>
      <c r="CH24" t="s">
        <v>1590</v>
      </c>
      <c r="CI24" t="s">
        <v>1595</v>
      </c>
      <c r="CJ24" t="s">
        <v>1596</v>
      </c>
      <c r="CK24" t="s">
        <v>1597</v>
      </c>
      <c r="CL24" t="s">
        <v>1598</v>
      </c>
      <c r="CM24" t="s">
        <v>1599</v>
      </c>
      <c r="CN24" t="s">
        <v>1600</v>
      </c>
      <c r="CO24" t="s">
        <v>1601</v>
      </c>
      <c r="CP24" t="s">
        <v>1602</v>
      </c>
      <c r="CQ24" t="s">
        <v>1603</v>
      </c>
      <c r="CR24" t="s">
        <v>1604</v>
      </c>
      <c r="CS24">
        <v>71.575817579047595</v>
      </c>
      <c r="CT24">
        <v>102.208550713931</v>
      </c>
    </row>
    <row r="25" spans="1:98" x14ac:dyDescent="0.2">
      <c r="A25">
        <v>-55.911071360777001</v>
      </c>
      <c r="B25">
        <v>4.1312449791451398</v>
      </c>
      <c r="C25" t="s">
        <v>1176</v>
      </c>
      <c r="D25">
        <v>0</v>
      </c>
      <c r="E25">
        <v>4</v>
      </c>
      <c r="F25" t="s">
        <v>415</v>
      </c>
      <c r="G25" t="s">
        <v>416</v>
      </c>
      <c r="H25">
        <v>0</v>
      </c>
      <c r="I25">
        <v>2</v>
      </c>
      <c r="J25" t="s">
        <v>1177</v>
      </c>
      <c r="K25" t="s">
        <v>415</v>
      </c>
      <c r="L25" t="s">
        <v>416</v>
      </c>
      <c r="M25">
        <v>0</v>
      </c>
      <c r="N25" t="s">
        <v>415</v>
      </c>
      <c r="O25" t="s">
        <v>416</v>
      </c>
      <c r="P25">
        <v>0</v>
      </c>
      <c r="Q25" t="s">
        <v>415</v>
      </c>
      <c r="R25" t="s">
        <v>416</v>
      </c>
      <c r="S25">
        <v>0</v>
      </c>
      <c r="T25" t="s">
        <v>415</v>
      </c>
      <c r="U25" t="s">
        <v>415</v>
      </c>
      <c r="V25" t="s">
        <v>416</v>
      </c>
      <c r="W25" t="s">
        <v>415</v>
      </c>
      <c r="Y25" t="s">
        <v>1605</v>
      </c>
      <c r="Z25" t="s">
        <v>720</v>
      </c>
      <c r="AA25" t="s">
        <v>1606</v>
      </c>
      <c r="AC25" t="s">
        <v>415</v>
      </c>
      <c r="AF25" t="s">
        <v>415</v>
      </c>
      <c r="AH25">
        <v>1</v>
      </c>
      <c r="AI25">
        <v>4</v>
      </c>
      <c r="AJ25">
        <v>7</v>
      </c>
      <c r="AK25">
        <v>6</v>
      </c>
      <c r="AL25">
        <v>591919</v>
      </c>
      <c r="AM25">
        <v>11</v>
      </c>
      <c r="AN25">
        <v>8547</v>
      </c>
      <c r="AO25">
        <v>2017</v>
      </c>
      <c r="AP25">
        <v>2004</v>
      </c>
      <c r="AQ25">
        <v>2016</v>
      </c>
      <c r="AR25" t="s">
        <v>1203</v>
      </c>
      <c r="AS25" t="s">
        <v>1204</v>
      </c>
      <c r="AT25">
        <v>-99</v>
      </c>
      <c r="AU25" t="s">
        <v>1607</v>
      </c>
      <c r="AV25" t="s">
        <v>720</v>
      </c>
      <c r="AW25" t="s">
        <v>416</v>
      </c>
      <c r="AX25" t="s">
        <v>416</v>
      </c>
      <c r="AY25">
        <v>740</v>
      </c>
      <c r="AZ25">
        <v>740</v>
      </c>
      <c r="BA25" t="s">
        <v>720</v>
      </c>
      <c r="BB25" t="s">
        <v>416</v>
      </c>
      <c r="BC25">
        <v>23424913</v>
      </c>
      <c r="BD25">
        <v>23424913</v>
      </c>
      <c r="BE25" t="s">
        <v>1183</v>
      </c>
      <c r="BF25" t="s">
        <v>416</v>
      </c>
      <c r="BG25" t="s">
        <v>416</v>
      </c>
      <c r="BH25">
        <v>-99</v>
      </c>
      <c r="BI25">
        <v>-99</v>
      </c>
      <c r="BJ25" t="s">
        <v>1224</v>
      </c>
      <c r="BK25" t="s">
        <v>1225</v>
      </c>
      <c r="BL25" t="s">
        <v>1224</v>
      </c>
      <c r="BM25" t="s">
        <v>882</v>
      </c>
      <c r="BN25">
        <v>8</v>
      </c>
      <c r="BO25">
        <v>8</v>
      </c>
      <c r="BP25">
        <v>4</v>
      </c>
      <c r="BQ25">
        <v>-99</v>
      </c>
      <c r="BR25">
        <v>1</v>
      </c>
      <c r="BS25">
        <v>0</v>
      </c>
      <c r="BT25">
        <v>4</v>
      </c>
      <c r="BU25">
        <v>9</v>
      </c>
      <c r="BV25">
        <v>1159321281</v>
      </c>
      <c r="BW25" t="s">
        <v>1608</v>
      </c>
      <c r="BX25" t="s">
        <v>1609</v>
      </c>
      <c r="BY25" t="s">
        <v>1610</v>
      </c>
      <c r="BZ25" t="s">
        <v>415</v>
      </c>
      <c r="CA25" t="s">
        <v>415</v>
      </c>
      <c r="CB25" t="s">
        <v>1611</v>
      </c>
      <c r="CC25" t="s">
        <v>415</v>
      </c>
      <c r="CD25" t="s">
        <v>1612</v>
      </c>
      <c r="CE25" t="s">
        <v>1613</v>
      </c>
      <c r="CF25" t="s">
        <v>415</v>
      </c>
      <c r="CG25" t="s">
        <v>415</v>
      </c>
      <c r="CH25" t="s">
        <v>415</v>
      </c>
      <c r="CI25" t="s">
        <v>1614</v>
      </c>
      <c r="CJ25" t="s">
        <v>1615</v>
      </c>
      <c r="CK25" t="s">
        <v>415</v>
      </c>
      <c r="CL25" t="s">
        <v>1611</v>
      </c>
      <c r="CM25" t="s">
        <v>415</v>
      </c>
      <c r="CN25" t="s">
        <v>1616</v>
      </c>
      <c r="CO25" t="s">
        <v>1611</v>
      </c>
      <c r="CP25" t="s">
        <v>1611</v>
      </c>
      <c r="CQ25" t="s">
        <v>415</v>
      </c>
      <c r="CR25" t="s">
        <v>1617</v>
      </c>
      <c r="CS25">
        <v>11.821689272090699</v>
      </c>
      <c r="CT25">
        <v>18.511349669885501</v>
      </c>
    </row>
    <row r="26" spans="1:98" x14ac:dyDescent="0.2">
      <c r="A26">
        <v>-58.980114652788799</v>
      </c>
      <c r="B26">
        <v>4.7934618694426598</v>
      </c>
      <c r="C26" t="s">
        <v>1176</v>
      </c>
      <c r="D26">
        <v>0</v>
      </c>
      <c r="E26">
        <v>4</v>
      </c>
      <c r="F26" t="s">
        <v>195</v>
      </c>
      <c r="G26" t="s">
        <v>196</v>
      </c>
      <c r="H26">
        <v>0</v>
      </c>
      <c r="I26">
        <v>2</v>
      </c>
      <c r="J26" t="s">
        <v>1177</v>
      </c>
      <c r="K26" t="s">
        <v>195</v>
      </c>
      <c r="L26" t="s">
        <v>196</v>
      </c>
      <c r="M26">
        <v>0</v>
      </c>
      <c r="N26" t="s">
        <v>195</v>
      </c>
      <c r="O26" t="s">
        <v>196</v>
      </c>
      <c r="P26">
        <v>0</v>
      </c>
      <c r="Q26" t="s">
        <v>195</v>
      </c>
      <c r="R26" t="s">
        <v>196</v>
      </c>
      <c r="S26">
        <v>0</v>
      </c>
      <c r="T26" t="s">
        <v>195</v>
      </c>
      <c r="U26" t="s">
        <v>195</v>
      </c>
      <c r="V26" t="s">
        <v>196</v>
      </c>
      <c r="W26" t="s">
        <v>195</v>
      </c>
      <c r="Y26" t="s">
        <v>1618</v>
      </c>
      <c r="Z26" t="s">
        <v>610</v>
      </c>
      <c r="AA26" t="s">
        <v>1619</v>
      </c>
      <c r="AC26" t="s">
        <v>195</v>
      </c>
      <c r="AF26" t="s">
        <v>195</v>
      </c>
      <c r="AH26">
        <v>3</v>
      </c>
      <c r="AI26">
        <v>1</v>
      </c>
      <c r="AJ26">
        <v>4</v>
      </c>
      <c r="AK26">
        <v>8</v>
      </c>
      <c r="AL26">
        <v>737718</v>
      </c>
      <c r="AM26">
        <v>11</v>
      </c>
      <c r="AN26">
        <v>6093</v>
      </c>
      <c r="AO26">
        <v>2017</v>
      </c>
      <c r="AP26">
        <v>2002</v>
      </c>
      <c r="AQ26">
        <v>2016</v>
      </c>
      <c r="AR26" t="s">
        <v>1203</v>
      </c>
      <c r="AS26" t="s">
        <v>1182</v>
      </c>
      <c r="AT26">
        <v>-99</v>
      </c>
      <c r="AU26" t="s">
        <v>610</v>
      </c>
      <c r="AV26" t="s">
        <v>610</v>
      </c>
      <c r="AW26" t="s">
        <v>196</v>
      </c>
      <c r="AX26" t="s">
        <v>196</v>
      </c>
      <c r="AY26">
        <v>328</v>
      </c>
      <c r="AZ26">
        <v>328</v>
      </c>
      <c r="BA26" t="s">
        <v>610</v>
      </c>
      <c r="BB26" t="s">
        <v>196</v>
      </c>
      <c r="BC26">
        <v>23424836</v>
      </c>
      <c r="BD26">
        <v>23424836</v>
      </c>
      <c r="BE26" t="s">
        <v>1183</v>
      </c>
      <c r="BF26" t="s">
        <v>196</v>
      </c>
      <c r="BG26" t="s">
        <v>196</v>
      </c>
      <c r="BH26">
        <v>-99</v>
      </c>
      <c r="BI26">
        <v>-99</v>
      </c>
      <c r="BJ26" t="s">
        <v>1224</v>
      </c>
      <c r="BK26" t="s">
        <v>1225</v>
      </c>
      <c r="BL26" t="s">
        <v>1224</v>
      </c>
      <c r="BM26" t="s">
        <v>882</v>
      </c>
      <c r="BN26">
        <v>6</v>
      </c>
      <c r="BO26">
        <v>6</v>
      </c>
      <c r="BP26">
        <v>4</v>
      </c>
      <c r="BQ26">
        <v>-99</v>
      </c>
      <c r="BR26">
        <v>1</v>
      </c>
      <c r="BS26">
        <v>0</v>
      </c>
      <c r="BT26">
        <v>4</v>
      </c>
      <c r="BU26">
        <v>9</v>
      </c>
      <c r="BV26">
        <v>1159320817</v>
      </c>
      <c r="BW26" t="s">
        <v>1620</v>
      </c>
      <c r="BX26" t="s">
        <v>1621</v>
      </c>
      <c r="BY26" t="s">
        <v>1622</v>
      </c>
      <c r="BZ26" t="s">
        <v>195</v>
      </c>
      <c r="CA26" t="s">
        <v>195</v>
      </c>
      <c r="CB26" t="s">
        <v>195</v>
      </c>
      <c r="CC26" t="s">
        <v>195</v>
      </c>
      <c r="CD26" t="s">
        <v>1623</v>
      </c>
      <c r="CE26" t="s">
        <v>1624</v>
      </c>
      <c r="CF26" t="s">
        <v>195</v>
      </c>
      <c r="CG26" t="s">
        <v>195</v>
      </c>
      <c r="CH26" t="s">
        <v>195</v>
      </c>
      <c r="CI26" t="s">
        <v>1625</v>
      </c>
      <c r="CJ26" t="s">
        <v>1626</v>
      </c>
      <c r="CK26" t="s">
        <v>195</v>
      </c>
      <c r="CL26" t="s">
        <v>1627</v>
      </c>
      <c r="CM26" t="s">
        <v>1628</v>
      </c>
      <c r="CN26" t="s">
        <v>1629</v>
      </c>
      <c r="CO26" t="s">
        <v>195</v>
      </c>
      <c r="CP26" t="s">
        <v>195</v>
      </c>
      <c r="CQ26" t="s">
        <v>195</v>
      </c>
      <c r="CR26" t="s">
        <v>1630</v>
      </c>
      <c r="CS26">
        <v>17.2264606592191</v>
      </c>
      <c r="CT26">
        <v>28.736858181072002</v>
      </c>
    </row>
    <row r="27" spans="1:98" x14ac:dyDescent="0.2">
      <c r="A27">
        <v>127.819093966702</v>
      </c>
      <c r="B27">
        <v>36.373353545846101</v>
      </c>
      <c r="C27" t="s">
        <v>1176</v>
      </c>
      <c r="D27">
        <v>0</v>
      </c>
      <c r="E27">
        <v>2</v>
      </c>
      <c r="F27" t="s">
        <v>1028</v>
      </c>
      <c r="G27" t="s">
        <v>350</v>
      </c>
      <c r="H27">
        <v>0</v>
      </c>
      <c r="I27">
        <v>2</v>
      </c>
      <c r="J27" t="s">
        <v>1177</v>
      </c>
      <c r="K27" t="s">
        <v>1028</v>
      </c>
      <c r="L27" t="s">
        <v>350</v>
      </c>
      <c r="M27">
        <v>0</v>
      </c>
      <c r="N27" t="s">
        <v>1028</v>
      </c>
      <c r="O27" t="s">
        <v>350</v>
      </c>
      <c r="P27">
        <v>0</v>
      </c>
      <c r="Q27" t="s">
        <v>1028</v>
      </c>
      <c r="R27" t="s">
        <v>350</v>
      </c>
      <c r="S27">
        <v>0</v>
      </c>
      <c r="T27" t="s">
        <v>1028</v>
      </c>
      <c r="U27" t="s">
        <v>349</v>
      </c>
      <c r="V27" t="s">
        <v>350</v>
      </c>
      <c r="W27" t="s">
        <v>349</v>
      </c>
      <c r="Y27" t="s">
        <v>1631</v>
      </c>
      <c r="Z27" t="s">
        <v>687</v>
      </c>
      <c r="AA27" t="s">
        <v>349</v>
      </c>
      <c r="AC27" t="s">
        <v>1632</v>
      </c>
      <c r="AF27" t="s">
        <v>877</v>
      </c>
      <c r="AH27">
        <v>4</v>
      </c>
      <c r="AI27">
        <v>1</v>
      </c>
      <c r="AJ27">
        <v>1</v>
      </c>
      <c r="AK27">
        <v>5</v>
      </c>
      <c r="AL27">
        <v>51181299</v>
      </c>
      <c r="AM27">
        <v>16</v>
      </c>
      <c r="AN27">
        <v>1929000</v>
      </c>
      <c r="AO27">
        <v>2017</v>
      </c>
      <c r="AP27">
        <v>2010</v>
      </c>
      <c r="AQ27">
        <v>2016</v>
      </c>
      <c r="AR27" t="s">
        <v>1181</v>
      </c>
      <c r="AS27" t="s">
        <v>1371</v>
      </c>
      <c r="AT27">
        <v>-99</v>
      </c>
      <c r="AU27" t="s">
        <v>1633</v>
      </c>
      <c r="AV27" t="s">
        <v>687</v>
      </c>
      <c r="AW27" t="s">
        <v>350</v>
      </c>
      <c r="AX27" t="s">
        <v>350</v>
      </c>
      <c r="AY27">
        <v>410</v>
      </c>
      <c r="AZ27">
        <v>410</v>
      </c>
      <c r="BA27" t="s">
        <v>687</v>
      </c>
      <c r="BB27" t="s">
        <v>350</v>
      </c>
      <c r="BC27">
        <v>23424868</v>
      </c>
      <c r="BD27">
        <v>23424868</v>
      </c>
      <c r="BE27" t="s">
        <v>1183</v>
      </c>
      <c r="BF27" t="s">
        <v>350</v>
      </c>
      <c r="BG27" t="s">
        <v>350</v>
      </c>
      <c r="BH27">
        <v>-99</v>
      </c>
      <c r="BI27">
        <v>-99</v>
      </c>
      <c r="BJ27" t="s">
        <v>1184</v>
      </c>
      <c r="BK27" t="s">
        <v>1184</v>
      </c>
      <c r="BL27" t="s">
        <v>1348</v>
      </c>
      <c r="BM27" t="s">
        <v>842</v>
      </c>
      <c r="BN27">
        <v>11</v>
      </c>
      <c r="BO27">
        <v>17</v>
      </c>
      <c r="BP27">
        <v>4</v>
      </c>
      <c r="BQ27">
        <v>-99</v>
      </c>
      <c r="BR27">
        <v>1</v>
      </c>
      <c r="BS27">
        <v>0</v>
      </c>
      <c r="BT27">
        <v>3</v>
      </c>
      <c r="BU27">
        <v>7</v>
      </c>
      <c r="BV27">
        <v>1159320985</v>
      </c>
      <c r="BW27" t="s">
        <v>1634</v>
      </c>
      <c r="BX27" t="s">
        <v>1635</v>
      </c>
      <c r="BY27" t="s">
        <v>1636</v>
      </c>
      <c r="BZ27" t="s">
        <v>1637</v>
      </c>
      <c r="CA27" t="s">
        <v>1028</v>
      </c>
      <c r="CB27" t="s">
        <v>1638</v>
      </c>
      <c r="CC27" t="s">
        <v>1639</v>
      </c>
      <c r="CD27" t="s">
        <v>1640</v>
      </c>
      <c r="CE27" t="s">
        <v>1641</v>
      </c>
      <c r="CF27" t="s">
        <v>1642</v>
      </c>
      <c r="CG27" t="s">
        <v>1643</v>
      </c>
      <c r="CH27" t="s">
        <v>1644</v>
      </c>
      <c r="CI27" t="s">
        <v>1645</v>
      </c>
      <c r="CJ27" t="s">
        <v>1646</v>
      </c>
      <c r="CK27" t="s">
        <v>1647</v>
      </c>
      <c r="CL27" t="s">
        <v>1648</v>
      </c>
      <c r="CM27" t="s">
        <v>1649</v>
      </c>
      <c r="CN27" t="s">
        <v>1650</v>
      </c>
      <c r="CO27" t="s">
        <v>1651</v>
      </c>
      <c r="CP27" t="s">
        <v>1652</v>
      </c>
      <c r="CQ27" t="s">
        <v>1653</v>
      </c>
      <c r="CR27" t="s">
        <v>1654</v>
      </c>
      <c r="CS27">
        <v>9.8980482189258492</v>
      </c>
      <c r="CT27">
        <v>50.667601495046803</v>
      </c>
    </row>
    <row r="28" spans="1:98" x14ac:dyDescent="0.2">
      <c r="A28">
        <v>127.183777778966</v>
      </c>
      <c r="B28">
        <v>40.150642744660601</v>
      </c>
      <c r="C28" t="s">
        <v>1176</v>
      </c>
      <c r="D28">
        <v>0</v>
      </c>
      <c r="E28">
        <v>3</v>
      </c>
      <c r="F28" t="s">
        <v>1015</v>
      </c>
      <c r="G28" t="s">
        <v>124</v>
      </c>
      <c r="H28">
        <v>0</v>
      </c>
      <c r="I28">
        <v>2</v>
      </c>
      <c r="J28" t="s">
        <v>1177</v>
      </c>
      <c r="K28" t="s">
        <v>1015</v>
      </c>
      <c r="L28" t="s">
        <v>124</v>
      </c>
      <c r="M28">
        <v>0</v>
      </c>
      <c r="N28" t="s">
        <v>1015</v>
      </c>
      <c r="O28" t="s">
        <v>124</v>
      </c>
      <c r="P28">
        <v>0</v>
      </c>
      <c r="Q28" t="s">
        <v>1015</v>
      </c>
      <c r="R28" t="s">
        <v>124</v>
      </c>
      <c r="S28">
        <v>0</v>
      </c>
      <c r="T28" t="s">
        <v>1015</v>
      </c>
      <c r="U28" t="s">
        <v>1655</v>
      </c>
      <c r="V28" t="s">
        <v>124</v>
      </c>
      <c r="W28" t="s">
        <v>1655</v>
      </c>
      <c r="Y28" t="s">
        <v>1656</v>
      </c>
      <c r="Z28" t="s">
        <v>574</v>
      </c>
      <c r="AA28" t="s">
        <v>1657</v>
      </c>
      <c r="AC28" t="s">
        <v>1658</v>
      </c>
      <c r="AF28" t="s">
        <v>1659</v>
      </c>
      <c r="AH28">
        <v>3</v>
      </c>
      <c r="AI28">
        <v>5</v>
      </c>
      <c r="AJ28">
        <v>3</v>
      </c>
      <c r="AK28">
        <v>9</v>
      </c>
      <c r="AL28">
        <v>25248140</v>
      </c>
      <c r="AM28">
        <v>15</v>
      </c>
      <c r="AN28">
        <v>40000</v>
      </c>
      <c r="AO28">
        <v>2013</v>
      </c>
      <c r="AP28">
        <v>2009</v>
      </c>
      <c r="AQ28">
        <v>2016</v>
      </c>
      <c r="AR28" t="s">
        <v>1424</v>
      </c>
      <c r="AS28" t="s">
        <v>1425</v>
      </c>
      <c r="AT28">
        <v>-99</v>
      </c>
      <c r="AU28" t="s">
        <v>695</v>
      </c>
      <c r="AV28" t="s">
        <v>574</v>
      </c>
      <c r="AW28" t="s">
        <v>124</v>
      </c>
      <c r="AX28" t="s">
        <v>124</v>
      </c>
      <c r="AY28">
        <v>408</v>
      </c>
      <c r="AZ28">
        <v>408</v>
      </c>
      <c r="BA28" t="s">
        <v>574</v>
      </c>
      <c r="BB28" t="s">
        <v>124</v>
      </c>
      <c r="BC28">
        <v>23424865</v>
      </c>
      <c r="BD28">
        <v>23424865</v>
      </c>
      <c r="BE28" t="s">
        <v>1183</v>
      </c>
      <c r="BF28" t="s">
        <v>124</v>
      </c>
      <c r="BG28" t="s">
        <v>124</v>
      </c>
      <c r="BH28">
        <v>-99</v>
      </c>
      <c r="BI28">
        <v>-99</v>
      </c>
      <c r="BJ28" t="s">
        <v>1184</v>
      </c>
      <c r="BK28" t="s">
        <v>1184</v>
      </c>
      <c r="BL28" t="s">
        <v>1348</v>
      </c>
      <c r="BM28" t="s">
        <v>842</v>
      </c>
      <c r="BN28">
        <v>11</v>
      </c>
      <c r="BO28">
        <v>15</v>
      </c>
      <c r="BP28">
        <v>4</v>
      </c>
      <c r="BQ28">
        <v>-99</v>
      </c>
      <c r="BR28">
        <v>1</v>
      </c>
      <c r="BS28">
        <v>0</v>
      </c>
      <c r="BT28">
        <v>3</v>
      </c>
      <c r="BU28">
        <v>8</v>
      </c>
      <c r="BV28">
        <v>1159321181</v>
      </c>
      <c r="BW28" t="s">
        <v>1660</v>
      </c>
      <c r="BX28" t="s">
        <v>1661</v>
      </c>
      <c r="BY28" t="s">
        <v>1662</v>
      </c>
      <c r="BZ28" t="s">
        <v>1663</v>
      </c>
      <c r="CA28" t="s">
        <v>1015</v>
      </c>
      <c r="CB28" t="s">
        <v>1664</v>
      </c>
      <c r="CC28" t="s">
        <v>1665</v>
      </c>
      <c r="CD28" t="s">
        <v>1666</v>
      </c>
      <c r="CE28" t="s">
        <v>1667</v>
      </c>
      <c r="CF28" t="s">
        <v>1668</v>
      </c>
      <c r="CG28" t="s">
        <v>1669</v>
      </c>
      <c r="CH28" t="s">
        <v>1670</v>
      </c>
      <c r="CI28" t="s">
        <v>1671</v>
      </c>
      <c r="CJ28" t="s">
        <v>1672</v>
      </c>
      <c r="CK28" t="s">
        <v>1673</v>
      </c>
      <c r="CL28" t="s">
        <v>1674</v>
      </c>
      <c r="CM28" t="s">
        <v>1675</v>
      </c>
      <c r="CN28" t="s">
        <v>1676</v>
      </c>
      <c r="CO28" t="s">
        <v>1663</v>
      </c>
      <c r="CP28" t="s">
        <v>1677</v>
      </c>
      <c r="CQ28" t="s">
        <v>1678</v>
      </c>
      <c r="CR28" t="s">
        <v>1679</v>
      </c>
      <c r="CS28">
        <v>12.9380459347058</v>
      </c>
      <c r="CT28">
        <v>35.332276975735098</v>
      </c>
    </row>
    <row r="29" spans="1:98" x14ac:dyDescent="0.2">
      <c r="A29">
        <v>-8.3964350496728493</v>
      </c>
      <c r="B29">
        <v>29.841692143052001</v>
      </c>
      <c r="C29" t="s">
        <v>1176</v>
      </c>
      <c r="D29">
        <v>0</v>
      </c>
      <c r="E29">
        <v>3</v>
      </c>
      <c r="F29" t="s">
        <v>293</v>
      </c>
      <c r="G29" t="s">
        <v>294</v>
      </c>
      <c r="H29">
        <v>0</v>
      </c>
      <c r="I29">
        <v>2</v>
      </c>
      <c r="J29" t="s">
        <v>1177</v>
      </c>
      <c r="K29" t="s">
        <v>293</v>
      </c>
      <c r="L29" t="s">
        <v>294</v>
      </c>
      <c r="M29">
        <v>0</v>
      </c>
      <c r="N29" t="s">
        <v>293</v>
      </c>
      <c r="O29" t="s">
        <v>294</v>
      </c>
      <c r="P29">
        <v>0</v>
      </c>
      <c r="Q29" t="s">
        <v>293</v>
      </c>
      <c r="R29" t="s">
        <v>294</v>
      </c>
      <c r="S29">
        <v>0</v>
      </c>
      <c r="T29" t="s">
        <v>293</v>
      </c>
      <c r="U29" t="s">
        <v>293</v>
      </c>
      <c r="V29" t="s">
        <v>294</v>
      </c>
      <c r="W29" t="s">
        <v>293</v>
      </c>
      <c r="Y29" t="s">
        <v>1680</v>
      </c>
      <c r="Z29" t="s">
        <v>659</v>
      </c>
      <c r="AA29" t="s">
        <v>1681</v>
      </c>
      <c r="AC29" t="s">
        <v>293</v>
      </c>
      <c r="AF29" t="s">
        <v>293</v>
      </c>
      <c r="AH29">
        <v>2</v>
      </c>
      <c r="AI29">
        <v>2</v>
      </c>
      <c r="AJ29">
        <v>3</v>
      </c>
      <c r="AK29">
        <v>9</v>
      </c>
      <c r="AL29">
        <v>33986655</v>
      </c>
      <c r="AM29">
        <v>15</v>
      </c>
      <c r="AN29">
        <v>282800</v>
      </c>
      <c r="AO29">
        <v>2017</v>
      </c>
      <c r="AP29">
        <v>2004</v>
      </c>
      <c r="AQ29">
        <v>2016</v>
      </c>
      <c r="AR29" t="s">
        <v>1203</v>
      </c>
      <c r="AS29" t="s">
        <v>1182</v>
      </c>
      <c r="AT29">
        <v>-99</v>
      </c>
      <c r="AU29" t="s">
        <v>561</v>
      </c>
      <c r="AV29" t="s">
        <v>659</v>
      </c>
      <c r="AW29" t="s">
        <v>294</v>
      </c>
      <c r="AX29" t="s">
        <v>294</v>
      </c>
      <c r="AY29">
        <v>504</v>
      </c>
      <c r="AZ29">
        <v>504</v>
      </c>
      <c r="BA29" t="s">
        <v>659</v>
      </c>
      <c r="BB29" t="s">
        <v>294</v>
      </c>
      <c r="BC29">
        <v>23424893</v>
      </c>
      <c r="BD29">
        <v>23424893</v>
      </c>
      <c r="BE29" t="s">
        <v>1183</v>
      </c>
      <c r="BF29" t="s">
        <v>294</v>
      </c>
      <c r="BG29" t="s">
        <v>294</v>
      </c>
      <c r="BH29">
        <v>-99</v>
      </c>
      <c r="BI29">
        <v>-99</v>
      </c>
      <c r="BJ29" t="s">
        <v>1426</v>
      </c>
      <c r="BK29" t="s">
        <v>1426</v>
      </c>
      <c r="BL29" t="s">
        <v>1682</v>
      </c>
      <c r="BM29" t="s">
        <v>897</v>
      </c>
      <c r="BN29">
        <v>7</v>
      </c>
      <c r="BO29">
        <v>7</v>
      </c>
      <c r="BP29">
        <v>4</v>
      </c>
      <c r="BQ29">
        <v>-99</v>
      </c>
      <c r="BR29">
        <v>1</v>
      </c>
      <c r="BS29">
        <v>0</v>
      </c>
      <c r="BT29">
        <v>3</v>
      </c>
      <c r="BU29">
        <v>8</v>
      </c>
      <c r="BV29">
        <v>1159321035</v>
      </c>
      <c r="BW29" t="s">
        <v>1683</v>
      </c>
      <c r="BX29" t="s">
        <v>1684</v>
      </c>
      <c r="BY29" t="s">
        <v>1685</v>
      </c>
      <c r="BZ29" t="s">
        <v>1686</v>
      </c>
      <c r="CA29" t="s">
        <v>293</v>
      </c>
      <c r="CB29" t="s">
        <v>1687</v>
      </c>
      <c r="CC29" t="s">
        <v>1688</v>
      </c>
      <c r="CD29" t="s">
        <v>1689</v>
      </c>
      <c r="CE29" t="s">
        <v>1690</v>
      </c>
      <c r="CF29" t="s">
        <v>1691</v>
      </c>
      <c r="CG29" t="s">
        <v>1692</v>
      </c>
      <c r="CH29" t="s">
        <v>1693</v>
      </c>
      <c r="CI29" t="s">
        <v>1694</v>
      </c>
      <c r="CJ29" t="s">
        <v>1695</v>
      </c>
      <c r="CK29" t="s">
        <v>1686</v>
      </c>
      <c r="CL29" t="s">
        <v>1692</v>
      </c>
      <c r="CM29" t="s">
        <v>1696</v>
      </c>
      <c r="CN29" t="s">
        <v>1697</v>
      </c>
      <c r="CO29" t="s">
        <v>1698</v>
      </c>
      <c r="CP29" t="s">
        <v>1699</v>
      </c>
      <c r="CQ29" t="s">
        <v>1688</v>
      </c>
      <c r="CR29" t="s">
        <v>1700</v>
      </c>
      <c r="CS29">
        <v>55.355500544338902</v>
      </c>
      <c r="CT29">
        <v>54.2808128304805</v>
      </c>
    </row>
    <row r="30" spans="1:98" x14ac:dyDescent="0.2">
      <c r="A30">
        <v>-12.214961674551899</v>
      </c>
      <c r="B30">
        <v>24.232560635420899</v>
      </c>
      <c r="C30" t="s">
        <v>1176</v>
      </c>
      <c r="D30">
        <v>0</v>
      </c>
      <c r="E30">
        <v>7</v>
      </c>
      <c r="F30" t="s">
        <v>473</v>
      </c>
      <c r="G30" t="s">
        <v>1056</v>
      </c>
      <c r="H30">
        <v>0</v>
      </c>
      <c r="I30">
        <v>2</v>
      </c>
      <c r="J30" t="s">
        <v>1560</v>
      </c>
      <c r="K30" t="s">
        <v>473</v>
      </c>
      <c r="L30" t="s">
        <v>1056</v>
      </c>
      <c r="M30">
        <v>0</v>
      </c>
      <c r="N30" t="s">
        <v>473</v>
      </c>
      <c r="O30" t="s">
        <v>1056</v>
      </c>
      <c r="P30">
        <v>0</v>
      </c>
      <c r="Q30" t="s">
        <v>473</v>
      </c>
      <c r="R30" t="s">
        <v>1056</v>
      </c>
      <c r="S30">
        <v>1</v>
      </c>
      <c r="T30" t="s">
        <v>1701</v>
      </c>
      <c r="U30" t="s">
        <v>473</v>
      </c>
      <c r="V30" t="s">
        <v>1702</v>
      </c>
      <c r="W30" t="s">
        <v>1701</v>
      </c>
      <c r="Y30" t="s">
        <v>1703</v>
      </c>
      <c r="Z30" t="s">
        <v>700</v>
      </c>
      <c r="AA30" t="s">
        <v>1704</v>
      </c>
      <c r="AC30" t="s">
        <v>473</v>
      </c>
      <c r="AD30" t="s">
        <v>1564</v>
      </c>
      <c r="AE30" t="s">
        <v>1705</v>
      </c>
      <c r="AF30" t="s">
        <v>473</v>
      </c>
      <c r="AH30">
        <v>4</v>
      </c>
      <c r="AI30">
        <v>7</v>
      </c>
      <c r="AJ30">
        <v>4</v>
      </c>
      <c r="AK30">
        <v>4</v>
      </c>
      <c r="AL30">
        <v>603253</v>
      </c>
      <c r="AM30">
        <v>11</v>
      </c>
      <c r="AN30">
        <v>906.5</v>
      </c>
      <c r="AO30">
        <v>2017</v>
      </c>
      <c r="AP30">
        <v>-99</v>
      </c>
      <c r="AQ30">
        <v>2007</v>
      </c>
      <c r="AR30" t="s">
        <v>1424</v>
      </c>
      <c r="AS30" t="s">
        <v>1425</v>
      </c>
      <c r="AT30">
        <v>-99</v>
      </c>
      <c r="AU30" t="s">
        <v>1706</v>
      </c>
      <c r="AV30" t="s">
        <v>749</v>
      </c>
      <c r="AW30" t="s">
        <v>474</v>
      </c>
      <c r="AX30" t="s">
        <v>474</v>
      </c>
      <c r="AY30">
        <v>732</v>
      </c>
      <c r="AZ30">
        <v>732</v>
      </c>
      <c r="BA30">
        <v>-99</v>
      </c>
      <c r="BB30">
        <v>-99</v>
      </c>
      <c r="BC30">
        <v>23424990</v>
      </c>
      <c r="BD30">
        <v>23424990</v>
      </c>
      <c r="BE30" t="s">
        <v>1183</v>
      </c>
      <c r="BF30" t="s">
        <v>294</v>
      </c>
      <c r="BG30" t="s">
        <v>1056</v>
      </c>
      <c r="BH30">
        <v>-99</v>
      </c>
      <c r="BI30">
        <v>-99</v>
      </c>
      <c r="BJ30" t="s">
        <v>1426</v>
      </c>
      <c r="BK30" t="s">
        <v>1426</v>
      </c>
      <c r="BL30" t="s">
        <v>1682</v>
      </c>
      <c r="BM30" t="s">
        <v>897</v>
      </c>
      <c r="BN30">
        <v>9</v>
      </c>
      <c r="BO30">
        <v>14</v>
      </c>
      <c r="BP30">
        <v>7</v>
      </c>
      <c r="BQ30">
        <v>-99</v>
      </c>
      <c r="BR30">
        <v>1</v>
      </c>
      <c r="BS30">
        <v>4.7</v>
      </c>
      <c r="BT30">
        <v>6</v>
      </c>
      <c r="BU30">
        <v>11</v>
      </c>
      <c r="BV30">
        <v>1159321223</v>
      </c>
      <c r="BW30" t="s">
        <v>1707</v>
      </c>
      <c r="BX30" t="s">
        <v>1708</v>
      </c>
      <c r="BY30" t="s">
        <v>1709</v>
      </c>
      <c r="BZ30" t="s">
        <v>1710</v>
      </c>
      <c r="CA30" t="s">
        <v>473</v>
      </c>
      <c r="CB30" t="s">
        <v>1711</v>
      </c>
      <c r="CC30" t="s">
        <v>1712</v>
      </c>
      <c r="CD30" t="s">
        <v>1713</v>
      </c>
      <c r="CE30" t="s">
        <v>1714</v>
      </c>
      <c r="CF30" t="s">
        <v>1715</v>
      </c>
      <c r="CG30" t="s">
        <v>1716</v>
      </c>
      <c r="CH30" t="s">
        <v>1717</v>
      </c>
      <c r="CI30" t="s">
        <v>1718</v>
      </c>
      <c r="CJ30" t="s">
        <v>1719</v>
      </c>
      <c r="CK30" t="s">
        <v>1720</v>
      </c>
      <c r="CL30" t="s">
        <v>1721</v>
      </c>
      <c r="CM30" t="s">
        <v>1722</v>
      </c>
      <c r="CN30" t="s">
        <v>1723</v>
      </c>
      <c r="CO30" t="s">
        <v>1724</v>
      </c>
      <c r="CP30" t="s">
        <v>1725</v>
      </c>
      <c r="CQ30" t="s">
        <v>1726</v>
      </c>
      <c r="CR30" t="s">
        <v>1727</v>
      </c>
      <c r="CS30">
        <v>8.04864789230135</v>
      </c>
      <c r="CT30">
        <v>28.229349251766401</v>
      </c>
    </row>
    <row r="31" spans="1:98" x14ac:dyDescent="0.2">
      <c r="A31">
        <v>-84.193597560033396</v>
      </c>
      <c r="B31">
        <v>9.9733095202508295</v>
      </c>
      <c r="C31" t="s">
        <v>1176</v>
      </c>
      <c r="D31">
        <v>0</v>
      </c>
      <c r="E31">
        <v>5</v>
      </c>
      <c r="F31" t="s">
        <v>109</v>
      </c>
      <c r="G31" t="s">
        <v>110</v>
      </c>
      <c r="H31">
        <v>0</v>
      </c>
      <c r="I31">
        <v>2</v>
      </c>
      <c r="J31" t="s">
        <v>1177</v>
      </c>
      <c r="K31" t="s">
        <v>109</v>
      </c>
      <c r="L31" t="s">
        <v>110</v>
      </c>
      <c r="M31">
        <v>0</v>
      </c>
      <c r="N31" t="s">
        <v>109</v>
      </c>
      <c r="O31" t="s">
        <v>110</v>
      </c>
      <c r="P31">
        <v>0</v>
      </c>
      <c r="Q31" t="s">
        <v>109</v>
      </c>
      <c r="R31" t="s">
        <v>110</v>
      </c>
      <c r="S31">
        <v>0</v>
      </c>
      <c r="T31" t="s">
        <v>109</v>
      </c>
      <c r="U31" t="s">
        <v>109</v>
      </c>
      <c r="V31" t="s">
        <v>110</v>
      </c>
      <c r="W31" t="s">
        <v>109</v>
      </c>
      <c r="Y31" t="s">
        <v>1728</v>
      </c>
      <c r="Z31" t="s">
        <v>567</v>
      </c>
      <c r="AA31" t="s">
        <v>1729</v>
      </c>
      <c r="AC31" t="s">
        <v>109</v>
      </c>
      <c r="AF31" t="s">
        <v>109</v>
      </c>
      <c r="AH31">
        <v>3</v>
      </c>
      <c r="AI31">
        <v>2</v>
      </c>
      <c r="AJ31">
        <v>4</v>
      </c>
      <c r="AK31">
        <v>2</v>
      </c>
      <c r="AL31">
        <v>4930258</v>
      </c>
      <c r="AM31">
        <v>12</v>
      </c>
      <c r="AN31">
        <v>79260</v>
      </c>
      <c r="AO31">
        <v>2017</v>
      </c>
      <c r="AP31">
        <v>2011</v>
      </c>
      <c r="AQ31">
        <v>2016</v>
      </c>
      <c r="AR31" t="s">
        <v>1223</v>
      </c>
      <c r="AS31" t="s">
        <v>1204</v>
      </c>
      <c r="AT31">
        <v>-99</v>
      </c>
      <c r="AU31" t="s">
        <v>1730</v>
      </c>
      <c r="AV31" t="s">
        <v>567</v>
      </c>
      <c r="AW31" t="s">
        <v>110</v>
      </c>
      <c r="AX31" t="s">
        <v>110</v>
      </c>
      <c r="AY31">
        <v>188</v>
      </c>
      <c r="AZ31">
        <v>188</v>
      </c>
      <c r="BA31" t="s">
        <v>567</v>
      </c>
      <c r="BB31" t="s">
        <v>110</v>
      </c>
      <c r="BC31">
        <v>23424791</v>
      </c>
      <c r="BD31">
        <v>23424791</v>
      </c>
      <c r="BE31" t="s">
        <v>1183</v>
      </c>
      <c r="BF31" t="s">
        <v>110</v>
      </c>
      <c r="BG31" t="s">
        <v>110</v>
      </c>
      <c r="BH31">
        <v>-99</v>
      </c>
      <c r="BI31">
        <v>-99</v>
      </c>
      <c r="BJ31" t="s">
        <v>903</v>
      </c>
      <c r="BK31" t="s">
        <v>1225</v>
      </c>
      <c r="BL31" t="s">
        <v>1731</v>
      </c>
      <c r="BM31" t="s">
        <v>882</v>
      </c>
      <c r="BN31">
        <v>10</v>
      </c>
      <c r="BO31">
        <v>10</v>
      </c>
      <c r="BP31">
        <v>4</v>
      </c>
      <c r="BQ31">
        <v>-99</v>
      </c>
      <c r="BR31">
        <v>1</v>
      </c>
      <c r="BS31">
        <v>0</v>
      </c>
      <c r="BT31">
        <v>3</v>
      </c>
      <c r="BU31">
        <v>8</v>
      </c>
      <c r="BV31">
        <v>1159320525</v>
      </c>
      <c r="BW31" t="s">
        <v>1732</v>
      </c>
      <c r="BX31" t="s">
        <v>1733</v>
      </c>
      <c r="BY31" t="s">
        <v>1734</v>
      </c>
      <c r="BZ31" t="s">
        <v>109</v>
      </c>
      <c r="CA31" t="s">
        <v>109</v>
      </c>
      <c r="CB31" t="s">
        <v>109</v>
      </c>
      <c r="CC31" t="s">
        <v>109</v>
      </c>
      <c r="CD31" t="s">
        <v>1735</v>
      </c>
      <c r="CE31" t="s">
        <v>1736</v>
      </c>
      <c r="CF31" t="s">
        <v>109</v>
      </c>
      <c r="CG31" t="s">
        <v>1737</v>
      </c>
      <c r="CH31" t="s">
        <v>109</v>
      </c>
      <c r="CI31" t="s">
        <v>1738</v>
      </c>
      <c r="CJ31" t="s">
        <v>1739</v>
      </c>
      <c r="CK31" t="s">
        <v>109</v>
      </c>
      <c r="CL31" t="s">
        <v>1740</v>
      </c>
      <c r="CM31" t="s">
        <v>109</v>
      </c>
      <c r="CN31" t="s">
        <v>1741</v>
      </c>
      <c r="CO31" t="s">
        <v>109</v>
      </c>
      <c r="CP31" t="s">
        <v>1737</v>
      </c>
      <c r="CQ31" t="s">
        <v>109</v>
      </c>
      <c r="CR31" t="s">
        <v>1742</v>
      </c>
      <c r="CS31">
        <v>4.2173258079293703</v>
      </c>
      <c r="CT31">
        <v>18.380466933166399</v>
      </c>
    </row>
    <row r="32" spans="1:98" x14ac:dyDescent="0.2">
      <c r="A32">
        <v>-85.033338372444007</v>
      </c>
      <c r="B32">
        <v>12.8453925983617</v>
      </c>
      <c r="C32" t="s">
        <v>1176</v>
      </c>
      <c r="D32">
        <v>0</v>
      </c>
      <c r="E32">
        <v>5</v>
      </c>
      <c r="F32" t="s">
        <v>311</v>
      </c>
      <c r="G32" t="s">
        <v>312</v>
      </c>
      <c r="H32">
        <v>0</v>
      </c>
      <c r="I32">
        <v>2</v>
      </c>
      <c r="J32" t="s">
        <v>1177</v>
      </c>
      <c r="K32" t="s">
        <v>311</v>
      </c>
      <c r="L32" t="s">
        <v>312</v>
      </c>
      <c r="M32">
        <v>0</v>
      </c>
      <c r="N32" t="s">
        <v>311</v>
      </c>
      <c r="O32" t="s">
        <v>312</v>
      </c>
      <c r="P32">
        <v>0</v>
      </c>
      <c r="Q32" t="s">
        <v>311</v>
      </c>
      <c r="R32" t="s">
        <v>312</v>
      </c>
      <c r="S32">
        <v>0</v>
      </c>
      <c r="T32" t="s">
        <v>311</v>
      </c>
      <c r="U32" t="s">
        <v>311</v>
      </c>
      <c r="V32" t="s">
        <v>312</v>
      </c>
      <c r="W32" t="s">
        <v>311</v>
      </c>
      <c r="Y32" t="s">
        <v>1743</v>
      </c>
      <c r="Z32" t="s">
        <v>668</v>
      </c>
      <c r="AA32" t="s">
        <v>1744</v>
      </c>
      <c r="AC32" t="s">
        <v>311</v>
      </c>
      <c r="AF32" t="s">
        <v>311</v>
      </c>
      <c r="AH32">
        <v>1</v>
      </c>
      <c r="AI32">
        <v>4</v>
      </c>
      <c r="AJ32">
        <v>1</v>
      </c>
      <c r="AK32">
        <v>9</v>
      </c>
      <c r="AL32">
        <v>6025951</v>
      </c>
      <c r="AM32">
        <v>13</v>
      </c>
      <c r="AN32">
        <v>33550</v>
      </c>
      <c r="AO32">
        <v>2017</v>
      </c>
      <c r="AP32">
        <v>2005</v>
      </c>
      <c r="AQ32">
        <v>2016</v>
      </c>
      <c r="AR32" t="s">
        <v>1203</v>
      </c>
      <c r="AS32" t="s">
        <v>1182</v>
      </c>
      <c r="AT32">
        <v>-99</v>
      </c>
      <c r="AU32" t="s">
        <v>671</v>
      </c>
      <c r="AV32" t="s">
        <v>668</v>
      </c>
      <c r="AW32" t="s">
        <v>312</v>
      </c>
      <c r="AX32" t="s">
        <v>312</v>
      </c>
      <c r="AY32">
        <v>558</v>
      </c>
      <c r="AZ32">
        <v>558</v>
      </c>
      <c r="BA32" t="s">
        <v>668</v>
      </c>
      <c r="BB32" t="s">
        <v>312</v>
      </c>
      <c r="BC32">
        <v>23424915</v>
      </c>
      <c r="BD32">
        <v>23424915</v>
      </c>
      <c r="BE32" t="s">
        <v>1183</v>
      </c>
      <c r="BF32" t="s">
        <v>312</v>
      </c>
      <c r="BG32" t="s">
        <v>312</v>
      </c>
      <c r="BH32">
        <v>-99</v>
      </c>
      <c r="BI32">
        <v>-99</v>
      </c>
      <c r="BJ32" t="s">
        <v>903</v>
      </c>
      <c r="BK32" t="s">
        <v>1225</v>
      </c>
      <c r="BL32" t="s">
        <v>1731</v>
      </c>
      <c r="BM32" t="s">
        <v>882</v>
      </c>
      <c r="BN32">
        <v>9</v>
      </c>
      <c r="BO32">
        <v>9</v>
      </c>
      <c r="BP32">
        <v>4</v>
      </c>
      <c r="BQ32">
        <v>-99</v>
      </c>
      <c r="BR32">
        <v>1</v>
      </c>
      <c r="BS32">
        <v>0</v>
      </c>
      <c r="BT32">
        <v>4</v>
      </c>
      <c r="BU32">
        <v>9</v>
      </c>
      <c r="BV32">
        <v>1159321091</v>
      </c>
      <c r="BW32" t="s">
        <v>1745</v>
      </c>
      <c r="BX32" t="s">
        <v>1746</v>
      </c>
      <c r="BY32" t="s">
        <v>1747</v>
      </c>
      <c r="BZ32" t="s">
        <v>311</v>
      </c>
      <c r="CA32" t="s">
        <v>311</v>
      </c>
      <c r="CB32" t="s">
        <v>311</v>
      </c>
      <c r="CC32" t="s">
        <v>311</v>
      </c>
      <c r="CD32" t="s">
        <v>1748</v>
      </c>
      <c r="CE32" t="s">
        <v>1749</v>
      </c>
      <c r="CF32" t="s">
        <v>311</v>
      </c>
      <c r="CG32" t="s">
        <v>1750</v>
      </c>
      <c r="CH32" t="s">
        <v>311</v>
      </c>
      <c r="CI32" t="s">
        <v>1751</v>
      </c>
      <c r="CJ32" t="s">
        <v>1752</v>
      </c>
      <c r="CK32" t="s">
        <v>311</v>
      </c>
      <c r="CL32" t="s">
        <v>1750</v>
      </c>
      <c r="CM32" t="s">
        <v>1753</v>
      </c>
      <c r="CN32" t="s">
        <v>1754</v>
      </c>
      <c r="CO32" t="s">
        <v>311</v>
      </c>
      <c r="CP32" t="s">
        <v>1750</v>
      </c>
      <c r="CQ32" t="s">
        <v>311</v>
      </c>
      <c r="CR32" t="s">
        <v>1755</v>
      </c>
      <c r="CS32">
        <v>10.7178615056776</v>
      </c>
      <c r="CT32">
        <v>22.1171738004102</v>
      </c>
    </row>
    <row r="33" spans="1:98" x14ac:dyDescent="0.2">
      <c r="A33">
        <v>15.218336155912001</v>
      </c>
      <c r="B33">
        <v>-0.83887998908179495</v>
      </c>
      <c r="C33" t="s">
        <v>1176</v>
      </c>
      <c r="D33">
        <v>0</v>
      </c>
      <c r="E33">
        <v>4</v>
      </c>
      <c r="F33" t="s">
        <v>1019</v>
      </c>
      <c r="G33" t="s">
        <v>106</v>
      </c>
      <c r="H33">
        <v>0</v>
      </c>
      <c r="I33">
        <v>2</v>
      </c>
      <c r="J33" t="s">
        <v>1177</v>
      </c>
      <c r="K33" t="s">
        <v>1019</v>
      </c>
      <c r="L33" t="s">
        <v>106</v>
      </c>
      <c r="M33">
        <v>0</v>
      </c>
      <c r="N33" t="s">
        <v>1019</v>
      </c>
      <c r="O33" t="s">
        <v>106</v>
      </c>
      <c r="P33">
        <v>0</v>
      </c>
      <c r="Q33" t="s">
        <v>1019</v>
      </c>
      <c r="R33" t="s">
        <v>106</v>
      </c>
      <c r="S33">
        <v>0</v>
      </c>
      <c r="T33" t="s">
        <v>105</v>
      </c>
      <c r="U33" t="s">
        <v>1019</v>
      </c>
      <c r="V33" t="s">
        <v>106</v>
      </c>
      <c r="W33" t="s">
        <v>1019</v>
      </c>
      <c r="Y33" t="s">
        <v>1756</v>
      </c>
      <c r="Z33" t="s">
        <v>565</v>
      </c>
      <c r="AA33" t="s">
        <v>1019</v>
      </c>
      <c r="AC33" t="s">
        <v>1757</v>
      </c>
      <c r="AF33" t="s">
        <v>834</v>
      </c>
      <c r="AH33">
        <v>2</v>
      </c>
      <c r="AI33">
        <v>1</v>
      </c>
      <c r="AJ33">
        <v>3</v>
      </c>
      <c r="AK33">
        <v>10</v>
      </c>
      <c r="AL33">
        <v>4954674</v>
      </c>
      <c r="AM33">
        <v>12</v>
      </c>
      <c r="AN33">
        <v>30270</v>
      </c>
      <c r="AO33">
        <v>2017</v>
      </c>
      <c r="AP33">
        <v>2007</v>
      </c>
      <c r="AQ33">
        <v>2016</v>
      </c>
      <c r="AR33" t="s">
        <v>1203</v>
      </c>
      <c r="AS33" t="s">
        <v>1182</v>
      </c>
      <c r="AT33">
        <v>-99</v>
      </c>
      <c r="AU33" t="s">
        <v>556</v>
      </c>
      <c r="AV33" t="s">
        <v>565</v>
      </c>
      <c r="AW33" t="s">
        <v>106</v>
      </c>
      <c r="AX33" t="s">
        <v>106</v>
      </c>
      <c r="AY33">
        <v>178</v>
      </c>
      <c r="AZ33">
        <v>178</v>
      </c>
      <c r="BA33" t="s">
        <v>565</v>
      </c>
      <c r="BB33" t="s">
        <v>106</v>
      </c>
      <c r="BC33">
        <v>23424779</v>
      </c>
      <c r="BD33">
        <v>23424779</v>
      </c>
      <c r="BE33" t="s">
        <v>1183</v>
      </c>
      <c r="BF33" t="s">
        <v>106</v>
      </c>
      <c r="BG33" t="s">
        <v>106</v>
      </c>
      <c r="BH33">
        <v>-99</v>
      </c>
      <c r="BI33">
        <v>-99</v>
      </c>
      <c r="BJ33" t="s">
        <v>1426</v>
      </c>
      <c r="BK33" t="s">
        <v>1426</v>
      </c>
      <c r="BL33" t="s">
        <v>1758</v>
      </c>
      <c r="BM33" t="s">
        <v>921</v>
      </c>
      <c r="BN33">
        <v>5</v>
      </c>
      <c r="BO33">
        <v>21</v>
      </c>
      <c r="BP33">
        <v>10</v>
      </c>
      <c r="BQ33">
        <v>-99</v>
      </c>
      <c r="BR33">
        <v>1</v>
      </c>
      <c r="BS33">
        <v>0</v>
      </c>
      <c r="BT33">
        <v>4</v>
      </c>
      <c r="BU33">
        <v>9</v>
      </c>
      <c r="BV33">
        <v>1159320515</v>
      </c>
      <c r="BW33" t="s">
        <v>1759</v>
      </c>
      <c r="BX33" t="s">
        <v>1760</v>
      </c>
      <c r="BY33" t="s">
        <v>1761</v>
      </c>
      <c r="BZ33" t="s">
        <v>1762</v>
      </c>
      <c r="CA33" t="s">
        <v>1019</v>
      </c>
      <c r="CB33" t="s">
        <v>1763</v>
      </c>
      <c r="CC33" t="s">
        <v>1764</v>
      </c>
      <c r="CD33" t="s">
        <v>1765</v>
      </c>
      <c r="CE33" t="s">
        <v>1766</v>
      </c>
      <c r="CF33" t="s">
        <v>1767</v>
      </c>
      <c r="CG33" t="s">
        <v>1762</v>
      </c>
      <c r="CH33" t="s">
        <v>1768</v>
      </c>
      <c r="CI33" t="s">
        <v>1769</v>
      </c>
      <c r="CJ33" t="s">
        <v>1770</v>
      </c>
      <c r="CK33" t="s">
        <v>1771</v>
      </c>
      <c r="CL33" t="s">
        <v>1772</v>
      </c>
      <c r="CM33" t="s">
        <v>105</v>
      </c>
      <c r="CN33" t="s">
        <v>1773</v>
      </c>
      <c r="CO33" t="s">
        <v>1774</v>
      </c>
      <c r="CP33" t="s">
        <v>1775</v>
      </c>
      <c r="CQ33" t="s">
        <v>1776</v>
      </c>
      <c r="CR33" t="s">
        <v>1777</v>
      </c>
      <c r="CS33">
        <v>28.0445450879158</v>
      </c>
      <c r="CT33">
        <v>39.583543047134597</v>
      </c>
    </row>
    <row r="34" spans="1:98" x14ac:dyDescent="0.2">
      <c r="A34">
        <v>23.6451136542337</v>
      </c>
      <c r="B34">
        <v>-2.8797998732309402</v>
      </c>
      <c r="C34" t="s">
        <v>1176</v>
      </c>
      <c r="D34">
        <v>0</v>
      </c>
      <c r="E34">
        <v>2</v>
      </c>
      <c r="F34" t="s">
        <v>125</v>
      </c>
      <c r="G34" t="s">
        <v>126</v>
      </c>
      <c r="H34">
        <v>0</v>
      </c>
      <c r="I34">
        <v>2</v>
      </c>
      <c r="J34" t="s">
        <v>1177</v>
      </c>
      <c r="K34" t="s">
        <v>125</v>
      </c>
      <c r="L34" t="s">
        <v>126</v>
      </c>
      <c r="M34">
        <v>0</v>
      </c>
      <c r="N34" t="s">
        <v>125</v>
      </c>
      <c r="O34" t="s">
        <v>126</v>
      </c>
      <c r="P34">
        <v>0</v>
      </c>
      <c r="Q34" t="s">
        <v>125</v>
      </c>
      <c r="R34" t="s">
        <v>126</v>
      </c>
      <c r="S34">
        <v>0</v>
      </c>
      <c r="T34" t="s">
        <v>1778</v>
      </c>
      <c r="U34" t="s">
        <v>125</v>
      </c>
      <c r="V34" t="s">
        <v>126</v>
      </c>
      <c r="W34" t="s">
        <v>125</v>
      </c>
      <c r="Y34" t="s">
        <v>1779</v>
      </c>
      <c r="Z34" t="s">
        <v>1780</v>
      </c>
      <c r="AA34" t="s">
        <v>125</v>
      </c>
      <c r="AC34" t="s">
        <v>1781</v>
      </c>
      <c r="AF34" t="s">
        <v>833</v>
      </c>
      <c r="AH34">
        <v>4</v>
      </c>
      <c r="AI34">
        <v>4</v>
      </c>
      <c r="AJ34">
        <v>4</v>
      </c>
      <c r="AK34">
        <v>7</v>
      </c>
      <c r="AL34">
        <v>83301151</v>
      </c>
      <c r="AM34">
        <v>16</v>
      </c>
      <c r="AN34">
        <v>66010</v>
      </c>
      <c r="AO34">
        <v>2017</v>
      </c>
      <c r="AP34">
        <v>1984</v>
      </c>
      <c r="AQ34">
        <v>2016</v>
      </c>
      <c r="AR34" t="s">
        <v>1424</v>
      </c>
      <c r="AS34" t="s">
        <v>1425</v>
      </c>
      <c r="AT34">
        <v>-99</v>
      </c>
      <c r="AU34" t="s">
        <v>565</v>
      </c>
      <c r="AV34" t="s">
        <v>575</v>
      </c>
      <c r="AW34" t="s">
        <v>126</v>
      </c>
      <c r="AX34" t="s">
        <v>126</v>
      </c>
      <c r="AY34">
        <v>180</v>
      </c>
      <c r="AZ34">
        <v>180</v>
      </c>
      <c r="BA34" t="s">
        <v>1782</v>
      </c>
      <c r="BB34" t="s">
        <v>1783</v>
      </c>
      <c r="BC34">
        <v>23424780</v>
      </c>
      <c r="BD34">
        <v>23424780</v>
      </c>
      <c r="BE34" t="s">
        <v>1183</v>
      </c>
      <c r="BF34" t="s">
        <v>126</v>
      </c>
      <c r="BG34" t="s">
        <v>126</v>
      </c>
      <c r="BH34">
        <v>-99</v>
      </c>
      <c r="BI34">
        <v>-99</v>
      </c>
      <c r="BJ34" t="s">
        <v>1426</v>
      </c>
      <c r="BK34" t="s">
        <v>1426</v>
      </c>
      <c r="BL34" t="s">
        <v>1758</v>
      </c>
      <c r="BM34" t="s">
        <v>921</v>
      </c>
      <c r="BN34">
        <v>15</v>
      </c>
      <c r="BO34">
        <v>32</v>
      </c>
      <c r="BP34">
        <v>6</v>
      </c>
      <c r="BQ34">
        <v>-99</v>
      </c>
      <c r="BR34">
        <v>1</v>
      </c>
      <c r="BS34">
        <v>0</v>
      </c>
      <c r="BT34">
        <v>2</v>
      </c>
      <c r="BU34">
        <v>7</v>
      </c>
      <c r="BV34">
        <v>1159320513</v>
      </c>
      <c r="BW34" t="s">
        <v>1784</v>
      </c>
      <c r="BX34" t="s">
        <v>1785</v>
      </c>
      <c r="BY34" t="s">
        <v>1786</v>
      </c>
      <c r="BZ34" t="s">
        <v>1787</v>
      </c>
      <c r="CA34" t="s">
        <v>125</v>
      </c>
      <c r="CB34" t="s">
        <v>1788</v>
      </c>
      <c r="CC34" t="s">
        <v>1789</v>
      </c>
      <c r="CD34" t="s">
        <v>1790</v>
      </c>
      <c r="CE34" t="s">
        <v>1791</v>
      </c>
      <c r="CF34" t="s">
        <v>1792</v>
      </c>
      <c r="CG34" t="s">
        <v>1793</v>
      </c>
      <c r="CH34" t="s">
        <v>1794</v>
      </c>
      <c r="CI34" t="s">
        <v>1795</v>
      </c>
      <c r="CJ34" t="s">
        <v>1796</v>
      </c>
      <c r="CK34" t="s">
        <v>1797</v>
      </c>
      <c r="CL34" t="s">
        <v>1798</v>
      </c>
      <c r="CM34" t="s">
        <v>1799</v>
      </c>
      <c r="CN34" t="s">
        <v>1800</v>
      </c>
      <c r="CO34" t="s">
        <v>1801</v>
      </c>
      <c r="CP34" t="s">
        <v>1802</v>
      </c>
      <c r="CQ34" t="s">
        <v>1803</v>
      </c>
      <c r="CR34" t="s">
        <v>1804</v>
      </c>
      <c r="CS34">
        <v>189.67890415376499</v>
      </c>
      <c r="CT34">
        <v>87.701560327279907</v>
      </c>
    </row>
    <row r="35" spans="1:98" x14ac:dyDescent="0.2">
      <c r="A35">
        <v>90.404460200120994</v>
      </c>
      <c r="B35">
        <v>27.421756561523999</v>
      </c>
      <c r="C35" t="s">
        <v>1176</v>
      </c>
      <c r="D35">
        <v>0</v>
      </c>
      <c r="E35">
        <v>5</v>
      </c>
      <c r="F35" t="s">
        <v>55</v>
      </c>
      <c r="G35" t="s">
        <v>56</v>
      </c>
      <c r="H35">
        <v>0</v>
      </c>
      <c r="I35">
        <v>2</v>
      </c>
      <c r="J35" t="s">
        <v>1177</v>
      </c>
      <c r="K35" t="s">
        <v>55</v>
      </c>
      <c r="L35" t="s">
        <v>56</v>
      </c>
      <c r="M35">
        <v>0</v>
      </c>
      <c r="N35" t="s">
        <v>55</v>
      </c>
      <c r="O35" t="s">
        <v>56</v>
      </c>
      <c r="P35">
        <v>0</v>
      </c>
      <c r="Q35" t="s">
        <v>55</v>
      </c>
      <c r="R35" t="s">
        <v>56</v>
      </c>
      <c r="S35">
        <v>0</v>
      </c>
      <c r="T35" t="s">
        <v>55</v>
      </c>
      <c r="U35" t="s">
        <v>55</v>
      </c>
      <c r="V35" t="s">
        <v>56</v>
      </c>
      <c r="W35" t="s">
        <v>55</v>
      </c>
      <c r="Y35" t="s">
        <v>55</v>
      </c>
      <c r="Z35" t="s">
        <v>540</v>
      </c>
      <c r="AA35" t="s">
        <v>1805</v>
      </c>
      <c r="AC35" t="s">
        <v>55</v>
      </c>
      <c r="AF35" t="s">
        <v>55</v>
      </c>
      <c r="AH35">
        <v>5</v>
      </c>
      <c r="AI35">
        <v>6</v>
      </c>
      <c r="AJ35">
        <v>1</v>
      </c>
      <c r="AK35">
        <v>8</v>
      </c>
      <c r="AL35">
        <v>758288</v>
      </c>
      <c r="AM35">
        <v>11</v>
      </c>
      <c r="AN35">
        <v>6432</v>
      </c>
      <c r="AO35">
        <v>2017</v>
      </c>
      <c r="AP35">
        <v>2005</v>
      </c>
      <c r="AQ35">
        <v>2016</v>
      </c>
      <c r="AR35" t="s">
        <v>1424</v>
      </c>
      <c r="AS35" t="s">
        <v>1182</v>
      </c>
      <c r="AT35">
        <v>-99</v>
      </c>
      <c r="AU35" t="s">
        <v>540</v>
      </c>
      <c r="AV35" t="s">
        <v>540</v>
      </c>
      <c r="AW35" t="s">
        <v>56</v>
      </c>
      <c r="AX35" t="s">
        <v>56</v>
      </c>
      <c r="AY35">
        <v>64</v>
      </c>
      <c r="AZ35">
        <v>64</v>
      </c>
      <c r="BA35" t="s">
        <v>540</v>
      </c>
      <c r="BB35" t="s">
        <v>56</v>
      </c>
      <c r="BC35">
        <v>23424770</v>
      </c>
      <c r="BD35">
        <v>23424770</v>
      </c>
      <c r="BE35" t="s">
        <v>1183</v>
      </c>
      <c r="BF35" t="s">
        <v>56</v>
      </c>
      <c r="BG35" t="s">
        <v>56</v>
      </c>
      <c r="BH35">
        <v>-99</v>
      </c>
      <c r="BI35">
        <v>-99</v>
      </c>
      <c r="BJ35" t="s">
        <v>1184</v>
      </c>
      <c r="BK35" t="s">
        <v>1184</v>
      </c>
      <c r="BL35" t="s">
        <v>1330</v>
      </c>
      <c r="BM35" t="s">
        <v>917</v>
      </c>
      <c r="BN35">
        <v>6</v>
      </c>
      <c r="BO35">
        <v>6</v>
      </c>
      <c r="BP35">
        <v>6</v>
      </c>
      <c r="BQ35">
        <v>-99</v>
      </c>
      <c r="BR35">
        <v>1</v>
      </c>
      <c r="BS35">
        <v>0</v>
      </c>
      <c r="BT35">
        <v>4</v>
      </c>
      <c r="BU35">
        <v>9</v>
      </c>
      <c r="BV35">
        <v>1159320453</v>
      </c>
      <c r="BW35" t="s">
        <v>1806</v>
      </c>
      <c r="BX35" t="s">
        <v>1807</v>
      </c>
      <c r="BY35" t="s">
        <v>1808</v>
      </c>
      <c r="BZ35" t="s">
        <v>55</v>
      </c>
      <c r="CA35" t="s">
        <v>55</v>
      </c>
      <c r="CB35" t="s">
        <v>1809</v>
      </c>
      <c r="CC35" t="s">
        <v>1810</v>
      </c>
      <c r="CD35" t="s">
        <v>1811</v>
      </c>
      <c r="CE35" t="s">
        <v>1812</v>
      </c>
      <c r="CF35" t="s">
        <v>1813</v>
      </c>
      <c r="CG35" t="s">
        <v>55</v>
      </c>
      <c r="CH35" t="s">
        <v>55</v>
      </c>
      <c r="CI35" t="s">
        <v>1814</v>
      </c>
      <c r="CJ35" t="s">
        <v>1815</v>
      </c>
      <c r="CK35" t="s">
        <v>55</v>
      </c>
      <c r="CL35" t="s">
        <v>55</v>
      </c>
      <c r="CM35" t="s">
        <v>1816</v>
      </c>
      <c r="CN35" t="s">
        <v>1817</v>
      </c>
      <c r="CO35" t="s">
        <v>55</v>
      </c>
      <c r="CP35" t="s">
        <v>55</v>
      </c>
      <c r="CQ35" t="s">
        <v>55</v>
      </c>
      <c r="CR35" t="s">
        <v>1818</v>
      </c>
      <c r="CS35">
        <v>3.6840268421879001</v>
      </c>
      <c r="CT35">
        <v>9.8898453688688708</v>
      </c>
    </row>
    <row r="36" spans="1:98" x14ac:dyDescent="0.2">
      <c r="A36">
        <v>31.255306143181599</v>
      </c>
      <c r="B36">
        <v>49.160078290898099</v>
      </c>
      <c r="C36" t="s">
        <v>1176</v>
      </c>
      <c r="D36">
        <v>0</v>
      </c>
      <c r="E36">
        <v>3</v>
      </c>
      <c r="F36" t="s">
        <v>449</v>
      </c>
      <c r="G36" t="s">
        <v>450</v>
      </c>
      <c r="H36">
        <v>0</v>
      </c>
      <c r="I36">
        <v>2</v>
      </c>
      <c r="J36" t="s">
        <v>1177</v>
      </c>
      <c r="K36" t="s">
        <v>449</v>
      </c>
      <c r="L36" t="s">
        <v>450</v>
      </c>
      <c r="M36">
        <v>0</v>
      </c>
      <c r="N36" t="s">
        <v>449</v>
      </c>
      <c r="O36" t="s">
        <v>450</v>
      </c>
      <c r="P36">
        <v>0</v>
      </c>
      <c r="Q36" t="s">
        <v>449</v>
      </c>
      <c r="R36" t="s">
        <v>450</v>
      </c>
      <c r="S36">
        <v>0</v>
      </c>
      <c r="T36" t="s">
        <v>449</v>
      </c>
      <c r="U36" t="s">
        <v>449</v>
      </c>
      <c r="V36" t="s">
        <v>450</v>
      </c>
      <c r="W36" t="s">
        <v>449</v>
      </c>
      <c r="Y36" t="s">
        <v>1819</v>
      </c>
      <c r="Z36" t="s">
        <v>737</v>
      </c>
      <c r="AA36" t="s">
        <v>449</v>
      </c>
      <c r="AC36" t="s">
        <v>449</v>
      </c>
      <c r="AF36" t="s">
        <v>449</v>
      </c>
      <c r="AH36">
        <v>5</v>
      </c>
      <c r="AI36">
        <v>1</v>
      </c>
      <c r="AJ36">
        <v>6</v>
      </c>
      <c r="AK36">
        <v>3</v>
      </c>
      <c r="AL36">
        <v>44033874</v>
      </c>
      <c r="AM36">
        <v>15</v>
      </c>
      <c r="AN36">
        <v>352600</v>
      </c>
      <c r="AO36">
        <v>2017</v>
      </c>
      <c r="AP36">
        <v>2001</v>
      </c>
      <c r="AQ36">
        <v>2016</v>
      </c>
      <c r="AR36" t="s">
        <v>1203</v>
      </c>
      <c r="AS36" t="s">
        <v>1182</v>
      </c>
      <c r="AT36">
        <v>-99</v>
      </c>
      <c r="AU36" t="s">
        <v>1820</v>
      </c>
      <c r="AV36" t="s">
        <v>737</v>
      </c>
      <c r="AW36" t="s">
        <v>450</v>
      </c>
      <c r="AX36" t="s">
        <v>450</v>
      </c>
      <c r="AY36">
        <v>804</v>
      </c>
      <c r="AZ36">
        <v>804</v>
      </c>
      <c r="BA36" t="s">
        <v>737</v>
      </c>
      <c r="BB36" t="s">
        <v>450</v>
      </c>
      <c r="BC36">
        <v>23424976</v>
      </c>
      <c r="BD36">
        <v>23424976</v>
      </c>
      <c r="BE36" t="s">
        <v>1183</v>
      </c>
      <c r="BF36" t="s">
        <v>450</v>
      </c>
      <c r="BG36" t="s">
        <v>450</v>
      </c>
      <c r="BH36">
        <v>-99</v>
      </c>
      <c r="BI36">
        <v>-99</v>
      </c>
      <c r="BJ36" t="s">
        <v>1584</v>
      </c>
      <c r="BK36" t="s">
        <v>1584</v>
      </c>
      <c r="BL36" t="s">
        <v>1821</v>
      </c>
      <c r="BM36" t="s">
        <v>846</v>
      </c>
      <c r="BN36">
        <v>7</v>
      </c>
      <c r="BO36">
        <v>7</v>
      </c>
      <c r="BP36">
        <v>4</v>
      </c>
      <c r="BQ36">
        <v>-99</v>
      </c>
      <c r="BR36">
        <v>1</v>
      </c>
      <c r="BS36">
        <v>0</v>
      </c>
      <c r="BT36">
        <v>3</v>
      </c>
      <c r="BU36">
        <v>7</v>
      </c>
      <c r="BV36">
        <v>1159321345</v>
      </c>
      <c r="BW36" t="s">
        <v>1822</v>
      </c>
      <c r="BX36" t="s">
        <v>1823</v>
      </c>
      <c r="BY36" t="s">
        <v>1824</v>
      </c>
      <c r="BZ36" t="s">
        <v>449</v>
      </c>
      <c r="CA36" t="s">
        <v>449</v>
      </c>
      <c r="CB36" t="s">
        <v>1825</v>
      </c>
      <c r="CC36" t="s">
        <v>449</v>
      </c>
      <c r="CD36" t="s">
        <v>1826</v>
      </c>
      <c r="CE36" t="s">
        <v>1827</v>
      </c>
      <c r="CF36" t="s">
        <v>1828</v>
      </c>
      <c r="CG36" t="s">
        <v>1829</v>
      </c>
      <c r="CH36" t="s">
        <v>1830</v>
      </c>
      <c r="CI36" t="s">
        <v>1831</v>
      </c>
      <c r="CJ36" t="s">
        <v>1832</v>
      </c>
      <c r="CK36" t="s">
        <v>1833</v>
      </c>
      <c r="CL36" t="s">
        <v>1829</v>
      </c>
      <c r="CM36" t="s">
        <v>1834</v>
      </c>
      <c r="CN36" t="s">
        <v>1835</v>
      </c>
      <c r="CO36" t="s">
        <v>1829</v>
      </c>
      <c r="CP36" t="s">
        <v>1836</v>
      </c>
      <c r="CQ36" t="s">
        <v>1829</v>
      </c>
      <c r="CR36" t="s">
        <v>1837</v>
      </c>
      <c r="CS36">
        <v>70.541235169994295</v>
      </c>
      <c r="CT36">
        <v>75.458823283144994</v>
      </c>
    </row>
    <row r="37" spans="1:98" x14ac:dyDescent="0.2">
      <c r="A37">
        <v>28.033566394959301</v>
      </c>
      <c r="B37">
        <v>53.531880478346601</v>
      </c>
      <c r="C37" t="s">
        <v>1176</v>
      </c>
      <c r="D37">
        <v>0</v>
      </c>
      <c r="E37">
        <v>4</v>
      </c>
      <c r="F37" t="s">
        <v>45</v>
      </c>
      <c r="G37" t="s">
        <v>46</v>
      </c>
      <c r="H37">
        <v>0</v>
      </c>
      <c r="I37">
        <v>2</v>
      </c>
      <c r="J37" t="s">
        <v>1177</v>
      </c>
      <c r="K37" t="s">
        <v>45</v>
      </c>
      <c r="L37" t="s">
        <v>46</v>
      </c>
      <c r="M37">
        <v>0</v>
      </c>
      <c r="N37" t="s">
        <v>45</v>
      </c>
      <c r="O37" t="s">
        <v>46</v>
      </c>
      <c r="P37">
        <v>0</v>
      </c>
      <c r="Q37" t="s">
        <v>45</v>
      </c>
      <c r="R37" t="s">
        <v>46</v>
      </c>
      <c r="S37">
        <v>0</v>
      </c>
      <c r="T37" t="s">
        <v>45</v>
      </c>
      <c r="U37" t="s">
        <v>45</v>
      </c>
      <c r="V37" t="s">
        <v>46</v>
      </c>
      <c r="W37" t="s">
        <v>45</v>
      </c>
      <c r="Y37" t="s">
        <v>1838</v>
      </c>
      <c r="Z37" t="s">
        <v>535</v>
      </c>
      <c r="AA37" t="s">
        <v>1839</v>
      </c>
      <c r="AC37" t="s">
        <v>45</v>
      </c>
      <c r="AF37" t="s">
        <v>45</v>
      </c>
      <c r="AH37">
        <v>1</v>
      </c>
      <c r="AI37">
        <v>1</v>
      </c>
      <c r="AJ37">
        <v>5</v>
      </c>
      <c r="AK37">
        <v>11</v>
      </c>
      <c r="AL37">
        <v>9549747</v>
      </c>
      <c r="AM37">
        <v>13</v>
      </c>
      <c r="AN37">
        <v>165400</v>
      </c>
      <c r="AO37">
        <v>2017</v>
      </c>
      <c r="AP37">
        <v>2009</v>
      </c>
      <c r="AQ37">
        <v>2016</v>
      </c>
      <c r="AR37" t="s">
        <v>1203</v>
      </c>
      <c r="AS37" t="s">
        <v>1204</v>
      </c>
      <c r="AT37">
        <v>-99</v>
      </c>
      <c r="AU37" t="s">
        <v>541</v>
      </c>
      <c r="AV37" t="s">
        <v>535</v>
      </c>
      <c r="AW37" t="s">
        <v>46</v>
      </c>
      <c r="AX37" t="s">
        <v>46</v>
      </c>
      <c r="AY37">
        <v>112</v>
      </c>
      <c r="AZ37">
        <v>112</v>
      </c>
      <c r="BA37" t="s">
        <v>535</v>
      </c>
      <c r="BB37" t="s">
        <v>46</v>
      </c>
      <c r="BC37">
        <v>23424765</v>
      </c>
      <c r="BD37">
        <v>23424765</v>
      </c>
      <c r="BE37" t="s">
        <v>1183</v>
      </c>
      <c r="BF37" t="s">
        <v>46</v>
      </c>
      <c r="BG37" t="s">
        <v>46</v>
      </c>
      <c r="BH37">
        <v>-99</v>
      </c>
      <c r="BI37">
        <v>-99</v>
      </c>
      <c r="BJ37" t="s">
        <v>1584</v>
      </c>
      <c r="BK37" t="s">
        <v>1584</v>
      </c>
      <c r="BL37" t="s">
        <v>1821</v>
      </c>
      <c r="BM37" t="s">
        <v>846</v>
      </c>
      <c r="BN37">
        <v>7</v>
      </c>
      <c r="BO37">
        <v>7</v>
      </c>
      <c r="BP37">
        <v>5</v>
      </c>
      <c r="BQ37">
        <v>-99</v>
      </c>
      <c r="BR37">
        <v>1</v>
      </c>
      <c r="BS37">
        <v>0</v>
      </c>
      <c r="BT37">
        <v>3</v>
      </c>
      <c r="BU37">
        <v>8</v>
      </c>
      <c r="BV37">
        <v>1159320427</v>
      </c>
      <c r="BW37" t="s">
        <v>1840</v>
      </c>
      <c r="BX37" t="s">
        <v>1841</v>
      </c>
      <c r="BY37" t="s">
        <v>1842</v>
      </c>
      <c r="BZ37" t="s">
        <v>1843</v>
      </c>
      <c r="CA37" t="s">
        <v>45</v>
      </c>
      <c r="CB37" t="s">
        <v>1844</v>
      </c>
      <c r="CC37" t="s">
        <v>1845</v>
      </c>
      <c r="CD37" t="s">
        <v>1846</v>
      </c>
      <c r="CE37" t="s">
        <v>1847</v>
      </c>
      <c r="CF37" t="s">
        <v>1848</v>
      </c>
      <c r="CG37" t="s">
        <v>45</v>
      </c>
      <c r="CH37" t="s">
        <v>1849</v>
      </c>
      <c r="CI37" t="s">
        <v>1850</v>
      </c>
      <c r="CJ37" t="s">
        <v>1851</v>
      </c>
      <c r="CK37" t="s">
        <v>1852</v>
      </c>
      <c r="CL37" t="s">
        <v>1853</v>
      </c>
      <c r="CM37" t="s">
        <v>1854</v>
      </c>
      <c r="CN37" t="s">
        <v>1855</v>
      </c>
      <c r="CO37" t="s">
        <v>1856</v>
      </c>
      <c r="CP37" t="s">
        <v>1857</v>
      </c>
      <c r="CQ37" t="s">
        <v>45</v>
      </c>
      <c r="CR37" t="s">
        <v>1858</v>
      </c>
      <c r="CS37">
        <v>28.122390360259601</v>
      </c>
      <c r="CT37">
        <v>33.713429628377298</v>
      </c>
    </row>
    <row r="38" spans="1:98" x14ac:dyDescent="0.2">
      <c r="A38">
        <v>17.211133197410099</v>
      </c>
      <c r="B38">
        <v>-22.129246638667301</v>
      </c>
      <c r="C38" t="s">
        <v>1176</v>
      </c>
      <c r="D38">
        <v>0</v>
      </c>
      <c r="E38">
        <v>3</v>
      </c>
      <c r="F38" t="s">
        <v>299</v>
      </c>
      <c r="G38" t="s">
        <v>300</v>
      </c>
      <c r="H38">
        <v>0</v>
      </c>
      <c r="I38">
        <v>2</v>
      </c>
      <c r="J38" t="s">
        <v>1177</v>
      </c>
      <c r="K38" t="s">
        <v>299</v>
      </c>
      <c r="L38" t="s">
        <v>300</v>
      </c>
      <c r="M38">
        <v>0</v>
      </c>
      <c r="N38" t="s">
        <v>299</v>
      </c>
      <c r="O38" t="s">
        <v>300</v>
      </c>
      <c r="P38">
        <v>0</v>
      </c>
      <c r="Q38" t="s">
        <v>299</v>
      </c>
      <c r="R38" t="s">
        <v>300</v>
      </c>
      <c r="S38">
        <v>0</v>
      </c>
      <c r="T38" t="s">
        <v>299</v>
      </c>
      <c r="U38" t="s">
        <v>299</v>
      </c>
      <c r="V38" t="s">
        <v>300</v>
      </c>
      <c r="W38" t="s">
        <v>299</v>
      </c>
      <c r="Y38" t="s">
        <v>1859</v>
      </c>
      <c r="Z38" t="s">
        <v>662</v>
      </c>
      <c r="AA38" t="s">
        <v>1860</v>
      </c>
      <c r="AC38" t="s">
        <v>299</v>
      </c>
      <c r="AF38" t="s">
        <v>299</v>
      </c>
      <c r="AH38">
        <v>4</v>
      </c>
      <c r="AI38">
        <v>1</v>
      </c>
      <c r="AJ38">
        <v>1</v>
      </c>
      <c r="AK38">
        <v>7</v>
      </c>
      <c r="AL38">
        <v>2484780</v>
      </c>
      <c r="AM38">
        <v>12</v>
      </c>
      <c r="AN38">
        <v>25990</v>
      </c>
      <c r="AO38">
        <v>2017</v>
      </c>
      <c r="AP38">
        <v>2001</v>
      </c>
      <c r="AQ38">
        <v>2016</v>
      </c>
      <c r="AR38" t="s">
        <v>1203</v>
      </c>
      <c r="AS38" t="s">
        <v>1204</v>
      </c>
      <c r="AT38">
        <v>-99</v>
      </c>
      <c r="AU38" t="s">
        <v>1861</v>
      </c>
      <c r="AV38" t="s">
        <v>662</v>
      </c>
      <c r="AW38" t="s">
        <v>300</v>
      </c>
      <c r="AX38" t="s">
        <v>300</v>
      </c>
      <c r="AY38">
        <v>516</v>
      </c>
      <c r="AZ38">
        <v>516</v>
      </c>
      <c r="BA38" t="s">
        <v>662</v>
      </c>
      <c r="BB38" t="s">
        <v>300</v>
      </c>
      <c r="BC38">
        <v>23424987</v>
      </c>
      <c r="BD38">
        <v>23424987</v>
      </c>
      <c r="BE38" t="s">
        <v>1183</v>
      </c>
      <c r="BF38" t="s">
        <v>300</v>
      </c>
      <c r="BG38" t="s">
        <v>300</v>
      </c>
      <c r="BH38">
        <v>-99</v>
      </c>
      <c r="BI38">
        <v>-99</v>
      </c>
      <c r="BJ38" t="s">
        <v>1426</v>
      </c>
      <c r="BK38" t="s">
        <v>1426</v>
      </c>
      <c r="BL38" t="s">
        <v>1862</v>
      </c>
      <c r="BM38" t="s">
        <v>921</v>
      </c>
      <c r="BN38">
        <v>7</v>
      </c>
      <c r="BO38">
        <v>7</v>
      </c>
      <c r="BP38">
        <v>4</v>
      </c>
      <c r="BQ38">
        <v>-99</v>
      </c>
      <c r="BR38">
        <v>1</v>
      </c>
      <c r="BS38">
        <v>0</v>
      </c>
      <c r="BT38">
        <v>3</v>
      </c>
      <c r="BU38">
        <v>7.5</v>
      </c>
      <c r="BV38">
        <v>1159321085</v>
      </c>
      <c r="BW38" t="s">
        <v>1863</v>
      </c>
      <c r="BX38" t="s">
        <v>1864</v>
      </c>
      <c r="BY38" t="s">
        <v>1865</v>
      </c>
      <c r="BZ38" t="s">
        <v>299</v>
      </c>
      <c r="CA38" t="s">
        <v>299</v>
      </c>
      <c r="CB38" t="s">
        <v>299</v>
      </c>
      <c r="CC38" t="s">
        <v>1866</v>
      </c>
      <c r="CD38" t="s">
        <v>1867</v>
      </c>
      <c r="CE38" t="s">
        <v>1868</v>
      </c>
      <c r="CF38" t="s">
        <v>1869</v>
      </c>
      <c r="CG38" t="s">
        <v>299</v>
      </c>
      <c r="CH38" t="s">
        <v>299</v>
      </c>
      <c r="CI38" t="s">
        <v>1870</v>
      </c>
      <c r="CJ38" t="s">
        <v>1871</v>
      </c>
      <c r="CK38" t="s">
        <v>1872</v>
      </c>
      <c r="CL38" t="s">
        <v>299</v>
      </c>
      <c r="CM38" t="s">
        <v>1869</v>
      </c>
      <c r="CN38" t="s">
        <v>1873</v>
      </c>
      <c r="CO38" t="s">
        <v>299</v>
      </c>
      <c r="CP38" t="s">
        <v>1874</v>
      </c>
      <c r="CQ38" t="s">
        <v>299</v>
      </c>
      <c r="CR38" t="s">
        <v>1875</v>
      </c>
      <c r="CS38">
        <v>72.1291487622441</v>
      </c>
      <c r="CT38">
        <v>49.893043742303099</v>
      </c>
    </row>
    <row r="39" spans="1:98" x14ac:dyDescent="0.2">
      <c r="A39">
        <v>25.087364435238101</v>
      </c>
      <c r="B39">
        <v>-29.001032178253499</v>
      </c>
      <c r="C39" t="s">
        <v>1176</v>
      </c>
      <c r="D39">
        <v>0</v>
      </c>
      <c r="E39">
        <v>2</v>
      </c>
      <c r="F39" t="s">
        <v>403</v>
      </c>
      <c r="G39" t="s">
        <v>404</v>
      </c>
      <c r="H39">
        <v>0</v>
      </c>
      <c r="I39">
        <v>2</v>
      </c>
      <c r="J39" t="s">
        <v>1177</v>
      </c>
      <c r="K39" t="s">
        <v>403</v>
      </c>
      <c r="L39" t="s">
        <v>404</v>
      </c>
      <c r="M39">
        <v>0</v>
      </c>
      <c r="N39" t="s">
        <v>403</v>
      </c>
      <c r="O39" t="s">
        <v>404</v>
      </c>
      <c r="P39">
        <v>0</v>
      </c>
      <c r="Q39" t="s">
        <v>403</v>
      </c>
      <c r="R39" t="s">
        <v>404</v>
      </c>
      <c r="S39">
        <v>0</v>
      </c>
      <c r="T39" t="s">
        <v>403</v>
      </c>
      <c r="U39" t="s">
        <v>403</v>
      </c>
      <c r="V39" t="s">
        <v>404</v>
      </c>
      <c r="W39" t="s">
        <v>403</v>
      </c>
      <c r="Y39" t="s">
        <v>1876</v>
      </c>
      <c r="Z39" t="s">
        <v>714</v>
      </c>
      <c r="AA39" t="s">
        <v>1877</v>
      </c>
      <c r="AC39" t="s">
        <v>403</v>
      </c>
      <c r="AF39" t="s">
        <v>403</v>
      </c>
      <c r="AH39">
        <v>2</v>
      </c>
      <c r="AI39">
        <v>3</v>
      </c>
      <c r="AJ39">
        <v>4</v>
      </c>
      <c r="AK39">
        <v>2</v>
      </c>
      <c r="AL39">
        <v>54841552</v>
      </c>
      <c r="AM39">
        <v>16</v>
      </c>
      <c r="AN39">
        <v>739100</v>
      </c>
      <c r="AO39">
        <v>2017</v>
      </c>
      <c r="AP39">
        <v>2001</v>
      </c>
      <c r="AQ39">
        <v>2016</v>
      </c>
      <c r="AR39" t="s">
        <v>1223</v>
      </c>
      <c r="AS39" t="s">
        <v>1204</v>
      </c>
      <c r="AT39">
        <v>-99</v>
      </c>
      <c r="AU39" t="s">
        <v>1878</v>
      </c>
      <c r="AV39" t="s">
        <v>714</v>
      </c>
      <c r="AW39" t="s">
        <v>404</v>
      </c>
      <c r="AX39" t="s">
        <v>404</v>
      </c>
      <c r="AY39">
        <v>710</v>
      </c>
      <c r="AZ39">
        <v>710</v>
      </c>
      <c r="BA39" t="s">
        <v>714</v>
      </c>
      <c r="BB39" t="s">
        <v>404</v>
      </c>
      <c r="BC39">
        <v>23424942</v>
      </c>
      <c r="BD39">
        <v>23424942</v>
      </c>
      <c r="BE39" t="s">
        <v>1183</v>
      </c>
      <c r="BF39" t="s">
        <v>404</v>
      </c>
      <c r="BG39" t="s">
        <v>404</v>
      </c>
      <c r="BH39">
        <v>-99</v>
      </c>
      <c r="BI39">
        <v>-99</v>
      </c>
      <c r="BJ39" t="s">
        <v>1426</v>
      </c>
      <c r="BK39" t="s">
        <v>1426</v>
      </c>
      <c r="BL39" t="s">
        <v>1862</v>
      </c>
      <c r="BM39" t="s">
        <v>921</v>
      </c>
      <c r="BN39">
        <v>12</v>
      </c>
      <c r="BO39">
        <v>12</v>
      </c>
      <c r="BP39">
        <v>5</v>
      </c>
      <c r="BQ39">
        <v>-99</v>
      </c>
      <c r="BR39">
        <v>1</v>
      </c>
      <c r="BS39">
        <v>0</v>
      </c>
      <c r="BT39">
        <v>1.7</v>
      </c>
      <c r="BU39">
        <v>6.7</v>
      </c>
      <c r="BV39">
        <v>1159321431</v>
      </c>
      <c r="BW39" t="s">
        <v>1879</v>
      </c>
      <c r="BX39" t="s">
        <v>1880</v>
      </c>
      <c r="BY39" t="s">
        <v>1881</v>
      </c>
      <c r="BZ39" t="s">
        <v>1882</v>
      </c>
      <c r="CA39" t="s">
        <v>403</v>
      </c>
      <c r="CB39" t="s">
        <v>1883</v>
      </c>
      <c r="CC39" t="s">
        <v>1884</v>
      </c>
      <c r="CD39" t="s">
        <v>1885</v>
      </c>
      <c r="CE39" t="s">
        <v>1886</v>
      </c>
      <c r="CF39" t="s">
        <v>1887</v>
      </c>
      <c r="CG39" t="s">
        <v>1888</v>
      </c>
      <c r="CH39" t="s">
        <v>1889</v>
      </c>
      <c r="CI39" t="s">
        <v>1890</v>
      </c>
      <c r="CJ39" t="s">
        <v>1891</v>
      </c>
      <c r="CK39" t="s">
        <v>1892</v>
      </c>
      <c r="CL39" t="s">
        <v>1893</v>
      </c>
      <c r="CM39" t="s">
        <v>1894</v>
      </c>
      <c r="CN39" t="s">
        <v>1895</v>
      </c>
      <c r="CO39" t="s">
        <v>1896</v>
      </c>
      <c r="CP39" t="s">
        <v>1897</v>
      </c>
      <c r="CQ39" t="s">
        <v>1898</v>
      </c>
      <c r="CR39" t="s">
        <v>1899</v>
      </c>
      <c r="CS39">
        <v>113.10134208447801</v>
      </c>
      <c r="CT39">
        <v>72.967512497369299</v>
      </c>
    </row>
    <row r="40" spans="1:98" x14ac:dyDescent="0.2">
      <c r="A40">
        <v>-63.055070631098097</v>
      </c>
      <c r="B40">
        <v>18.077620618727899</v>
      </c>
      <c r="C40" t="s">
        <v>1176</v>
      </c>
      <c r="D40">
        <v>3</v>
      </c>
      <c r="E40">
        <v>6</v>
      </c>
      <c r="F40" t="s">
        <v>159</v>
      </c>
      <c r="G40" t="s">
        <v>991</v>
      </c>
      <c r="H40">
        <v>1</v>
      </c>
      <c r="I40">
        <v>2</v>
      </c>
      <c r="J40" t="s">
        <v>1283</v>
      </c>
      <c r="K40" t="s">
        <v>992</v>
      </c>
      <c r="L40" t="s">
        <v>370</v>
      </c>
      <c r="M40">
        <v>0</v>
      </c>
      <c r="N40" t="s">
        <v>992</v>
      </c>
      <c r="O40" t="s">
        <v>370</v>
      </c>
      <c r="P40">
        <v>0</v>
      </c>
      <c r="Q40" t="s">
        <v>992</v>
      </c>
      <c r="R40" t="s">
        <v>370</v>
      </c>
      <c r="S40">
        <v>0</v>
      </c>
      <c r="T40" t="s">
        <v>1900</v>
      </c>
      <c r="U40" t="s">
        <v>1901</v>
      </c>
      <c r="V40" t="s">
        <v>370</v>
      </c>
      <c r="W40" t="s">
        <v>1901</v>
      </c>
      <c r="Y40" t="s">
        <v>1902</v>
      </c>
      <c r="Z40" t="s">
        <v>697</v>
      </c>
      <c r="AA40" t="s">
        <v>1903</v>
      </c>
      <c r="AC40" t="s">
        <v>992</v>
      </c>
      <c r="AD40" t="s">
        <v>1579</v>
      </c>
      <c r="AF40" t="s">
        <v>895</v>
      </c>
      <c r="AH40">
        <v>7</v>
      </c>
      <c r="AI40">
        <v>5</v>
      </c>
      <c r="AJ40">
        <v>9</v>
      </c>
      <c r="AK40">
        <v>11</v>
      </c>
      <c r="AL40">
        <v>32125</v>
      </c>
      <c r="AM40">
        <v>7</v>
      </c>
      <c r="AN40">
        <v>561.5</v>
      </c>
      <c r="AO40">
        <v>2017</v>
      </c>
      <c r="AP40">
        <v>-99</v>
      </c>
      <c r="AQ40">
        <v>2016</v>
      </c>
      <c r="AR40" t="s">
        <v>1203</v>
      </c>
      <c r="AS40" t="s">
        <v>1289</v>
      </c>
      <c r="AT40">
        <v>0</v>
      </c>
      <c r="AU40" t="s">
        <v>1904</v>
      </c>
      <c r="AV40" t="s">
        <v>697</v>
      </c>
      <c r="AW40" t="s">
        <v>370</v>
      </c>
      <c r="AX40" t="s">
        <v>370</v>
      </c>
      <c r="AY40">
        <v>663</v>
      </c>
      <c r="AZ40">
        <v>663</v>
      </c>
      <c r="BA40" t="s">
        <v>697</v>
      </c>
      <c r="BB40" t="s">
        <v>370</v>
      </c>
      <c r="BC40">
        <v>56042305</v>
      </c>
      <c r="BD40">
        <v>56042305</v>
      </c>
      <c r="BE40" t="s">
        <v>1183</v>
      </c>
      <c r="BF40" t="s">
        <v>370</v>
      </c>
      <c r="BG40" t="s">
        <v>370</v>
      </c>
      <c r="BH40">
        <v>-99</v>
      </c>
      <c r="BI40">
        <v>-99</v>
      </c>
      <c r="BJ40" t="s">
        <v>903</v>
      </c>
      <c r="BK40" t="s">
        <v>1225</v>
      </c>
      <c r="BL40" t="s">
        <v>1905</v>
      </c>
      <c r="BM40" t="s">
        <v>882</v>
      </c>
      <c r="BN40">
        <v>9</v>
      </c>
      <c r="BO40">
        <v>12</v>
      </c>
      <c r="BP40">
        <v>6</v>
      </c>
      <c r="BQ40">
        <v>4</v>
      </c>
      <c r="BR40">
        <v>-99</v>
      </c>
      <c r="BS40">
        <v>0</v>
      </c>
      <c r="BT40">
        <v>5</v>
      </c>
      <c r="BU40">
        <v>10</v>
      </c>
      <c r="BV40">
        <v>1159320639</v>
      </c>
      <c r="BW40" t="s">
        <v>1906</v>
      </c>
      <c r="BX40" t="s">
        <v>1907</v>
      </c>
      <c r="BZ40" t="s">
        <v>1901</v>
      </c>
      <c r="CA40" t="s">
        <v>992</v>
      </c>
      <c r="CB40" t="s">
        <v>1908</v>
      </c>
      <c r="CC40" t="s">
        <v>1901</v>
      </c>
      <c r="CD40" t="s">
        <v>1909</v>
      </c>
      <c r="CF40" t="s">
        <v>1901</v>
      </c>
      <c r="CG40" t="s">
        <v>992</v>
      </c>
      <c r="CH40" t="s">
        <v>1901</v>
      </c>
      <c r="CI40" t="s">
        <v>1910</v>
      </c>
      <c r="CJ40" t="s">
        <v>1911</v>
      </c>
      <c r="CK40" t="s">
        <v>1912</v>
      </c>
      <c r="CL40" t="s">
        <v>1901</v>
      </c>
      <c r="CM40" t="s">
        <v>1913</v>
      </c>
      <c r="CN40" t="s">
        <v>1914</v>
      </c>
      <c r="CO40" t="s">
        <v>992</v>
      </c>
      <c r="CP40" t="s">
        <v>992</v>
      </c>
      <c r="CQ40" t="s">
        <v>1901</v>
      </c>
      <c r="CR40" t="s">
        <v>1915</v>
      </c>
      <c r="CS40">
        <v>5.8277626501421799E-3</v>
      </c>
      <c r="CT40">
        <v>0.38723831414784099</v>
      </c>
    </row>
    <row r="41" spans="1:98" x14ac:dyDescent="0.2">
      <c r="A41">
        <v>-63.070132700299503</v>
      </c>
      <c r="B41">
        <v>18.040630483456798</v>
      </c>
      <c r="C41" t="s">
        <v>1176</v>
      </c>
      <c r="D41">
        <v>3</v>
      </c>
      <c r="E41">
        <v>6</v>
      </c>
      <c r="F41" t="s">
        <v>305</v>
      </c>
      <c r="G41" t="s">
        <v>1012</v>
      </c>
      <c r="H41">
        <v>1</v>
      </c>
      <c r="I41">
        <v>2</v>
      </c>
      <c r="J41" t="s">
        <v>1346</v>
      </c>
      <c r="K41" t="s">
        <v>1013</v>
      </c>
      <c r="L41" t="s">
        <v>394</v>
      </c>
      <c r="M41">
        <v>0</v>
      </c>
      <c r="N41" t="s">
        <v>1013</v>
      </c>
      <c r="O41" t="s">
        <v>394</v>
      </c>
      <c r="P41">
        <v>0</v>
      </c>
      <c r="Q41" t="s">
        <v>1013</v>
      </c>
      <c r="R41" t="s">
        <v>394</v>
      </c>
      <c r="S41">
        <v>0</v>
      </c>
      <c r="T41" t="s">
        <v>1013</v>
      </c>
      <c r="U41" t="s">
        <v>1013</v>
      </c>
      <c r="V41" t="s">
        <v>394</v>
      </c>
      <c r="W41" t="s">
        <v>1013</v>
      </c>
      <c r="Y41" t="s">
        <v>1902</v>
      </c>
      <c r="Z41" t="s">
        <v>709</v>
      </c>
      <c r="AA41" t="s">
        <v>393</v>
      </c>
      <c r="AC41" t="s">
        <v>1013</v>
      </c>
      <c r="AD41" t="s">
        <v>1916</v>
      </c>
      <c r="AF41" t="s">
        <v>1917</v>
      </c>
      <c r="AH41">
        <v>4</v>
      </c>
      <c r="AI41">
        <v>2</v>
      </c>
      <c r="AJ41">
        <v>2</v>
      </c>
      <c r="AK41">
        <v>9</v>
      </c>
      <c r="AL41">
        <v>42083</v>
      </c>
      <c r="AM41">
        <v>7</v>
      </c>
      <c r="AN41">
        <v>365.8</v>
      </c>
      <c r="AO41">
        <v>2017</v>
      </c>
      <c r="AP41">
        <v>-99</v>
      </c>
      <c r="AQ41">
        <v>2014</v>
      </c>
      <c r="AR41" t="s">
        <v>1203</v>
      </c>
      <c r="AS41" t="s">
        <v>1289</v>
      </c>
      <c r="AT41">
        <v>-99</v>
      </c>
      <c r="AU41" t="s">
        <v>1918</v>
      </c>
      <c r="AV41" t="s">
        <v>709</v>
      </c>
      <c r="AW41" t="s">
        <v>394</v>
      </c>
      <c r="AX41" t="s">
        <v>394</v>
      </c>
      <c r="AY41">
        <v>534</v>
      </c>
      <c r="AZ41">
        <v>534</v>
      </c>
      <c r="BA41" t="s">
        <v>709</v>
      </c>
      <c r="BB41" t="s">
        <v>394</v>
      </c>
      <c r="BC41">
        <v>-90</v>
      </c>
      <c r="BD41">
        <v>23425000</v>
      </c>
      <c r="BE41" t="s">
        <v>1919</v>
      </c>
      <c r="BF41" t="s">
        <v>394</v>
      </c>
      <c r="BG41" t="s">
        <v>394</v>
      </c>
      <c r="BH41">
        <v>-99</v>
      </c>
      <c r="BI41">
        <v>-99</v>
      </c>
      <c r="BJ41" t="s">
        <v>903</v>
      </c>
      <c r="BK41" t="s">
        <v>1225</v>
      </c>
      <c r="BL41" t="s">
        <v>1905</v>
      </c>
      <c r="BM41" t="s">
        <v>882</v>
      </c>
      <c r="BN41">
        <v>12</v>
      </c>
      <c r="BO41">
        <v>12</v>
      </c>
      <c r="BP41">
        <v>6</v>
      </c>
      <c r="BQ41">
        <v>4</v>
      </c>
      <c r="BR41">
        <v>-99</v>
      </c>
      <c r="BS41">
        <v>0</v>
      </c>
      <c r="BT41">
        <v>5</v>
      </c>
      <c r="BU41">
        <v>10</v>
      </c>
      <c r="BV41">
        <v>1159321103</v>
      </c>
      <c r="BW41" t="s">
        <v>1920</v>
      </c>
      <c r="BX41" t="s">
        <v>1921</v>
      </c>
      <c r="BY41" t="s">
        <v>1922</v>
      </c>
      <c r="BZ41" t="s">
        <v>1013</v>
      </c>
      <c r="CA41" t="s">
        <v>1013</v>
      </c>
      <c r="CB41" t="s">
        <v>1013</v>
      </c>
      <c r="CC41" t="s">
        <v>1901</v>
      </c>
      <c r="CD41" t="s">
        <v>1909</v>
      </c>
      <c r="CE41" t="s">
        <v>1923</v>
      </c>
      <c r="CF41" t="s">
        <v>1013</v>
      </c>
      <c r="CG41" t="s">
        <v>1013</v>
      </c>
      <c r="CH41" t="s">
        <v>1013</v>
      </c>
      <c r="CI41" t="s">
        <v>1924</v>
      </c>
      <c r="CJ41" t="s">
        <v>1925</v>
      </c>
      <c r="CK41" t="s">
        <v>1013</v>
      </c>
      <c r="CL41" t="s">
        <v>1013</v>
      </c>
      <c r="CM41" t="s">
        <v>1913</v>
      </c>
      <c r="CN41" t="s">
        <v>1926</v>
      </c>
      <c r="CO41" t="s">
        <v>1013</v>
      </c>
      <c r="CP41" t="s">
        <v>1013</v>
      </c>
      <c r="CQ41" t="s">
        <v>1013</v>
      </c>
      <c r="CR41" t="s">
        <v>1927</v>
      </c>
      <c r="CS41">
        <v>1.9931929323320201E-3</v>
      </c>
      <c r="CT41">
        <v>0.226585551789904</v>
      </c>
    </row>
    <row r="42" spans="1:98" x14ac:dyDescent="0.2">
      <c r="A42">
        <v>56.092656542563098</v>
      </c>
      <c r="B42">
        <v>20.601805654197801</v>
      </c>
      <c r="C42" t="s">
        <v>1176</v>
      </c>
      <c r="D42">
        <v>0</v>
      </c>
      <c r="E42">
        <v>4</v>
      </c>
      <c r="F42" t="s">
        <v>325</v>
      </c>
      <c r="G42" t="s">
        <v>326</v>
      </c>
      <c r="H42">
        <v>0</v>
      </c>
      <c r="I42">
        <v>2</v>
      </c>
      <c r="J42" t="s">
        <v>1177</v>
      </c>
      <c r="K42" t="s">
        <v>325</v>
      </c>
      <c r="L42" t="s">
        <v>326</v>
      </c>
      <c r="M42">
        <v>0</v>
      </c>
      <c r="N42" t="s">
        <v>325</v>
      </c>
      <c r="O42" t="s">
        <v>326</v>
      </c>
      <c r="P42">
        <v>0</v>
      </c>
      <c r="Q42" t="s">
        <v>325</v>
      </c>
      <c r="R42" t="s">
        <v>326</v>
      </c>
      <c r="S42">
        <v>0</v>
      </c>
      <c r="T42" t="s">
        <v>325</v>
      </c>
      <c r="U42" t="s">
        <v>325</v>
      </c>
      <c r="V42" t="s">
        <v>326</v>
      </c>
      <c r="W42" t="s">
        <v>325</v>
      </c>
      <c r="Y42" t="s">
        <v>325</v>
      </c>
      <c r="Z42" t="s">
        <v>675</v>
      </c>
      <c r="AA42" t="s">
        <v>1928</v>
      </c>
      <c r="AC42" t="s">
        <v>325</v>
      </c>
      <c r="AF42" t="s">
        <v>325</v>
      </c>
      <c r="AH42">
        <v>1</v>
      </c>
      <c r="AI42">
        <v>4</v>
      </c>
      <c r="AJ42">
        <v>1</v>
      </c>
      <c r="AK42">
        <v>6</v>
      </c>
      <c r="AL42">
        <v>3424386</v>
      </c>
      <c r="AM42">
        <v>12</v>
      </c>
      <c r="AN42">
        <v>173100</v>
      </c>
      <c r="AO42">
        <v>2017</v>
      </c>
      <c r="AP42">
        <v>2010</v>
      </c>
      <c r="AQ42">
        <v>2016</v>
      </c>
      <c r="AR42" t="s">
        <v>1203</v>
      </c>
      <c r="AS42" t="s">
        <v>1289</v>
      </c>
      <c r="AT42">
        <v>-99</v>
      </c>
      <c r="AU42" t="s">
        <v>651</v>
      </c>
      <c r="AV42" t="s">
        <v>675</v>
      </c>
      <c r="AW42" t="s">
        <v>326</v>
      </c>
      <c r="AX42" t="s">
        <v>326</v>
      </c>
      <c r="AY42">
        <v>512</v>
      </c>
      <c r="AZ42">
        <v>512</v>
      </c>
      <c r="BA42" t="s">
        <v>675</v>
      </c>
      <c r="BB42" t="s">
        <v>326</v>
      </c>
      <c r="BC42">
        <v>23424898</v>
      </c>
      <c r="BD42">
        <v>23424898</v>
      </c>
      <c r="BE42" t="s">
        <v>1183</v>
      </c>
      <c r="BF42" t="s">
        <v>326</v>
      </c>
      <c r="BG42" t="s">
        <v>326</v>
      </c>
      <c r="BH42">
        <v>-99</v>
      </c>
      <c r="BI42">
        <v>-99</v>
      </c>
      <c r="BJ42" t="s">
        <v>1184</v>
      </c>
      <c r="BK42" t="s">
        <v>1184</v>
      </c>
      <c r="BL42" t="s">
        <v>1291</v>
      </c>
      <c r="BM42" t="s">
        <v>897</v>
      </c>
      <c r="BN42">
        <v>4</v>
      </c>
      <c r="BO42">
        <v>4</v>
      </c>
      <c r="BP42">
        <v>4</v>
      </c>
      <c r="BQ42">
        <v>-99</v>
      </c>
      <c r="BR42">
        <v>1</v>
      </c>
      <c r="BS42">
        <v>0</v>
      </c>
      <c r="BT42">
        <v>4</v>
      </c>
      <c r="BU42">
        <v>9</v>
      </c>
      <c r="BV42">
        <v>1159321151</v>
      </c>
      <c r="BW42" t="s">
        <v>1929</v>
      </c>
      <c r="BX42" t="s">
        <v>1930</v>
      </c>
      <c r="BY42" t="s">
        <v>1931</v>
      </c>
      <c r="BZ42" t="s">
        <v>325</v>
      </c>
      <c r="CA42" t="s">
        <v>325</v>
      </c>
      <c r="CB42" t="s">
        <v>1932</v>
      </c>
      <c r="CC42" t="s">
        <v>325</v>
      </c>
      <c r="CD42" t="s">
        <v>1933</v>
      </c>
      <c r="CE42" t="s">
        <v>1934</v>
      </c>
      <c r="CF42" t="s">
        <v>1932</v>
      </c>
      <c r="CG42" t="s">
        <v>325</v>
      </c>
      <c r="CH42" t="s">
        <v>325</v>
      </c>
      <c r="CI42" t="s">
        <v>1935</v>
      </c>
      <c r="CJ42" t="s">
        <v>1936</v>
      </c>
      <c r="CK42" t="s">
        <v>325</v>
      </c>
      <c r="CL42" t="s">
        <v>325</v>
      </c>
      <c r="CM42" t="s">
        <v>1937</v>
      </c>
      <c r="CN42" t="s">
        <v>1938</v>
      </c>
      <c r="CO42" t="s">
        <v>325</v>
      </c>
      <c r="CP42" t="s">
        <v>1939</v>
      </c>
      <c r="CQ42" t="s">
        <v>325</v>
      </c>
      <c r="CR42" t="s">
        <v>1940</v>
      </c>
      <c r="CS42">
        <v>26.983000554155101</v>
      </c>
      <c r="CT42">
        <v>35.410696946943197</v>
      </c>
    </row>
    <row r="43" spans="1:98" x14ac:dyDescent="0.2">
      <c r="A43">
        <v>63.139908890685597</v>
      </c>
      <c r="B43">
        <v>41.756035868831901</v>
      </c>
      <c r="C43" t="s">
        <v>1176</v>
      </c>
      <c r="D43">
        <v>0</v>
      </c>
      <c r="E43">
        <v>3</v>
      </c>
      <c r="F43" t="s">
        <v>463</v>
      </c>
      <c r="G43" t="s">
        <v>464</v>
      </c>
      <c r="H43">
        <v>0</v>
      </c>
      <c r="I43">
        <v>2</v>
      </c>
      <c r="J43" t="s">
        <v>1177</v>
      </c>
      <c r="K43" t="s">
        <v>463</v>
      </c>
      <c r="L43" t="s">
        <v>464</v>
      </c>
      <c r="M43">
        <v>0</v>
      </c>
      <c r="N43" t="s">
        <v>463</v>
      </c>
      <c r="O43" t="s">
        <v>464</v>
      </c>
      <c r="P43">
        <v>0</v>
      </c>
      <c r="Q43" t="s">
        <v>463</v>
      </c>
      <c r="R43" t="s">
        <v>464</v>
      </c>
      <c r="S43">
        <v>0</v>
      </c>
      <c r="T43" t="s">
        <v>463</v>
      </c>
      <c r="U43" t="s">
        <v>463</v>
      </c>
      <c r="V43" t="s">
        <v>464</v>
      </c>
      <c r="W43" t="s">
        <v>463</v>
      </c>
      <c r="Y43" t="s">
        <v>1941</v>
      </c>
      <c r="Z43" t="s">
        <v>744</v>
      </c>
      <c r="AA43" t="s">
        <v>1942</v>
      </c>
      <c r="AC43" t="s">
        <v>463</v>
      </c>
      <c r="AF43" t="s">
        <v>463</v>
      </c>
      <c r="AH43">
        <v>2</v>
      </c>
      <c r="AI43">
        <v>3</v>
      </c>
      <c r="AJ43">
        <v>5</v>
      </c>
      <c r="AK43">
        <v>4</v>
      </c>
      <c r="AL43">
        <v>29748859</v>
      </c>
      <c r="AM43">
        <v>15</v>
      </c>
      <c r="AN43">
        <v>202300</v>
      </c>
      <c r="AO43">
        <v>2017</v>
      </c>
      <c r="AP43">
        <v>1989</v>
      </c>
      <c r="AQ43">
        <v>2016</v>
      </c>
      <c r="AR43" t="s">
        <v>1203</v>
      </c>
      <c r="AS43" t="s">
        <v>1182</v>
      </c>
      <c r="AT43">
        <v>-99</v>
      </c>
      <c r="AU43" t="s">
        <v>744</v>
      </c>
      <c r="AV43" t="s">
        <v>744</v>
      </c>
      <c r="AW43" t="s">
        <v>464</v>
      </c>
      <c r="AX43" t="s">
        <v>464</v>
      </c>
      <c r="AY43">
        <v>860</v>
      </c>
      <c r="AZ43">
        <v>860</v>
      </c>
      <c r="BA43" t="s">
        <v>744</v>
      </c>
      <c r="BB43" t="s">
        <v>464</v>
      </c>
      <c r="BC43">
        <v>23424980</v>
      </c>
      <c r="BD43">
        <v>23424980</v>
      </c>
      <c r="BE43" t="s">
        <v>1183</v>
      </c>
      <c r="BF43" t="s">
        <v>464</v>
      </c>
      <c r="BG43" t="s">
        <v>464</v>
      </c>
      <c r="BH43">
        <v>-99</v>
      </c>
      <c r="BI43">
        <v>-99</v>
      </c>
      <c r="BJ43" t="s">
        <v>1184</v>
      </c>
      <c r="BK43" t="s">
        <v>1184</v>
      </c>
      <c r="BL43" t="s">
        <v>1943</v>
      </c>
      <c r="BM43" t="s">
        <v>846</v>
      </c>
      <c r="BN43">
        <v>10</v>
      </c>
      <c r="BO43">
        <v>10</v>
      </c>
      <c r="BP43">
        <v>4</v>
      </c>
      <c r="BQ43">
        <v>5</v>
      </c>
      <c r="BR43">
        <v>1</v>
      </c>
      <c r="BS43">
        <v>0</v>
      </c>
      <c r="BT43">
        <v>3</v>
      </c>
      <c r="BU43">
        <v>8</v>
      </c>
      <c r="BV43">
        <v>1159321405</v>
      </c>
      <c r="BW43" t="s">
        <v>1944</v>
      </c>
      <c r="BX43" t="s">
        <v>1945</v>
      </c>
      <c r="BY43" t="s">
        <v>1946</v>
      </c>
      <c r="BZ43" t="s">
        <v>1947</v>
      </c>
      <c r="CA43" t="s">
        <v>463</v>
      </c>
      <c r="CB43" t="s">
        <v>1948</v>
      </c>
      <c r="CC43" t="s">
        <v>1949</v>
      </c>
      <c r="CD43" t="s">
        <v>1950</v>
      </c>
      <c r="CE43" t="s">
        <v>1951</v>
      </c>
      <c r="CF43" t="s">
        <v>1952</v>
      </c>
      <c r="CG43" t="s">
        <v>463</v>
      </c>
      <c r="CH43" t="s">
        <v>463</v>
      </c>
      <c r="CI43" t="s">
        <v>1953</v>
      </c>
      <c r="CJ43" t="s">
        <v>1954</v>
      </c>
      <c r="CK43" t="s">
        <v>1955</v>
      </c>
      <c r="CL43" t="s">
        <v>463</v>
      </c>
      <c r="CM43" t="s">
        <v>1956</v>
      </c>
      <c r="CN43" t="s">
        <v>1957</v>
      </c>
      <c r="CO43" t="s">
        <v>463</v>
      </c>
      <c r="CP43" t="s">
        <v>1958</v>
      </c>
      <c r="CQ43" t="s">
        <v>463</v>
      </c>
      <c r="CR43" t="s">
        <v>1959</v>
      </c>
      <c r="CS43">
        <v>48.506584282416</v>
      </c>
      <c r="CT43">
        <v>64.676589064850006</v>
      </c>
    </row>
    <row r="44" spans="1:98" x14ac:dyDescent="0.2">
      <c r="A44">
        <v>67.2959645865933</v>
      </c>
      <c r="B44">
        <v>48.1606518472896</v>
      </c>
      <c r="C44" t="s">
        <v>1176</v>
      </c>
      <c r="D44">
        <v>0</v>
      </c>
      <c r="E44">
        <v>3</v>
      </c>
      <c r="F44" t="s">
        <v>229</v>
      </c>
      <c r="G44" t="s">
        <v>230</v>
      </c>
      <c r="H44">
        <v>0</v>
      </c>
      <c r="I44">
        <v>2</v>
      </c>
      <c r="J44" t="s">
        <v>1177</v>
      </c>
      <c r="K44" t="s">
        <v>229</v>
      </c>
      <c r="L44" t="s">
        <v>230</v>
      </c>
      <c r="M44">
        <v>0</v>
      </c>
      <c r="N44" t="s">
        <v>229</v>
      </c>
      <c r="O44" t="s">
        <v>230</v>
      </c>
      <c r="P44">
        <v>0</v>
      </c>
      <c r="Q44" t="s">
        <v>229</v>
      </c>
      <c r="R44" t="s">
        <v>230</v>
      </c>
      <c r="S44">
        <v>0</v>
      </c>
      <c r="T44" t="s">
        <v>229</v>
      </c>
      <c r="U44" t="s">
        <v>229</v>
      </c>
      <c r="V44" t="s">
        <v>230</v>
      </c>
      <c r="W44" t="s">
        <v>229</v>
      </c>
      <c r="Y44" t="s">
        <v>1960</v>
      </c>
      <c r="Z44" t="s">
        <v>627</v>
      </c>
      <c r="AA44" t="s">
        <v>1961</v>
      </c>
      <c r="AC44" t="s">
        <v>229</v>
      </c>
      <c r="AF44" t="s">
        <v>229</v>
      </c>
      <c r="AH44">
        <v>6</v>
      </c>
      <c r="AI44">
        <v>1</v>
      </c>
      <c r="AJ44">
        <v>6</v>
      </c>
      <c r="AK44">
        <v>1</v>
      </c>
      <c r="AL44">
        <v>18556698</v>
      </c>
      <c r="AM44">
        <v>14</v>
      </c>
      <c r="AN44">
        <v>460700</v>
      </c>
      <c r="AO44">
        <v>2017</v>
      </c>
      <c r="AP44">
        <v>2009</v>
      </c>
      <c r="AQ44">
        <v>2016</v>
      </c>
      <c r="AR44" t="s">
        <v>1203</v>
      </c>
      <c r="AS44" t="s">
        <v>1204</v>
      </c>
      <c r="AT44">
        <v>-99</v>
      </c>
      <c r="AU44" t="s">
        <v>627</v>
      </c>
      <c r="AV44" t="s">
        <v>627</v>
      </c>
      <c r="AW44" t="s">
        <v>230</v>
      </c>
      <c r="AX44" t="s">
        <v>230</v>
      </c>
      <c r="AY44">
        <v>398</v>
      </c>
      <c r="AZ44">
        <v>398</v>
      </c>
      <c r="BA44" t="s">
        <v>627</v>
      </c>
      <c r="BB44" t="s">
        <v>230</v>
      </c>
      <c r="BC44">
        <v>-90</v>
      </c>
      <c r="BD44">
        <v>23424871</v>
      </c>
      <c r="BE44" t="s">
        <v>1962</v>
      </c>
      <c r="BF44" t="s">
        <v>230</v>
      </c>
      <c r="BG44" t="s">
        <v>230</v>
      </c>
      <c r="BH44">
        <v>-99</v>
      </c>
      <c r="BI44">
        <v>-99</v>
      </c>
      <c r="BJ44" t="s">
        <v>1184</v>
      </c>
      <c r="BK44" t="s">
        <v>1184</v>
      </c>
      <c r="BL44" t="s">
        <v>1943</v>
      </c>
      <c r="BM44" t="s">
        <v>846</v>
      </c>
      <c r="BN44">
        <v>10</v>
      </c>
      <c r="BO44">
        <v>10</v>
      </c>
      <c r="BP44">
        <v>4</v>
      </c>
      <c r="BQ44">
        <v>-99</v>
      </c>
      <c r="BR44">
        <v>1</v>
      </c>
      <c r="BS44">
        <v>0</v>
      </c>
      <c r="BT44">
        <v>3</v>
      </c>
      <c r="BU44">
        <v>7</v>
      </c>
      <c r="BV44">
        <v>1159320967</v>
      </c>
      <c r="BW44" t="s">
        <v>1963</v>
      </c>
      <c r="BX44" t="s">
        <v>1964</v>
      </c>
      <c r="BY44" t="s">
        <v>1965</v>
      </c>
      <c r="BZ44" t="s">
        <v>1966</v>
      </c>
      <c r="CA44" t="s">
        <v>229</v>
      </c>
      <c r="CB44" t="s">
        <v>1967</v>
      </c>
      <c r="CC44" t="s">
        <v>229</v>
      </c>
      <c r="CD44" t="s">
        <v>1968</v>
      </c>
      <c r="CE44" t="s">
        <v>1969</v>
      </c>
      <c r="CF44" t="s">
        <v>1970</v>
      </c>
      <c r="CG44" t="s">
        <v>229</v>
      </c>
      <c r="CH44" t="s">
        <v>1971</v>
      </c>
      <c r="CI44" t="s">
        <v>1972</v>
      </c>
      <c r="CJ44" t="s">
        <v>1973</v>
      </c>
      <c r="CK44" t="s">
        <v>1974</v>
      </c>
      <c r="CL44" t="s">
        <v>1974</v>
      </c>
      <c r="CM44" t="s">
        <v>1975</v>
      </c>
      <c r="CN44" t="s">
        <v>1976</v>
      </c>
      <c r="CO44" t="s">
        <v>1977</v>
      </c>
      <c r="CP44" t="s">
        <v>1971</v>
      </c>
      <c r="CQ44" t="s">
        <v>229</v>
      </c>
      <c r="CR44" t="s">
        <v>1978</v>
      </c>
      <c r="CS44">
        <v>328.61276330956503</v>
      </c>
      <c r="CT44">
        <v>161.97052153813701</v>
      </c>
    </row>
    <row r="45" spans="1:98" x14ac:dyDescent="0.2">
      <c r="A45">
        <v>71.0158342369065</v>
      </c>
      <c r="B45">
        <v>38.529885647023796</v>
      </c>
      <c r="C45" t="s">
        <v>1176</v>
      </c>
      <c r="D45">
        <v>0</v>
      </c>
      <c r="E45">
        <v>4</v>
      </c>
      <c r="F45" t="s">
        <v>423</v>
      </c>
      <c r="G45" t="s">
        <v>424</v>
      </c>
      <c r="H45">
        <v>0</v>
      </c>
      <c r="I45">
        <v>2</v>
      </c>
      <c r="J45" t="s">
        <v>1177</v>
      </c>
      <c r="K45" t="s">
        <v>423</v>
      </c>
      <c r="L45" t="s">
        <v>424</v>
      </c>
      <c r="M45">
        <v>0</v>
      </c>
      <c r="N45" t="s">
        <v>423</v>
      </c>
      <c r="O45" t="s">
        <v>424</v>
      </c>
      <c r="P45">
        <v>0</v>
      </c>
      <c r="Q45" t="s">
        <v>423</v>
      </c>
      <c r="R45" t="s">
        <v>424</v>
      </c>
      <c r="S45">
        <v>0</v>
      </c>
      <c r="T45" t="s">
        <v>423</v>
      </c>
      <c r="U45" t="s">
        <v>423</v>
      </c>
      <c r="V45" t="s">
        <v>424</v>
      </c>
      <c r="W45" t="s">
        <v>423</v>
      </c>
      <c r="Y45" t="s">
        <v>1979</v>
      </c>
      <c r="Z45" t="s">
        <v>724</v>
      </c>
      <c r="AA45" t="s">
        <v>1980</v>
      </c>
      <c r="AC45" t="s">
        <v>423</v>
      </c>
      <c r="AF45" t="s">
        <v>423</v>
      </c>
      <c r="AH45">
        <v>3</v>
      </c>
      <c r="AI45">
        <v>6</v>
      </c>
      <c r="AJ45">
        <v>2</v>
      </c>
      <c r="AK45">
        <v>5</v>
      </c>
      <c r="AL45">
        <v>8468555</v>
      </c>
      <c r="AM45">
        <v>13</v>
      </c>
      <c r="AN45">
        <v>25810</v>
      </c>
      <c r="AO45">
        <v>2017</v>
      </c>
      <c r="AP45">
        <v>2010</v>
      </c>
      <c r="AQ45">
        <v>2016</v>
      </c>
      <c r="AR45" t="s">
        <v>1203</v>
      </c>
      <c r="AS45" t="s">
        <v>1425</v>
      </c>
      <c r="AT45">
        <v>-99</v>
      </c>
      <c r="AU45" t="s">
        <v>1981</v>
      </c>
      <c r="AV45" t="s">
        <v>724</v>
      </c>
      <c r="AW45" t="s">
        <v>424</v>
      </c>
      <c r="AX45" t="s">
        <v>424</v>
      </c>
      <c r="AY45">
        <v>762</v>
      </c>
      <c r="AZ45">
        <v>762</v>
      </c>
      <c r="BA45" t="s">
        <v>724</v>
      </c>
      <c r="BB45" t="s">
        <v>424</v>
      </c>
      <c r="BC45">
        <v>23424961</v>
      </c>
      <c r="BD45">
        <v>23424961</v>
      </c>
      <c r="BE45" t="s">
        <v>1183</v>
      </c>
      <c r="BF45" t="s">
        <v>424</v>
      </c>
      <c r="BG45" t="s">
        <v>424</v>
      </c>
      <c r="BH45">
        <v>-99</v>
      </c>
      <c r="BI45">
        <v>-99</v>
      </c>
      <c r="BJ45" t="s">
        <v>1184</v>
      </c>
      <c r="BK45" t="s">
        <v>1184</v>
      </c>
      <c r="BL45" t="s">
        <v>1943</v>
      </c>
      <c r="BM45" t="s">
        <v>846</v>
      </c>
      <c r="BN45">
        <v>10</v>
      </c>
      <c r="BO45">
        <v>10</v>
      </c>
      <c r="BP45">
        <v>4</v>
      </c>
      <c r="BQ45">
        <v>-99</v>
      </c>
      <c r="BR45">
        <v>1</v>
      </c>
      <c r="BS45">
        <v>0</v>
      </c>
      <c r="BT45">
        <v>4</v>
      </c>
      <c r="BU45">
        <v>9</v>
      </c>
      <c r="BV45">
        <v>1159321307</v>
      </c>
      <c r="BW45" t="s">
        <v>1982</v>
      </c>
      <c r="BX45" t="s">
        <v>1983</v>
      </c>
      <c r="BY45" t="s">
        <v>1984</v>
      </c>
      <c r="BZ45" t="s">
        <v>1985</v>
      </c>
      <c r="CA45" t="s">
        <v>423</v>
      </c>
      <c r="CB45" t="s">
        <v>1986</v>
      </c>
      <c r="CC45" t="s">
        <v>1987</v>
      </c>
      <c r="CD45" t="s">
        <v>1988</v>
      </c>
      <c r="CE45" t="s">
        <v>1989</v>
      </c>
      <c r="CF45" t="s">
        <v>1990</v>
      </c>
      <c r="CG45" t="s">
        <v>423</v>
      </c>
      <c r="CH45" t="s">
        <v>1991</v>
      </c>
      <c r="CI45" t="s">
        <v>1992</v>
      </c>
      <c r="CJ45" t="s">
        <v>1993</v>
      </c>
      <c r="CK45" t="s">
        <v>1994</v>
      </c>
      <c r="CL45" t="s">
        <v>1995</v>
      </c>
      <c r="CM45" t="s">
        <v>1996</v>
      </c>
      <c r="CN45" t="s">
        <v>1997</v>
      </c>
      <c r="CO45" t="s">
        <v>1994</v>
      </c>
      <c r="CP45" t="s">
        <v>1998</v>
      </c>
      <c r="CQ45" t="s">
        <v>423</v>
      </c>
      <c r="CR45" t="s">
        <v>1999</v>
      </c>
      <c r="CS45">
        <v>14.69667302315</v>
      </c>
      <c r="CT45">
        <v>36.692706236514098</v>
      </c>
    </row>
    <row r="46" spans="1:98" x14ac:dyDescent="0.2">
      <c r="A46">
        <v>23.8882490157417</v>
      </c>
      <c r="B46">
        <v>55.327023641182102</v>
      </c>
      <c r="C46" t="s">
        <v>1176</v>
      </c>
      <c r="D46">
        <v>0</v>
      </c>
      <c r="E46">
        <v>5</v>
      </c>
      <c r="F46" t="s">
        <v>255</v>
      </c>
      <c r="G46" t="s">
        <v>256</v>
      </c>
      <c r="H46">
        <v>0</v>
      </c>
      <c r="I46">
        <v>2</v>
      </c>
      <c r="J46" t="s">
        <v>1177</v>
      </c>
      <c r="K46" t="s">
        <v>255</v>
      </c>
      <c r="L46" t="s">
        <v>256</v>
      </c>
      <c r="M46">
        <v>0</v>
      </c>
      <c r="N46" t="s">
        <v>255</v>
      </c>
      <c r="O46" t="s">
        <v>256</v>
      </c>
      <c r="P46">
        <v>0</v>
      </c>
      <c r="Q46" t="s">
        <v>255</v>
      </c>
      <c r="R46" t="s">
        <v>256</v>
      </c>
      <c r="S46">
        <v>0</v>
      </c>
      <c r="T46" t="s">
        <v>255</v>
      </c>
      <c r="U46" t="s">
        <v>255</v>
      </c>
      <c r="V46" t="s">
        <v>256</v>
      </c>
      <c r="W46" t="s">
        <v>255</v>
      </c>
      <c r="Y46" t="s">
        <v>2000</v>
      </c>
      <c r="Z46" t="s">
        <v>640</v>
      </c>
      <c r="AA46" t="s">
        <v>2001</v>
      </c>
      <c r="AC46" t="s">
        <v>255</v>
      </c>
      <c r="AF46" t="s">
        <v>255</v>
      </c>
      <c r="AH46">
        <v>6</v>
      </c>
      <c r="AI46">
        <v>3</v>
      </c>
      <c r="AJ46">
        <v>3</v>
      </c>
      <c r="AK46">
        <v>9</v>
      </c>
      <c r="AL46">
        <v>2823859</v>
      </c>
      <c r="AM46">
        <v>12</v>
      </c>
      <c r="AN46">
        <v>85620</v>
      </c>
      <c r="AO46">
        <v>2017</v>
      </c>
      <c r="AP46">
        <v>2011</v>
      </c>
      <c r="AQ46">
        <v>2016</v>
      </c>
      <c r="AR46" t="s">
        <v>1288</v>
      </c>
      <c r="AS46" t="s">
        <v>1204</v>
      </c>
      <c r="AT46">
        <v>-99</v>
      </c>
      <c r="AU46" t="s">
        <v>2002</v>
      </c>
      <c r="AV46" t="s">
        <v>640</v>
      </c>
      <c r="AW46" t="s">
        <v>256</v>
      </c>
      <c r="AX46" t="s">
        <v>256</v>
      </c>
      <c r="AY46">
        <v>440</v>
      </c>
      <c r="AZ46">
        <v>440</v>
      </c>
      <c r="BA46" t="s">
        <v>640</v>
      </c>
      <c r="BB46" t="s">
        <v>256</v>
      </c>
      <c r="BC46">
        <v>23424875</v>
      </c>
      <c r="BD46">
        <v>23424875</v>
      </c>
      <c r="BE46" t="s">
        <v>1183</v>
      </c>
      <c r="BF46" t="s">
        <v>256</v>
      </c>
      <c r="BG46" t="s">
        <v>256</v>
      </c>
      <c r="BH46">
        <v>-99</v>
      </c>
      <c r="BI46">
        <v>-99</v>
      </c>
      <c r="BJ46" t="s">
        <v>1584</v>
      </c>
      <c r="BK46" t="s">
        <v>1584</v>
      </c>
      <c r="BL46" t="s">
        <v>2003</v>
      </c>
      <c r="BM46" t="s">
        <v>846</v>
      </c>
      <c r="BN46">
        <v>9</v>
      </c>
      <c r="BO46">
        <v>9</v>
      </c>
      <c r="BP46">
        <v>5</v>
      </c>
      <c r="BQ46">
        <v>-99</v>
      </c>
      <c r="BR46">
        <v>1</v>
      </c>
      <c r="BS46">
        <v>0</v>
      </c>
      <c r="BT46">
        <v>4</v>
      </c>
      <c r="BU46">
        <v>9</v>
      </c>
      <c r="BV46">
        <v>1159321029</v>
      </c>
      <c r="BW46" t="s">
        <v>2004</v>
      </c>
      <c r="BX46" t="s">
        <v>2005</v>
      </c>
      <c r="BY46" t="s">
        <v>2006</v>
      </c>
      <c r="BZ46" t="s">
        <v>2007</v>
      </c>
      <c r="CA46" t="s">
        <v>255</v>
      </c>
      <c r="CB46" t="s">
        <v>2008</v>
      </c>
      <c r="CC46" t="s">
        <v>2009</v>
      </c>
      <c r="CD46" t="s">
        <v>2010</v>
      </c>
      <c r="CE46" t="s">
        <v>2011</v>
      </c>
      <c r="CF46" t="s">
        <v>2012</v>
      </c>
      <c r="CG46" t="s">
        <v>2008</v>
      </c>
      <c r="CH46" t="s">
        <v>2008</v>
      </c>
      <c r="CI46" t="s">
        <v>2013</v>
      </c>
      <c r="CJ46" t="s">
        <v>2014</v>
      </c>
      <c r="CK46" t="s">
        <v>2015</v>
      </c>
      <c r="CL46" t="s">
        <v>2016</v>
      </c>
      <c r="CM46" t="s">
        <v>2017</v>
      </c>
      <c r="CN46" t="s">
        <v>2018</v>
      </c>
      <c r="CO46" t="s">
        <v>2007</v>
      </c>
      <c r="CP46" t="s">
        <v>2019</v>
      </c>
      <c r="CQ46" t="s">
        <v>2020</v>
      </c>
      <c r="CR46" t="s">
        <v>2021</v>
      </c>
      <c r="CS46">
        <v>9.1903973976054694</v>
      </c>
      <c r="CT46">
        <v>17.842074548927901</v>
      </c>
    </row>
    <row r="47" spans="1:98" x14ac:dyDescent="0.2">
      <c r="A47">
        <v>-53.092482350709702</v>
      </c>
      <c r="B47">
        <v>-10.7808588509304</v>
      </c>
      <c r="C47" t="s">
        <v>1176</v>
      </c>
      <c r="D47">
        <v>0</v>
      </c>
      <c r="E47">
        <v>2</v>
      </c>
      <c r="F47" t="s">
        <v>65</v>
      </c>
      <c r="G47" t="s">
        <v>66</v>
      </c>
      <c r="H47">
        <v>0</v>
      </c>
      <c r="I47">
        <v>2</v>
      </c>
      <c r="J47" t="s">
        <v>1177</v>
      </c>
      <c r="K47" t="s">
        <v>65</v>
      </c>
      <c r="L47" t="s">
        <v>66</v>
      </c>
      <c r="M47">
        <v>0</v>
      </c>
      <c r="N47" t="s">
        <v>65</v>
      </c>
      <c r="O47" t="s">
        <v>66</v>
      </c>
      <c r="P47">
        <v>0</v>
      </c>
      <c r="Q47" t="s">
        <v>65</v>
      </c>
      <c r="R47" t="s">
        <v>66</v>
      </c>
      <c r="S47">
        <v>0</v>
      </c>
      <c r="T47" t="s">
        <v>65</v>
      </c>
      <c r="U47" t="s">
        <v>65</v>
      </c>
      <c r="V47" t="s">
        <v>66</v>
      </c>
      <c r="W47" t="s">
        <v>65</v>
      </c>
      <c r="Y47" t="s">
        <v>65</v>
      </c>
      <c r="Z47" t="s">
        <v>545</v>
      </c>
      <c r="AA47" t="s">
        <v>2022</v>
      </c>
      <c r="AC47" t="s">
        <v>65</v>
      </c>
      <c r="AF47" t="s">
        <v>65</v>
      </c>
      <c r="AH47">
        <v>5</v>
      </c>
      <c r="AI47">
        <v>6</v>
      </c>
      <c r="AJ47">
        <v>5</v>
      </c>
      <c r="AK47">
        <v>7</v>
      </c>
      <c r="AL47">
        <v>207353391</v>
      </c>
      <c r="AM47">
        <v>17</v>
      </c>
      <c r="AN47">
        <v>3081000</v>
      </c>
      <c r="AO47">
        <v>2017</v>
      </c>
      <c r="AP47">
        <v>2010</v>
      </c>
      <c r="AQ47">
        <v>2016</v>
      </c>
      <c r="AR47" t="s">
        <v>1329</v>
      </c>
      <c r="AS47" t="s">
        <v>1204</v>
      </c>
      <c r="AT47">
        <v>-99</v>
      </c>
      <c r="AU47" t="s">
        <v>545</v>
      </c>
      <c r="AV47" t="s">
        <v>545</v>
      </c>
      <c r="AW47" t="s">
        <v>66</v>
      </c>
      <c r="AX47" t="s">
        <v>66</v>
      </c>
      <c r="AY47">
        <v>76</v>
      </c>
      <c r="AZ47">
        <v>76</v>
      </c>
      <c r="BA47" t="s">
        <v>545</v>
      </c>
      <c r="BB47" t="s">
        <v>66</v>
      </c>
      <c r="BC47">
        <v>23424768</v>
      </c>
      <c r="BD47">
        <v>23424768</v>
      </c>
      <c r="BE47" t="s">
        <v>1183</v>
      </c>
      <c r="BF47" t="s">
        <v>66</v>
      </c>
      <c r="BG47" t="s">
        <v>66</v>
      </c>
      <c r="BH47">
        <v>-99</v>
      </c>
      <c r="BI47">
        <v>-99</v>
      </c>
      <c r="BJ47" t="s">
        <v>1224</v>
      </c>
      <c r="BK47" t="s">
        <v>1225</v>
      </c>
      <c r="BL47" t="s">
        <v>1224</v>
      </c>
      <c r="BM47" t="s">
        <v>882</v>
      </c>
      <c r="BN47">
        <v>6</v>
      </c>
      <c r="BO47">
        <v>6</v>
      </c>
      <c r="BP47">
        <v>6</v>
      </c>
      <c r="BQ47">
        <v>-99</v>
      </c>
      <c r="BR47">
        <v>1</v>
      </c>
      <c r="BS47">
        <v>0</v>
      </c>
      <c r="BT47">
        <v>1.7</v>
      </c>
      <c r="BU47">
        <v>5.7</v>
      </c>
      <c r="BV47">
        <v>1159320441</v>
      </c>
      <c r="BW47" t="s">
        <v>2023</v>
      </c>
      <c r="BX47" t="s">
        <v>2024</v>
      </c>
      <c r="BY47" t="s">
        <v>2025</v>
      </c>
      <c r="BZ47" t="s">
        <v>2026</v>
      </c>
      <c r="CA47" t="s">
        <v>65</v>
      </c>
      <c r="CB47" t="s">
        <v>2027</v>
      </c>
      <c r="CC47" t="s">
        <v>2028</v>
      </c>
      <c r="CD47" t="s">
        <v>2029</v>
      </c>
      <c r="CE47" t="s">
        <v>2030</v>
      </c>
      <c r="CF47" t="s">
        <v>2031</v>
      </c>
      <c r="CG47" t="s">
        <v>2027</v>
      </c>
      <c r="CH47" t="s">
        <v>2032</v>
      </c>
      <c r="CI47" t="s">
        <v>2033</v>
      </c>
      <c r="CJ47" t="s">
        <v>2034</v>
      </c>
      <c r="CK47" t="s">
        <v>2035</v>
      </c>
      <c r="CL47" t="s">
        <v>2036</v>
      </c>
      <c r="CM47" t="s">
        <v>2027</v>
      </c>
      <c r="CN47" t="s">
        <v>2037</v>
      </c>
      <c r="CO47" t="s">
        <v>2026</v>
      </c>
      <c r="CP47" t="s">
        <v>2038</v>
      </c>
      <c r="CQ47" t="s">
        <v>2027</v>
      </c>
      <c r="CR47" t="s">
        <v>2039</v>
      </c>
      <c r="CS47">
        <v>707.10298600772398</v>
      </c>
      <c r="CT47">
        <v>283.82473669199697</v>
      </c>
    </row>
    <row r="48" spans="1:98" x14ac:dyDescent="0.2">
      <c r="A48">
        <v>-56.017155095430297</v>
      </c>
      <c r="B48">
        <v>-32.79821074905</v>
      </c>
      <c r="C48" t="s">
        <v>1176</v>
      </c>
      <c r="D48">
        <v>0</v>
      </c>
      <c r="E48">
        <v>4</v>
      </c>
      <c r="F48" t="s">
        <v>461</v>
      </c>
      <c r="G48" t="s">
        <v>462</v>
      </c>
      <c r="H48">
        <v>0</v>
      </c>
      <c r="I48">
        <v>2</v>
      </c>
      <c r="J48" t="s">
        <v>1177</v>
      </c>
      <c r="K48" t="s">
        <v>461</v>
      </c>
      <c r="L48" t="s">
        <v>462</v>
      </c>
      <c r="M48">
        <v>0</v>
      </c>
      <c r="N48" t="s">
        <v>461</v>
      </c>
      <c r="O48" t="s">
        <v>462</v>
      </c>
      <c r="P48">
        <v>0</v>
      </c>
      <c r="Q48" t="s">
        <v>461</v>
      </c>
      <c r="R48" t="s">
        <v>462</v>
      </c>
      <c r="S48">
        <v>0</v>
      </c>
      <c r="T48" t="s">
        <v>461</v>
      </c>
      <c r="U48" t="s">
        <v>461</v>
      </c>
      <c r="V48" t="s">
        <v>462</v>
      </c>
      <c r="W48" t="s">
        <v>461</v>
      </c>
      <c r="Y48" t="s">
        <v>2040</v>
      </c>
      <c r="Z48" t="s">
        <v>743</v>
      </c>
      <c r="AA48" t="s">
        <v>2041</v>
      </c>
      <c r="AC48" t="s">
        <v>461</v>
      </c>
      <c r="AF48" t="s">
        <v>461</v>
      </c>
      <c r="AH48">
        <v>1</v>
      </c>
      <c r="AI48">
        <v>2</v>
      </c>
      <c r="AJ48">
        <v>2</v>
      </c>
      <c r="AK48">
        <v>10</v>
      </c>
      <c r="AL48">
        <v>3360148</v>
      </c>
      <c r="AM48">
        <v>12</v>
      </c>
      <c r="AN48">
        <v>73250</v>
      </c>
      <c r="AO48">
        <v>2017</v>
      </c>
      <c r="AP48">
        <v>2004</v>
      </c>
      <c r="AQ48">
        <v>2016</v>
      </c>
      <c r="AR48" t="s">
        <v>1223</v>
      </c>
      <c r="AS48" t="s">
        <v>1204</v>
      </c>
      <c r="AT48">
        <v>-99</v>
      </c>
      <c r="AU48" t="s">
        <v>743</v>
      </c>
      <c r="AV48" t="s">
        <v>743</v>
      </c>
      <c r="AW48" t="s">
        <v>462</v>
      </c>
      <c r="AX48" t="s">
        <v>462</v>
      </c>
      <c r="AY48">
        <v>858</v>
      </c>
      <c r="AZ48">
        <v>858</v>
      </c>
      <c r="BA48" t="s">
        <v>743</v>
      </c>
      <c r="BB48" t="s">
        <v>462</v>
      </c>
      <c r="BC48">
        <v>23424979</v>
      </c>
      <c r="BD48">
        <v>23424979</v>
      </c>
      <c r="BE48" t="s">
        <v>1183</v>
      </c>
      <c r="BF48" t="s">
        <v>462</v>
      </c>
      <c r="BG48" t="s">
        <v>462</v>
      </c>
      <c r="BH48">
        <v>-99</v>
      </c>
      <c r="BI48">
        <v>-99</v>
      </c>
      <c r="BJ48" t="s">
        <v>1224</v>
      </c>
      <c r="BK48" t="s">
        <v>1225</v>
      </c>
      <c r="BL48" t="s">
        <v>1224</v>
      </c>
      <c r="BM48" t="s">
        <v>882</v>
      </c>
      <c r="BN48">
        <v>7</v>
      </c>
      <c r="BO48">
        <v>7</v>
      </c>
      <c r="BP48">
        <v>4</v>
      </c>
      <c r="BQ48">
        <v>-99</v>
      </c>
      <c r="BR48">
        <v>1</v>
      </c>
      <c r="BS48">
        <v>0</v>
      </c>
      <c r="BT48">
        <v>3</v>
      </c>
      <c r="BU48">
        <v>8</v>
      </c>
      <c r="BV48">
        <v>1159321353</v>
      </c>
      <c r="BW48" t="s">
        <v>2042</v>
      </c>
      <c r="BX48" t="s">
        <v>2043</v>
      </c>
      <c r="BY48" t="s">
        <v>2044</v>
      </c>
      <c r="BZ48" t="s">
        <v>461</v>
      </c>
      <c r="CA48" t="s">
        <v>461</v>
      </c>
      <c r="CB48" t="s">
        <v>461</v>
      </c>
      <c r="CC48" t="s">
        <v>461</v>
      </c>
      <c r="CD48" t="s">
        <v>2045</v>
      </c>
      <c r="CE48" t="s">
        <v>2046</v>
      </c>
      <c r="CF48" t="s">
        <v>461</v>
      </c>
      <c r="CG48" t="s">
        <v>461</v>
      </c>
      <c r="CH48" t="s">
        <v>461</v>
      </c>
      <c r="CI48" t="s">
        <v>2047</v>
      </c>
      <c r="CJ48" t="s">
        <v>2048</v>
      </c>
      <c r="CK48" t="s">
        <v>461</v>
      </c>
      <c r="CL48" t="s">
        <v>2049</v>
      </c>
      <c r="CM48" t="s">
        <v>2050</v>
      </c>
      <c r="CN48" t="s">
        <v>2051</v>
      </c>
      <c r="CO48" t="s">
        <v>461</v>
      </c>
      <c r="CP48" t="s">
        <v>461</v>
      </c>
      <c r="CQ48" t="s">
        <v>461</v>
      </c>
      <c r="CR48" t="s">
        <v>2052</v>
      </c>
      <c r="CS48">
        <v>17.0762328040597</v>
      </c>
      <c r="CT48">
        <v>19.306814886600801</v>
      </c>
    </row>
    <row r="49" spans="1:98" x14ac:dyDescent="0.2">
      <c r="A49">
        <v>103.05628666206501</v>
      </c>
      <c r="B49">
        <v>46.8258060660322</v>
      </c>
      <c r="C49" t="s">
        <v>1176</v>
      </c>
      <c r="D49">
        <v>0</v>
      </c>
      <c r="E49">
        <v>3</v>
      </c>
      <c r="F49" t="s">
        <v>287</v>
      </c>
      <c r="G49" t="s">
        <v>288</v>
      </c>
      <c r="H49">
        <v>0</v>
      </c>
      <c r="I49">
        <v>2</v>
      </c>
      <c r="J49" t="s">
        <v>1177</v>
      </c>
      <c r="K49" t="s">
        <v>287</v>
      </c>
      <c r="L49" t="s">
        <v>288</v>
      </c>
      <c r="M49">
        <v>0</v>
      </c>
      <c r="N49" t="s">
        <v>287</v>
      </c>
      <c r="O49" t="s">
        <v>288</v>
      </c>
      <c r="P49">
        <v>0</v>
      </c>
      <c r="Q49" t="s">
        <v>287</v>
      </c>
      <c r="R49" t="s">
        <v>288</v>
      </c>
      <c r="S49">
        <v>0</v>
      </c>
      <c r="T49" t="s">
        <v>287</v>
      </c>
      <c r="U49" t="s">
        <v>287</v>
      </c>
      <c r="V49" t="s">
        <v>288</v>
      </c>
      <c r="W49" t="s">
        <v>287</v>
      </c>
      <c r="Y49" t="s">
        <v>2053</v>
      </c>
      <c r="Z49" t="s">
        <v>656</v>
      </c>
      <c r="AA49" t="s">
        <v>287</v>
      </c>
      <c r="AC49" t="s">
        <v>287</v>
      </c>
      <c r="AF49" t="s">
        <v>287</v>
      </c>
      <c r="AH49">
        <v>3</v>
      </c>
      <c r="AI49">
        <v>5</v>
      </c>
      <c r="AJ49">
        <v>5</v>
      </c>
      <c r="AK49">
        <v>6</v>
      </c>
      <c r="AL49">
        <v>3068243</v>
      </c>
      <c r="AM49">
        <v>12</v>
      </c>
      <c r="AN49">
        <v>37000</v>
      </c>
      <c r="AO49">
        <v>2017</v>
      </c>
      <c r="AP49">
        <v>2010</v>
      </c>
      <c r="AQ49">
        <v>2016</v>
      </c>
      <c r="AR49" t="s">
        <v>1203</v>
      </c>
      <c r="AS49" t="s">
        <v>1182</v>
      </c>
      <c r="AT49">
        <v>-99</v>
      </c>
      <c r="AU49" t="s">
        <v>642</v>
      </c>
      <c r="AV49" t="s">
        <v>656</v>
      </c>
      <c r="AW49" t="s">
        <v>288</v>
      </c>
      <c r="AX49" t="s">
        <v>288</v>
      </c>
      <c r="AY49">
        <v>496</v>
      </c>
      <c r="AZ49">
        <v>496</v>
      </c>
      <c r="BA49" t="s">
        <v>656</v>
      </c>
      <c r="BB49" t="s">
        <v>288</v>
      </c>
      <c r="BC49">
        <v>23424887</v>
      </c>
      <c r="BD49">
        <v>23424887</v>
      </c>
      <c r="BE49" t="s">
        <v>1183</v>
      </c>
      <c r="BF49" t="s">
        <v>288</v>
      </c>
      <c r="BG49" t="s">
        <v>288</v>
      </c>
      <c r="BH49">
        <v>-99</v>
      </c>
      <c r="BI49">
        <v>-99</v>
      </c>
      <c r="BJ49" t="s">
        <v>1184</v>
      </c>
      <c r="BK49" t="s">
        <v>1184</v>
      </c>
      <c r="BL49" t="s">
        <v>1348</v>
      </c>
      <c r="BM49" t="s">
        <v>842</v>
      </c>
      <c r="BN49">
        <v>8</v>
      </c>
      <c r="BO49">
        <v>8</v>
      </c>
      <c r="BP49">
        <v>5</v>
      </c>
      <c r="BQ49">
        <v>-99</v>
      </c>
      <c r="BR49">
        <v>1</v>
      </c>
      <c r="BS49">
        <v>0</v>
      </c>
      <c r="BT49">
        <v>3</v>
      </c>
      <c r="BU49">
        <v>7</v>
      </c>
      <c r="BV49">
        <v>1159321071</v>
      </c>
      <c r="BW49" t="s">
        <v>2054</v>
      </c>
      <c r="BX49" t="s">
        <v>2055</v>
      </c>
      <c r="BY49" t="s">
        <v>2056</v>
      </c>
      <c r="BZ49" t="s">
        <v>2057</v>
      </c>
      <c r="CA49" t="s">
        <v>287</v>
      </c>
      <c r="CB49" t="s">
        <v>287</v>
      </c>
      <c r="CC49" t="s">
        <v>2058</v>
      </c>
      <c r="CD49" t="s">
        <v>2059</v>
      </c>
      <c r="CE49" t="s">
        <v>2060</v>
      </c>
      <c r="CF49" t="s">
        <v>2061</v>
      </c>
      <c r="CG49" t="s">
        <v>287</v>
      </c>
      <c r="CH49" t="s">
        <v>287</v>
      </c>
      <c r="CI49" t="s">
        <v>2062</v>
      </c>
      <c r="CJ49" t="s">
        <v>2063</v>
      </c>
      <c r="CK49" t="s">
        <v>2064</v>
      </c>
      <c r="CL49" t="s">
        <v>287</v>
      </c>
      <c r="CM49" t="s">
        <v>2061</v>
      </c>
      <c r="CN49" t="s">
        <v>2065</v>
      </c>
      <c r="CO49" t="s">
        <v>2066</v>
      </c>
      <c r="CP49" t="s">
        <v>2067</v>
      </c>
      <c r="CQ49" t="s">
        <v>2068</v>
      </c>
      <c r="CR49" t="s">
        <v>2069</v>
      </c>
      <c r="CS49">
        <v>184.60298712920701</v>
      </c>
      <c r="CT49">
        <v>85.724071988118894</v>
      </c>
    </row>
    <row r="50" spans="1:98" x14ac:dyDescent="0.2">
      <c r="A50">
        <v>96.627588422824402</v>
      </c>
      <c r="B50">
        <v>61.9668529189004</v>
      </c>
      <c r="C50" t="s">
        <v>1176</v>
      </c>
      <c r="D50">
        <v>0</v>
      </c>
      <c r="E50">
        <v>2</v>
      </c>
      <c r="F50" t="s">
        <v>1020</v>
      </c>
      <c r="G50" t="s">
        <v>358</v>
      </c>
      <c r="H50">
        <v>0</v>
      </c>
      <c r="I50">
        <v>2</v>
      </c>
      <c r="J50" t="s">
        <v>1177</v>
      </c>
      <c r="K50" t="s">
        <v>1020</v>
      </c>
      <c r="L50" t="s">
        <v>358</v>
      </c>
      <c r="M50">
        <v>0</v>
      </c>
      <c r="N50" t="s">
        <v>1020</v>
      </c>
      <c r="O50" t="s">
        <v>358</v>
      </c>
      <c r="P50">
        <v>0</v>
      </c>
      <c r="Q50" t="s">
        <v>1020</v>
      </c>
      <c r="R50" t="s">
        <v>358</v>
      </c>
      <c r="S50">
        <v>0</v>
      </c>
      <c r="T50" t="s">
        <v>1020</v>
      </c>
      <c r="U50" t="s">
        <v>357</v>
      </c>
      <c r="V50" t="s">
        <v>358</v>
      </c>
      <c r="W50" t="s">
        <v>1020</v>
      </c>
      <c r="Y50" t="s">
        <v>2070</v>
      </c>
      <c r="Z50" t="s">
        <v>358</v>
      </c>
      <c r="AA50" t="s">
        <v>357</v>
      </c>
      <c r="AC50" t="s">
        <v>1020</v>
      </c>
      <c r="AF50" t="s">
        <v>357</v>
      </c>
      <c r="AH50">
        <v>2</v>
      </c>
      <c r="AI50">
        <v>5</v>
      </c>
      <c r="AJ50">
        <v>7</v>
      </c>
      <c r="AK50">
        <v>7</v>
      </c>
      <c r="AL50">
        <v>142257519</v>
      </c>
      <c r="AM50">
        <v>17</v>
      </c>
      <c r="AN50">
        <v>3745000</v>
      </c>
      <c r="AO50">
        <v>2017</v>
      </c>
      <c r="AP50">
        <v>2010</v>
      </c>
      <c r="AQ50">
        <v>2016</v>
      </c>
      <c r="AR50" t="s">
        <v>1329</v>
      </c>
      <c r="AS50" t="s">
        <v>1204</v>
      </c>
      <c r="AT50">
        <v>-99</v>
      </c>
      <c r="AU50" t="s">
        <v>705</v>
      </c>
      <c r="AV50" t="s">
        <v>691</v>
      </c>
      <c r="AW50" t="s">
        <v>358</v>
      </c>
      <c r="AX50" t="s">
        <v>358</v>
      </c>
      <c r="AY50">
        <v>643</v>
      </c>
      <c r="AZ50">
        <v>643</v>
      </c>
      <c r="BA50" t="s">
        <v>691</v>
      </c>
      <c r="BB50" t="s">
        <v>358</v>
      </c>
      <c r="BC50">
        <v>23424936</v>
      </c>
      <c r="BD50">
        <v>23424936</v>
      </c>
      <c r="BE50" t="s">
        <v>1183</v>
      </c>
      <c r="BF50" t="s">
        <v>358</v>
      </c>
      <c r="BG50" t="s">
        <v>358</v>
      </c>
      <c r="BH50">
        <v>-99</v>
      </c>
      <c r="BI50">
        <v>-99</v>
      </c>
      <c r="BJ50" t="s">
        <v>1584</v>
      </c>
      <c r="BK50" t="s">
        <v>1584</v>
      </c>
      <c r="BL50" t="s">
        <v>1821</v>
      </c>
      <c r="BM50" t="s">
        <v>846</v>
      </c>
      <c r="BN50">
        <v>6</v>
      </c>
      <c r="BO50">
        <v>18</v>
      </c>
      <c r="BP50">
        <v>4</v>
      </c>
      <c r="BQ50">
        <v>-99</v>
      </c>
      <c r="BR50">
        <v>1</v>
      </c>
      <c r="BS50">
        <v>0</v>
      </c>
      <c r="BT50">
        <v>1.7</v>
      </c>
      <c r="BU50">
        <v>5.2</v>
      </c>
      <c r="BV50">
        <v>1159321201</v>
      </c>
      <c r="BW50" t="s">
        <v>2071</v>
      </c>
      <c r="BX50" t="s">
        <v>2072</v>
      </c>
      <c r="BY50" t="s">
        <v>2073</v>
      </c>
      <c r="BZ50" t="s">
        <v>2074</v>
      </c>
      <c r="CA50" t="s">
        <v>1020</v>
      </c>
      <c r="CB50" t="s">
        <v>2075</v>
      </c>
      <c r="CC50" t="s">
        <v>2076</v>
      </c>
      <c r="CD50" t="s">
        <v>2077</v>
      </c>
      <c r="CE50" t="s">
        <v>2078</v>
      </c>
      <c r="CF50" t="s">
        <v>2079</v>
      </c>
      <c r="CG50" t="s">
        <v>2075</v>
      </c>
      <c r="CH50" t="s">
        <v>1020</v>
      </c>
      <c r="CI50" t="s">
        <v>2080</v>
      </c>
      <c r="CJ50" t="s">
        <v>2081</v>
      </c>
      <c r="CK50" t="s">
        <v>2082</v>
      </c>
      <c r="CL50" t="s">
        <v>2083</v>
      </c>
      <c r="CM50" t="s">
        <v>2084</v>
      </c>
      <c r="CN50" t="s">
        <v>2085</v>
      </c>
      <c r="CO50" t="s">
        <v>2086</v>
      </c>
      <c r="CP50" t="s">
        <v>2087</v>
      </c>
      <c r="CQ50" t="s">
        <v>2088</v>
      </c>
      <c r="CR50" t="s">
        <v>2089</v>
      </c>
      <c r="CS50">
        <v>2929.0009771006498</v>
      </c>
      <c r="CT50">
        <v>1668.04238447737</v>
      </c>
    </row>
    <row r="51" spans="1:98" x14ac:dyDescent="0.2">
      <c r="A51">
        <v>15.3141031032554</v>
      </c>
      <c r="B51">
        <v>49.7324482054917</v>
      </c>
      <c r="C51" t="s">
        <v>1176</v>
      </c>
      <c r="D51">
        <v>0</v>
      </c>
      <c r="E51">
        <v>5</v>
      </c>
      <c r="F51" t="s">
        <v>121</v>
      </c>
      <c r="G51" t="s">
        <v>122</v>
      </c>
      <c r="H51">
        <v>0</v>
      </c>
      <c r="I51">
        <v>2</v>
      </c>
      <c r="J51" t="s">
        <v>1177</v>
      </c>
      <c r="K51" t="s">
        <v>121</v>
      </c>
      <c r="L51" t="s">
        <v>122</v>
      </c>
      <c r="M51">
        <v>0</v>
      </c>
      <c r="N51" t="s">
        <v>121</v>
      </c>
      <c r="O51" t="s">
        <v>122</v>
      </c>
      <c r="P51">
        <v>0</v>
      </c>
      <c r="Q51" t="s">
        <v>121</v>
      </c>
      <c r="R51" t="s">
        <v>122</v>
      </c>
      <c r="S51">
        <v>0</v>
      </c>
      <c r="T51" t="s">
        <v>121</v>
      </c>
      <c r="U51" t="s">
        <v>2090</v>
      </c>
      <c r="V51" t="s">
        <v>122</v>
      </c>
      <c r="W51" t="s">
        <v>121</v>
      </c>
      <c r="Y51" t="s">
        <v>2091</v>
      </c>
      <c r="Z51" t="s">
        <v>573</v>
      </c>
      <c r="AA51" t="s">
        <v>2090</v>
      </c>
      <c r="AB51" t="s">
        <v>2092</v>
      </c>
      <c r="AC51" t="s">
        <v>121</v>
      </c>
      <c r="AF51" t="s">
        <v>121</v>
      </c>
      <c r="AG51" t="s">
        <v>2093</v>
      </c>
      <c r="AH51">
        <v>1</v>
      </c>
      <c r="AI51">
        <v>1</v>
      </c>
      <c r="AJ51">
        <v>2</v>
      </c>
      <c r="AK51">
        <v>6</v>
      </c>
      <c r="AL51">
        <v>10674723</v>
      </c>
      <c r="AM51">
        <v>14</v>
      </c>
      <c r="AN51">
        <v>350900</v>
      </c>
      <c r="AO51">
        <v>2017</v>
      </c>
      <c r="AP51">
        <v>2011</v>
      </c>
      <c r="AQ51">
        <v>2016</v>
      </c>
      <c r="AR51" t="s">
        <v>1288</v>
      </c>
      <c r="AS51" t="s">
        <v>1371</v>
      </c>
      <c r="AT51">
        <v>-99</v>
      </c>
      <c r="AU51" t="s">
        <v>2094</v>
      </c>
      <c r="AV51" t="s">
        <v>573</v>
      </c>
      <c r="AW51" t="s">
        <v>122</v>
      </c>
      <c r="AX51" t="s">
        <v>122</v>
      </c>
      <c r="AY51">
        <v>203</v>
      </c>
      <c r="AZ51">
        <v>203</v>
      </c>
      <c r="BA51" t="s">
        <v>573</v>
      </c>
      <c r="BB51" t="s">
        <v>122</v>
      </c>
      <c r="BC51">
        <v>23424810</v>
      </c>
      <c r="BD51">
        <v>23424810</v>
      </c>
      <c r="BE51" t="s">
        <v>1183</v>
      </c>
      <c r="BF51" t="s">
        <v>122</v>
      </c>
      <c r="BG51" t="s">
        <v>122</v>
      </c>
      <c r="BH51">
        <v>-99</v>
      </c>
      <c r="BI51">
        <v>-99</v>
      </c>
      <c r="BJ51" t="s">
        <v>1584</v>
      </c>
      <c r="BK51" t="s">
        <v>1584</v>
      </c>
      <c r="BL51" t="s">
        <v>1821</v>
      </c>
      <c r="BM51" t="s">
        <v>846</v>
      </c>
      <c r="BN51">
        <v>7</v>
      </c>
      <c r="BO51">
        <v>14</v>
      </c>
      <c r="BP51">
        <v>3</v>
      </c>
      <c r="BQ51">
        <v>-99</v>
      </c>
      <c r="BR51">
        <v>1</v>
      </c>
      <c r="BS51">
        <v>0</v>
      </c>
      <c r="BT51">
        <v>4</v>
      </c>
      <c r="BU51">
        <v>9</v>
      </c>
      <c r="BV51">
        <v>1159320535</v>
      </c>
      <c r="BW51" t="s">
        <v>2095</v>
      </c>
      <c r="BX51" t="s">
        <v>2096</v>
      </c>
      <c r="BY51" t="s">
        <v>2097</v>
      </c>
      <c r="BZ51" t="s">
        <v>2098</v>
      </c>
      <c r="CA51" t="s">
        <v>2090</v>
      </c>
      <c r="CB51" t="s">
        <v>2099</v>
      </c>
      <c r="CC51" t="s">
        <v>2100</v>
      </c>
      <c r="CD51" t="s">
        <v>2101</v>
      </c>
      <c r="CE51" t="s">
        <v>2102</v>
      </c>
      <c r="CF51" t="s">
        <v>2103</v>
      </c>
      <c r="CG51" t="s">
        <v>2104</v>
      </c>
      <c r="CH51" t="s">
        <v>2105</v>
      </c>
      <c r="CI51" t="s">
        <v>2106</v>
      </c>
      <c r="CJ51" t="s">
        <v>2107</v>
      </c>
      <c r="CK51" t="s">
        <v>2108</v>
      </c>
      <c r="CL51" t="s">
        <v>2109</v>
      </c>
      <c r="CM51" t="s">
        <v>2099</v>
      </c>
      <c r="CN51" t="s">
        <v>2110</v>
      </c>
      <c r="CO51" t="s">
        <v>2111</v>
      </c>
      <c r="CP51" t="s">
        <v>2112</v>
      </c>
      <c r="CQ51" t="s">
        <v>2113</v>
      </c>
      <c r="CR51" t="s">
        <v>2114</v>
      </c>
      <c r="CS51">
        <v>9.8226658659095794</v>
      </c>
      <c r="CT51">
        <v>20.370904133312301</v>
      </c>
    </row>
    <row r="52" spans="1:98" x14ac:dyDescent="0.2">
      <c r="A52">
        <v>10.381493843426901</v>
      </c>
      <c r="B52">
        <v>51.106363486335503</v>
      </c>
      <c r="C52" t="s">
        <v>1176</v>
      </c>
      <c r="D52">
        <v>0</v>
      </c>
      <c r="E52">
        <v>2</v>
      </c>
      <c r="F52" t="s">
        <v>171</v>
      </c>
      <c r="G52" t="s">
        <v>172</v>
      </c>
      <c r="H52">
        <v>0</v>
      </c>
      <c r="I52">
        <v>2</v>
      </c>
      <c r="J52" t="s">
        <v>1177</v>
      </c>
      <c r="K52" t="s">
        <v>171</v>
      </c>
      <c r="L52" t="s">
        <v>172</v>
      </c>
      <c r="M52">
        <v>0</v>
      </c>
      <c r="N52" t="s">
        <v>171</v>
      </c>
      <c r="O52" t="s">
        <v>172</v>
      </c>
      <c r="P52">
        <v>0</v>
      </c>
      <c r="Q52" t="s">
        <v>171</v>
      </c>
      <c r="R52" t="s">
        <v>172</v>
      </c>
      <c r="S52">
        <v>0</v>
      </c>
      <c r="T52" t="s">
        <v>171</v>
      </c>
      <c r="U52" t="s">
        <v>171</v>
      </c>
      <c r="V52" t="s">
        <v>172</v>
      </c>
      <c r="W52" t="s">
        <v>171</v>
      </c>
      <c r="Y52" t="s">
        <v>2115</v>
      </c>
      <c r="Z52" t="s">
        <v>2116</v>
      </c>
      <c r="AA52" t="s">
        <v>2117</v>
      </c>
      <c r="AC52" t="s">
        <v>171</v>
      </c>
      <c r="AF52" t="s">
        <v>171</v>
      </c>
      <c r="AH52">
        <v>2</v>
      </c>
      <c r="AI52">
        <v>5</v>
      </c>
      <c r="AJ52">
        <v>5</v>
      </c>
      <c r="AK52">
        <v>1</v>
      </c>
      <c r="AL52">
        <v>80594017</v>
      </c>
      <c r="AM52">
        <v>16</v>
      </c>
      <c r="AN52">
        <v>3979000</v>
      </c>
      <c r="AO52">
        <v>2017</v>
      </c>
      <c r="AP52">
        <v>2011</v>
      </c>
      <c r="AQ52">
        <v>2016</v>
      </c>
      <c r="AR52" t="s">
        <v>1582</v>
      </c>
      <c r="AS52" t="s">
        <v>1371</v>
      </c>
      <c r="AT52">
        <v>-99</v>
      </c>
      <c r="AU52" t="s">
        <v>596</v>
      </c>
      <c r="AV52" t="s">
        <v>598</v>
      </c>
      <c r="AW52" t="s">
        <v>172</v>
      </c>
      <c r="AX52" t="s">
        <v>172</v>
      </c>
      <c r="AY52">
        <v>276</v>
      </c>
      <c r="AZ52">
        <v>276</v>
      </c>
      <c r="BA52" t="s">
        <v>598</v>
      </c>
      <c r="BB52" t="s">
        <v>172</v>
      </c>
      <c r="BC52">
        <v>23424829</v>
      </c>
      <c r="BD52">
        <v>23424829</v>
      </c>
      <c r="BE52" t="s">
        <v>1183</v>
      </c>
      <c r="BF52" t="s">
        <v>172</v>
      </c>
      <c r="BG52" t="s">
        <v>172</v>
      </c>
      <c r="BH52">
        <v>-99</v>
      </c>
      <c r="BI52">
        <v>-99</v>
      </c>
      <c r="BJ52" t="s">
        <v>1584</v>
      </c>
      <c r="BK52" t="s">
        <v>1584</v>
      </c>
      <c r="BL52" t="s">
        <v>1585</v>
      </c>
      <c r="BM52" t="s">
        <v>846</v>
      </c>
      <c r="BN52">
        <v>7</v>
      </c>
      <c r="BO52">
        <v>7</v>
      </c>
      <c r="BP52">
        <v>4</v>
      </c>
      <c r="BQ52">
        <v>-99</v>
      </c>
      <c r="BR52">
        <v>1</v>
      </c>
      <c r="BS52">
        <v>0</v>
      </c>
      <c r="BT52">
        <v>1.7</v>
      </c>
      <c r="BU52">
        <v>6.7</v>
      </c>
      <c r="BV52">
        <v>1159320539</v>
      </c>
      <c r="BW52" t="s">
        <v>2118</v>
      </c>
      <c r="BX52" t="s">
        <v>2119</v>
      </c>
      <c r="BY52" t="s">
        <v>2120</v>
      </c>
      <c r="BZ52" t="s">
        <v>2121</v>
      </c>
      <c r="CA52" t="s">
        <v>171</v>
      </c>
      <c r="CB52" t="s">
        <v>2122</v>
      </c>
      <c r="CC52" t="s">
        <v>2123</v>
      </c>
      <c r="CD52" t="s">
        <v>2124</v>
      </c>
      <c r="CE52" t="s">
        <v>2125</v>
      </c>
      <c r="CF52" t="s">
        <v>2126</v>
      </c>
      <c r="CG52" t="s">
        <v>2127</v>
      </c>
      <c r="CH52" t="s">
        <v>2128</v>
      </c>
      <c r="CI52" t="s">
        <v>2129</v>
      </c>
      <c r="CJ52" t="s">
        <v>2130</v>
      </c>
      <c r="CK52" t="s">
        <v>2131</v>
      </c>
      <c r="CL52" t="s">
        <v>2132</v>
      </c>
      <c r="CM52" t="s">
        <v>2133</v>
      </c>
      <c r="CN52" t="s">
        <v>2134</v>
      </c>
      <c r="CO52" t="s">
        <v>2135</v>
      </c>
      <c r="CP52" t="s">
        <v>2136</v>
      </c>
      <c r="CQ52" t="s">
        <v>2137</v>
      </c>
      <c r="CR52" t="s">
        <v>2138</v>
      </c>
      <c r="CS52">
        <v>45.930027295501802</v>
      </c>
      <c r="CT52">
        <v>68.235186846344604</v>
      </c>
    </row>
    <row r="53" spans="1:98" x14ac:dyDescent="0.2">
      <c r="A53">
        <v>25.535793207468</v>
      </c>
      <c r="B53">
        <v>58.671014150396601</v>
      </c>
      <c r="C53" t="s">
        <v>1176</v>
      </c>
      <c r="D53">
        <v>0</v>
      </c>
      <c r="E53">
        <v>6</v>
      </c>
      <c r="F53" t="s">
        <v>145</v>
      </c>
      <c r="G53" t="s">
        <v>146</v>
      </c>
      <c r="H53">
        <v>0</v>
      </c>
      <c r="I53">
        <v>2</v>
      </c>
      <c r="J53" t="s">
        <v>1177</v>
      </c>
      <c r="K53" t="s">
        <v>145</v>
      </c>
      <c r="L53" t="s">
        <v>146</v>
      </c>
      <c r="M53">
        <v>0</v>
      </c>
      <c r="N53" t="s">
        <v>145</v>
      </c>
      <c r="O53" t="s">
        <v>146</v>
      </c>
      <c r="P53">
        <v>0</v>
      </c>
      <c r="Q53" t="s">
        <v>145</v>
      </c>
      <c r="R53" t="s">
        <v>146</v>
      </c>
      <c r="S53">
        <v>0</v>
      </c>
      <c r="T53" t="s">
        <v>145</v>
      </c>
      <c r="U53" t="s">
        <v>145</v>
      </c>
      <c r="V53" t="s">
        <v>146</v>
      </c>
      <c r="W53" t="s">
        <v>145</v>
      </c>
      <c r="Y53" t="s">
        <v>2139</v>
      </c>
      <c r="Z53" t="s">
        <v>146</v>
      </c>
      <c r="AA53" t="s">
        <v>2140</v>
      </c>
      <c r="AC53" t="s">
        <v>145</v>
      </c>
      <c r="AF53" t="s">
        <v>145</v>
      </c>
      <c r="AH53">
        <v>3</v>
      </c>
      <c r="AI53">
        <v>2</v>
      </c>
      <c r="AJ53">
        <v>1</v>
      </c>
      <c r="AK53">
        <v>10</v>
      </c>
      <c r="AL53">
        <v>1251581</v>
      </c>
      <c r="AM53">
        <v>12</v>
      </c>
      <c r="AN53">
        <v>38700</v>
      </c>
      <c r="AO53">
        <v>2017</v>
      </c>
      <c r="AP53">
        <v>2000</v>
      </c>
      <c r="AQ53">
        <v>2016</v>
      </c>
      <c r="AR53" t="s">
        <v>1288</v>
      </c>
      <c r="AS53" t="s">
        <v>1371</v>
      </c>
      <c r="AT53">
        <v>-99</v>
      </c>
      <c r="AU53" t="s">
        <v>2141</v>
      </c>
      <c r="AV53" t="s">
        <v>585</v>
      </c>
      <c r="AW53" t="s">
        <v>146</v>
      </c>
      <c r="AX53" t="s">
        <v>146</v>
      </c>
      <c r="AY53">
        <v>233</v>
      </c>
      <c r="AZ53">
        <v>233</v>
      </c>
      <c r="BA53" t="s">
        <v>585</v>
      </c>
      <c r="BB53" t="s">
        <v>146</v>
      </c>
      <c r="BC53">
        <v>23424805</v>
      </c>
      <c r="BD53">
        <v>23424805</v>
      </c>
      <c r="BE53" t="s">
        <v>1183</v>
      </c>
      <c r="BF53" t="s">
        <v>146</v>
      </c>
      <c r="BG53" t="s">
        <v>146</v>
      </c>
      <c r="BH53">
        <v>-99</v>
      </c>
      <c r="BI53">
        <v>-99</v>
      </c>
      <c r="BJ53" t="s">
        <v>1584</v>
      </c>
      <c r="BK53" t="s">
        <v>1584</v>
      </c>
      <c r="BL53" t="s">
        <v>2003</v>
      </c>
      <c r="BM53" t="s">
        <v>846</v>
      </c>
      <c r="BN53">
        <v>7</v>
      </c>
      <c r="BO53">
        <v>7</v>
      </c>
      <c r="BP53">
        <v>4</v>
      </c>
      <c r="BQ53">
        <v>-99</v>
      </c>
      <c r="BR53">
        <v>1</v>
      </c>
      <c r="BS53">
        <v>0</v>
      </c>
      <c r="BT53">
        <v>3</v>
      </c>
      <c r="BU53">
        <v>8</v>
      </c>
      <c r="BV53">
        <v>1159320615</v>
      </c>
      <c r="BW53" t="s">
        <v>2142</v>
      </c>
      <c r="BX53" t="s">
        <v>2143</v>
      </c>
      <c r="BY53" t="s">
        <v>2144</v>
      </c>
      <c r="BZ53" t="s">
        <v>2145</v>
      </c>
      <c r="CA53" t="s">
        <v>145</v>
      </c>
      <c r="CB53" t="s">
        <v>145</v>
      </c>
      <c r="CC53" t="s">
        <v>2146</v>
      </c>
      <c r="CD53" t="s">
        <v>2147</v>
      </c>
      <c r="CE53" t="s">
        <v>2148</v>
      </c>
      <c r="CF53" t="s">
        <v>2149</v>
      </c>
      <c r="CG53" t="s">
        <v>145</v>
      </c>
      <c r="CH53" t="s">
        <v>145</v>
      </c>
      <c r="CI53" t="s">
        <v>2150</v>
      </c>
      <c r="CJ53" t="s">
        <v>2151</v>
      </c>
      <c r="CK53" t="s">
        <v>2145</v>
      </c>
      <c r="CL53" t="s">
        <v>145</v>
      </c>
      <c r="CM53" t="s">
        <v>2152</v>
      </c>
      <c r="CN53" t="s">
        <v>2153</v>
      </c>
      <c r="CO53" t="s">
        <v>2145</v>
      </c>
      <c r="CP53" t="s">
        <v>2154</v>
      </c>
      <c r="CQ53" t="s">
        <v>145</v>
      </c>
      <c r="CR53" t="s">
        <v>2155</v>
      </c>
      <c r="CS53">
        <v>7.0895832951798603</v>
      </c>
      <c r="CT53">
        <v>27.208007542771401</v>
      </c>
    </row>
    <row r="54" spans="1:98" x14ac:dyDescent="0.2">
      <c r="A54">
        <v>24.908622427569199</v>
      </c>
      <c r="B54">
        <v>56.851819479606199</v>
      </c>
      <c r="C54" t="s">
        <v>1176</v>
      </c>
      <c r="D54">
        <v>0</v>
      </c>
      <c r="E54">
        <v>5</v>
      </c>
      <c r="F54" t="s">
        <v>243</v>
      </c>
      <c r="G54" t="s">
        <v>244</v>
      </c>
      <c r="H54">
        <v>0</v>
      </c>
      <c r="I54">
        <v>2</v>
      </c>
      <c r="J54" t="s">
        <v>1177</v>
      </c>
      <c r="K54" t="s">
        <v>243</v>
      </c>
      <c r="L54" t="s">
        <v>244</v>
      </c>
      <c r="M54">
        <v>0</v>
      </c>
      <c r="N54" t="s">
        <v>243</v>
      </c>
      <c r="O54" t="s">
        <v>244</v>
      </c>
      <c r="P54">
        <v>0</v>
      </c>
      <c r="Q54" t="s">
        <v>243</v>
      </c>
      <c r="R54" t="s">
        <v>244</v>
      </c>
      <c r="S54">
        <v>0</v>
      </c>
      <c r="T54" t="s">
        <v>243</v>
      </c>
      <c r="U54" t="s">
        <v>243</v>
      </c>
      <c r="V54" t="s">
        <v>244</v>
      </c>
      <c r="W54" t="s">
        <v>243</v>
      </c>
      <c r="Y54" t="s">
        <v>2156</v>
      </c>
      <c r="Z54" t="s">
        <v>634</v>
      </c>
      <c r="AA54" t="s">
        <v>2157</v>
      </c>
      <c r="AC54" t="s">
        <v>243</v>
      </c>
      <c r="AF54" t="s">
        <v>243</v>
      </c>
      <c r="AH54">
        <v>4</v>
      </c>
      <c r="AI54">
        <v>7</v>
      </c>
      <c r="AJ54">
        <v>6</v>
      </c>
      <c r="AK54">
        <v>13</v>
      </c>
      <c r="AL54">
        <v>1944643</v>
      </c>
      <c r="AM54">
        <v>12</v>
      </c>
      <c r="AN54">
        <v>50650</v>
      </c>
      <c r="AO54">
        <v>2017</v>
      </c>
      <c r="AP54">
        <v>2011</v>
      </c>
      <c r="AQ54">
        <v>2016</v>
      </c>
      <c r="AR54" t="s">
        <v>1288</v>
      </c>
      <c r="AS54" t="s">
        <v>1204</v>
      </c>
      <c r="AT54">
        <v>-99</v>
      </c>
      <c r="AU54" t="s">
        <v>2158</v>
      </c>
      <c r="AV54" t="s">
        <v>634</v>
      </c>
      <c r="AW54" t="s">
        <v>244</v>
      </c>
      <c r="AX54" t="s">
        <v>244</v>
      </c>
      <c r="AY54">
        <v>428</v>
      </c>
      <c r="AZ54">
        <v>428</v>
      </c>
      <c r="BA54" t="s">
        <v>634</v>
      </c>
      <c r="BB54" t="s">
        <v>244</v>
      </c>
      <c r="BC54">
        <v>23424874</v>
      </c>
      <c r="BD54">
        <v>23424874</v>
      </c>
      <c r="BE54" t="s">
        <v>1183</v>
      </c>
      <c r="BF54" t="s">
        <v>244</v>
      </c>
      <c r="BG54" t="s">
        <v>244</v>
      </c>
      <c r="BH54">
        <v>-99</v>
      </c>
      <c r="BI54">
        <v>-99</v>
      </c>
      <c r="BJ54" t="s">
        <v>1584</v>
      </c>
      <c r="BK54" t="s">
        <v>1584</v>
      </c>
      <c r="BL54" t="s">
        <v>2003</v>
      </c>
      <c r="BM54" t="s">
        <v>846</v>
      </c>
      <c r="BN54">
        <v>6</v>
      </c>
      <c r="BO54">
        <v>6</v>
      </c>
      <c r="BP54">
        <v>4</v>
      </c>
      <c r="BQ54">
        <v>-99</v>
      </c>
      <c r="BR54">
        <v>1</v>
      </c>
      <c r="BS54">
        <v>0</v>
      </c>
      <c r="BT54">
        <v>4</v>
      </c>
      <c r="BU54">
        <v>9</v>
      </c>
      <c r="BV54">
        <v>1159321033</v>
      </c>
      <c r="BW54" t="s">
        <v>2159</v>
      </c>
      <c r="BX54" t="s">
        <v>2160</v>
      </c>
      <c r="BY54" t="s">
        <v>2161</v>
      </c>
      <c r="BZ54" t="s">
        <v>2162</v>
      </c>
      <c r="CA54" t="s">
        <v>243</v>
      </c>
      <c r="CB54" t="s">
        <v>2163</v>
      </c>
      <c r="CC54" t="s">
        <v>2164</v>
      </c>
      <c r="CD54" t="s">
        <v>2165</v>
      </c>
      <c r="CE54" t="s">
        <v>2166</v>
      </c>
      <c r="CF54" t="s">
        <v>2167</v>
      </c>
      <c r="CG54" t="s">
        <v>243</v>
      </c>
      <c r="CH54" t="s">
        <v>2168</v>
      </c>
      <c r="CI54" t="s">
        <v>2169</v>
      </c>
      <c r="CJ54" t="s">
        <v>2170</v>
      </c>
      <c r="CK54" t="s">
        <v>2171</v>
      </c>
      <c r="CL54" t="s">
        <v>2172</v>
      </c>
      <c r="CM54" t="s">
        <v>2173</v>
      </c>
      <c r="CN54" t="s">
        <v>2174</v>
      </c>
      <c r="CO54" t="s">
        <v>2162</v>
      </c>
      <c r="CP54" t="s">
        <v>2175</v>
      </c>
      <c r="CQ54" t="s">
        <v>243</v>
      </c>
      <c r="CR54" t="s">
        <v>2176</v>
      </c>
      <c r="CS54">
        <v>9.5048640961682604</v>
      </c>
      <c r="CT54">
        <v>20.191133089468</v>
      </c>
    </row>
    <row r="55" spans="1:98" x14ac:dyDescent="0.2">
      <c r="A55">
        <v>15.4095991584791</v>
      </c>
      <c r="B55">
        <v>68.794272921757596</v>
      </c>
      <c r="C55" t="s">
        <v>1176</v>
      </c>
      <c r="D55">
        <v>0</v>
      </c>
      <c r="E55">
        <v>3</v>
      </c>
      <c r="F55" t="s">
        <v>323</v>
      </c>
      <c r="G55" t="s">
        <v>324</v>
      </c>
      <c r="H55">
        <v>0</v>
      </c>
      <c r="I55">
        <v>2</v>
      </c>
      <c r="J55" t="s">
        <v>1177</v>
      </c>
      <c r="K55" t="s">
        <v>323</v>
      </c>
      <c r="L55" t="s">
        <v>324</v>
      </c>
      <c r="M55">
        <v>0</v>
      </c>
      <c r="N55" t="s">
        <v>323</v>
      </c>
      <c r="O55" t="s">
        <v>324</v>
      </c>
      <c r="P55">
        <v>0</v>
      </c>
      <c r="Q55" t="s">
        <v>323</v>
      </c>
      <c r="R55" t="s">
        <v>324</v>
      </c>
      <c r="S55">
        <v>0</v>
      </c>
      <c r="T55" t="s">
        <v>323</v>
      </c>
      <c r="U55" t="s">
        <v>323</v>
      </c>
      <c r="V55" t="s">
        <v>324</v>
      </c>
      <c r="W55" t="s">
        <v>323</v>
      </c>
      <c r="Y55" t="s">
        <v>2177</v>
      </c>
      <c r="Z55" t="s">
        <v>2178</v>
      </c>
      <c r="AA55" t="s">
        <v>2179</v>
      </c>
      <c r="AC55" t="s">
        <v>323</v>
      </c>
      <c r="AF55" t="s">
        <v>323</v>
      </c>
      <c r="AH55">
        <v>5</v>
      </c>
      <c r="AI55">
        <v>3</v>
      </c>
      <c r="AJ55">
        <v>8</v>
      </c>
      <c r="AK55">
        <v>12</v>
      </c>
      <c r="AL55">
        <v>5320045</v>
      </c>
      <c r="AM55">
        <v>13</v>
      </c>
      <c r="AN55">
        <v>364700</v>
      </c>
      <c r="AO55">
        <v>2017</v>
      </c>
      <c r="AP55">
        <v>2001</v>
      </c>
      <c r="AQ55">
        <v>2016</v>
      </c>
      <c r="AR55" t="s">
        <v>1288</v>
      </c>
      <c r="AS55" t="s">
        <v>1371</v>
      </c>
      <c r="AT55">
        <v>-99</v>
      </c>
      <c r="AU55">
        <v>-99</v>
      </c>
      <c r="AV55">
        <v>-99</v>
      </c>
      <c r="AW55">
        <v>-99</v>
      </c>
      <c r="AX55">
        <v>-99</v>
      </c>
      <c r="AY55">
        <v>-99</v>
      </c>
      <c r="AZ55">
        <v>-99</v>
      </c>
      <c r="BA55">
        <v>-99</v>
      </c>
      <c r="BB55">
        <v>-99</v>
      </c>
      <c r="BC55">
        <v>-90</v>
      </c>
      <c r="BD55">
        <v>23424910</v>
      </c>
      <c r="BE55" t="s">
        <v>2180</v>
      </c>
      <c r="BF55" t="s">
        <v>324</v>
      </c>
      <c r="BG55" t="s">
        <v>324</v>
      </c>
      <c r="BH55">
        <v>-99</v>
      </c>
      <c r="BI55">
        <v>-99</v>
      </c>
      <c r="BJ55" t="s">
        <v>1584</v>
      </c>
      <c r="BK55" t="s">
        <v>1584</v>
      </c>
      <c r="BL55" t="s">
        <v>2003</v>
      </c>
      <c r="BM55" t="s">
        <v>846</v>
      </c>
      <c r="BN55">
        <v>6</v>
      </c>
      <c r="BO55">
        <v>6</v>
      </c>
      <c r="BP55">
        <v>4</v>
      </c>
      <c r="BQ55">
        <v>-99</v>
      </c>
      <c r="BR55">
        <v>1</v>
      </c>
      <c r="BS55">
        <v>0</v>
      </c>
      <c r="BT55">
        <v>3</v>
      </c>
      <c r="BU55">
        <v>7</v>
      </c>
      <c r="BV55">
        <v>1159321109</v>
      </c>
      <c r="BW55" t="s">
        <v>2181</v>
      </c>
      <c r="BX55" t="s">
        <v>2182</v>
      </c>
      <c r="BY55" t="s">
        <v>2183</v>
      </c>
      <c r="BZ55" t="s">
        <v>2184</v>
      </c>
      <c r="CA55" t="s">
        <v>323</v>
      </c>
      <c r="CB55" t="s">
        <v>2185</v>
      </c>
      <c r="CC55" t="s">
        <v>2186</v>
      </c>
      <c r="CD55" t="s">
        <v>2187</v>
      </c>
      <c r="CE55" t="s">
        <v>2188</v>
      </c>
      <c r="CF55" t="s">
        <v>2189</v>
      </c>
      <c r="CG55" t="s">
        <v>2190</v>
      </c>
      <c r="CH55" t="s">
        <v>2191</v>
      </c>
      <c r="CI55" t="s">
        <v>2192</v>
      </c>
      <c r="CJ55" t="s">
        <v>2193</v>
      </c>
      <c r="CK55" t="s">
        <v>2194</v>
      </c>
      <c r="CL55" t="s">
        <v>2190</v>
      </c>
      <c r="CM55" t="s">
        <v>2185</v>
      </c>
      <c r="CN55" t="s">
        <v>2195</v>
      </c>
      <c r="CO55" t="s">
        <v>2196</v>
      </c>
      <c r="CP55" t="s">
        <v>2197</v>
      </c>
      <c r="CQ55" t="s">
        <v>2198</v>
      </c>
      <c r="CR55" t="s">
        <v>2199</v>
      </c>
      <c r="CS55">
        <v>85.597443360999307</v>
      </c>
      <c r="CT55">
        <v>552.73322598137099</v>
      </c>
    </row>
    <row r="56" spans="1:98" x14ac:dyDescent="0.2">
      <c r="A56">
        <v>16.754466433931601</v>
      </c>
      <c r="B56">
        <v>62.777099864844097</v>
      </c>
      <c r="C56" t="s">
        <v>1176</v>
      </c>
      <c r="D56">
        <v>0</v>
      </c>
      <c r="E56">
        <v>3</v>
      </c>
      <c r="F56" t="s">
        <v>417</v>
      </c>
      <c r="G56" t="s">
        <v>418</v>
      </c>
      <c r="H56">
        <v>0</v>
      </c>
      <c r="I56">
        <v>2</v>
      </c>
      <c r="J56" t="s">
        <v>1177</v>
      </c>
      <c r="K56" t="s">
        <v>417</v>
      </c>
      <c r="L56" t="s">
        <v>418</v>
      </c>
      <c r="M56">
        <v>0</v>
      </c>
      <c r="N56" t="s">
        <v>417</v>
      </c>
      <c r="O56" t="s">
        <v>418</v>
      </c>
      <c r="P56">
        <v>0</v>
      </c>
      <c r="Q56" t="s">
        <v>417</v>
      </c>
      <c r="R56" t="s">
        <v>418</v>
      </c>
      <c r="S56">
        <v>0</v>
      </c>
      <c r="T56" t="s">
        <v>417</v>
      </c>
      <c r="U56" t="s">
        <v>417</v>
      </c>
      <c r="V56" t="s">
        <v>418</v>
      </c>
      <c r="W56" t="s">
        <v>417</v>
      </c>
      <c r="Y56" t="s">
        <v>2200</v>
      </c>
      <c r="Z56" t="s">
        <v>2201</v>
      </c>
      <c r="AA56" t="s">
        <v>2202</v>
      </c>
      <c r="AC56" t="s">
        <v>417</v>
      </c>
      <c r="AF56" t="s">
        <v>417</v>
      </c>
      <c r="AH56">
        <v>1</v>
      </c>
      <c r="AI56">
        <v>4</v>
      </c>
      <c r="AJ56">
        <v>2</v>
      </c>
      <c r="AK56">
        <v>4</v>
      </c>
      <c r="AL56">
        <v>9960487</v>
      </c>
      <c r="AM56">
        <v>13</v>
      </c>
      <c r="AN56">
        <v>498100</v>
      </c>
      <c r="AO56">
        <v>2017</v>
      </c>
      <c r="AP56">
        <v>-99</v>
      </c>
      <c r="AQ56">
        <v>2016</v>
      </c>
      <c r="AR56" t="s">
        <v>1288</v>
      </c>
      <c r="AS56" t="s">
        <v>1371</v>
      </c>
      <c r="AT56">
        <v>-99</v>
      </c>
      <c r="AU56" t="s">
        <v>2203</v>
      </c>
      <c r="AV56" t="s">
        <v>721</v>
      </c>
      <c r="AW56" t="s">
        <v>418</v>
      </c>
      <c r="AX56" t="s">
        <v>418</v>
      </c>
      <c r="AY56">
        <v>752</v>
      </c>
      <c r="AZ56">
        <v>752</v>
      </c>
      <c r="BA56" t="s">
        <v>721</v>
      </c>
      <c r="BB56" t="s">
        <v>418</v>
      </c>
      <c r="BC56">
        <v>23424954</v>
      </c>
      <c r="BD56">
        <v>23424954</v>
      </c>
      <c r="BE56" t="s">
        <v>1183</v>
      </c>
      <c r="BF56" t="s">
        <v>418</v>
      </c>
      <c r="BG56" t="s">
        <v>418</v>
      </c>
      <c r="BH56">
        <v>-99</v>
      </c>
      <c r="BI56">
        <v>-99</v>
      </c>
      <c r="BJ56" t="s">
        <v>1584</v>
      </c>
      <c r="BK56" t="s">
        <v>1584</v>
      </c>
      <c r="BL56" t="s">
        <v>2003</v>
      </c>
      <c r="BM56" t="s">
        <v>846</v>
      </c>
      <c r="BN56">
        <v>6</v>
      </c>
      <c r="BO56">
        <v>6</v>
      </c>
      <c r="BP56">
        <v>4</v>
      </c>
      <c r="BQ56">
        <v>-99</v>
      </c>
      <c r="BR56">
        <v>1</v>
      </c>
      <c r="BS56">
        <v>0</v>
      </c>
      <c r="BT56">
        <v>3</v>
      </c>
      <c r="BU56">
        <v>7</v>
      </c>
      <c r="BV56">
        <v>1159321287</v>
      </c>
      <c r="BW56" t="s">
        <v>2204</v>
      </c>
      <c r="BX56" t="s">
        <v>2205</v>
      </c>
      <c r="BY56" t="s">
        <v>2206</v>
      </c>
      <c r="BZ56" t="s">
        <v>2207</v>
      </c>
      <c r="CA56" t="s">
        <v>417</v>
      </c>
      <c r="CB56" t="s">
        <v>2208</v>
      </c>
      <c r="CC56" t="s">
        <v>2209</v>
      </c>
      <c r="CD56" t="s">
        <v>2210</v>
      </c>
      <c r="CE56" t="s">
        <v>2211</v>
      </c>
      <c r="CF56" t="s">
        <v>2212</v>
      </c>
      <c r="CG56" t="s">
        <v>2213</v>
      </c>
      <c r="CH56" t="s">
        <v>2214</v>
      </c>
      <c r="CI56" t="s">
        <v>2215</v>
      </c>
      <c r="CJ56" t="s">
        <v>2216</v>
      </c>
      <c r="CK56" t="s">
        <v>2217</v>
      </c>
      <c r="CL56" t="s">
        <v>2218</v>
      </c>
      <c r="CM56" t="s">
        <v>2219</v>
      </c>
      <c r="CN56" t="s">
        <v>2220</v>
      </c>
      <c r="CO56" t="s">
        <v>2221</v>
      </c>
      <c r="CP56" t="s">
        <v>2222</v>
      </c>
      <c r="CQ56" t="s">
        <v>2223</v>
      </c>
      <c r="CR56" t="s">
        <v>2224</v>
      </c>
      <c r="CS56">
        <v>78.560879340810999</v>
      </c>
      <c r="CT56">
        <v>116.626627823349</v>
      </c>
    </row>
    <row r="57" spans="1:98" x14ac:dyDescent="0.2">
      <c r="A57">
        <v>26.270795034628701</v>
      </c>
      <c r="B57">
        <v>64.495358982313903</v>
      </c>
      <c r="C57" t="s">
        <v>1176</v>
      </c>
      <c r="D57">
        <v>0</v>
      </c>
      <c r="E57">
        <v>3</v>
      </c>
      <c r="F57" t="s">
        <v>157</v>
      </c>
      <c r="G57" t="s">
        <v>988</v>
      </c>
      <c r="H57">
        <v>1</v>
      </c>
      <c r="I57">
        <v>2</v>
      </c>
      <c r="J57" t="s">
        <v>1346</v>
      </c>
      <c r="K57" t="s">
        <v>157</v>
      </c>
      <c r="L57" t="s">
        <v>158</v>
      </c>
      <c r="M57">
        <v>0</v>
      </c>
      <c r="N57" t="s">
        <v>157</v>
      </c>
      <c r="O57" t="s">
        <v>158</v>
      </c>
      <c r="P57">
        <v>0</v>
      </c>
      <c r="Q57" t="s">
        <v>157</v>
      </c>
      <c r="R57" t="s">
        <v>158</v>
      </c>
      <c r="S57">
        <v>0</v>
      </c>
      <c r="T57" t="s">
        <v>157</v>
      </c>
      <c r="U57" t="s">
        <v>157</v>
      </c>
      <c r="V57" t="s">
        <v>158</v>
      </c>
      <c r="W57" t="s">
        <v>157</v>
      </c>
      <c r="Y57" t="s">
        <v>2225</v>
      </c>
      <c r="Z57" t="s">
        <v>158</v>
      </c>
      <c r="AA57" t="s">
        <v>2226</v>
      </c>
      <c r="AC57" t="s">
        <v>157</v>
      </c>
      <c r="AF57" t="s">
        <v>157</v>
      </c>
      <c r="AH57">
        <v>4</v>
      </c>
      <c r="AI57">
        <v>1</v>
      </c>
      <c r="AJ57">
        <v>4</v>
      </c>
      <c r="AK57">
        <v>6</v>
      </c>
      <c r="AL57">
        <v>5491218</v>
      </c>
      <c r="AM57">
        <v>13</v>
      </c>
      <c r="AN57">
        <v>224137</v>
      </c>
      <c r="AO57">
        <v>2017</v>
      </c>
      <c r="AP57">
        <v>2010</v>
      </c>
      <c r="AQ57">
        <v>2016</v>
      </c>
      <c r="AR57" t="s">
        <v>1288</v>
      </c>
      <c r="AS57" t="s">
        <v>1371</v>
      </c>
      <c r="AT57">
        <v>-99</v>
      </c>
      <c r="AU57" t="s">
        <v>591</v>
      </c>
      <c r="AV57" t="s">
        <v>591</v>
      </c>
      <c r="AW57" t="s">
        <v>158</v>
      </c>
      <c r="AX57" t="s">
        <v>158</v>
      </c>
      <c r="AY57">
        <v>246</v>
      </c>
      <c r="AZ57">
        <v>246</v>
      </c>
      <c r="BA57" t="s">
        <v>591</v>
      </c>
      <c r="BB57" t="s">
        <v>158</v>
      </c>
      <c r="BC57">
        <v>23424812</v>
      </c>
      <c r="BD57">
        <v>23424812</v>
      </c>
      <c r="BE57" t="s">
        <v>1183</v>
      </c>
      <c r="BF57" t="s">
        <v>158</v>
      </c>
      <c r="BG57" t="s">
        <v>158</v>
      </c>
      <c r="BH57">
        <v>-99</v>
      </c>
      <c r="BI57">
        <v>-99</v>
      </c>
      <c r="BJ57" t="s">
        <v>1584</v>
      </c>
      <c r="BK57" t="s">
        <v>1584</v>
      </c>
      <c r="BL57" t="s">
        <v>2003</v>
      </c>
      <c r="BM57" t="s">
        <v>846</v>
      </c>
      <c r="BN57">
        <v>7</v>
      </c>
      <c r="BO57">
        <v>7</v>
      </c>
      <c r="BP57">
        <v>4</v>
      </c>
      <c r="BQ57">
        <v>-99</v>
      </c>
      <c r="BR57">
        <v>1</v>
      </c>
      <c r="BS57">
        <v>0</v>
      </c>
      <c r="BT57">
        <v>3</v>
      </c>
      <c r="BU57">
        <v>8</v>
      </c>
      <c r="BV57">
        <v>1159320623</v>
      </c>
      <c r="BW57" t="s">
        <v>2227</v>
      </c>
      <c r="BX57" t="s">
        <v>2228</v>
      </c>
      <c r="BY57" t="s">
        <v>2229</v>
      </c>
      <c r="BZ57" t="s">
        <v>2230</v>
      </c>
      <c r="CA57" t="s">
        <v>157</v>
      </c>
      <c r="CB57" t="s">
        <v>2231</v>
      </c>
      <c r="CC57" t="s">
        <v>2232</v>
      </c>
      <c r="CD57" t="s">
        <v>2233</v>
      </c>
      <c r="CE57" t="s">
        <v>2234</v>
      </c>
      <c r="CF57" t="s">
        <v>2235</v>
      </c>
      <c r="CG57" t="s">
        <v>2231</v>
      </c>
      <c r="CH57" t="s">
        <v>2231</v>
      </c>
      <c r="CI57" t="s">
        <v>2236</v>
      </c>
      <c r="CJ57" t="s">
        <v>2237</v>
      </c>
      <c r="CK57" t="s">
        <v>157</v>
      </c>
      <c r="CL57" t="s">
        <v>2231</v>
      </c>
      <c r="CM57" t="s">
        <v>2238</v>
      </c>
      <c r="CN57" t="s">
        <v>2239</v>
      </c>
      <c r="CO57" t="s">
        <v>157</v>
      </c>
      <c r="CP57" t="s">
        <v>2240</v>
      </c>
      <c r="CQ57" t="s">
        <v>2241</v>
      </c>
      <c r="CR57" t="s">
        <v>2242</v>
      </c>
      <c r="CS57">
        <v>62.227803846549897</v>
      </c>
      <c r="CT57">
        <v>86.716454766845601</v>
      </c>
    </row>
    <row r="58" spans="1:98" x14ac:dyDescent="0.2">
      <c r="A58">
        <v>106.300935236577</v>
      </c>
      <c r="B58">
        <v>16.642182843821001</v>
      </c>
      <c r="C58" t="s">
        <v>1176</v>
      </c>
      <c r="D58">
        <v>0</v>
      </c>
      <c r="E58">
        <v>2</v>
      </c>
      <c r="F58" t="s">
        <v>946</v>
      </c>
      <c r="G58" t="s">
        <v>470</v>
      </c>
      <c r="H58">
        <v>0</v>
      </c>
      <c r="I58">
        <v>2</v>
      </c>
      <c r="J58" t="s">
        <v>1177</v>
      </c>
      <c r="K58" t="s">
        <v>946</v>
      </c>
      <c r="L58" t="s">
        <v>470</v>
      </c>
      <c r="M58">
        <v>0</v>
      </c>
      <c r="N58" t="s">
        <v>946</v>
      </c>
      <c r="O58" t="s">
        <v>470</v>
      </c>
      <c r="P58">
        <v>0</v>
      </c>
      <c r="Q58" t="s">
        <v>946</v>
      </c>
      <c r="R58" t="s">
        <v>470</v>
      </c>
      <c r="S58">
        <v>0</v>
      </c>
      <c r="T58" t="s">
        <v>946</v>
      </c>
      <c r="U58" t="s">
        <v>946</v>
      </c>
      <c r="V58" t="s">
        <v>470</v>
      </c>
      <c r="W58" t="s">
        <v>946</v>
      </c>
      <c r="Y58" t="s">
        <v>2243</v>
      </c>
      <c r="Z58" t="s">
        <v>747</v>
      </c>
      <c r="AA58" t="s">
        <v>2244</v>
      </c>
      <c r="AC58" t="s">
        <v>946</v>
      </c>
      <c r="AF58" t="s">
        <v>946</v>
      </c>
      <c r="AH58">
        <v>5</v>
      </c>
      <c r="AI58">
        <v>6</v>
      </c>
      <c r="AJ58">
        <v>5</v>
      </c>
      <c r="AK58">
        <v>4</v>
      </c>
      <c r="AL58">
        <v>96160163</v>
      </c>
      <c r="AM58">
        <v>16</v>
      </c>
      <c r="AN58">
        <v>594900</v>
      </c>
      <c r="AO58">
        <v>2017</v>
      </c>
      <c r="AP58">
        <v>2009</v>
      </c>
      <c r="AQ58">
        <v>2016</v>
      </c>
      <c r="AR58" t="s">
        <v>1223</v>
      </c>
      <c r="AS58" t="s">
        <v>1182</v>
      </c>
      <c r="AT58">
        <v>-99</v>
      </c>
      <c r="AU58" t="s">
        <v>2245</v>
      </c>
      <c r="AV58" t="s">
        <v>747</v>
      </c>
      <c r="AW58" t="s">
        <v>470</v>
      </c>
      <c r="AX58" t="s">
        <v>470</v>
      </c>
      <c r="AY58">
        <v>704</v>
      </c>
      <c r="AZ58">
        <v>704</v>
      </c>
      <c r="BA58" t="s">
        <v>747</v>
      </c>
      <c r="BB58" t="s">
        <v>470</v>
      </c>
      <c r="BC58">
        <v>23424984</v>
      </c>
      <c r="BD58">
        <v>23424984</v>
      </c>
      <c r="BE58" t="s">
        <v>1183</v>
      </c>
      <c r="BF58" t="s">
        <v>470</v>
      </c>
      <c r="BG58" t="s">
        <v>470</v>
      </c>
      <c r="BH58">
        <v>-99</v>
      </c>
      <c r="BI58">
        <v>-99</v>
      </c>
      <c r="BJ58" t="s">
        <v>1184</v>
      </c>
      <c r="BK58" t="s">
        <v>1184</v>
      </c>
      <c r="BL58" t="s">
        <v>1185</v>
      </c>
      <c r="BM58" t="s">
        <v>842</v>
      </c>
      <c r="BN58">
        <v>7</v>
      </c>
      <c r="BO58">
        <v>7</v>
      </c>
      <c r="BP58">
        <v>5</v>
      </c>
      <c r="BQ58">
        <v>2</v>
      </c>
      <c r="BR58">
        <v>1</v>
      </c>
      <c r="BS58">
        <v>0</v>
      </c>
      <c r="BT58">
        <v>2</v>
      </c>
      <c r="BU58">
        <v>7</v>
      </c>
      <c r="BV58">
        <v>1159321417</v>
      </c>
      <c r="BW58" t="s">
        <v>2246</v>
      </c>
      <c r="BX58" t="s">
        <v>2247</v>
      </c>
      <c r="BY58" t="s">
        <v>2248</v>
      </c>
      <c r="BZ58" t="s">
        <v>946</v>
      </c>
      <c r="CA58" t="s">
        <v>946</v>
      </c>
      <c r="CB58" t="s">
        <v>946</v>
      </c>
      <c r="CC58" t="s">
        <v>2249</v>
      </c>
      <c r="CD58" t="s">
        <v>2250</v>
      </c>
      <c r="CE58" t="s">
        <v>2251</v>
      </c>
      <c r="CF58" t="s">
        <v>2252</v>
      </c>
      <c r="CG58" t="s">
        <v>946</v>
      </c>
      <c r="CH58" t="s">
        <v>946</v>
      </c>
      <c r="CI58" t="s">
        <v>2253</v>
      </c>
      <c r="CJ58" t="s">
        <v>2254</v>
      </c>
      <c r="CK58" t="s">
        <v>946</v>
      </c>
      <c r="CL58" t="s">
        <v>2255</v>
      </c>
      <c r="CM58" t="s">
        <v>2256</v>
      </c>
      <c r="CN58" t="s">
        <v>2257</v>
      </c>
      <c r="CO58" t="s">
        <v>946</v>
      </c>
      <c r="CP58" t="s">
        <v>946</v>
      </c>
      <c r="CQ58" t="s">
        <v>2258</v>
      </c>
      <c r="CR58" t="s">
        <v>2259</v>
      </c>
      <c r="CS58">
        <v>27.945060755804601</v>
      </c>
      <c r="CT58">
        <v>87.719844073168304</v>
      </c>
    </row>
    <row r="59" spans="1:98" x14ac:dyDescent="0.2">
      <c r="A59">
        <v>104.902804215152</v>
      </c>
      <c r="B59">
        <v>12.7155624754431</v>
      </c>
      <c r="C59" t="s">
        <v>1176</v>
      </c>
      <c r="D59">
        <v>0</v>
      </c>
      <c r="E59">
        <v>3</v>
      </c>
      <c r="F59" t="s">
        <v>79</v>
      </c>
      <c r="G59" t="s">
        <v>80</v>
      </c>
      <c r="H59">
        <v>0</v>
      </c>
      <c r="I59">
        <v>2</v>
      </c>
      <c r="J59" t="s">
        <v>1177</v>
      </c>
      <c r="K59" t="s">
        <v>79</v>
      </c>
      <c r="L59" t="s">
        <v>80</v>
      </c>
      <c r="M59">
        <v>0</v>
      </c>
      <c r="N59" t="s">
        <v>79</v>
      </c>
      <c r="O59" t="s">
        <v>80</v>
      </c>
      <c r="P59">
        <v>0</v>
      </c>
      <c r="Q59" t="s">
        <v>79</v>
      </c>
      <c r="R59" t="s">
        <v>80</v>
      </c>
      <c r="S59">
        <v>0</v>
      </c>
      <c r="T59" t="s">
        <v>79</v>
      </c>
      <c r="U59" t="s">
        <v>79</v>
      </c>
      <c r="V59" t="s">
        <v>80</v>
      </c>
      <c r="W59" t="s">
        <v>79</v>
      </c>
      <c r="Y59" t="s">
        <v>2260</v>
      </c>
      <c r="Z59" t="s">
        <v>552</v>
      </c>
      <c r="AA59" t="s">
        <v>2261</v>
      </c>
      <c r="AC59" t="s">
        <v>79</v>
      </c>
      <c r="AF59" t="s">
        <v>79</v>
      </c>
      <c r="AH59">
        <v>6</v>
      </c>
      <c r="AI59">
        <v>3</v>
      </c>
      <c r="AJ59">
        <v>6</v>
      </c>
      <c r="AK59">
        <v>5</v>
      </c>
      <c r="AL59">
        <v>16204486</v>
      </c>
      <c r="AM59">
        <v>14</v>
      </c>
      <c r="AN59">
        <v>58940</v>
      </c>
      <c r="AO59">
        <v>2017</v>
      </c>
      <c r="AP59">
        <v>2008</v>
      </c>
      <c r="AQ59">
        <v>2016</v>
      </c>
      <c r="AR59" t="s">
        <v>1424</v>
      </c>
      <c r="AS59" t="s">
        <v>1425</v>
      </c>
      <c r="AT59">
        <v>-99</v>
      </c>
      <c r="AU59" t="s">
        <v>2262</v>
      </c>
      <c r="AV59" t="s">
        <v>552</v>
      </c>
      <c r="AW59" t="s">
        <v>80</v>
      </c>
      <c r="AX59" t="s">
        <v>80</v>
      </c>
      <c r="AY59">
        <v>116</v>
      </c>
      <c r="AZ59">
        <v>116</v>
      </c>
      <c r="BA59" t="s">
        <v>552</v>
      </c>
      <c r="BB59" t="s">
        <v>80</v>
      </c>
      <c r="BC59">
        <v>23424776</v>
      </c>
      <c r="BD59">
        <v>23424776</v>
      </c>
      <c r="BE59" t="s">
        <v>1183</v>
      </c>
      <c r="BF59" t="s">
        <v>80</v>
      </c>
      <c r="BG59" t="s">
        <v>80</v>
      </c>
      <c r="BH59">
        <v>-99</v>
      </c>
      <c r="BI59">
        <v>-99</v>
      </c>
      <c r="BJ59" t="s">
        <v>1184</v>
      </c>
      <c r="BK59" t="s">
        <v>1184</v>
      </c>
      <c r="BL59" t="s">
        <v>1185</v>
      </c>
      <c r="BM59" t="s">
        <v>842</v>
      </c>
      <c r="BN59">
        <v>8</v>
      </c>
      <c r="BO59">
        <v>8</v>
      </c>
      <c r="BP59">
        <v>5</v>
      </c>
      <c r="BQ59">
        <v>-99</v>
      </c>
      <c r="BR59">
        <v>1</v>
      </c>
      <c r="BS59">
        <v>0</v>
      </c>
      <c r="BT59">
        <v>3</v>
      </c>
      <c r="BU59">
        <v>8</v>
      </c>
      <c r="BV59">
        <v>1159320979</v>
      </c>
      <c r="BW59" t="s">
        <v>2263</v>
      </c>
      <c r="BX59" t="s">
        <v>2264</v>
      </c>
      <c r="BY59" t="s">
        <v>2265</v>
      </c>
      <c r="BZ59" t="s">
        <v>2266</v>
      </c>
      <c r="CA59" t="s">
        <v>79</v>
      </c>
      <c r="CB59" t="s">
        <v>2267</v>
      </c>
      <c r="CC59" t="s">
        <v>2268</v>
      </c>
      <c r="CD59" t="s">
        <v>2269</v>
      </c>
      <c r="CE59" t="s">
        <v>2270</v>
      </c>
      <c r="CF59" t="s">
        <v>2271</v>
      </c>
      <c r="CG59" t="s">
        <v>2272</v>
      </c>
      <c r="CH59" t="s">
        <v>2273</v>
      </c>
      <c r="CI59" t="s">
        <v>2274</v>
      </c>
      <c r="CJ59" t="s">
        <v>2275</v>
      </c>
      <c r="CK59" t="s">
        <v>2276</v>
      </c>
      <c r="CL59" t="s">
        <v>2277</v>
      </c>
      <c r="CM59" t="s">
        <v>2278</v>
      </c>
      <c r="CN59" t="s">
        <v>2279</v>
      </c>
      <c r="CO59" t="s">
        <v>2280</v>
      </c>
      <c r="CP59" t="s">
        <v>2281</v>
      </c>
      <c r="CQ59" t="s">
        <v>2282</v>
      </c>
      <c r="CR59" t="s">
        <v>2283</v>
      </c>
      <c r="CS59">
        <v>15.0716947002499</v>
      </c>
      <c r="CT59">
        <v>26.0326129217394</v>
      </c>
    </row>
    <row r="60" spans="1:98" x14ac:dyDescent="0.2">
      <c r="A60">
        <v>6.0717639672735597</v>
      </c>
      <c r="B60">
        <v>49.766824275810897</v>
      </c>
      <c r="C60" t="s">
        <v>1176</v>
      </c>
      <c r="D60">
        <v>0</v>
      </c>
      <c r="E60">
        <v>6</v>
      </c>
      <c r="F60" t="s">
        <v>257</v>
      </c>
      <c r="G60" t="s">
        <v>258</v>
      </c>
      <c r="H60">
        <v>0</v>
      </c>
      <c r="I60">
        <v>2</v>
      </c>
      <c r="J60" t="s">
        <v>1177</v>
      </c>
      <c r="K60" t="s">
        <v>257</v>
      </c>
      <c r="L60" t="s">
        <v>258</v>
      </c>
      <c r="M60">
        <v>0</v>
      </c>
      <c r="N60" t="s">
        <v>257</v>
      </c>
      <c r="O60" t="s">
        <v>258</v>
      </c>
      <c r="P60">
        <v>0</v>
      </c>
      <c r="Q60" t="s">
        <v>257</v>
      </c>
      <c r="R60" t="s">
        <v>258</v>
      </c>
      <c r="S60">
        <v>0</v>
      </c>
      <c r="T60" t="s">
        <v>257</v>
      </c>
      <c r="U60" t="s">
        <v>257</v>
      </c>
      <c r="V60" t="s">
        <v>258</v>
      </c>
      <c r="W60" t="s">
        <v>257</v>
      </c>
      <c r="Y60" t="s">
        <v>2284</v>
      </c>
      <c r="Z60" t="s">
        <v>2285</v>
      </c>
      <c r="AA60" t="s">
        <v>2286</v>
      </c>
      <c r="AC60" t="s">
        <v>257</v>
      </c>
      <c r="AF60" t="s">
        <v>257</v>
      </c>
      <c r="AH60">
        <v>1</v>
      </c>
      <c r="AI60">
        <v>7</v>
      </c>
      <c r="AJ60">
        <v>3</v>
      </c>
      <c r="AK60">
        <v>7</v>
      </c>
      <c r="AL60">
        <v>594130</v>
      </c>
      <c r="AM60">
        <v>11</v>
      </c>
      <c r="AN60">
        <v>58740</v>
      </c>
      <c r="AO60">
        <v>2017</v>
      </c>
      <c r="AP60">
        <v>2011</v>
      </c>
      <c r="AQ60">
        <v>2016</v>
      </c>
      <c r="AR60" t="s">
        <v>1288</v>
      </c>
      <c r="AS60" t="s">
        <v>1371</v>
      </c>
      <c r="AT60">
        <v>-99</v>
      </c>
      <c r="AU60" t="s">
        <v>641</v>
      </c>
      <c r="AV60" t="s">
        <v>641</v>
      </c>
      <c r="AW60" t="s">
        <v>258</v>
      </c>
      <c r="AX60" t="s">
        <v>258</v>
      </c>
      <c r="AY60">
        <v>442</v>
      </c>
      <c r="AZ60">
        <v>442</v>
      </c>
      <c r="BA60" t="s">
        <v>641</v>
      </c>
      <c r="BB60" t="s">
        <v>258</v>
      </c>
      <c r="BC60">
        <v>23424881</v>
      </c>
      <c r="BD60">
        <v>23424881</v>
      </c>
      <c r="BE60" t="s">
        <v>1183</v>
      </c>
      <c r="BF60" t="s">
        <v>258</v>
      </c>
      <c r="BG60" t="s">
        <v>258</v>
      </c>
      <c r="BH60">
        <v>-99</v>
      </c>
      <c r="BI60">
        <v>-99</v>
      </c>
      <c r="BJ60" t="s">
        <v>1584</v>
      </c>
      <c r="BK60" t="s">
        <v>1584</v>
      </c>
      <c r="BL60" t="s">
        <v>1585</v>
      </c>
      <c r="BM60" t="s">
        <v>846</v>
      </c>
      <c r="BN60">
        <v>10</v>
      </c>
      <c r="BO60">
        <v>10</v>
      </c>
      <c r="BP60">
        <v>4</v>
      </c>
      <c r="BQ60">
        <v>5</v>
      </c>
      <c r="BR60">
        <v>1</v>
      </c>
      <c r="BS60">
        <v>0</v>
      </c>
      <c r="BT60">
        <v>5.7</v>
      </c>
      <c r="BU60">
        <v>10</v>
      </c>
      <c r="BV60">
        <v>1159321031</v>
      </c>
      <c r="BW60" t="s">
        <v>2287</v>
      </c>
      <c r="BX60" t="s">
        <v>2288</v>
      </c>
      <c r="BY60" t="s">
        <v>2289</v>
      </c>
      <c r="BZ60" t="s">
        <v>2290</v>
      </c>
      <c r="CA60" t="s">
        <v>257</v>
      </c>
      <c r="CB60" t="s">
        <v>2291</v>
      </c>
      <c r="CC60" t="s">
        <v>257</v>
      </c>
      <c r="CD60" t="s">
        <v>2292</v>
      </c>
      <c r="CE60" t="s">
        <v>2293</v>
      </c>
      <c r="CF60" t="s">
        <v>2290</v>
      </c>
      <c r="CG60" t="s">
        <v>2294</v>
      </c>
      <c r="CH60" t="s">
        <v>2295</v>
      </c>
      <c r="CI60" t="s">
        <v>2296</v>
      </c>
      <c r="CJ60" t="s">
        <v>2297</v>
      </c>
      <c r="CK60" t="s">
        <v>2290</v>
      </c>
      <c r="CL60" t="s">
        <v>2294</v>
      </c>
      <c r="CM60" t="s">
        <v>2291</v>
      </c>
      <c r="CN60" t="s">
        <v>2298</v>
      </c>
      <c r="CO60" t="s">
        <v>2290</v>
      </c>
      <c r="CP60" t="s">
        <v>2299</v>
      </c>
      <c r="CQ60" t="s">
        <v>257</v>
      </c>
      <c r="CR60" t="s">
        <v>2300</v>
      </c>
      <c r="CS60">
        <v>0.32553893819803598</v>
      </c>
      <c r="CT60">
        <v>2.96006313367368</v>
      </c>
    </row>
    <row r="61" spans="1:98" x14ac:dyDescent="0.2">
      <c r="A61">
        <v>54.300795603084097</v>
      </c>
      <c r="B61">
        <v>23.905783055559699</v>
      </c>
      <c r="C61" t="s">
        <v>1176</v>
      </c>
      <c r="D61">
        <v>0</v>
      </c>
      <c r="E61">
        <v>4</v>
      </c>
      <c r="F61" t="s">
        <v>451</v>
      </c>
      <c r="G61" t="s">
        <v>452</v>
      </c>
      <c r="H61">
        <v>0</v>
      </c>
      <c r="I61">
        <v>2</v>
      </c>
      <c r="J61" t="s">
        <v>1177</v>
      </c>
      <c r="K61" t="s">
        <v>451</v>
      </c>
      <c r="L61" t="s">
        <v>452</v>
      </c>
      <c r="M61">
        <v>0</v>
      </c>
      <c r="N61" t="s">
        <v>451</v>
      </c>
      <c r="O61" t="s">
        <v>452</v>
      </c>
      <c r="P61">
        <v>0</v>
      </c>
      <c r="Q61" t="s">
        <v>451</v>
      </c>
      <c r="R61" t="s">
        <v>452</v>
      </c>
      <c r="S61">
        <v>0</v>
      </c>
      <c r="T61" t="s">
        <v>451</v>
      </c>
      <c r="U61" t="s">
        <v>451</v>
      </c>
      <c r="V61" t="s">
        <v>452</v>
      </c>
      <c r="W61" t="s">
        <v>451</v>
      </c>
      <c r="Y61" t="s">
        <v>2301</v>
      </c>
      <c r="Z61" t="s">
        <v>738</v>
      </c>
      <c r="AA61" t="s">
        <v>451</v>
      </c>
      <c r="AC61" t="s">
        <v>451</v>
      </c>
      <c r="AF61" t="s">
        <v>451</v>
      </c>
      <c r="AH61">
        <v>2</v>
      </c>
      <c r="AI61">
        <v>1</v>
      </c>
      <c r="AJ61">
        <v>3</v>
      </c>
      <c r="AK61">
        <v>3</v>
      </c>
      <c r="AL61">
        <v>6072475</v>
      </c>
      <c r="AM61">
        <v>13</v>
      </c>
      <c r="AN61">
        <v>667200</v>
      </c>
      <c r="AO61">
        <v>2017</v>
      </c>
      <c r="AP61">
        <v>2010</v>
      </c>
      <c r="AQ61">
        <v>2016</v>
      </c>
      <c r="AR61" t="s">
        <v>1203</v>
      </c>
      <c r="AS61" t="s">
        <v>1289</v>
      </c>
      <c r="AT61">
        <v>-99</v>
      </c>
      <c r="AU61" t="s">
        <v>738</v>
      </c>
      <c r="AV61" t="s">
        <v>738</v>
      </c>
      <c r="AW61" t="s">
        <v>452</v>
      </c>
      <c r="AX61" t="s">
        <v>452</v>
      </c>
      <c r="AY61">
        <v>784</v>
      </c>
      <c r="AZ61">
        <v>784</v>
      </c>
      <c r="BA61" t="s">
        <v>738</v>
      </c>
      <c r="BB61" t="s">
        <v>452</v>
      </c>
      <c r="BC61">
        <v>23424738</v>
      </c>
      <c r="BD61">
        <v>23424738</v>
      </c>
      <c r="BE61" t="s">
        <v>1183</v>
      </c>
      <c r="BF61" t="s">
        <v>452</v>
      </c>
      <c r="BG61" t="s">
        <v>452</v>
      </c>
      <c r="BH61">
        <v>-99</v>
      </c>
      <c r="BI61">
        <v>-99</v>
      </c>
      <c r="BJ61" t="s">
        <v>1184</v>
      </c>
      <c r="BK61" t="s">
        <v>1184</v>
      </c>
      <c r="BL61" t="s">
        <v>1291</v>
      </c>
      <c r="BM61" t="s">
        <v>897</v>
      </c>
      <c r="BN61">
        <v>20</v>
      </c>
      <c r="BO61">
        <v>20</v>
      </c>
      <c r="BP61">
        <v>6</v>
      </c>
      <c r="BQ61">
        <v>-99</v>
      </c>
      <c r="BR61">
        <v>1</v>
      </c>
      <c r="BS61">
        <v>0</v>
      </c>
      <c r="BT61">
        <v>4</v>
      </c>
      <c r="BU61">
        <v>9</v>
      </c>
      <c r="BV61">
        <v>1159320329</v>
      </c>
      <c r="BW61" t="s">
        <v>2302</v>
      </c>
      <c r="BX61" t="s">
        <v>2303</v>
      </c>
      <c r="BY61" t="s">
        <v>2304</v>
      </c>
      <c r="BZ61" t="s">
        <v>2305</v>
      </c>
      <c r="CA61" t="s">
        <v>451</v>
      </c>
      <c r="CB61" t="s">
        <v>2306</v>
      </c>
      <c r="CC61" t="s">
        <v>2307</v>
      </c>
      <c r="CD61" t="s">
        <v>2308</v>
      </c>
      <c r="CE61" t="s">
        <v>2309</v>
      </c>
      <c r="CF61" t="s">
        <v>2310</v>
      </c>
      <c r="CG61" t="s">
        <v>2311</v>
      </c>
      <c r="CH61" t="s">
        <v>2312</v>
      </c>
      <c r="CI61" t="s">
        <v>2313</v>
      </c>
      <c r="CJ61" t="s">
        <v>2314</v>
      </c>
      <c r="CK61" t="s">
        <v>2315</v>
      </c>
      <c r="CL61" t="s">
        <v>2316</v>
      </c>
      <c r="CM61" t="s">
        <v>2317</v>
      </c>
      <c r="CN61" t="s">
        <v>2318</v>
      </c>
      <c r="CO61" t="s">
        <v>2319</v>
      </c>
      <c r="CP61" t="s">
        <v>2320</v>
      </c>
      <c r="CQ61" t="s">
        <v>2321</v>
      </c>
      <c r="CR61" t="s">
        <v>2322</v>
      </c>
      <c r="CS61">
        <v>6.3035595290292603</v>
      </c>
      <c r="CT61">
        <v>21.466289932594599</v>
      </c>
    </row>
    <row r="62" spans="1:98" x14ac:dyDescent="0.2">
      <c r="A62">
        <v>4.63996050766817</v>
      </c>
      <c r="B62">
        <v>50.637461635334297</v>
      </c>
      <c r="C62" t="s">
        <v>1176</v>
      </c>
      <c r="D62">
        <v>0</v>
      </c>
      <c r="E62">
        <v>2</v>
      </c>
      <c r="F62" t="s">
        <v>47</v>
      </c>
      <c r="G62" t="s">
        <v>48</v>
      </c>
      <c r="H62">
        <v>0</v>
      </c>
      <c r="I62">
        <v>2</v>
      </c>
      <c r="J62" t="s">
        <v>1177</v>
      </c>
      <c r="K62" t="s">
        <v>47</v>
      </c>
      <c r="L62" t="s">
        <v>48</v>
      </c>
      <c r="M62">
        <v>0</v>
      </c>
      <c r="N62" t="s">
        <v>47</v>
      </c>
      <c r="O62" t="s">
        <v>48</v>
      </c>
      <c r="P62">
        <v>0</v>
      </c>
      <c r="Q62" t="s">
        <v>47</v>
      </c>
      <c r="R62" t="s">
        <v>48</v>
      </c>
      <c r="S62">
        <v>0</v>
      </c>
      <c r="T62" t="s">
        <v>47</v>
      </c>
      <c r="U62" t="s">
        <v>47</v>
      </c>
      <c r="V62" t="s">
        <v>48</v>
      </c>
      <c r="W62" t="s">
        <v>47</v>
      </c>
      <c r="Y62" t="s">
        <v>2323</v>
      </c>
      <c r="Z62" t="s">
        <v>2324</v>
      </c>
      <c r="AA62" t="s">
        <v>2325</v>
      </c>
      <c r="AC62" t="s">
        <v>47</v>
      </c>
      <c r="AF62" t="s">
        <v>47</v>
      </c>
      <c r="AH62">
        <v>3</v>
      </c>
      <c r="AI62">
        <v>2</v>
      </c>
      <c r="AJ62">
        <v>1</v>
      </c>
      <c r="AK62">
        <v>8</v>
      </c>
      <c r="AL62">
        <v>11491346</v>
      </c>
      <c r="AM62">
        <v>14</v>
      </c>
      <c r="AN62">
        <v>508600</v>
      </c>
      <c r="AO62">
        <v>2017</v>
      </c>
      <c r="AP62">
        <v>2011</v>
      </c>
      <c r="AQ62">
        <v>2016</v>
      </c>
      <c r="AR62" t="s">
        <v>1288</v>
      </c>
      <c r="AS62" t="s">
        <v>1371</v>
      </c>
      <c r="AT62">
        <v>-99</v>
      </c>
      <c r="AU62" t="s">
        <v>536</v>
      </c>
      <c r="AV62" t="s">
        <v>536</v>
      </c>
      <c r="AW62" t="s">
        <v>48</v>
      </c>
      <c r="AX62" t="s">
        <v>48</v>
      </c>
      <c r="AY62">
        <v>56</v>
      </c>
      <c r="AZ62">
        <v>56</v>
      </c>
      <c r="BA62" t="s">
        <v>536</v>
      </c>
      <c r="BB62" t="s">
        <v>48</v>
      </c>
      <c r="BC62">
        <v>23424757</v>
      </c>
      <c r="BD62">
        <v>23424757</v>
      </c>
      <c r="BE62" t="s">
        <v>1183</v>
      </c>
      <c r="BF62" t="s">
        <v>48</v>
      </c>
      <c r="BG62" t="s">
        <v>48</v>
      </c>
      <c r="BH62">
        <v>-99</v>
      </c>
      <c r="BI62">
        <v>-99</v>
      </c>
      <c r="BJ62" t="s">
        <v>1584</v>
      </c>
      <c r="BK62" t="s">
        <v>1584</v>
      </c>
      <c r="BL62" t="s">
        <v>1585</v>
      </c>
      <c r="BM62" t="s">
        <v>846</v>
      </c>
      <c r="BN62">
        <v>7</v>
      </c>
      <c r="BO62">
        <v>7</v>
      </c>
      <c r="BP62">
        <v>5</v>
      </c>
      <c r="BQ62">
        <v>-99</v>
      </c>
      <c r="BR62">
        <v>1</v>
      </c>
      <c r="BS62">
        <v>0</v>
      </c>
      <c r="BT62">
        <v>4</v>
      </c>
      <c r="BU62">
        <v>9</v>
      </c>
      <c r="BV62">
        <v>1159320389</v>
      </c>
      <c r="BW62" t="s">
        <v>2326</v>
      </c>
      <c r="BX62" t="s">
        <v>2327</v>
      </c>
      <c r="BY62" t="s">
        <v>2328</v>
      </c>
      <c r="BZ62" t="s">
        <v>2329</v>
      </c>
      <c r="CA62" t="s">
        <v>47</v>
      </c>
      <c r="CB62" t="s">
        <v>2330</v>
      </c>
      <c r="CC62" t="s">
        <v>2331</v>
      </c>
      <c r="CD62" t="s">
        <v>2332</v>
      </c>
      <c r="CE62" t="s">
        <v>2333</v>
      </c>
      <c r="CF62" t="s">
        <v>47</v>
      </c>
      <c r="CG62" t="s">
        <v>2334</v>
      </c>
      <c r="CH62" t="s">
        <v>2335</v>
      </c>
      <c r="CI62" t="s">
        <v>2336</v>
      </c>
      <c r="CJ62" t="s">
        <v>2337</v>
      </c>
      <c r="CK62" t="s">
        <v>2338</v>
      </c>
      <c r="CL62" t="s">
        <v>2334</v>
      </c>
      <c r="CM62" t="s">
        <v>2330</v>
      </c>
      <c r="CN62" t="s">
        <v>2339</v>
      </c>
      <c r="CO62" t="s">
        <v>2329</v>
      </c>
      <c r="CP62" t="s">
        <v>2340</v>
      </c>
      <c r="CQ62" t="s">
        <v>2341</v>
      </c>
      <c r="CR62" t="s">
        <v>2342</v>
      </c>
      <c r="CS62">
        <v>3.8973508326881001</v>
      </c>
      <c r="CT62">
        <v>13.4967900354475</v>
      </c>
    </row>
    <row r="63" spans="1:98" x14ac:dyDescent="0.2">
      <c r="A63">
        <v>43.507526331706799</v>
      </c>
      <c r="B63">
        <v>42.168800776678303</v>
      </c>
      <c r="C63" t="s">
        <v>1176</v>
      </c>
      <c r="D63">
        <v>0</v>
      </c>
      <c r="E63">
        <v>5</v>
      </c>
      <c r="F63" t="s">
        <v>169</v>
      </c>
      <c r="G63" t="s">
        <v>170</v>
      </c>
      <c r="H63">
        <v>0</v>
      </c>
      <c r="I63">
        <v>2</v>
      </c>
      <c r="J63" t="s">
        <v>1177</v>
      </c>
      <c r="K63" t="s">
        <v>169</v>
      </c>
      <c r="L63" t="s">
        <v>170</v>
      </c>
      <c r="M63">
        <v>0</v>
      </c>
      <c r="N63" t="s">
        <v>169</v>
      </c>
      <c r="O63" t="s">
        <v>170</v>
      </c>
      <c r="P63">
        <v>0</v>
      </c>
      <c r="Q63" t="s">
        <v>169</v>
      </c>
      <c r="R63" t="s">
        <v>170</v>
      </c>
      <c r="S63">
        <v>0</v>
      </c>
      <c r="T63" t="s">
        <v>169</v>
      </c>
      <c r="U63" t="s">
        <v>169</v>
      </c>
      <c r="V63" t="s">
        <v>170</v>
      </c>
      <c r="W63" t="s">
        <v>169</v>
      </c>
      <c r="Y63" t="s">
        <v>2343</v>
      </c>
      <c r="Z63" t="s">
        <v>597</v>
      </c>
      <c r="AA63" t="s">
        <v>169</v>
      </c>
      <c r="AC63" t="s">
        <v>169</v>
      </c>
      <c r="AF63" t="s">
        <v>169</v>
      </c>
      <c r="AH63">
        <v>5</v>
      </c>
      <c r="AI63">
        <v>1</v>
      </c>
      <c r="AJ63">
        <v>3</v>
      </c>
      <c r="AK63">
        <v>2</v>
      </c>
      <c r="AL63">
        <v>4926330</v>
      </c>
      <c r="AM63">
        <v>12</v>
      </c>
      <c r="AN63">
        <v>37270</v>
      </c>
      <c r="AO63">
        <v>2017</v>
      </c>
      <c r="AP63">
        <v>2002</v>
      </c>
      <c r="AQ63">
        <v>2016</v>
      </c>
      <c r="AR63" t="s">
        <v>1203</v>
      </c>
      <c r="AS63" t="s">
        <v>1182</v>
      </c>
      <c r="AT63">
        <v>-99</v>
      </c>
      <c r="AU63" t="s">
        <v>607</v>
      </c>
      <c r="AV63" t="s">
        <v>597</v>
      </c>
      <c r="AW63" t="s">
        <v>170</v>
      </c>
      <c r="AX63" t="s">
        <v>170</v>
      </c>
      <c r="AY63">
        <v>268</v>
      </c>
      <c r="AZ63">
        <v>268</v>
      </c>
      <c r="BA63" t="s">
        <v>597</v>
      </c>
      <c r="BB63" t="s">
        <v>170</v>
      </c>
      <c r="BC63">
        <v>23424823</v>
      </c>
      <c r="BD63">
        <v>23424823</v>
      </c>
      <c r="BE63" t="s">
        <v>1183</v>
      </c>
      <c r="BF63" t="s">
        <v>170</v>
      </c>
      <c r="BG63" t="s">
        <v>170</v>
      </c>
      <c r="BH63">
        <v>-99</v>
      </c>
      <c r="BI63">
        <v>-99</v>
      </c>
      <c r="BJ63" t="s">
        <v>1184</v>
      </c>
      <c r="BK63" t="s">
        <v>1184</v>
      </c>
      <c r="BL63" t="s">
        <v>1291</v>
      </c>
      <c r="BM63" t="s">
        <v>846</v>
      </c>
      <c r="BN63">
        <v>7</v>
      </c>
      <c r="BO63">
        <v>7</v>
      </c>
      <c r="BP63">
        <v>4</v>
      </c>
      <c r="BQ63">
        <v>-99</v>
      </c>
      <c r="BR63">
        <v>1</v>
      </c>
      <c r="BS63">
        <v>0</v>
      </c>
      <c r="BT63">
        <v>4</v>
      </c>
      <c r="BU63">
        <v>9</v>
      </c>
      <c r="BV63">
        <v>1159320779</v>
      </c>
      <c r="BW63" t="s">
        <v>2344</v>
      </c>
      <c r="BX63" t="s">
        <v>2345</v>
      </c>
      <c r="BY63" t="s">
        <v>2346</v>
      </c>
      <c r="BZ63" t="s">
        <v>2347</v>
      </c>
      <c r="CA63" t="s">
        <v>169</v>
      </c>
      <c r="CB63" t="s">
        <v>169</v>
      </c>
      <c r="CC63" t="s">
        <v>2348</v>
      </c>
      <c r="CD63" t="s">
        <v>2349</v>
      </c>
      <c r="CE63" t="s">
        <v>2350</v>
      </c>
      <c r="CF63" t="s">
        <v>2351</v>
      </c>
      <c r="CG63" t="s">
        <v>169</v>
      </c>
      <c r="CH63" t="s">
        <v>169</v>
      </c>
      <c r="CI63" t="s">
        <v>2352</v>
      </c>
      <c r="CJ63" t="s">
        <v>2353</v>
      </c>
      <c r="CK63" t="s">
        <v>2354</v>
      </c>
      <c r="CL63" t="s">
        <v>2355</v>
      </c>
      <c r="CM63" t="s">
        <v>2356</v>
      </c>
      <c r="CN63" t="s">
        <v>2357</v>
      </c>
      <c r="CO63" t="s">
        <v>2347</v>
      </c>
      <c r="CP63" t="s">
        <v>2358</v>
      </c>
      <c r="CQ63" t="s">
        <v>2359</v>
      </c>
      <c r="CR63" t="s">
        <v>2360</v>
      </c>
      <c r="CS63">
        <v>7.5802243787290999</v>
      </c>
      <c r="CT63">
        <v>18.826168643093201</v>
      </c>
    </row>
    <row r="64" spans="1:98" x14ac:dyDescent="0.2">
      <c r="A64">
        <v>21.683830410059901</v>
      </c>
      <c r="B64">
        <v>41.595004926684702</v>
      </c>
      <c r="C64" t="s">
        <v>1176</v>
      </c>
      <c r="D64">
        <v>0</v>
      </c>
      <c r="E64">
        <v>6</v>
      </c>
      <c r="F64" t="s">
        <v>2361</v>
      </c>
      <c r="G64" t="s">
        <v>320</v>
      </c>
      <c r="H64">
        <v>0</v>
      </c>
      <c r="I64">
        <v>2</v>
      </c>
      <c r="J64" t="s">
        <v>1177</v>
      </c>
      <c r="K64" t="s">
        <v>2361</v>
      </c>
      <c r="L64" t="s">
        <v>320</v>
      </c>
      <c r="M64">
        <v>0</v>
      </c>
      <c r="N64" t="s">
        <v>2361</v>
      </c>
      <c r="O64" t="s">
        <v>320</v>
      </c>
      <c r="P64">
        <v>0</v>
      </c>
      <c r="Q64" t="s">
        <v>2361</v>
      </c>
      <c r="R64" t="s">
        <v>320</v>
      </c>
      <c r="S64">
        <v>0</v>
      </c>
      <c r="T64" t="s">
        <v>2361</v>
      </c>
      <c r="U64" t="s">
        <v>2361</v>
      </c>
      <c r="V64" t="s">
        <v>320</v>
      </c>
      <c r="W64" t="s">
        <v>2361</v>
      </c>
      <c r="Y64" t="s">
        <v>2362</v>
      </c>
      <c r="Z64" t="s">
        <v>672</v>
      </c>
      <c r="AA64" t="s">
        <v>2363</v>
      </c>
      <c r="AC64" t="s">
        <v>2361</v>
      </c>
      <c r="AF64" t="s">
        <v>2364</v>
      </c>
      <c r="AH64">
        <v>5</v>
      </c>
      <c r="AI64">
        <v>3</v>
      </c>
      <c r="AJ64">
        <v>7</v>
      </c>
      <c r="AK64">
        <v>3</v>
      </c>
      <c r="AL64">
        <v>2103721</v>
      </c>
      <c r="AM64">
        <v>12</v>
      </c>
      <c r="AN64">
        <v>29520</v>
      </c>
      <c r="AO64">
        <v>2017</v>
      </c>
      <c r="AP64">
        <v>2010</v>
      </c>
      <c r="AQ64">
        <v>2016</v>
      </c>
      <c r="AR64" t="s">
        <v>1203</v>
      </c>
      <c r="AS64" t="s">
        <v>1204</v>
      </c>
      <c r="AT64">
        <v>-99</v>
      </c>
      <c r="AU64" t="s">
        <v>672</v>
      </c>
      <c r="AV64" t="s">
        <v>672</v>
      </c>
      <c r="AW64" t="s">
        <v>320</v>
      </c>
      <c r="AX64" t="s">
        <v>320</v>
      </c>
      <c r="AY64">
        <v>807</v>
      </c>
      <c r="AZ64">
        <v>807</v>
      </c>
      <c r="BA64" t="s">
        <v>672</v>
      </c>
      <c r="BB64" t="s">
        <v>320</v>
      </c>
      <c r="BC64">
        <v>23424890</v>
      </c>
      <c r="BD64">
        <v>23424890</v>
      </c>
      <c r="BE64" t="s">
        <v>1183</v>
      </c>
      <c r="BF64" t="s">
        <v>320</v>
      </c>
      <c r="BG64" t="s">
        <v>320</v>
      </c>
      <c r="BH64">
        <v>-99</v>
      </c>
      <c r="BI64">
        <v>-99</v>
      </c>
      <c r="BJ64" t="s">
        <v>1584</v>
      </c>
      <c r="BK64" t="s">
        <v>1584</v>
      </c>
      <c r="BL64" t="s">
        <v>2365</v>
      </c>
      <c r="BM64" t="s">
        <v>846</v>
      </c>
      <c r="BN64">
        <v>9</v>
      </c>
      <c r="BO64">
        <v>9</v>
      </c>
      <c r="BP64">
        <v>4</v>
      </c>
      <c r="BQ64">
        <v>-99</v>
      </c>
      <c r="BR64">
        <v>1</v>
      </c>
      <c r="BS64">
        <v>0</v>
      </c>
      <c r="BT64">
        <v>5</v>
      </c>
      <c r="BU64">
        <v>10</v>
      </c>
      <c r="BV64">
        <v>1159321061</v>
      </c>
      <c r="BW64" t="s">
        <v>2366</v>
      </c>
      <c r="BX64" t="s">
        <v>2367</v>
      </c>
      <c r="BY64" t="s">
        <v>2368</v>
      </c>
      <c r="BZ64" t="s">
        <v>2369</v>
      </c>
      <c r="CA64" t="s">
        <v>2370</v>
      </c>
      <c r="CB64" t="s">
        <v>2371</v>
      </c>
      <c r="CC64" t="s">
        <v>2372</v>
      </c>
      <c r="CD64" t="s">
        <v>2373</v>
      </c>
      <c r="CE64" t="s">
        <v>2374</v>
      </c>
      <c r="CF64" t="s">
        <v>2375</v>
      </c>
      <c r="CG64" t="s">
        <v>2376</v>
      </c>
      <c r="CH64" t="s">
        <v>2377</v>
      </c>
      <c r="CI64" t="s">
        <v>2378</v>
      </c>
      <c r="CJ64" t="s">
        <v>2379</v>
      </c>
      <c r="CK64" t="s">
        <v>2380</v>
      </c>
      <c r="CL64" t="s">
        <v>2361</v>
      </c>
      <c r="CM64" t="s">
        <v>2381</v>
      </c>
      <c r="CN64" t="s">
        <v>2382</v>
      </c>
      <c r="CO64" t="s">
        <v>2383</v>
      </c>
      <c r="CP64" t="s">
        <v>2384</v>
      </c>
      <c r="CQ64" t="s">
        <v>2385</v>
      </c>
      <c r="CR64" t="s">
        <v>2386</v>
      </c>
      <c r="CS64">
        <v>2.74144634240406</v>
      </c>
      <c r="CT64">
        <v>7.6191518677832404</v>
      </c>
    </row>
    <row r="65" spans="1:98" x14ac:dyDescent="0.2">
      <c r="A65">
        <v>20.053819197043602</v>
      </c>
      <c r="B65">
        <v>41.142482060445502</v>
      </c>
      <c r="C65" t="s">
        <v>1176</v>
      </c>
      <c r="D65">
        <v>0</v>
      </c>
      <c r="E65">
        <v>6</v>
      </c>
      <c r="F65" t="s">
        <v>11</v>
      </c>
      <c r="G65" t="s">
        <v>12</v>
      </c>
      <c r="H65">
        <v>0</v>
      </c>
      <c r="I65">
        <v>2</v>
      </c>
      <c r="J65" t="s">
        <v>1177</v>
      </c>
      <c r="K65" t="s">
        <v>11</v>
      </c>
      <c r="L65" t="s">
        <v>12</v>
      </c>
      <c r="M65">
        <v>0</v>
      </c>
      <c r="N65" t="s">
        <v>11</v>
      </c>
      <c r="O65" t="s">
        <v>12</v>
      </c>
      <c r="P65">
        <v>0</v>
      </c>
      <c r="Q65" t="s">
        <v>11</v>
      </c>
      <c r="R65" t="s">
        <v>12</v>
      </c>
      <c r="S65">
        <v>0</v>
      </c>
      <c r="T65" t="s">
        <v>11</v>
      </c>
      <c r="U65" t="s">
        <v>11</v>
      </c>
      <c r="V65" t="s">
        <v>12</v>
      </c>
      <c r="W65" t="s">
        <v>11</v>
      </c>
      <c r="Y65" t="s">
        <v>2387</v>
      </c>
      <c r="Z65" t="s">
        <v>518</v>
      </c>
      <c r="AA65" t="s">
        <v>2388</v>
      </c>
      <c r="AC65" t="s">
        <v>11</v>
      </c>
      <c r="AF65" t="s">
        <v>11</v>
      </c>
      <c r="AH65">
        <v>1</v>
      </c>
      <c r="AI65">
        <v>4</v>
      </c>
      <c r="AJ65">
        <v>1</v>
      </c>
      <c r="AK65">
        <v>6</v>
      </c>
      <c r="AL65">
        <v>3047987</v>
      </c>
      <c r="AM65">
        <v>12</v>
      </c>
      <c r="AN65">
        <v>33900</v>
      </c>
      <c r="AO65">
        <v>2017</v>
      </c>
      <c r="AP65">
        <v>2001</v>
      </c>
      <c r="AQ65">
        <v>2016</v>
      </c>
      <c r="AR65" t="s">
        <v>1203</v>
      </c>
      <c r="AS65" t="s">
        <v>1182</v>
      </c>
      <c r="AT65">
        <v>-99</v>
      </c>
      <c r="AU65" t="s">
        <v>518</v>
      </c>
      <c r="AV65" t="s">
        <v>518</v>
      </c>
      <c r="AW65" t="s">
        <v>12</v>
      </c>
      <c r="AX65" t="s">
        <v>12</v>
      </c>
      <c r="AY65">
        <v>8</v>
      </c>
      <c r="AZ65">
        <v>8</v>
      </c>
      <c r="BA65" t="s">
        <v>518</v>
      </c>
      <c r="BB65" t="s">
        <v>12</v>
      </c>
      <c r="BC65">
        <v>23424742</v>
      </c>
      <c r="BD65">
        <v>23424742</v>
      </c>
      <c r="BE65" t="s">
        <v>1183</v>
      </c>
      <c r="BF65" t="s">
        <v>12</v>
      </c>
      <c r="BG65" t="s">
        <v>12</v>
      </c>
      <c r="BH65">
        <v>-99</v>
      </c>
      <c r="BI65">
        <v>-99</v>
      </c>
      <c r="BJ65" t="s">
        <v>1584</v>
      </c>
      <c r="BK65" t="s">
        <v>1584</v>
      </c>
      <c r="BL65" t="s">
        <v>2365</v>
      </c>
      <c r="BM65" t="s">
        <v>846</v>
      </c>
      <c r="BN65">
        <v>7</v>
      </c>
      <c r="BO65">
        <v>7</v>
      </c>
      <c r="BP65">
        <v>4</v>
      </c>
      <c r="BQ65">
        <v>-99</v>
      </c>
      <c r="BR65">
        <v>1</v>
      </c>
      <c r="BS65">
        <v>0</v>
      </c>
      <c r="BT65">
        <v>5</v>
      </c>
      <c r="BU65">
        <v>10</v>
      </c>
      <c r="BV65">
        <v>1159320325</v>
      </c>
      <c r="BW65" t="s">
        <v>2389</v>
      </c>
      <c r="BX65" t="s">
        <v>2390</v>
      </c>
      <c r="BY65" t="s">
        <v>2391</v>
      </c>
      <c r="BZ65" t="s">
        <v>2392</v>
      </c>
      <c r="CA65" t="s">
        <v>11</v>
      </c>
      <c r="CB65" t="s">
        <v>11</v>
      </c>
      <c r="CC65" t="s">
        <v>2393</v>
      </c>
      <c r="CD65" t="s">
        <v>2394</v>
      </c>
      <c r="CE65" t="s">
        <v>2395</v>
      </c>
      <c r="CF65" t="s">
        <v>2396</v>
      </c>
      <c r="CG65" t="s">
        <v>11</v>
      </c>
      <c r="CH65" t="s">
        <v>11</v>
      </c>
      <c r="CI65" t="s">
        <v>2397</v>
      </c>
      <c r="CJ65" t="s">
        <v>2398</v>
      </c>
      <c r="CK65" t="s">
        <v>2399</v>
      </c>
      <c r="CL65" t="s">
        <v>11</v>
      </c>
      <c r="CM65" t="s">
        <v>2400</v>
      </c>
      <c r="CN65" t="s">
        <v>2401</v>
      </c>
      <c r="CO65" t="s">
        <v>2392</v>
      </c>
      <c r="CP65" t="s">
        <v>2402</v>
      </c>
      <c r="CQ65" t="s">
        <v>11</v>
      </c>
      <c r="CR65" t="s">
        <v>2403</v>
      </c>
      <c r="CS65">
        <v>3.03939513253744</v>
      </c>
      <c r="CT65">
        <v>11.050457211293701</v>
      </c>
    </row>
    <row r="66" spans="1:98" x14ac:dyDescent="0.2">
      <c r="A66">
        <v>47.542111247982902</v>
      </c>
      <c r="B66">
        <v>40.289119040096999</v>
      </c>
      <c r="C66" t="s">
        <v>1176</v>
      </c>
      <c r="D66">
        <v>0</v>
      </c>
      <c r="E66">
        <v>5</v>
      </c>
      <c r="F66" t="s">
        <v>35</v>
      </c>
      <c r="G66" t="s">
        <v>36</v>
      </c>
      <c r="H66">
        <v>0</v>
      </c>
      <c r="I66">
        <v>2</v>
      </c>
      <c r="J66" t="s">
        <v>1177</v>
      </c>
      <c r="K66" t="s">
        <v>35</v>
      </c>
      <c r="L66" t="s">
        <v>36</v>
      </c>
      <c r="M66">
        <v>0</v>
      </c>
      <c r="N66" t="s">
        <v>35</v>
      </c>
      <c r="O66" t="s">
        <v>36</v>
      </c>
      <c r="P66">
        <v>0</v>
      </c>
      <c r="Q66" t="s">
        <v>35</v>
      </c>
      <c r="R66" t="s">
        <v>36</v>
      </c>
      <c r="S66">
        <v>0</v>
      </c>
      <c r="T66" t="s">
        <v>35</v>
      </c>
      <c r="U66" t="s">
        <v>35</v>
      </c>
      <c r="V66" t="s">
        <v>36</v>
      </c>
      <c r="W66" t="s">
        <v>35</v>
      </c>
      <c r="Y66" t="s">
        <v>2404</v>
      </c>
      <c r="Z66" t="s">
        <v>530</v>
      </c>
      <c r="AA66" t="s">
        <v>2405</v>
      </c>
      <c r="AC66" t="s">
        <v>35</v>
      </c>
      <c r="AF66" t="s">
        <v>35</v>
      </c>
      <c r="AH66">
        <v>1</v>
      </c>
      <c r="AI66">
        <v>6</v>
      </c>
      <c r="AJ66">
        <v>5</v>
      </c>
      <c r="AK66">
        <v>8</v>
      </c>
      <c r="AL66">
        <v>9961396</v>
      </c>
      <c r="AM66">
        <v>13</v>
      </c>
      <c r="AN66">
        <v>167900</v>
      </c>
      <c r="AO66">
        <v>2017</v>
      </c>
      <c r="AP66">
        <v>2009</v>
      </c>
      <c r="AQ66">
        <v>2016</v>
      </c>
      <c r="AR66" t="s">
        <v>1203</v>
      </c>
      <c r="AS66" t="s">
        <v>1204</v>
      </c>
      <c r="AT66">
        <v>-99</v>
      </c>
      <c r="AU66" t="s">
        <v>2406</v>
      </c>
      <c r="AV66" t="s">
        <v>530</v>
      </c>
      <c r="AW66" t="s">
        <v>36</v>
      </c>
      <c r="AX66" t="s">
        <v>36</v>
      </c>
      <c r="AY66">
        <v>31</v>
      </c>
      <c r="AZ66">
        <v>31</v>
      </c>
      <c r="BA66" t="s">
        <v>530</v>
      </c>
      <c r="BB66" t="s">
        <v>36</v>
      </c>
      <c r="BC66">
        <v>23424741</v>
      </c>
      <c r="BD66">
        <v>23424741</v>
      </c>
      <c r="BE66" t="s">
        <v>1183</v>
      </c>
      <c r="BF66" t="s">
        <v>36</v>
      </c>
      <c r="BG66" t="s">
        <v>36</v>
      </c>
      <c r="BH66">
        <v>-99</v>
      </c>
      <c r="BI66">
        <v>-99</v>
      </c>
      <c r="BJ66" t="s">
        <v>1184</v>
      </c>
      <c r="BK66" t="s">
        <v>1184</v>
      </c>
      <c r="BL66" t="s">
        <v>1291</v>
      </c>
      <c r="BM66" t="s">
        <v>846</v>
      </c>
      <c r="BN66">
        <v>10</v>
      </c>
      <c r="BO66">
        <v>10</v>
      </c>
      <c r="BP66">
        <v>4</v>
      </c>
      <c r="BQ66">
        <v>-99</v>
      </c>
      <c r="BR66">
        <v>1</v>
      </c>
      <c r="BS66">
        <v>0</v>
      </c>
      <c r="BT66">
        <v>4</v>
      </c>
      <c r="BU66">
        <v>9</v>
      </c>
      <c r="BV66">
        <v>1159320381</v>
      </c>
      <c r="BW66" t="s">
        <v>2407</v>
      </c>
      <c r="BX66" t="s">
        <v>2408</v>
      </c>
      <c r="BY66" t="s">
        <v>2409</v>
      </c>
      <c r="BZ66" t="s">
        <v>2410</v>
      </c>
      <c r="CA66" t="s">
        <v>35</v>
      </c>
      <c r="CB66" t="s">
        <v>2411</v>
      </c>
      <c r="CC66" t="s">
        <v>2412</v>
      </c>
      <c r="CD66" t="s">
        <v>2413</v>
      </c>
      <c r="CE66" t="s">
        <v>2414</v>
      </c>
      <c r="CF66" t="s">
        <v>2415</v>
      </c>
      <c r="CG66" t="s">
        <v>35</v>
      </c>
      <c r="CH66" t="s">
        <v>2416</v>
      </c>
      <c r="CI66" t="s">
        <v>2417</v>
      </c>
      <c r="CJ66" t="s">
        <v>2418</v>
      </c>
      <c r="CK66" t="s">
        <v>2419</v>
      </c>
      <c r="CL66" t="s">
        <v>2420</v>
      </c>
      <c r="CM66" t="s">
        <v>2421</v>
      </c>
      <c r="CN66" t="s">
        <v>2422</v>
      </c>
      <c r="CO66" t="s">
        <v>2423</v>
      </c>
      <c r="CP66" t="s">
        <v>2424</v>
      </c>
      <c r="CQ66" t="s">
        <v>35</v>
      </c>
      <c r="CR66" t="s">
        <v>2425</v>
      </c>
      <c r="CS66">
        <v>9.1354498464090703</v>
      </c>
      <c r="CT66">
        <v>27.6897085136534</v>
      </c>
    </row>
    <row r="67" spans="1:98" x14ac:dyDescent="0.2">
      <c r="A67">
        <v>20.873743193547199</v>
      </c>
      <c r="B67">
        <v>42.572883385333199</v>
      </c>
      <c r="C67" t="s">
        <v>1176</v>
      </c>
      <c r="D67">
        <v>0</v>
      </c>
      <c r="E67">
        <v>6</v>
      </c>
      <c r="F67" t="s">
        <v>949</v>
      </c>
      <c r="G67" t="s">
        <v>1010</v>
      </c>
      <c r="H67">
        <v>0</v>
      </c>
      <c r="I67">
        <v>2</v>
      </c>
      <c r="J67" t="s">
        <v>1177</v>
      </c>
      <c r="K67" t="s">
        <v>949</v>
      </c>
      <c r="L67" t="s">
        <v>1010</v>
      </c>
      <c r="M67">
        <v>0</v>
      </c>
      <c r="N67" t="s">
        <v>949</v>
      </c>
      <c r="O67" t="s">
        <v>1010</v>
      </c>
      <c r="P67">
        <v>0</v>
      </c>
      <c r="Q67" t="s">
        <v>949</v>
      </c>
      <c r="R67" t="s">
        <v>1010</v>
      </c>
      <c r="S67">
        <v>0</v>
      </c>
      <c r="T67" t="s">
        <v>949</v>
      </c>
      <c r="U67" t="s">
        <v>949</v>
      </c>
      <c r="V67" t="s">
        <v>1010</v>
      </c>
      <c r="W67" t="s">
        <v>949</v>
      </c>
      <c r="Y67" t="s">
        <v>2426</v>
      </c>
      <c r="Z67" t="s">
        <v>2427</v>
      </c>
      <c r="AA67" t="s">
        <v>2428</v>
      </c>
      <c r="AC67" t="s">
        <v>949</v>
      </c>
      <c r="AF67" t="s">
        <v>949</v>
      </c>
      <c r="AH67">
        <v>2</v>
      </c>
      <c r="AI67">
        <v>2</v>
      </c>
      <c r="AJ67">
        <v>3</v>
      </c>
      <c r="AK67">
        <v>11</v>
      </c>
      <c r="AL67">
        <v>1895250</v>
      </c>
      <c r="AM67">
        <v>12</v>
      </c>
      <c r="AN67">
        <v>18490</v>
      </c>
      <c r="AO67">
        <v>2017</v>
      </c>
      <c r="AP67">
        <v>1981</v>
      </c>
      <c r="AQ67">
        <v>2016</v>
      </c>
      <c r="AR67" t="s">
        <v>1203</v>
      </c>
      <c r="AS67" t="s">
        <v>1182</v>
      </c>
      <c r="AT67">
        <v>-99</v>
      </c>
      <c r="AU67" t="s">
        <v>2429</v>
      </c>
      <c r="AV67" t="s">
        <v>630</v>
      </c>
      <c r="AW67">
        <v>-99</v>
      </c>
      <c r="AX67">
        <v>-99</v>
      </c>
      <c r="AY67">
        <v>-99</v>
      </c>
      <c r="AZ67">
        <v>-99</v>
      </c>
      <c r="BA67" t="s">
        <v>2429</v>
      </c>
      <c r="BB67" t="s">
        <v>2430</v>
      </c>
      <c r="BC67">
        <v>-90</v>
      </c>
      <c r="BD67">
        <v>29389201</v>
      </c>
      <c r="BE67" t="s">
        <v>2431</v>
      </c>
      <c r="BF67" t="s">
        <v>1010</v>
      </c>
      <c r="BG67" t="s">
        <v>1010</v>
      </c>
      <c r="BH67">
        <v>-99</v>
      </c>
      <c r="BI67">
        <v>-99</v>
      </c>
      <c r="BJ67" t="s">
        <v>1584</v>
      </c>
      <c r="BK67" t="s">
        <v>1584</v>
      </c>
      <c r="BL67" t="s">
        <v>2365</v>
      </c>
      <c r="BM67" t="s">
        <v>846</v>
      </c>
      <c r="BN67">
        <v>6</v>
      </c>
      <c r="BO67">
        <v>6</v>
      </c>
      <c r="BP67">
        <v>4</v>
      </c>
      <c r="BQ67">
        <v>-99</v>
      </c>
      <c r="BR67">
        <v>1</v>
      </c>
      <c r="BS67">
        <v>0</v>
      </c>
      <c r="BT67">
        <v>5</v>
      </c>
      <c r="BU67">
        <v>10</v>
      </c>
      <c r="BV67">
        <v>1159321007</v>
      </c>
      <c r="BW67" t="s">
        <v>2432</v>
      </c>
      <c r="BX67" t="s">
        <v>2433</v>
      </c>
      <c r="BY67" t="s">
        <v>2434</v>
      </c>
      <c r="BZ67" t="s">
        <v>949</v>
      </c>
      <c r="CA67" t="s">
        <v>949</v>
      </c>
      <c r="CB67" t="s">
        <v>949</v>
      </c>
      <c r="CC67" t="s">
        <v>949</v>
      </c>
      <c r="CD67" t="s">
        <v>2435</v>
      </c>
      <c r="CE67" t="s">
        <v>2436</v>
      </c>
      <c r="CF67" t="s">
        <v>2437</v>
      </c>
      <c r="CG67" t="s">
        <v>949</v>
      </c>
      <c r="CH67" t="s">
        <v>949</v>
      </c>
      <c r="CI67" t="s">
        <v>2438</v>
      </c>
      <c r="CJ67" t="s">
        <v>2439</v>
      </c>
      <c r="CK67" t="s">
        <v>949</v>
      </c>
      <c r="CL67" t="s">
        <v>2440</v>
      </c>
      <c r="CM67" t="s">
        <v>949</v>
      </c>
      <c r="CN67" t="s">
        <v>2441</v>
      </c>
      <c r="CO67" t="s">
        <v>949</v>
      </c>
      <c r="CP67" t="s">
        <v>2442</v>
      </c>
      <c r="CQ67" t="s">
        <v>949</v>
      </c>
      <c r="CR67" t="s">
        <v>2443</v>
      </c>
      <c r="CS67">
        <v>1.1965716583782799</v>
      </c>
      <c r="CT67">
        <v>5.9259128340643201</v>
      </c>
    </row>
    <row r="68" spans="1:98" x14ac:dyDescent="0.2">
      <c r="A68">
        <v>35.167239393161999</v>
      </c>
      <c r="B68">
        <v>39.061080615730503</v>
      </c>
      <c r="C68" t="s">
        <v>1176</v>
      </c>
      <c r="D68">
        <v>0</v>
      </c>
      <c r="E68">
        <v>2</v>
      </c>
      <c r="F68" t="s">
        <v>1037</v>
      </c>
      <c r="G68" t="s">
        <v>440</v>
      </c>
      <c r="H68">
        <v>0</v>
      </c>
      <c r="I68">
        <v>2</v>
      </c>
      <c r="J68" t="s">
        <v>1177</v>
      </c>
      <c r="K68" t="s">
        <v>1037</v>
      </c>
      <c r="L68" t="s">
        <v>440</v>
      </c>
      <c r="M68">
        <v>0</v>
      </c>
      <c r="N68" t="s">
        <v>1037</v>
      </c>
      <c r="O68" t="s">
        <v>440</v>
      </c>
      <c r="P68">
        <v>0</v>
      </c>
      <c r="Q68" t="s">
        <v>1037</v>
      </c>
      <c r="R68" t="s">
        <v>440</v>
      </c>
      <c r="S68">
        <v>0</v>
      </c>
      <c r="T68" t="s">
        <v>1037</v>
      </c>
      <c r="U68" t="s">
        <v>1037</v>
      </c>
      <c r="V68" t="s">
        <v>440</v>
      </c>
      <c r="W68" t="s">
        <v>1037</v>
      </c>
      <c r="Y68" t="s">
        <v>2444</v>
      </c>
      <c r="Z68" t="s">
        <v>732</v>
      </c>
      <c r="AA68" t="s">
        <v>2445</v>
      </c>
      <c r="AC68" t="s">
        <v>1037</v>
      </c>
      <c r="AF68" t="s">
        <v>1037</v>
      </c>
      <c r="AH68">
        <v>6</v>
      </c>
      <c r="AI68">
        <v>3</v>
      </c>
      <c r="AJ68">
        <v>8</v>
      </c>
      <c r="AK68">
        <v>4</v>
      </c>
      <c r="AL68">
        <v>80845215</v>
      </c>
      <c r="AM68">
        <v>16</v>
      </c>
      <c r="AN68">
        <v>1670000</v>
      </c>
      <c r="AO68">
        <v>2017</v>
      </c>
      <c r="AP68">
        <v>2000</v>
      </c>
      <c r="AQ68">
        <v>2016</v>
      </c>
      <c r="AR68" t="s">
        <v>1181</v>
      </c>
      <c r="AS68" t="s">
        <v>1204</v>
      </c>
      <c r="AT68">
        <v>-99</v>
      </c>
      <c r="AU68" t="s">
        <v>2446</v>
      </c>
      <c r="AV68" t="s">
        <v>732</v>
      </c>
      <c r="AW68" t="s">
        <v>440</v>
      </c>
      <c r="AX68" t="s">
        <v>440</v>
      </c>
      <c r="AY68">
        <v>792</v>
      </c>
      <c r="AZ68">
        <v>792</v>
      </c>
      <c r="BA68" t="s">
        <v>732</v>
      </c>
      <c r="BB68" t="s">
        <v>440</v>
      </c>
      <c r="BC68">
        <v>23424969</v>
      </c>
      <c r="BD68">
        <v>23424969</v>
      </c>
      <c r="BE68" t="s">
        <v>1183</v>
      </c>
      <c r="BF68" t="s">
        <v>440</v>
      </c>
      <c r="BG68" t="s">
        <v>440</v>
      </c>
      <c r="BH68">
        <v>-99</v>
      </c>
      <c r="BI68">
        <v>-99</v>
      </c>
      <c r="BJ68" t="s">
        <v>1184</v>
      </c>
      <c r="BK68" t="s">
        <v>1184</v>
      </c>
      <c r="BL68" t="s">
        <v>1291</v>
      </c>
      <c r="BM68" t="s">
        <v>846</v>
      </c>
      <c r="BN68">
        <v>6</v>
      </c>
      <c r="BO68">
        <v>6</v>
      </c>
      <c r="BP68">
        <v>4</v>
      </c>
      <c r="BQ68">
        <v>-99</v>
      </c>
      <c r="BR68">
        <v>1</v>
      </c>
      <c r="BS68">
        <v>0</v>
      </c>
      <c r="BT68">
        <v>2</v>
      </c>
      <c r="BU68">
        <v>7</v>
      </c>
      <c r="BV68">
        <v>1159321331</v>
      </c>
      <c r="BW68" t="s">
        <v>2447</v>
      </c>
      <c r="BX68" t="s">
        <v>2448</v>
      </c>
      <c r="BY68" t="s">
        <v>2449</v>
      </c>
      <c r="BZ68" t="s">
        <v>2450</v>
      </c>
      <c r="CA68" t="s">
        <v>1037</v>
      </c>
      <c r="CB68" t="s">
        <v>2451</v>
      </c>
      <c r="CC68" t="s">
        <v>2452</v>
      </c>
      <c r="CD68" t="s">
        <v>2453</v>
      </c>
      <c r="CE68" t="s">
        <v>2454</v>
      </c>
      <c r="CF68" t="s">
        <v>2455</v>
      </c>
      <c r="CG68" t="s">
        <v>2456</v>
      </c>
      <c r="CH68" t="s">
        <v>2457</v>
      </c>
      <c r="CI68" t="s">
        <v>2458</v>
      </c>
      <c r="CJ68" t="s">
        <v>2459</v>
      </c>
      <c r="CK68" t="s">
        <v>2460</v>
      </c>
      <c r="CL68" t="s">
        <v>2461</v>
      </c>
      <c r="CM68" t="s">
        <v>2462</v>
      </c>
      <c r="CN68" t="s">
        <v>2463</v>
      </c>
      <c r="CO68" t="s">
        <v>2464</v>
      </c>
      <c r="CP68" t="s">
        <v>2465</v>
      </c>
      <c r="CQ68" t="s">
        <v>2466</v>
      </c>
      <c r="CR68" t="s">
        <v>2467</v>
      </c>
      <c r="CS68">
        <v>81.209447584480898</v>
      </c>
      <c r="CT68">
        <v>87.588304988975906</v>
      </c>
    </row>
    <row r="69" spans="1:98" x14ac:dyDescent="0.2">
      <c r="A69">
        <v>-3.6526370169522799</v>
      </c>
      <c r="B69">
        <v>40.227233701419102</v>
      </c>
      <c r="C69" t="s">
        <v>1176</v>
      </c>
      <c r="D69">
        <v>0</v>
      </c>
      <c r="E69">
        <v>2</v>
      </c>
      <c r="F69" t="s">
        <v>407</v>
      </c>
      <c r="G69" t="s">
        <v>408</v>
      </c>
      <c r="H69">
        <v>0</v>
      </c>
      <c r="I69">
        <v>2</v>
      </c>
      <c r="J69" t="s">
        <v>1177</v>
      </c>
      <c r="K69" t="s">
        <v>407</v>
      </c>
      <c r="L69" t="s">
        <v>408</v>
      </c>
      <c r="M69">
        <v>0</v>
      </c>
      <c r="N69" t="s">
        <v>407</v>
      </c>
      <c r="O69" t="s">
        <v>408</v>
      </c>
      <c r="P69">
        <v>0</v>
      </c>
      <c r="Q69" t="s">
        <v>407</v>
      </c>
      <c r="R69" t="s">
        <v>408</v>
      </c>
      <c r="S69">
        <v>0</v>
      </c>
      <c r="T69" t="s">
        <v>407</v>
      </c>
      <c r="U69" t="s">
        <v>407</v>
      </c>
      <c r="V69" t="s">
        <v>408</v>
      </c>
      <c r="W69" t="s">
        <v>407</v>
      </c>
      <c r="Y69" t="s">
        <v>2468</v>
      </c>
      <c r="Z69" t="s">
        <v>2469</v>
      </c>
      <c r="AA69" t="s">
        <v>2470</v>
      </c>
      <c r="AC69" t="s">
        <v>407</v>
      </c>
      <c r="AF69" t="s">
        <v>407</v>
      </c>
      <c r="AH69">
        <v>4</v>
      </c>
      <c r="AI69">
        <v>5</v>
      </c>
      <c r="AJ69">
        <v>5</v>
      </c>
      <c r="AK69">
        <v>5</v>
      </c>
      <c r="AL69">
        <v>48958159</v>
      </c>
      <c r="AM69">
        <v>15</v>
      </c>
      <c r="AN69">
        <v>1690000</v>
      </c>
      <c r="AO69">
        <v>2017</v>
      </c>
      <c r="AP69">
        <v>2001</v>
      </c>
      <c r="AQ69">
        <v>2016</v>
      </c>
      <c r="AR69" t="s">
        <v>1288</v>
      </c>
      <c r="AS69" t="s">
        <v>1371</v>
      </c>
      <c r="AT69">
        <v>-99</v>
      </c>
      <c r="AU69" t="s">
        <v>2471</v>
      </c>
      <c r="AV69" t="s">
        <v>716</v>
      </c>
      <c r="AW69" t="s">
        <v>408</v>
      </c>
      <c r="AX69" t="s">
        <v>408</v>
      </c>
      <c r="AY69">
        <v>724</v>
      </c>
      <c r="AZ69">
        <v>724</v>
      </c>
      <c r="BA69" t="s">
        <v>716</v>
      </c>
      <c r="BB69" t="s">
        <v>408</v>
      </c>
      <c r="BC69">
        <v>23424950</v>
      </c>
      <c r="BD69">
        <v>23424950</v>
      </c>
      <c r="BE69" t="s">
        <v>1183</v>
      </c>
      <c r="BF69" t="s">
        <v>408</v>
      </c>
      <c r="BG69" t="s">
        <v>408</v>
      </c>
      <c r="BH69">
        <v>-99</v>
      </c>
      <c r="BI69">
        <v>-99</v>
      </c>
      <c r="BJ69" t="s">
        <v>1584</v>
      </c>
      <c r="BK69" t="s">
        <v>1584</v>
      </c>
      <c r="BL69" t="s">
        <v>2365</v>
      </c>
      <c r="BM69" t="s">
        <v>846</v>
      </c>
      <c r="BN69">
        <v>5</v>
      </c>
      <c r="BO69">
        <v>5</v>
      </c>
      <c r="BP69">
        <v>3</v>
      </c>
      <c r="BQ69">
        <v>-99</v>
      </c>
      <c r="BR69">
        <v>1</v>
      </c>
      <c r="BS69">
        <v>0</v>
      </c>
      <c r="BT69">
        <v>2</v>
      </c>
      <c r="BU69">
        <v>7</v>
      </c>
      <c r="BV69">
        <v>1159320587</v>
      </c>
      <c r="BW69" t="s">
        <v>2472</v>
      </c>
      <c r="BX69" t="s">
        <v>2473</v>
      </c>
      <c r="BY69" t="s">
        <v>2474</v>
      </c>
      <c r="BZ69" t="s">
        <v>2475</v>
      </c>
      <c r="CA69" t="s">
        <v>407</v>
      </c>
      <c r="CB69" t="s">
        <v>2476</v>
      </c>
      <c r="CC69" t="s">
        <v>2477</v>
      </c>
      <c r="CD69" t="s">
        <v>2478</v>
      </c>
      <c r="CE69" t="s">
        <v>2479</v>
      </c>
      <c r="CF69" t="s">
        <v>2480</v>
      </c>
      <c r="CG69" t="s">
        <v>2481</v>
      </c>
      <c r="CH69" t="s">
        <v>2482</v>
      </c>
      <c r="CI69" t="s">
        <v>2483</v>
      </c>
      <c r="CJ69" t="s">
        <v>2484</v>
      </c>
      <c r="CK69" t="s">
        <v>2485</v>
      </c>
      <c r="CL69" t="s">
        <v>2486</v>
      </c>
      <c r="CM69" t="s">
        <v>2487</v>
      </c>
      <c r="CN69" t="s">
        <v>2488</v>
      </c>
      <c r="CO69" t="s">
        <v>2475</v>
      </c>
      <c r="CP69" t="s">
        <v>2489</v>
      </c>
      <c r="CQ69" t="s">
        <v>2490</v>
      </c>
      <c r="CR69" t="s">
        <v>2491</v>
      </c>
      <c r="CS69">
        <v>53.681928254970501</v>
      </c>
      <c r="CT69">
        <v>70.285985347685894</v>
      </c>
    </row>
    <row r="70" spans="1:98" x14ac:dyDescent="0.2">
      <c r="A70">
        <v>103.737872200469</v>
      </c>
      <c r="B70">
        <v>18.502301472821902</v>
      </c>
      <c r="C70" t="s">
        <v>1176</v>
      </c>
      <c r="D70">
        <v>0</v>
      </c>
      <c r="E70">
        <v>4</v>
      </c>
      <c r="F70" t="s">
        <v>1011</v>
      </c>
      <c r="G70" t="s">
        <v>242</v>
      </c>
      <c r="H70">
        <v>0</v>
      </c>
      <c r="I70">
        <v>2</v>
      </c>
      <c r="J70" t="s">
        <v>1177</v>
      </c>
      <c r="K70" t="s">
        <v>1011</v>
      </c>
      <c r="L70" t="s">
        <v>242</v>
      </c>
      <c r="M70">
        <v>0</v>
      </c>
      <c r="N70" t="s">
        <v>1011</v>
      </c>
      <c r="O70" t="s">
        <v>242</v>
      </c>
      <c r="P70">
        <v>0</v>
      </c>
      <c r="Q70" t="s">
        <v>1011</v>
      </c>
      <c r="R70" t="s">
        <v>242</v>
      </c>
      <c r="S70">
        <v>0</v>
      </c>
      <c r="T70" t="s">
        <v>1011</v>
      </c>
      <c r="U70" t="s">
        <v>880</v>
      </c>
      <c r="V70" t="s">
        <v>242</v>
      </c>
      <c r="W70" t="s">
        <v>1011</v>
      </c>
      <c r="Y70" t="s">
        <v>1011</v>
      </c>
      <c r="Z70" t="s">
        <v>633</v>
      </c>
      <c r="AA70" t="s">
        <v>241</v>
      </c>
      <c r="AC70" t="s">
        <v>1011</v>
      </c>
      <c r="AF70" t="s">
        <v>880</v>
      </c>
      <c r="AH70">
        <v>1</v>
      </c>
      <c r="AI70">
        <v>1</v>
      </c>
      <c r="AJ70">
        <v>1</v>
      </c>
      <c r="AK70">
        <v>9</v>
      </c>
      <c r="AL70">
        <v>7126706</v>
      </c>
      <c r="AM70">
        <v>13</v>
      </c>
      <c r="AN70">
        <v>40960</v>
      </c>
      <c r="AO70">
        <v>2017</v>
      </c>
      <c r="AP70">
        <v>2005</v>
      </c>
      <c r="AQ70">
        <v>2016</v>
      </c>
      <c r="AR70" t="s">
        <v>1424</v>
      </c>
      <c r="AS70" t="s">
        <v>1182</v>
      </c>
      <c r="AT70">
        <v>-99</v>
      </c>
      <c r="AU70" t="s">
        <v>633</v>
      </c>
      <c r="AV70" t="s">
        <v>633</v>
      </c>
      <c r="AW70" t="s">
        <v>242</v>
      </c>
      <c r="AX70" t="s">
        <v>242</v>
      </c>
      <c r="AY70">
        <v>418</v>
      </c>
      <c r="AZ70">
        <v>418</v>
      </c>
      <c r="BA70" t="s">
        <v>633</v>
      </c>
      <c r="BB70" t="s">
        <v>242</v>
      </c>
      <c r="BC70">
        <v>23424872</v>
      </c>
      <c r="BD70">
        <v>23424872</v>
      </c>
      <c r="BE70" t="s">
        <v>1183</v>
      </c>
      <c r="BF70" t="s">
        <v>242</v>
      </c>
      <c r="BG70" t="s">
        <v>242</v>
      </c>
      <c r="BH70">
        <v>-99</v>
      </c>
      <c r="BI70">
        <v>-99</v>
      </c>
      <c r="BJ70" t="s">
        <v>1184</v>
      </c>
      <c r="BK70" t="s">
        <v>1184</v>
      </c>
      <c r="BL70" t="s">
        <v>1185</v>
      </c>
      <c r="BM70" t="s">
        <v>842</v>
      </c>
      <c r="BN70">
        <v>4</v>
      </c>
      <c r="BO70">
        <v>7</v>
      </c>
      <c r="BP70">
        <v>4</v>
      </c>
      <c r="BQ70">
        <v>-99</v>
      </c>
      <c r="BR70">
        <v>1</v>
      </c>
      <c r="BS70">
        <v>0</v>
      </c>
      <c r="BT70">
        <v>4</v>
      </c>
      <c r="BU70">
        <v>9</v>
      </c>
      <c r="BV70">
        <v>1159321011</v>
      </c>
      <c r="BW70" t="s">
        <v>2492</v>
      </c>
      <c r="BX70" t="s">
        <v>2493</v>
      </c>
      <c r="BY70" t="s">
        <v>2494</v>
      </c>
      <c r="BZ70" t="s">
        <v>1011</v>
      </c>
      <c r="CA70" t="s">
        <v>1011</v>
      </c>
      <c r="CB70" t="s">
        <v>1011</v>
      </c>
      <c r="CC70" t="s">
        <v>1011</v>
      </c>
      <c r="CD70" t="s">
        <v>2495</v>
      </c>
      <c r="CE70" t="s">
        <v>2496</v>
      </c>
      <c r="CF70" t="s">
        <v>2497</v>
      </c>
      <c r="CG70" t="s">
        <v>1011</v>
      </c>
      <c r="CH70" t="s">
        <v>1011</v>
      </c>
      <c r="CI70" t="s">
        <v>2498</v>
      </c>
      <c r="CJ70" t="s">
        <v>2499</v>
      </c>
      <c r="CK70" t="s">
        <v>1011</v>
      </c>
      <c r="CL70" t="s">
        <v>1011</v>
      </c>
      <c r="CM70" t="s">
        <v>1011</v>
      </c>
      <c r="CN70" t="s">
        <v>2500</v>
      </c>
      <c r="CO70" t="s">
        <v>1011</v>
      </c>
      <c r="CP70" t="s">
        <v>1011</v>
      </c>
      <c r="CQ70" t="s">
        <v>2501</v>
      </c>
      <c r="CR70" t="s">
        <v>2502</v>
      </c>
      <c r="CS70">
        <v>19.5287002961011</v>
      </c>
      <c r="CT70">
        <v>40.5859998827124</v>
      </c>
    </row>
    <row r="71" spans="1:98" x14ac:dyDescent="0.2">
      <c r="A71">
        <v>74.541669386870097</v>
      </c>
      <c r="B71">
        <v>41.461918659521601</v>
      </c>
      <c r="C71" t="s">
        <v>1176</v>
      </c>
      <c r="D71">
        <v>0</v>
      </c>
      <c r="E71">
        <v>4</v>
      </c>
      <c r="F71" t="s">
        <v>239</v>
      </c>
      <c r="G71" t="s">
        <v>240</v>
      </c>
      <c r="H71">
        <v>0</v>
      </c>
      <c r="I71">
        <v>2</v>
      </c>
      <c r="J71" t="s">
        <v>1177</v>
      </c>
      <c r="K71" t="s">
        <v>239</v>
      </c>
      <c r="L71" t="s">
        <v>240</v>
      </c>
      <c r="M71">
        <v>0</v>
      </c>
      <c r="N71" t="s">
        <v>239</v>
      </c>
      <c r="O71" t="s">
        <v>240</v>
      </c>
      <c r="P71">
        <v>0</v>
      </c>
      <c r="Q71" t="s">
        <v>239</v>
      </c>
      <c r="R71" t="s">
        <v>240</v>
      </c>
      <c r="S71">
        <v>0</v>
      </c>
      <c r="T71" t="s">
        <v>239</v>
      </c>
      <c r="U71" t="s">
        <v>239</v>
      </c>
      <c r="V71" t="s">
        <v>240</v>
      </c>
      <c r="W71" t="s">
        <v>239</v>
      </c>
      <c r="Y71" t="s">
        <v>2503</v>
      </c>
      <c r="Z71" t="s">
        <v>632</v>
      </c>
      <c r="AA71" t="s">
        <v>875</v>
      </c>
      <c r="AC71" t="s">
        <v>239</v>
      </c>
      <c r="AF71" t="s">
        <v>875</v>
      </c>
      <c r="AH71">
        <v>5</v>
      </c>
      <c r="AI71">
        <v>7</v>
      </c>
      <c r="AJ71">
        <v>7</v>
      </c>
      <c r="AK71">
        <v>6</v>
      </c>
      <c r="AL71">
        <v>5789122</v>
      </c>
      <c r="AM71">
        <v>13</v>
      </c>
      <c r="AN71">
        <v>21010</v>
      </c>
      <c r="AO71">
        <v>2017</v>
      </c>
      <c r="AP71">
        <v>2009</v>
      </c>
      <c r="AQ71">
        <v>2016</v>
      </c>
      <c r="AR71" t="s">
        <v>1203</v>
      </c>
      <c r="AS71" t="s">
        <v>1425</v>
      </c>
      <c r="AT71">
        <v>-99</v>
      </c>
      <c r="AU71" t="s">
        <v>632</v>
      </c>
      <c r="AV71" t="s">
        <v>632</v>
      </c>
      <c r="AW71" t="s">
        <v>240</v>
      </c>
      <c r="AX71" t="s">
        <v>240</v>
      </c>
      <c r="AY71">
        <v>417</v>
      </c>
      <c r="AZ71">
        <v>417</v>
      </c>
      <c r="BA71" t="s">
        <v>632</v>
      </c>
      <c r="BB71" t="s">
        <v>240</v>
      </c>
      <c r="BC71">
        <v>23424864</v>
      </c>
      <c r="BD71">
        <v>23424864</v>
      </c>
      <c r="BE71" t="s">
        <v>1183</v>
      </c>
      <c r="BF71" t="s">
        <v>240</v>
      </c>
      <c r="BG71" t="s">
        <v>240</v>
      </c>
      <c r="BH71">
        <v>-99</v>
      </c>
      <c r="BI71">
        <v>-99</v>
      </c>
      <c r="BJ71" t="s">
        <v>1184</v>
      </c>
      <c r="BK71" t="s">
        <v>1184</v>
      </c>
      <c r="BL71" t="s">
        <v>1943</v>
      </c>
      <c r="BM71" t="s">
        <v>846</v>
      </c>
      <c r="BN71">
        <v>10</v>
      </c>
      <c r="BO71">
        <v>10</v>
      </c>
      <c r="BP71">
        <v>4</v>
      </c>
      <c r="BQ71">
        <v>-99</v>
      </c>
      <c r="BR71">
        <v>1</v>
      </c>
      <c r="BS71">
        <v>0</v>
      </c>
      <c r="BT71">
        <v>3</v>
      </c>
      <c r="BU71">
        <v>8</v>
      </c>
      <c r="BV71">
        <v>1159320977</v>
      </c>
      <c r="BW71" t="s">
        <v>2504</v>
      </c>
      <c r="BX71" t="s">
        <v>2505</v>
      </c>
      <c r="BY71" t="s">
        <v>2506</v>
      </c>
      <c r="BZ71" t="s">
        <v>2507</v>
      </c>
      <c r="CA71" t="s">
        <v>239</v>
      </c>
      <c r="CB71" t="s">
        <v>2508</v>
      </c>
      <c r="CC71" t="s">
        <v>2509</v>
      </c>
      <c r="CD71" t="s">
        <v>2510</v>
      </c>
      <c r="CE71" t="s">
        <v>2511</v>
      </c>
      <c r="CF71" t="s">
        <v>2512</v>
      </c>
      <c r="CG71" t="s">
        <v>2513</v>
      </c>
      <c r="CH71" t="s">
        <v>2509</v>
      </c>
      <c r="CI71" t="s">
        <v>2514</v>
      </c>
      <c r="CJ71" t="s">
        <v>2515</v>
      </c>
      <c r="CK71" t="s">
        <v>2516</v>
      </c>
      <c r="CL71" t="s">
        <v>2517</v>
      </c>
      <c r="CM71" t="s">
        <v>2518</v>
      </c>
      <c r="CN71" t="s">
        <v>2519</v>
      </c>
      <c r="CO71" t="s">
        <v>2520</v>
      </c>
      <c r="CP71" t="s">
        <v>2521</v>
      </c>
      <c r="CQ71" t="s">
        <v>239</v>
      </c>
      <c r="CR71" t="s">
        <v>2522</v>
      </c>
      <c r="CS71">
        <v>21.448826456003601</v>
      </c>
      <c r="CT71">
        <v>40.582566536144199</v>
      </c>
    </row>
    <row r="72" spans="1:98" x14ac:dyDescent="0.2">
      <c r="A72">
        <v>44.932301218128501</v>
      </c>
      <c r="B72">
        <v>40.2881341539114</v>
      </c>
      <c r="C72" t="s">
        <v>1176</v>
      </c>
      <c r="D72">
        <v>0</v>
      </c>
      <c r="E72">
        <v>6</v>
      </c>
      <c r="F72" t="s">
        <v>27</v>
      </c>
      <c r="G72" t="s">
        <v>28</v>
      </c>
      <c r="H72">
        <v>0</v>
      </c>
      <c r="I72">
        <v>2</v>
      </c>
      <c r="J72" t="s">
        <v>1177</v>
      </c>
      <c r="K72" t="s">
        <v>27</v>
      </c>
      <c r="L72" t="s">
        <v>28</v>
      </c>
      <c r="M72">
        <v>0</v>
      </c>
      <c r="N72" t="s">
        <v>27</v>
      </c>
      <c r="O72" t="s">
        <v>28</v>
      </c>
      <c r="P72">
        <v>0</v>
      </c>
      <c r="Q72" t="s">
        <v>27</v>
      </c>
      <c r="R72" t="s">
        <v>28</v>
      </c>
      <c r="S72">
        <v>0</v>
      </c>
      <c r="T72" t="s">
        <v>27</v>
      </c>
      <c r="U72" t="s">
        <v>27</v>
      </c>
      <c r="V72" t="s">
        <v>28</v>
      </c>
      <c r="W72" t="s">
        <v>27</v>
      </c>
      <c r="Y72" t="s">
        <v>2523</v>
      </c>
      <c r="Z72" t="s">
        <v>28</v>
      </c>
      <c r="AA72" t="s">
        <v>2524</v>
      </c>
      <c r="AC72" t="s">
        <v>27</v>
      </c>
      <c r="AF72" t="s">
        <v>27</v>
      </c>
      <c r="AH72">
        <v>3</v>
      </c>
      <c r="AI72">
        <v>1</v>
      </c>
      <c r="AJ72">
        <v>2</v>
      </c>
      <c r="AK72">
        <v>10</v>
      </c>
      <c r="AL72">
        <v>3045191</v>
      </c>
      <c r="AM72">
        <v>12</v>
      </c>
      <c r="AN72">
        <v>26300</v>
      </c>
      <c r="AO72">
        <v>2017</v>
      </c>
      <c r="AP72">
        <v>2001</v>
      </c>
      <c r="AQ72">
        <v>2016</v>
      </c>
      <c r="AR72" t="s">
        <v>1203</v>
      </c>
      <c r="AS72" t="s">
        <v>1182</v>
      </c>
      <c r="AT72">
        <v>-99</v>
      </c>
      <c r="AU72" t="s">
        <v>526</v>
      </c>
      <c r="AV72" t="s">
        <v>526</v>
      </c>
      <c r="AW72" t="s">
        <v>28</v>
      </c>
      <c r="AX72" t="s">
        <v>28</v>
      </c>
      <c r="AY72">
        <v>51</v>
      </c>
      <c r="AZ72">
        <v>51</v>
      </c>
      <c r="BA72" t="s">
        <v>526</v>
      </c>
      <c r="BB72" t="s">
        <v>28</v>
      </c>
      <c r="BC72">
        <v>23424743</v>
      </c>
      <c r="BD72">
        <v>23424743</v>
      </c>
      <c r="BE72" t="s">
        <v>1183</v>
      </c>
      <c r="BF72" t="s">
        <v>28</v>
      </c>
      <c r="BG72" t="s">
        <v>28</v>
      </c>
      <c r="BH72">
        <v>-99</v>
      </c>
      <c r="BI72">
        <v>-99</v>
      </c>
      <c r="BJ72" t="s">
        <v>1184</v>
      </c>
      <c r="BK72" t="s">
        <v>1184</v>
      </c>
      <c r="BL72" t="s">
        <v>1291</v>
      </c>
      <c r="BM72" t="s">
        <v>846</v>
      </c>
      <c r="BN72">
        <v>7</v>
      </c>
      <c r="BO72">
        <v>7</v>
      </c>
      <c r="BP72">
        <v>4</v>
      </c>
      <c r="BQ72">
        <v>-99</v>
      </c>
      <c r="BR72">
        <v>1</v>
      </c>
      <c r="BS72">
        <v>0</v>
      </c>
      <c r="BT72">
        <v>5</v>
      </c>
      <c r="BU72">
        <v>10</v>
      </c>
      <c r="BV72">
        <v>1159320333</v>
      </c>
      <c r="BW72" t="s">
        <v>2525</v>
      </c>
      <c r="BX72" t="s">
        <v>2526</v>
      </c>
      <c r="BY72" t="s">
        <v>2527</v>
      </c>
      <c r="BZ72" t="s">
        <v>2528</v>
      </c>
      <c r="CA72" t="s">
        <v>27</v>
      </c>
      <c r="CB72" t="s">
        <v>27</v>
      </c>
      <c r="CC72" t="s">
        <v>2529</v>
      </c>
      <c r="CD72" t="s">
        <v>2530</v>
      </c>
      <c r="CE72" t="s">
        <v>2531</v>
      </c>
      <c r="CF72" t="s">
        <v>2532</v>
      </c>
      <c r="CG72" t="s">
        <v>27</v>
      </c>
      <c r="CH72" t="s">
        <v>27</v>
      </c>
      <c r="CI72" t="s">
        <v>2533</v>
      </c>
      <c r="CJ72" t="s">
        <v>2534</v>
      </c>
      <c r="CK72" t="s">
        <v>2535</v>
      </c>
      <c r="CL72" t="s">
        <v>27</v>
      </c>
      <c r="CM72" t="s">
        <v>2536</v>
      </c>
      <c r="CN72" t="s">
        <v>2537</v>
      </c>
      <c r="CO72" t="s">
        <v>2528</v>
      </c>
      <c r="CP72" t="s">
        <v>2538</v>
      </c>
      <c r="CQ72" t="s">
        <v>27</v>
      </c>
      <c r="CR72" t="s">
        <v>2539</v>
      </c>
      <c r="CS72">
        <v>3.1337778948621899</v>
      </c>
      <c r="CT72">
        <v>12.806471233142201</v>
      </c>
    </row>
    <row r="73" spans="1:98" x14ac:dyDescent="0.2">
      <c r="A73">
        <v>10.0513897027769</v>
      </c>
      <c r="B73">
        <v>55.965377456638002</v>
      </c>
      <c r="C73" t="s">
        <v>1176</v>
      </c>
      <c r="D73">
        <v>0</v>
      </c>
      <c r="E73">
        <v>4</v>
      </c>
      <c r="F73" t="s">
        <v>127</v>
      </c>
      <c r="G73" t="s">
        <v>984</v>
      </c>
      <c r="H73">
        <v>1</v>
      </c>
      <c r="I73">
        <v>2</v>
      </c>
      <c r="J73" t="s">
        <v>1346</v>
      </c>
      <c r="K73" t="s">
        <v>127</v>
      </c>
      <c r="L73" t="s">
        <v>128</v>
      </c>
      <c r="M73">
        <v>0</v>
      </c>
      <c r="N73" t="s">
        <v>127</v>
      </c>
      <c r="O73" t="s">
        <v>128</v>
      </c>
      <c r="P73">
        <v>0</v>
      </c>
      <c r="Q73" t="s">
        <v>127</v>
      </c>
      <c r="R73" t="s">
        <v>128</v>
      </c>
      <c r="S73">
        <v>0</v>
      </c>
      <c r="T73" t="s">
        <v>127</v>
      </c>
      <c r="U73" t="s">
        <v>127</v>
      </c>
      <c r="V73" t="s">
        <v>128</v>
      </c>
      <c r="W73" t="s">
        <v>127</v>
      </c>
      <c r="Y73" t="s">
        <v>2540</v>
      </c>
      <c r="Z73" t="s">
        <v>576</v>
      </c>
      <c r="AA73" t="s">
        <v>2541</v>
      </c>
      <c r="AC73" t="s">
        <v>127</v>
      </c>
      <c r="AF73" t="s">
        <v>127</v>
      </c>
      <c r="AH73">
        <v>4</v>
      </c>
      <c r="AI73">
        <v>1</v>
      </c>
      <c r="AJ73">
        <v>3</v>
      </c>
      <c r="AK73">
        <v>12</v>
      </c>
      <c r="AL73">
        <v>5605948</v>
      </c>
      <c r="AM73">
        <v>13</v>
      </c>
      <c r="AN73">
        <v>264800</v>
      </c>
      <c r="AO73">
        <v>2017</v>
      </c>
      <c r="AP73">
        <v>2011</v>
      </c>
      <c r="AQ73">
        <v>2016</v>
      </c>
      <c r="AR73" t="s">
        <v>1288</v>
      </c>
      <c r="AS73" t="s">
        <v>1371</v>
      </c>
      <c r="AT73">
        <v>-99</v>
      </c>
      <c r="AU73" t="s">
        <v>2542</v>
      </c>
      <c r="AV73" t="s">
        <v>576</v>
      </c>
      <c r="AW73" t="s">
        <v>128</v>
      </c>
      <c r="AX73" t="s">
        <v>128</v>
      </c>
      <c r="AY73">
        <v>208</v>
      </c>
      <c r="AZ73">
        <v>208</v>
      </c>
      <c r="BA73" t="s">
        <v>576</v>
      </c>
      <c r="BB73" t="s">
        <v>128</v>
      </c>
      <c r="BC73">
        <v>23424796</v>
      </c>
      <c r="BD73">
        <v>23424796</v>
      </c>
      <c r="BE73" t="s">
        <v>1183</v>
      </c>
      <c r="BF73" t="s">
        <v>128</v>
      </c>
      <c r="BG73" t="s">
        <v>128</v>
      </c>
      <c r="BH73">
        <v>-99</v>
      </c>
      <c r="BI73">
        <v>-99</v>
      </c>
      <c r="BJ73" t="s">
        <v>1584</v>
      </c>
      <c r="BK73" t="s">
        <v>1584</v>
      </c>
      <c r="BL73" t="s">
        <v>2003</v>
      </c>
      <c r="BM73" t="s">
        <v>846</v>
      </c>
      <c r="BN73">
        <v>7</v>
      </c>
      <c r="BO73">
        <v>7</v>
      </c>
      <c r="BP73">
        <v>4</v>
      </c>
      <c r="BQ73">
        <v>-99</v>
      </c>
      <c r="BR73">
        <v>1</v>
      </c>
      <c r="BS73">
        <v>0</v>
      </c>
      <c r="BT73">
        <v>3</v>
      </c>
      <c r="BU73">
        <v>8</v>
      </c>
      <c r="BV73">
        <v>1159320547</v>
      </c>
      <c r="BW73" t="s">
        <v>2543</v>
      </c>
      <c r="BX73" t="s">
        <v>2544</v>
      </c>
      <c r="BY73" t="s">
        <v>2545</v>
      </c>
      <c r="BZ73" t="s">
        <v>2546</v>
      </c>
      <c r="CA73" t="s">
        <v>127</v>
      </c>
      <c r="CB73" t="s">
        <v>2547</v>
      </c>
      <c r="CC73" t="s">
        <v>2548</v>
      </c>
      <c r="CD73" t="s">
        <v>2549</v>
      </c>
      <c r="CE73" t="s">
        <v>2550</v>
      </c>
      <c r="CF73" t="s">
        <v>2551</v>
      </c>
      <c r="CG73" t="s">
        <v>127</v>
      </c>
      <c r="CH73" t="s">
        <v>2552</v>
      </c>
      <c r="CI73" t="s">
        <v>2553</v>
      </c>
      <c r="CJ73" t="s">
        <v>2554</v>
      </c>
      <c r="CK73" t="s">
        <v>2555</v>
      </c>
      <c r="CL73" t="s">
        <v>2556</v>
      </c>
      <c r="CM73" t="s">
        <v>2547</v>
      </c>
      <c r="CN73" t="s">
        <v>2557</v>
      </c>
      <c r="CO73" t="s">
        <v>2558</v>
      </c>
      <c r="CP73" t="s">
        <v>2559</v>
      </c>
      <c r="CQ73" t="s">
        <v>2560</v>
      </c>
      <c r="CR73" t="s">
        <v>2561</v>
      </c>
      <c r="CS73">
        <v>6.1410737879955901</v>
      </c>
      <c r="CT73">
        <v>55.765508078405198</v>
      </c>
    </row>
    <row r="74" spans="1:98" x14ac:dyDescent="0.2">
      <c r="A74">
        <v>18.009605121039399</v>
      </c>
      <c r="B74">
        <v>27.030277975756899</v>
      </c>
      <c r="C74" t="s">
        <v>1176</v>
      </c>
      <c r="D74">
        <v>0</v>
      </c>
      <c r="E74">
        <v>3</v>
      </c>
      <c r="F74" t="s">
        <v>251</v>
      </c>
      <c r="G74" t="s">
        <v>252</v>
      </c>
      <c r="H74">
        <v>0</v>
      </c>
      <c r="I74">
        <v>2</v>
      </c>
      <c r="J74" t="s">
        <v>1177</v>
      </c>
      <c r="K74" t="s">
        <v>251</v>
      </c>
      <c r="L74" t="s">
        <v>252</v>
      </c>
      <c r="M74">
        <v>0</v>
      </c>
      <c r="N74" t="s">
        <v>251</v>
      </c>
      <c r="O74" t="s">
        <v>252</v>
      </c>
      <c r="P74">
        <v>0</v>
      </c>
      <c r="Q74" t="s">
        <v>251</v>
      </c>
      <c r="R74" t="s">
        <v>252</v>
      </c>
      <c r="S74">
        <v>0</v>
      </c>
      <c r="T74" t="s">
        <v>251</v>
      </c>
      <c r="U74" t="s">
        <v>251</v>
      </c>
      <c r="V74" t="s">
        <v>252</v>
      </c>
      <c r="W74" t="s">
        <v>251</v>
      </c>
      <c r="Y74" t="s">
        <v>251</v>
      </c>
      <c r="Z74" t="s">
        <v>638</v>
      </c>
      <c r="AA74" t="s">
        <v>251</v>
      </c>
      <c r="AC74" t="s">
        <v>251</v>
      </c>
      <c r="AF74" t="s">
        <v>251</v>
      </c>
      <c r="AH74">
        <v>1</v>
      </c>
      <c r="AI74">
        <v>2</v>
      </c>
      <c r="AJ74">
        <v>2</v>
      </c>
      <c r="AK74">
        <v>11</v>
      </c>
      <c r="AL74">
        <v>6653210</v>
      </c>
      <c r="AM74">
        <v>13</v>
      </c>
      <c r="AN74">
        <v>90890</v>
      </c>
      <c r="AO74">
        <v>2017</v>
      </c>
      <c r="AP74">
        <v>2006</v>
      </c>
      <c r="AQ74">
        <v>2016</v>
      </c>
      <c r="AR74" t="s">
        <v>1203</v>
      </c>
      <c r="AS74" t="s">
        <v>1204</v>
      </c>
      <c r="AT74">
        <v>-99</v>
      </c>
      <c r="AU74" t="s">
        <v>638</v>
      </c>
      <c r="AV74" t="s">
        <v>638</v>
      </c>
      <c r="AW74" t="s">
        <v>252</v>
      </c>
      <c r="AX74" t="s">
        <v>252</v>
      </c>
      <c r="AY74">
        <v>434</v>
      </c>
      <c r="AZ74">
        <v>434</v>
      </c>
      <c r="BA74" t="s">
        <v>638</v>
      </c>
      <c r="BB74" t="s">
        <v>252</v>
      </c>
      <c r="BC74">
        <v>23424882</v>
      </c>
      <c r="BD74">
        <v>23424882</v>
      </c>
      <c r="BE74" t="s">
        <v>1183</v>
      </c>
      <c r="BF74" t="s">
        <v>252</v>
      </c>
      <c r="BG74" t="s">
        <v>252</v>
      </c>
      <c r="BH74">
        <v>-99</v>
      </c>
      <c r="BI74">
        <v>-99</v>
      </c>
      <c r="BJ74" t="s">
        <v>1426</v>
      </c>
      <c r="BK74" t="s">
        <v>1426</v>
      </c>
      <c r="BL74" t="s">
        <v>1682</v>
      </c>
      <c r="BM74" t="s">
        <v>897</v>
      </c>
      <c r="BN74">
        <v>5</v>
      </c>
      <c r="BO74">
        <v>5</v>
      </c>
      <c r="BP74">
        <v>5</v>
      </c>
      <c r="BQ74">
        <v>-99</v>
      </c>
      <c r="BR74">
        <v>1</v>
      </c>
      <c r="BS74">
        <v>0</v>
      </c>
      <c r="BT74">
        <v>3</v>
      </c>
      <c r="BU74">
        <v>8</v>
      </c>
      <c r="BV74">
        <v>1159321017</v>
      </c>
      <c r="BW74" t="s">
        <v>2562</v>
      </c>
      <c r="BX74" t="s">
        <v>2563</v>
      </c>
      <c r="BY74" t="s">
        <v>2564</v>
      </c>
      <c r="BZ74" t="s">
        <v>2565</v>
      </c>
      <c r="CA74" t="s">
        <v>251</v>
      </c>
      <c r="CB74" t="s">
        <v>2566</v>
      </c>
      <c r="CC74" t="s">
        <v>2567</v>
      </c>
      <c r="CD74" t="s">
        <v>2568</v>
      </c>
      <c r="CE74" t="s">
        <v>2569</v>
      </c>
      <c r="CF74" t="s">
        <v>2570</v>
      </c>
      <c r="CG74" t="s">
        <v>251</v>
      </c>
      <c r="CH74" t="s">
        <v>2566</v>
      </c>
      <c r="CI74" t="s">
        <v>2571</v>
      </c>
      <c r="CJ74" t="s">
        <v>2572</v>
      </c>
      <c r="CK74" t="s">
        <v>2573</v>
      </c>
      <c r="CL74" t="s">
        <v>2566</v>
      </c>
      <c r="CM74" t="s">
        <v>2570</v>
      </c>
      <c r="CN74" t="s">
        <v>2574</v>
      </c>
      <c r="CO74" t="s">
        <v>2565</v>
      </c>
      <c r="CP74" t="s">
        <v>251</v>
      </c>
      <c r="CQ74" t="s">
        <v>251</v>
      </c>
      <c r="CR74" t="s">
        <v>2575</v>
      </c>
      <c r="CS74">
        <v>147.89433182800801</v>
      </c>
      <c r="CT74">
        <v>58.1406838057014</v>
      </c>
    </row>
    <row r="75" spans="1:98" x14ac:dyDescent="0.2">
      <c r="A75">
        <v>9.5546262455634405</v>
      </c>
      <c r="B75">
        <v>34.119405222930297</v>
      </c>
      <c r="C75" t="s">
        <v>1176</v>
      </c>
      <c r="D75">
        <v>0</v>
      </c>
      <c r="E75">
        <v>3</v>
      </c>
      <c r="F75" t="s">
        <v>437</v>
      </c>
      <c r="G75" t="s">
        <v>438</v>
      </c>
      <c r="H75">
        <v>0</v>
      </c>
      <c r="I75">
        <v>2</v>
      </c>
      <c r="J75" t="s">
        <v>1177</v>
      </c>
      <c r="K75" t="s">
        <v>437</v>
      </c>
      <c r="L75" t="s">
        <v>438</v>
      </c>
      <c r="M75">
        <v>0</v>
      </c>
      <c r="N75" t="s">
        <v>437</v>
      </c>
      <c r="O75" t="s">
        <v>438</v>
      </c>
      <c r="P75">
        <v>0</v>
      </c>
      <c r="Q75" t="s">
        <v>437</v>
      </c>
      <c r="R75" t="s">
        <v>438</v>
      </c>
      <c r="S75">
        <v>0</v>
      </c>
      <c r="T75" t="s">
        <v>437</v>
      </c>
      <c r="U75" t="s">
        <v>437</v>
      </c>
      <c r="V75" t="s">
        <v>438</v>
      </c>
      <c r="W75" t="s">
        <v>437</v>
      </c>
      <c r="Y75" t="s">
        <v>2576</v>
      </c>
      <c r="Z75" t="s">
        <v>731</v>
      </c>
      <c r="AA75" t="s">
        <v>2577</v>
      </c>
      <c r="AC75" t="s">
        <v>437</v>
      </c>
      <c r="AF75" t="s">
        <v>437</v>
      </c>
      <c r="AH75">
        <v>4</v>
      </c>
      <c r="AI75">
        <v>3</v>
      </c>
      <c r="AJ75">
        <v>3</v>
      </c>
      <c r="AK75">
        <v>2</v>
      </c>
      <c r="AL75">
        <v>11403800</v>
      </c>
      <c r="AM75">
        <v>14</v>
      </c>
      <c r="AN75">
        <v>130800</v>
      </c>
      <c r="AO75">
        <v>2017</v>
      </c>
      <c r="AP75">
        <v>2004</v>
      </c>
      <c r="AQ75">
        <v>2016</v>
      </c>
      <c r="AR75" t="s">
        <v>1203</v>
      </c>
      <c r="AS75" t="s">
        <v>1204</v>
      </c>
      <c r="AT75">
        <v>-99</v>
      </c>
      <c r="AU75" t="s">
        <v>2578</v>
      </c>
      <c r="AV75" t="s">
        <v>731</v>
      </c>
      <c r="AW75" t="s">
        <v>438</v>
      </c>
      <c r="AX75" t="s">
        <v>438</v>
      </c>
      <c r="AY75">
        <v>788</v>
      </c>
      <c r="AZ75">
        <v>788</v>
      </c>
      <c r="BA75" t="s">
        <v>731</v>
      </c>
      <c r="BB75" t="s">
        <v>438</v>
      </c>
      <c r="BC75">
        <v>23424967</v>
      </c>
      <c r="BD75">
        <v>23424967</v>
      </c>
      <c r="BE75" t="s">
        <v>1183</v>
      </c>
      <c r="BF75" t="s">
        <v>438</v>
      </c>
      <c r="BG75" t="s">
        <v>438</v>
      </c>
      <c r="BH75">
        <v>-99</v>
      </c>
      <c r="BI75">
        <v>-99</v>
      </c>
      <c r="BJ75" t="s">
        <v>1426</v>
      </c>
      <c r="BK75" t="s">
        <v>1426</v>
      </c>
      <c r="BL75" t="s">
        <v>1682</v>
      </c>
      <c r="BM75" t="s">
        <v>897</v>
      </c>
      <c r="BN75">
        <v>7</v>
      </c>
      <c r="BO75">
        <v>7</v>
      </c>
      <c r="BP75">
        <v>4</v>
      </c>
      <c r="BQ75">
        <v>-99</v>
      </c>
      <c r="BR75">
        <v>1</v>
      </c>
      <c r="BS75">
        <v>0</v>
      </c>
      <c r="BT75">
        <v>3</v>
      </c>
      <c r="BU75">
        <v>8</v>
      </c>
      <c r="BV75">
        <v>1159321327</v>
      </c>
      <c r="BW75" t="s">
        <v>2579</v>
      </c>
      <c r="BX75" t="s">
        <v>2580</v>
      </c>
      <c r="BY75" t="s">
        <v>2581</v>
      </c>
      <c r="BZ75" t="s">
        <v>2582</v>
      </c>
      <c r="CA75" t="s">
        <v>437</v>
      </c>
      <c r="CB75" t="s">
        <v>2583</v>
      </c>
      <c r="CC75" t="s">
        <v>2584</v>
      </c>
      <c r="CD75" t="s">
        <v>2585</v>
      </c>
      <c r="CE75" t="s">
        <v>2586</v>
      </c>
      <c r="CF75" t="s">
        <v>2587</v>
      </c>
      <c r="CG75" t="s">
        <v>437</v>
      </c>
      <c r="CH75" t="s">
        <v>437</v>
      </c>
      <c r="CI75" t="s">
        <v>2588</v>
      </c>
      <c r="CJ75" t="s">
        <v>2589</v>
      </c>
      <c r="CK75" t="s">
        <v>2590</v>
      </c>
      <c r="CL75" t="s">
        <v>2591</v>
      </c>
      <c r="CM75" t="s">
        <v>2592</v>
      </c>
      <c r="CN75" t="s">
        <v>2593</v>
      </c>
      <c r="CO75" t="s">
        <v>2594</v>
      </c>
      <c r="CP75" t="s">
        <v>2595</v>
      </c>
      <c r="CQ75" t="s">
        <v>437</v>
      </c>
      <c r="CR75" t="s">
        <v>2596</v>
      </c>
      <c r="CS75">
        <v>15.3107492718446</v>
      </c>
      <c r="CT75">
        <v>27.098651025175599</v>
      </c>
    </row>
    <row r="76" spans="1:98" x14ac:dyDescent="0.2">
      <c r="A76">
        <v>24.972941855208099</v>
      </c>
      <c r="B76">
        <v>45.853464097817501</v>
      </c>
      <c r="C76" t="s">
        <v>1176</v>
      </c>
      <c r="D76">
        <v>0</v>
      </c>
      <c r="E76">
        <v>3</v>
      </c>
      <c r="F76" t="s">
        <v>355</v>
      </c>
      <c r="G76" t="s">
        <v>356</v>
      </c>
      <c r="H76">
        <v>0</v>
      </c>
      <c r="I76">
        <v>2</v>
      </c>
      <c r="J76" t="s">
        <v>1177</v>
      </c>
      <c r="K76" t="s">
        <v>355</v>
      </c>
      <c r="L76" t="s">
        <v>356</v>
      </c>
      <c r="M76">
        <v>0</v>
      </c>
      <c r="N76" t="s">
        <v>355</v>
      </c>
      <c r="O76" t="s">
        <v>356</v>
      </c>
      <c r="P76">
        <v>0</v>
      </c>
      <c r="Q76" t="s">
        <v>355</v>
      </c>
      <c r="R76" t="s">
        <v>356</v>
      </c>
      <c r="S76">
        <v>0</v>
      </c>
      <c r="T76" t="s">
        <v>355</v>
      </c>
      <c r="U76" t="s">
        <v>355</v>
      </c>
      <c r="V76" t="s">
        <v>356</v>
      </c>
      <c r="W76" t="s">
        <v>355</v>
      </c>
      <c r="Y76" t="s">
        <v>2597</v>
      </c>
      <c r="Z76" t="s">
        <v>690</v>
      </c>
      <c r="AA76" t="s">
        <v>355</v>
      </c>
      <c r="AC76" t="s">
        <v>355</v>
      </c>
      <c r="AF76" t="s">
        <v>355</v>
      </c>
      <c r="AH76">
        <v>1</v>
      </c>
      <c r="AI76">
        <v>4</v>
      </c>
      <c r="AJ76">
        <v>3</v>
      </c>
      <c r="AK76">
        <v>13</v>
      </c>
      <c r="AL76">
        <v>21529967</v>
      </c>
      <c r="AM76">
        <v>15</v>
      </c>
      <c r="AN76">
        <v>441000</v>
      </c>
      <c r="AO76">
        <v>2017</v>
      </c>
      <c r="AP76">
        <v>2011</v>
      </c>
      <c r="AQ76">
        <v>2016</v>
      </c>
      <c r="AR76" t="s">
        <v>1288</v>
      </c>
      <c r="AS76" t="s">
        <v>1204</v>
      </c>
      <c r="AT76">
        <v>-99</v>
      </c>
      <c r="AU76" t="s">
        <v>690</v>
      </c>
      <c r="AV76" t="s">
        <v>690</v>
      </c>
      <c r="AW76" t="s">
        <v>356</v>
      </c>
      <c r="AX76" t="s">
        <v>356</v>
      </c>
      <c r="AY76">
        <v>642</v>
      </c>
      <c r="AZ76">
        <v>642</v>
      </c>
      <c r="BA76" t="s">
        <v>690</v>
      </c>
      <c r="BB76" t="s">
        <v>2598</v>
      </c>
      <c r="BC76">
        <v>23424933</v>
      </c>
      <c r="BD76">
        <v>23424933</v>
      </c>
      <c r="BE76" t="s">
        <v>1183</v>
      </c>
      <c r="BF76" t="s">
        <v>356</v>
      </c>
      <c r="BG76" t="s">
        <v>356</v>
      </c>
      <c r="BH76">
        <v>-99</v>
      </c>
      <c r="BI76">
        <v>-99</v>
      </c>
      <c r="BJ76" t="s">
        <v>1584</v>
      </c>
      <c r="BK76" t="s">
        <v>1584</v>
      </c>
      <c r="BL76" t="s">
        <v>1821</v>
      </c>
      <c r="BM76" t="s">
        <v>846</v>
      </c>
      <c r="BN76">
        <v>7</v>
      </c>
      <c r="BO76">
        <v>7</v>
      </c>
      <c r="BP76">
        <v>4</v>
      </c>
      <c r="BQ76">
        <v>-99</v>
      </c>
      <c r="BR76">
        <v>1</v>
      </c>
      <c r="BS76">
        <v>0</v>
      </c>
      <c r="BT76">
        <v>3</v>
      </c>
      <c r="BU76">
        <v>8</v>
      </c>
      <c r="BV76">
        <v>1159321199</v>
      </c>
      <c r="BW76" t="s">
        <v>2599</v>
      </c>
      <c r="BX76" t="s">
        <v>2600</v>
      </c>
      <c r="BY76" t="s">
        <v>2601</v>
      </c>
      <c r="BZ76" t="s">
        <v>2602</v>
      </c>
      <c r="CA76" t="s">
        <v>355</v>
      </c>
      <c r="CB76" t="s">
        <v>2603</v>
      </c>
      <c r="CC76" t="s">
        <v>2604</v>
      </c>
      <c r="CD76" t="s">
        <v>2605</v>
      </c>
      <c r="CE76" t="s">
        <v>2606</v>
      </c>
      <c r="CF76" t="s">
        <v>2607</v>
      </c>
      <c r="CG76" t="s">
        <v>2603</v>
      </c>
      <c r="CH76" t="s">
        <v>355</v>
      </c>
      <c r="CI76" t="s">
        <v>2608</v>
      </c>
      <c r="CJ76" t="s">
        <v>2609</v>
      </c>
      <c r="CK76" t="s">
        <v>2610</v>
      </c>
      <c r="CL76" t="s">
        <v>2611</v>
      </c>
      <c r="CM76" t="s">
        <v>2612</v>
      </c>
      <c r="CN76" t="s">
        <v>2613</v>
      </c>
      <c r="CO76" t="s">
        <v>2602</v>
      </c>
      <c r="CP76" t="s">
        <v>2614</v>
      </c>
      <c r="CQ76" t="s">
        <v>355</v>
      </c>
      <c r="CR76" t="s">
        <v>2615</v>
      </c>
      <c r="CS76">
        <v>27.387181683847601</v>
      </c>
      <c r="CT76">
        <v>31.534915343397699</v>
      </c>
    </row>
    <row r="77" spans="1:98" x14ac:dyDescent="0.2">
      <c r="A77">
        <v>19.396759267358199</v>
      </c>
      <c r="B77">
        <v>47.163243686593297</v>
      </c>
      <c r="C77" t="s">
        <v>1176</v>
      </c>
      <c r="D77">
        <v>0</v>
      </c>
      <c r="E77">
        <v>5</v>
      </c>
      <c r="F77" t="s">
        <v>201</v>
      </c>
      <c r="G77" t="s">
        <v>202</v>
      </c>
      <c r="H77">
        <v>0</v>
      </c>
      <c r="I77">
        <v>2</v>
      </c>
      <c r="J77" t="s">
        <v>1177</v>
      </c>
      <c r="K77" t="s">
        <v>201</v>
      </c>
      <c r="L77" t="s">
        <v>202</v>
      </c>
      <c r="M77">
        <v>0</v>
      </c>
      <c r="N77" t="s">
        <v>201</v>
      </c>
      <c r="O77" t="s">
        <v>202</v>
      </c>
      <c r="P77">
        <v>0</v>
      </c>
      <c r="Q77" t="s">
        <v>201</v>
      </c>
      <c r="R77" t="s">
        <v>202</v>
      </c>
      <c r="S77">
        <v>0</v>
      </c>
      <c r="T77" t="s">
        <v>201</v>
      </c>
      <c r="U77" t="s">
        <v>201</v>
      </c>
      <c r="V77" t="s">
        <v>202</v>
      </c>
      <c r="W77" t="s">
        <v>201</v>
      </c>
      <c r="Y77" t="s">
        <v>2616</v>
      </c>
      <c r="Z77" t="s">
        <v>613</v>
      </c>
      <c r="AA77" t="s">
        <v>2617</v>
      </c>
      <c r="AC77" t="s">
        <v>201</v>
      </c>
      <c r="AF77" t="s">
        <v>201</v>
      </c>
      <c r="AH77">
        <v>4</v>
      </c>
      <c r="AI77">
        <v>6</v>
      </c>
      <c r="AJ77">
        <v>1</v>
      </c>
      <c r="AK77">
        <v>5</v>
      </c>
      <c r="AL77">
        <v>9850845</v>
      </c>
      <c r="AM77">
        <v>13</v>
      </c>
      <c r="AN77">
        <v>267600</v>
      </c>
      <c r="AO77">
        <v>2017</v>
      </c>
      <c r="AP77">
        <v>2001</v>
      </c>
      <c r="AQ77">
        <v>2016</v>
      </c>
      <c r="AR77" t="s">
        <v>1288</v>
      </c>
      <c r="AS77" t="s">
        <v>1371</v>
      </c>
      <c r="AT77">
        <v>-99</v>
      </c>
      <c r="AU77" t="s">
        <v>613</v>
      </c>
      <c r="AV77" t="s">
        <v>613</v>
      </c>
      <c r="AW77" t="s">
        <v>202</v>
      </c>
      <c r="AX77" t="s">
        <v>202</v>
      </c>
      <c r="AY77">
        <v>348</v>
      </c>
      <c r="AZ77">
        <v>348</v>
      </c>
      <c r="BA77" t="s">
        <v>613</v>
      </c>
      <c r="BB77" t="s">
        <v>202</v>
      </c>
      <c r="BC77">
        <v>23424844</v>
      </c>
      <c r="BD77">
        <v>23424844</v>
      </c>
      <c r="BE77" t="s">
        <v>1183</v>
      </c>
      <c r="BF77" t="s">
        <v>202</v>
      </c>
      <c r="BG77" t="s">
        <v>202</v>
      </c>
      <c r="BH77">
        <v>-99</v>
      </c>
      <c r="BI77">
        <v>-99</v>
      </c>
      <c r="BJ77" t="s">
        <v>1584</v>
      </c>
      <c r="BK77" t="s">
        <v>1584</v>
      </c>
      <c r="BL77" t="s">
        <v>1821</v>
      </c>
      <c r="BM77" t="s">
        <v>846</v>
      </c>
      <c r="BN77">
        <v>7</v>
      </c>
      <c r="BO77">
        <v>7</v>
      </c>
      <c r="BP77">
        <v>4</v>
      </c>
      <c r="BQ77">
        <v>-99</v>
      </c>
      <c r="BR77">
        <v>1</v>
      </c>
      <c r="BS77">
        <v>0</v>
      </c>
      <c r="BT77">
        <v>4</v>
      </c>
      <c r="BU77">
        <v>9</v>
      </c>
      <c r="BV77">
        <v>1159320841</v>
      </c>
      <c r="BW77" t="s">
        <v>2618</v>
      </c>
      <c r="BX77" t="s">
        <v>2619</v>
      </c>
      <c r="BY77" t="s">
        <v>2620</v>
      </c>
      <c r="BZ77" t="s">
        <v>2621</v>
      </c>
      <c r="CA77" t="s">
        <v>201</v>
      </c>
      <c r="CB77" t="s">
        <v>2622</v>
      </c>
      <c r="CC77" t="s">
        <v>2623</v>
      </c>
      <c r="CD77" t="s">
        <v>2624</v>
      </c>
      <c r="CE77" t="s">
        <v>2625</v>
      </c>
      <c r="CF77" t="s">
        <v>2626</v>
      </c>
      <c r="CG77" t="s">
        <v>2627</v>
      </c>
      <c r="CH77" t="s">
        <v>2628</v>
      </c>
      <c r="CI77" t="s">
        <v>2629</v>
      </c>
      <c r="CJ77" t="s">
        <v>2630</v>
      </c>
      <c r="CK77" t="s">
        <v>2631</v>
      </c>
      <c r="CL77" t="s">
        <v>2632</v>
      </c>
      <c r="CM77" t="s">
        <v>2633</v>
      </c>
      <c r="CN77" t="s">
        <v>2634</v>
      </c>
      <c r="CO77" t="s">
        <v>2635</v>
      </c>
      <c r="CP77" t="s">
        <v>2636</v>
      </c>
      <c r="CQ77" t="s">
        <v>201</v>
      </c>
      <c r="CR77" t="s">
        <v>2637</v>
      </c>
      <c r="CS77">
        <v>11.0570051024207</v>
      </c>
      <c r="CT77">
        <v>19.356865916840601</v>
      </c>
    </row>
    <row r="78" spans="1:98" x14ac:dyDescent="0.2">
      <c r="A78">
        <v>19.480382971203401</v>
      </c>
      <c r="B78">
        <v>48.704935301709703</v>
      </c>
      <c r="C78" t="s">
        <v>1176</v>
      </c>
      <c r="D78">
        <v>0</v>
      </c>
      <c r="E78">
        <v>6</v>
      </c>
      <c r="F78" t="s">
        <v>395</v>
      </c>
      <c r="G78" t="s">
        <v>396</v>
      </c>
      <c r="H78">
        <v>0</v>
      </c>
      <c r="I78">
        <v>2</v>
      </c>
      <c r="J78" t="s">
        <v>1177</v>
      </c>
      <c r="K78" t="s">
        <v>395</v>
      </c>
      <c r="L78" t="s">
        <v>396</v>
      </c>
      <c r="M78">
        <v>0</v>
      </c>
      <c r="N78" t="s">
        <v>395</v>
      </c>
      <c r="O78" t="s">
        <v>396</v>
      </c>
      <c r="P78">
        <v>0</v>
      </c>
      <c r="Q78" t="s">
        <v>395</v>
      </c>
      <c r="R78" t="s">
        <v>396</v>
      </c>
      <c r="S78">
        <v>0</v>
      </c>
      <c r="T78" t="s">
        <v>395</v>
      </c>
      <c r="U78" t="s">
        <v>395</v>
      </c>
      <c r="V78" t="s">
        <v>396</v>
      </c>
      <c r="W78" t="s">
        <v>395</v>
      </c>
      <c r="Y78" t="s">
        <v>2638</v>
      </c>
      <c r="Z78" t="s">
        <v>710</v>
      </c>
      <c r="AA78" t="s">
        <v>925</v>
      </c>
      <c r="AC78" t="s">
        <v>395</v>
      </c>
      <c r="AF78" t="s">
        <v>925</v>
      </c>
      <c r="AH78">
        <v>2</v>
      </c>
      <c r="AI78">
        <v>4</v>
      </c>
      <c r="AJ78">
        <v>4</v>
      </c>
      <c r="AK78">
        <v>9</v>
      </c>
      <c r="AL78">
        <v>5445829</v>
      </c>
      <c r="AM78">
        <v>13</v>
      </c>
      <c r="AN78">
        <v>168800</v>
      </c>
      <c r="AO78">
        <v>2017</v>
      </c>
      <c r="AP78">
        <v>2011</v>
      </c>
      <c r="AQ78">
        <v>2016</v>
      </c>
      <c r="AR78" t="s">
        <v>1288</v>
      </c>
      <c r="AS78" t="s">
        <v>1371</v>
      </c>
      <c r="AT78">
        <v>-99</v>
      </c>
      <c r="AU78" t="s">
        <v>2639</v>
      </c>
      <c r="AV78" t="s">
        <v>710</v>
      </c>
      <c r="AW78" t="s">
        <v>396</v>
      </c>
      <c r="AX78" t="s">
        <v>396</v>
      </c>
      <c r="AY78">
        <v>703</v>
      </c>
      <c r="AZ78">
        <v>703</v>
      </c>
      <c r="BA78" t="s">
        <v>710</v>
      </c>
      <c r="BB78" t="s">
        <v>396</v>
      </c>
      <c r="BC78">
        <v>23424877</v>
      </c>
      <c r="BD78">
        <v>23424877</v>
      </c>
      <c r="BE78" t="s">
        <v>1183</v>
      </c>
      <c r="BF78" t="s">
        <v>396</v>
      </c>
      <c r="BG78" t="s">
        <v>396</v>
      </c>
      <c r="BH78">
        <v>-99</v>
      </c>
      <c r="BI78">
        <v>-99</v>
      </c>
      <c r="BJ78" t="s">
        <v>1584</v>
      </c>
      <c r="BK78" t="s">
        <v>1584</v>
      </c>
      <c r="BL78" t="s">
        <v>1821</v>
      </c>
      <c r="BM78" t="s">
        <v>846</v>
      </c>
      <c r="BN78">
        <v>8</v>
      </c>
      <c r="BO78">
        <v>8</v>
      </c>
      <c r="BP78">
        <v>4</v>
      </c>
      <c r="BQ78">
        <v>-99</v>
      </c>
      <c r="BR78">
        <v>1</v>
      </c>
      <c r="BS78">
        <v>0</v>
      </c>
      <c r="BT78">
        <v>4</v>
      </c>
      <c r="BU78">
        <v>9</v>
      </c>
      <c r="BV78">
        <v>1159321283</v>
      </c>
      <c r="BW78" t="s">
        <v>2640</v>
      </c>
      <c r="BX78" t="s">
        <v>2641</v>
      </c>
      <c r="BY78" t="s">
        <v>2642</v>
      </c>
      <c r="BZ78" t="s">
        <v>2643</v>
      </c>
      <c r="CA78" t="s">
        <v>395</v>
      </c>
      <c r="CB78" t="s">
        <v>2644</v>
      </c>
      <c r="CC78" t="s">
        <v>2645</v>
      </c>
      <c r="CD78" t="s">
        <v>2646</v>
      </c>
      <c r="CE78" t="s">
        <v>2647</v>
      </c>
      <c r="CF78" t="s">
        <v>2648</v>
      </c>
      <c r="CG78" t="s">
        <v>2649</v>
      </c>
      <c r="CH78" t="s">
        <v>2650</v>
      </c>
      <c r="CI78" t="s">
        <v>2651</v>
      </c>
      <c r="CJ78" t="s">
        <v>2652</v>
      </c>
      <c r="CK78" t="s">
        <v>2653</v>
      </c>
      <c r="CL78" t="s">
        <v>2654</v>
      </c>
      <c r="CM78" t="s">
        <v>2655</v>
      </c>
      <c r="CN78" t="s">
        <v>2656</v>
      </c>
      <c r="CO78" t="s">
        <v>2657</v>
      </c>
      <c r="CP78" t="s">
        <v>2658</v>
      </c>
      <c r="CQ78" t="s">
        <v>395</v>
      </c>
      <c r="CR78" t="s">
        <v>2659</v>
      </c>
      <c r="CS78">
        <v>5.9205168997518696</v>
      </c>
      <c r="CT78">
        <v>14.9033382968925</v>
      </c>
    </row>
    <row r="79" spans="1:98" x14ac:dyDescent="0.2">
      <c r="A79">
        <v>19.3943221397647</v>
      </c>
      <c r="B79">
        <v>52.124771818873697</v>
      </c>
      <c r="C79" t="s">
        <v>1176</v>
      </c>
      <c r="D79">
        <v>0</v>
      </c>
      <c r="E79">
        <v>3</v>
      </c>
      <c r="F79" t="s">
        <v>341</v>
      </c>
      <c r="G79" t="s">
        <v>342</v>
      </c>
      <c r="H79">
        <v>0</v>
      </c>
      <c r="I79">
        <v>2</v>
      </c>
      <c r="J79" t="s">
        <v>1177</v>
      </c>
      <c r="K79" t="s">
        <v>341</v>
      </c>
      <c r="L79" t="s">
        <v>342</v>
      </c>
      <c r="M79">
        <v>0</v>
      </c>
      <c r="N79" t="s">
        <v>341</v>
      </c>
      <c r="O79" t="s">
        <v>342</v>
      </c>
      <c r="P79">
        <v>0</v>
      </c>
      <c r="Q79" t="s">
        <v>341</v>
      </c>
      <c r="R79" t="s">
        <v>342</v>
      </c>
      <c r="S79">
        <v>0</v>
      </c>
      <c r="T79" t="s">
        <v>341</v>
      </c>
      <c r="U79" t="s">
        <v>341</v>
      </c>
      <c r="V79" t="s">
        <v>342</v>
      </c>
      <c r="W79" t="s">
        <v>341</v>
      </c>
      <c r="Y79" t="s">
        <v>2660</v>
      </c>
      <c r="Z79" t="s">
        <v>683</v>
      </c>
      <c r="AA79" t="s">
        <v>2661</v>
      </c>
      <c r="AC79" t="s">
        <v>341</v>
      </c>
      <c r="AF79" t="s">
        <v>341</v>
      </c>
      <c r="AH79">
        <v>3</v>
      </c>
      <c r="AI79">
        <v>7</v>
      </c>
      <c r="AJ79">
        <v>1</v>
      </c>
      <c r="AK79">
        <v>2</v>
      </c>
      <c r="AL79">
        <v>38476269</v>
      </c>
      <c r="AM79">
        <v>15</v>
      </c>
      <c r="AN79">
        <v>1052000</v>
      </c>
      <c r="AO79">
        <v>2017</v>
      </c>
      <c r="AP79">
        <v>2011</v>
      </c>
      <c r="AQ79">
        <v>2016</v>
      </c>
      <c r="AR79" t="s">
        <v>1288</v>
      </c>
      <c r="AS79" t="s">
        <v>1371</v>
      </c>
      <c r="AT79">
        <v>-99</v>
      </c>
      <c r="AU79" t="s">
        <v>683</v>
      </c>
      <c r="AV79" t="s">
        <v>683</v>
      </c>
      <c r="AW79" t="s">
        <v>342</v>
      </c>
      <c r="AX79" t="s">
        <v>342</v>
      </c>
      <c r="AY79">
        <v>616</v>
      </c>
      <c r="AZ79">
        <v>616</v>
      </c>
      <c r="BA79" t="s">
        <v>683</v>
      </c>
      <c r="BB79" t="s">
        <v>342</v>
      </c>
      <c r="BC79">
        <v>23424923</v>
      </c>
      <c r="BD79">
        <v>23424923</v>
      </c>
      <c r="BE79" t="s">
        <v>1183</v>
      </c>
      <c r="BF79" t="s">
        <v>342</v>
      </c>
      <c r="BG79" t="s">
        <v>342</v>
      </c>
      <c r="BH79">
        <v>-99</v>
      </c>
      <c r="BI79">
        <v>-99</v>
      </c>
      <c r="BJ79" t="s">
        <v>1584</v>
      </c>
      <c r="BK79" t="s">
        <v>1584</v>
      </c>
      <c r="BL79" t="s">
        <v>1821</v>
      </c>
      <c r="BM79" t="s">
        <v>846</v>
      </c>
      <c r="BN79">
        <v>6</v>
      </c>
      <c r="BO79">
        <v>6</v>
      </c>
      <c r="BP79">
        <v>4</v>
      </c>
      <c r="BQ79">
        <v>-99</v>
      </c>
      <c r="BR79">
        <v>1</v>
      </c>
      <c r="BS79">
        <v>0</v>
      </c>
      <c r="BT79">
        <v>3</v>
      </c>
      <c r="BU79">
        <v>7</v>
      </c>
      <c r="BV79">
        <v>1159321179</v>
      </c>
      <c r="BW79" t="s">
        <v>2662</v>
      </c>
      <c r="BX79" t="s">
        <v>2663</v>
      </c>
      <c r="BY79" t="s">
        <v>2664</v>
      </c>
      <c r="BZ79" t="s">
        <v>2665</v>
      </c>
      <c r="CA79" t="s">
        <v>341</v>
      </c>
      <c r="CB79" t="s">
        <v>2666</v>
      </c>
      <c r="CC79" t="s">
        <v>2667</v>
      </c>
      <c r="CD79" t="s">
        <v>2668</v>
      </c>
      <c r="CE79" t="s">
        <v>2669</v>
      </c>
      <c r="CF79" t="s">
        <v>2670</v>
      </c>
      <c r="CG79" t="s">
        <v>2671</v>
      </c>
      <c r="CH79" t="s">
        <v>2666</v>
      </c>
      <c r="CI79" t="s">
        <v>2672</v>
      </c>
      <c r="CJ79" t="s">
        <v>2673</v>
      </c>
      <c r="CK79" t="s">
        <v>2665</v>
      </c>
      <c r="CL79" t="s">
        <v>2674</v>
      </c>
      <c r="CM79" t="s">
        <v>2675</v>
      </c>
      <c r="CN79" t="s">
        <v>2676</v>
      </c>
      <c r="CO79" t="s">
        <v>2665</v>
      </c>
      <c r="CP79" t="s">
        <v>2677</v>
      </c>
      <c r="CQ79" t="s">
        <v>2678</v>
      </c>
      <c r="CR79" t="s">
        <v>2679</v>
      </c>
      <c r="CS79">
        <v>41.141772579739197</v>
      </c>
      <c r="CT79">
        <v>37.818756944123997</v>
      </c>
    </row>
    <row r="80" spans="1:98" x14ac:dyDescent="0.2">
      <c r="A80">
        <v>-8.1450446725511707</v>
      </c>
      <c r="B80">
        <v>53.178221372713601</v>
      </c>
      <c r="C80" t="s">
        <v>1176</v>
      </c>
      <c r="D80">
        <v>0</v>
      </c>
      <c r="E80">
        <v>3</v>
      </c>
      <c r="F80" t="s">
        <v>213</v>
      </c>
      <c r="G80" t="s">
        <v>214</v>
      </c>
      <c r="H80">
        <v>0</v>
      </c>
      <c r="I80">
        <v>2</v>
      </c>
      <c r="J80" t="s">
        <v>1177</v>
      </c>
      <c r="K80" t="s">
        <v>213</v>
      </c>
      <c r="L80" t="s">
        <v>214</v>
      </c>
      <c r="M80">
        <v>0</v>
      </c>
      <c r="N80" t="s">
        <v>213</v>
      </c>
      <c r="O80" t="s">
        <v>214</v>
      </c>
      <c r="P80">
        <v>0</v>
      </c>
      <c r="Q80" t="s">
        <v>213</v>
      </c>
      <c r="R80" t="s">
        <v>214</v>
      </c>
      <c r="S80">
        <v>0</v>
      </c>
      <c r="T80" t="s">
        <v>213</v>
      </c>
      <c r="U80" t="s">
        <v>213</v>
      </c>
      <c r="V80" t="s">
        <v>214</v>
      </c>
      <c r="W80" t="s">
        <v>213</v>
      </c>
      <c r="Y80" t="s">
        <v>2680</v>
      </c>
      <c r="Z80" t="s">
        <v>214</v>
      </c>
      <c r="AA80" t="s">
        <v>213</v>
      </c>
      <c r="AC80" t="s">
        <v>213</v>
      </c>
      <c r="AF80" t="s">
        <v>213</v>
      </c>
      <c r="AH80">
        <v>2</v>
      </c>
      <c r="AI80">
        <v>3</v>
      </c>
      <c r="AJ80">
        <v>2</v>
      </c>
      <c r="AK80">
        <v>2</v>
      </c>
      <c r="AL80">
        <v>5011102</v>
      </c>
      <c r="AM80">
        <v>13</v>
      </c>
      <c r="AN80">
        <v>322000</v>
      </c>
      <c r="AO80">
        <v>2017</v>
      </c>
      <c r="AP80">
        <v>2011</v>
      </c>
      <c r="AQ80">
        <v>2016</v>
      </c>
      <c r="AR80" t="s">
        <v>1288</v>
      </c>
      <c r="AS80" t="s">
        <v>1371</v>
      </c>
      <c r="AT80">
        <v>-99</v>
      </c>
      <c r="AU80" t="s">
        <v>2681</v>
      </c>
      <c r="AV80" t="s">
        <v>619</v>
      </c>
      <c r="AW80" t="s">
        <v>214</v>
      </c>
      <c r="AX80" t="s">
        <v>214</v>
      </c>
      <c r="AY80">
        <v>372</v>
      </c>
      <c r="AZ80">
        <v>372</v>
      </c>
      <c r="BA80" t="s">
        <v>619</v>
      </c>
      <c r="BB80" t="s">
        <v>214</v>
      </c>
      <c r="BC80">
        <v>23424803</v>
      </c>
      <c r="BD80">
        <v>23424803</v>
      </c>
      <c r="BE80" t="s">
        <v>1183</v>
      </c>
      <c r="BF80" t="s">
        <v>214</v>
      </c>
      <c r="BG80" t="s">
        <v>214</v>
      </c>
      <c r="BH80">
        <v>-99</v>
      </c>
      <c r="BI80">
        <v>-99</v>
      </c>
      <c r="BJ80" t="s">
        <v>1584</v>
      </c>
      <c r="BK80" t="s">
        <v>1584</v>
      </c>
      <c r="BL80" t="s">
        <v>2003</v>
      </c>
      <c r="BM80" t="s">
        <v>846</v>
      </c>
      <c r="BN80">
        <v>7</v>
      </c>
      <c r="BO80">
        <v>7</v>
      </c>
      <c r="BP80">
        <v>4</v>
      </c>
      <c r="BQ80">
        <v>-99</v>
      </c>
      <c r="BR80">
        <v>1</v>
      </c>
      <c r="BS80">
        <v>0</v>
      </c>
      <c r="BT80">
        <v>3</v>
      </c>
      <c r="BU80">
        <v>8</v>
      </c>
      <c r="BV80">
        <v>1159320877</v>
      </c>
      <c r="BW80" t="s">
        <v>2682</v>
      </c>
      <c r="BX80" t="s">
        <v>2683</v>
      </c>
      <c r="BY80" t="s">
        <v>2684</v>
      </c>
      <c r="BZ80" t="s">
        <v>2685</v>
      </c>
      <c r="CA80" t="s">
        <v>213</v>
      </c>
      <c r="CB80" t="s">
        <v>2686</v>
      </c>
      <c r="CC80" t="s">
        <v>2687</v>
      </c>
      <c r="CD80" t="s">
        <v>2688</v>
      </c>
      <c r="CE80" t="s">
        <v>2689</v>
      </c>
      <c r="CF80" t="s">
        <v>2690</v>
      </c>
      <c r="CG80" t="s">
        <v>2691</v>
      </c>
      <c r="CH80" t="s">
        <v>2686</v>
      </c>
      <c r="CI80" t="s">
        <v>2692</v>
      </c>
      <c r="CJ80" t="s">
        <v>2693</v>
      </c>
      <c r="CK80" t="s">
        <v>2694</v>
      </c>
      <c r="CL80" t="s">
        <v>2695</v>
      </c>
      <c r="CM80" t="s">
        <v>2696</v>
      </c>
      <c r="CN80" t="s">
        <v>2697</v>
      </c>
      <c r="CO80" t="s">
        <v>2685</v>
      </c>
      <c r="CP80" t="s">
        <v>2698</v>
      </c>
      <c r="CQ80" t="s">
        <v>2699</v>
      </c>
      <c r="CR80" t="s">
        <v>2700</v>
      </c>
      <c r="CS80">
        <v>9.3340477835459108</v>
      </c>
      <c r="CT80">
        <v>48.242015832069399</v>
      </c>
    </row>
    <row r="81" spans="1:98" x14ac:dyDescent="0.2">
      <c r="A81">
        <v>-2.8869515193749802</v>
      </c>
      <c r="B81">
        <v>54.147048188228098</v>
      </c>
      <c r="C81" t="s">
        <v>1176</v>
      </c>
      <c r="D81">
        <v>0</v>
      </c>
      <c r="E81">
        <v>2</v>
      </c>
      <c r="F81" t="s">
        <v>453</v>
      </c>
      <c r="G81" t="s">
        <v>1038</v>
      </c>
      <c r="H81">
        <v>1</v>
      </c>
      <c r="I81">
        <v>2</v>
      </c>
      <c r="J81" t="s">
        <v>1346</v>
      </c>
      <c r="K81" t="s">
        <v>453</v>
      </c>
      <c r="L81" t="s">
        <v>454</v>
      </c>
      <c r="M81">
        <v>0</v>
      </c>
      <c r="N81" t="s">
        <v>453</v>
      </c>
      <c r="O81" t="s">
        <v>454</v>
      </c>
      <c r="P81">
        <v>0</v>
      </c>
      <c r="Q81" t="s">
        <v>453</v>
      </c>
      <c r="R81" t="s">
        <v>454</v>
      </c>
      <c r="S81">
        <v>0</v>
      </c>
      <c r="T81" t="s">
        <v>453</v>
      </c>
      <c r="U81" t="s">
        <v>453</v>
      </c>
      <c r="V81" t="s">
        <v>454</v>
      </c>
      <c r="W81" t="s">
        <v>453</v>
      </c>
      <c r="Y81" t="s">
        <v>2701</v>
      </c>
      <c r="Z81" t="s">
        <v>739</v>
      </c>
      <c r="AA81" t="s">
        <v>2702</v>
      </c>
      <c r="AC81" t="s">
        <v>453</v>
      </c>
      <c r="AF81" t="s">
        <v>453</v>
      </c>
      <c r="AH81">
        <v>6</v>
      </c>
      <c r="AI81">
        <v>6</v>
      </c>
      <c r="AJ81">
        <v>6</v>
      </c>
      <c r="AK81">
        <v>3</v>
      </c>
      <c r="AL81">
        <v>64769452</v>
      </c>
      <c r="AM81">
        <v>16</v>
      </c>
      <c r="AN81">
        <v>2788000</v>
      </c>
      <c r="AO81">
        <v>2017</v>
      </c>
      <c r="AP81">
        <v>2011</v>
      </c>
      <c r="AQ81">
        <v>2016</v>
      </c>
      <c r="AR81" t="s">
        <v>1582</v>
      </c>
      <c r="AS81" t="s">
        <v>1371</v>
      </c>
      <c r="AT81">
        <v>-99</v>
      </c>
      <c r="AU81" t="s">
        <v>2703</v>
      </c>
      <c r="AV81" t="s">
        <v>739</v>
      </c>
      <c r="AW81" t="s">
        <v>454</v>
      </c>
      <c r="AX81" t="s">
        <v>454</v>
      </c>
      <c r="AY81">
        <v>826</v>
      </c>
      <c r="AZ81">
        <v>826</v>
      </c>
      <c r="BA81" t="s">
        <v>739</v>
      </c>
      <c r="BB81" t="s">
        <v>454</v>
      </c>
      <c r="BC81">
        <v>-90</v>
      </c>
      <c r="BD81">
        <v>23424975</v>
      </c>
      <c r="BE81" t="s">
        <v>2704</v>
      </c>
      <c r="BF81" t="s">
        <v>454</v>
      </c>
      <c r="BG81" t="s">
        <v>454</v>
      </c>
      <c r="BH81">
        <v>-99</v>
      </c>
      <c r="BI81">
        <v>-99</v>
      </c>
      <c r="BJ81" t="s">
        <v>1584</v>
      </c>
      <c r="BK81" t="s">
        <v>1584</v>
      </c>
      <c r="BL81" t="s">
        <v>2003</v>
      </c>
      <c r="BM81" t="s">
        <v>846</v>
      </c>
      <c r="BN81">
        <v>14</v>
      </c>
      <c r="BO81">
        <v>14</v>
      </c>
      <c r="BP81">
        <v>4</v>
      </c>
      <c r="BQ81">
        <v>-99</v>
      </c>
      <c r="BR81">
        <v>1</v>
      </c>
      <c r="BS81">
        <v>0</v>
      </c>
      <c r="BT81">
        <v>1.7</v>
      </c>
      <c r="BU81">
        <v>6.7</v>
      </c>
      <c r="BV81">
        <v>1159320713</v>
      </c>
      <c r="BW81" t="s">
        <v>2705</v>
      </c>
      <c r="BX81" t="s">
        <v>2706</v>
      </c>
      <c r="BY81" t="s">
        <v>2707</v>
      </c>
      <c r="BZ81" t="s">
        <v>2708</v>
      </c>
      <c r="CA81" t="s">
        <v>453</v>
      </c>
      <c r="CB81" t="s">
        <v>2709</v>
      </c>
      <c r="CC81" t="s">
        <v>2710</v>
      </c>
      <c r="CD81" t="s">
        <v>2711</v>
      </c>
      <c r="CE81" t="s">
        <v>2712</v>
      </c>
      <c r="CF81" t="s">
        <v>2713</v>
      </c>
      <c r="CG81" t="s">
        <v>2714</v>
      </c>
      <c r="CH81" t="s">
        <v>2715</v>
      </c>
      <c r="CI81" t="s">
        <v>2716</v>
      </c>
      <c r="CJ81" t="s">
        <v>2717</v>
      </c>
      <c r="CK81" t="s">
        <v>2718</v>
      </c>
      <c r="CL81" t="s">
        <v>2719</v>
      </c>
      <c r="CM81" t="s">
        <v>2709</v>
      </c>
      <c r="CN81" t="s">
        <v>2720</v>
      </c>
      <c r="CO81" t="s">
        <v>2721</v>
      </c>
      <c r="CP81" t="s">
        <v>2722</v>
      </c>
      <c r="CQ81" t="s">
        <v>2723</v>
      </c>
      <c r="CR81" t="s">
        <v>2724</v>
      </c>
      <c r="CS81">
        <v>33.545736207672199</v>
      </c>
      <c r="CT81">
        <v>155.61409129232601</v>
      </c>
    </row>
    <row r="82" spans="1:98" x14ac:dyDescent="0.2">
      <c r="A82">
        <v>22.974818925497399</v>
      </c>
      <c r="B82">
        <v>39.051181182444601</v>
      </c>
      <c r="C82" t="s">
        <v>1176</v>
      </c>
      <c r="D82">
        <v>0</v>
      </c>
      <c r="E82">
        <v>3</v>
      </c>
      <c r="F82" t="s">
        <v>177</v>
      </c>
      <c r="G82" t="s">
        <v>178</v>
      </c>
      <c r="H82">
        <v>0</v>
      </c>
      <c r="I82">
        <v>2</v>
      </c>
      <c r="J82" t="s">
        <v>1177</v>
      </c>
      <c r="K82" t="s">
        <v>177</v>
      </c>
      <c r="L82" t="s">
        <v>178</v>
      </c>
      <c r="M82">
        <v>0</v>
      </c>
      <c r="N82" t="s">
        <v>177</v>
      </c>
      <c r="O82" t="s">
        <v>178</v>
      </c>
      <c r="P82">
        <v>0</v>
      </c>
      <c r="Q82" t="s">
        <v>177</v>
      </c>
      <c r="R82" t="s">
        <v>178</v>
      </c>
      <c r="S82">
        <v>0</v>
      </c>
      <c r="T82" t="s">
        <v>177</v>
      </c>
      <c r="U82" t="s">
        <v>177</v>
      </c>
      <c r="V82" t="s">
        <v>178</v>
      </c>
      <c r="W82" t="s">
        <v>177</v>
      </c>
      <c r="Y82" t="s">
        <v>177</v>
      </c>
      <c r="Z82" t="s">
        <v>601</v>
      </c>
      <c r="AA82" t="s">
        <v>2725</v>
      </c>
      <c r="AC82" t="s">
        <v>177</v>
      </c>
      <c r="AF82" t="s">
        <v>177</v>
      </c>
      <c r="AH82">
        <v>2</v>
      </c>
      <c r="AI82">
        <v>2</v>
      </c>
      <c r="AJ82">
        <v>2</v>
      </c>
      <c r="AK82">
        <v>9</v>
      </c>
      <c r="AL82">
        <v>10768477</v>
      </c>
      <c r="AM82">
        <v>14</v>
      </c>
      <c r="AN82">
        <v>290500</v>
      </c>
      <c r="AO82">
        <v>2017</v>
      </c>
      <c r="AP82">
        <v>2011</v>
      </c>
      <c r="AQ82">
        <v>2016</v>
      </c>
      <c r="AR82" t="s">
        <v>1288</v>
      </c>
      <c r="AS82" t="s">
        <v>1371</v>
      </c>
      <c r="AT82">
        <v>-99</v>
      </c>
      <c r="AU82" t="s">
        <v>601</v>
      </c>
      <c r="AV82" t="s">
        <v>601</v>
      </c>
      <c r="AW82" t="s">
        <v>178</v>
      </c>
      <c r="AX82" t="s">
        <v>178</v>
      </c>
      <c r="AY82">
        <v>300</v>
      </c>
      <c r="AZ82">
        <v>300</v>
      </c>
      <c r="BA82" t="s">
        <v>601</v>
      </c>
      <c r="BB82" t="s">
        <v>178</v>
      </c>
      <c r="BC82">
        <v>23424833</v>
      </c>
      <c r="BD82">
        <v>23424833</v>
      </c>
      <c r="BE82" t="s">
        <v>1183</v>
      </c>
      <c r="BF82" t="s">
        <v>178</v>
      </c>
      <c r="BG82" t="s">
        <v>178</v>
      </c>
      <c r="BH82">
        <v>-99</v>
      </c>
      <c r="BI82">
        <v>-99</v>
      </c>
      <c r="BJ82" t="s">
        <v>1584</v>
      </c>
      <c r="BK82" t="s">
        <v>1584</v>
      </c>
      <c r="BL82" t="s">
        <v>2365</v>
      </c>
      <c r="BM82" t="s">
        <v>846</v>
      </c>
      <c r="BN82">
        <v>6</v>
      </c>
      <c r="BO82">
        <v>6</v>
      </c>
      <c r="BP82">
        <v>6</v>
      </c>
      <c r="BQ82">
        <v>-99</v>
      </c>
      <c r="BR82">
        <v>1</v>
      </c>
      <c r="BS82">
        <v>0</v>
      </c>
      <c r="BT82">
        <v>3</v>
      </c>
      <c r="BU82">
        <v>8</v>
      </c>
      <c r="BV82">
        <v>1159320811</v>
      </c>
      <c r="BW82" t="s">
        <v>2726</v>
      </c>
      <c r="BX82" t="s">
        <v>2727</v>
      </c>
      <c r="BY82" t="s">
        <v>2728</v>
      </c>
      <c r="BZ82" t="s">
        <v>2729</v>
      </c>
      <c r="CA82" t="s">
        <v>177</v>
      </c>
      <c r="CB82" t="s">
        <v>2730</v>
      </c>
      <c r="CC82" t="s">
        <v>2731</v>
      </c>
      <c r="CD82" t="s">
        <v>2732</v>
      </c>
      <c r="CE82" t="s">
        <v>2733</v>
      </c>
      <c r="CF82" t="s">
        <v>2734</v>
      </c>
      <c r="CG82" t="s">
        <v>2735</v>
      </c>
      <c r="CH82" t="s">
        <v>2730</v>
      </c>
      <c r="CI82" t="s">
        <v>2736</v>
      </c>
      <c r="CJ82" t="s">
        <v>2737</v>
      </c>
      <c r="CK82" t="s">
        <v>2738</v>
      </c>
      <c r="CL82" t="s">
        <v>2739</v>
      </c>
      <c r="CM82" t="s">
        <v>2740</v>
      </c>
      <c r="CN82" t="s">
        <v>2741</v>
      </c>
      <c r="CO82" t="s">
        <v>2742</v>
      </c>
      <c r="CP82" t="s">
        <v>2743</v>
      </c>
      <c r="CQ82" t="s">
        <v>2744</v>
      </c>
      <c r="CR82" t="s">
        <v>2745</v>
      </c>
      <c r="CS82">
        <v>13.674200688982999</v>
      </c>
      <c r="CT82">
        <v>108.70939002571799</v>
      </c>
    </row>
    <row r="83" spans="1:98" x14ac:dyDescent="0.2">
      <c r="A83">
        <v>27.7742123347968</v>
      </c>
      <c r="B83">
        <v>-13.460110018365601</v>
      </c>
      <c r="C83" t="s">
        <v>1176</v>
      </c>
      <c r="D83">
        <v>0</v>
      </c>
      <c r="E83">
        <v>3</v>
      </c>
      <c r="F83" t="s">
        <v>477</v>
      </c>
      <c r="G83" t="s">
        <v>478</v>
      </c>
      <c r="H83">
        <v>0</v>
      </c>
      <c r="I83">
        <v>2</v>
      </c>
      <c r="J83" t="s">
        <v>1177</v>
      </c>
      <c r="K83" t="s">
        <v>477</v>
      </c>
      <c r="L83" t="s">
        <v>478</v>
      </c>
      <c r="M83">
        <v>0</v>
      </c>
      <c r="N83" t="s">
        <v>477</v>
      </c>
      <c r="O83" t="s">
        <v>478</v>
      </c>
      <c r="P83">
        <v>0</v>
      </c>
      <c r="Q83" t="s">
        <v>477</v>
      </c>
      <c r="R83" t="s">
        <v>478</v>
      </c>
      <c r="S83">
        <v>0</v>
      </c>
      <c r="T83" t="s">
        <v>477</v>
      </c>
      <c r="U83" t="s">
        <v>477</v>
      </c>
      <c r="V83" t="s">
        <v>478</v>
      </c>
      <c r="W83" t="s">
        <v>477</v>
      </c>
      <c r="Y83" t="s">
        <v>477</v>
      </c>
      <c r="Z83" t="s">
        <v>751</v>
      </c>
      <c r="AA83" t="s">
        <v>2746</v>
      </c>
      <c r="AC83" t="s">
        <v>477</v>
      </c>
      <c r="AF83" t="s">
        <v>477</v>
      </c>
      <c r="AH83">
        <v>5</v>
      </c>
      <c r="AI83">
        <v>8</v>
      </c>
      <c r="AJ83">
        <v>5</v>
      </c>
      <c r="AK83">
        <v>13</v>
      </c>
      <c r="AL83">
        <v>15972000</v>
      </c>
      <c r="AM83">
        <v>14</v>
      </c>
      <c r="AN83">
        <v>65170</v>
      </c>
      <c r="AO83">
        <v>2017</v>
      </c>
      <c r="AP83">
        <v>2010</v>
      </c>
      <c r="AQ83">
        <v>2016</v>
      </c>
      <c r="AR83" t="s">
        <v>1424</v>
      </c>
      <c r="AS83" t="s">
        <v>1182</v>
      </c>
      <c r="AT83">
        <v>-99</v>
      </c>
      <c r="AU83" t="s">
        <v>714</v>
      </c>
      <c r="AV83" t="s">
        <v>751</v>
      </c>
      <c r="AW83" t="s">
        <v>478</v>
      </c>
      <c r="AX83" t="s">
        <v>478</v>
      </c>
      <c r="AY83">
        <v>894</v>
      </c>
      <c r="AZ83">
        <v>894</v>
      </c>
      <c r="BA83" t="s">
        <v>751</v>
      </c>
      <c r="BB83" t="s">
        <v>478</v>
      </c>
      <c r="BC83">
        <v>23425003</v>
      </c>
      <c r="BD83">
        <v>23425003</v>
      </c>
      <c r="BE83" t="s">
        <v>1183</v>
      </c>
      <c r="BF83" t="s">
        <v>478</v>
      </c>
      <c r="BG83" t="s">
        <v>478</v>
      </c>
      <c r="BH83">
        <v>-99</v>
      </c>
      <c r="BI83">
        <v>-99</v>
      </c>
      <c r="BJ83" t="s">
        <v>1426</v>
      </c>
      <c r="BK83" t="s">
        <v>1426</v>
      </c>
      <c r="BL83" t="s">
        <v>1427</v>
      </c>
      <c r="BM83" t="s">
        <v>921</v>
      </c>
      <c r="BN83">
        <v>6</v>
      </c>
      <c r="BO83">
        <v>6</v>
      </c>
      <c r="BP83">
        <v>6</v>
      </c>
      <c r="BQ83">
        <v>-99</v>
      </c>
      <c r="BR83">
        <v>1</v>
      </c>
      <c r="BS83">
        <v>0</v>
      </c>
      <c r="BT83">
        <v>3</v>
      </c>
      <c r="BU83">
        <v>8</v>
      </c>
      <c r="BV83">
        <v>1159321439</v>
      </c>
      <c r="BW83" t="s">
        <v>2747</v>
      </c>
      <c r="BX83" t="s">
        <v>2748</v>
      </c>
      <c r="BY83" t="s">
        <v>2749</v>
      </c>
      <c r="BZ83" t="s">
        <v>2750</v>
      </c>
      <c r="CA83" t="s">
        <v>477</v>
      </c>
      <c r="CB83" t="s">
        <v>477</v>
      </c>
      <c r="CC83" t="s">
        <v>2751</v>
      </c>
      <c r="CD83" t="s">
        <v>2752</v>
      </c>
      <c r="CE83" t="s">
        <v>2753</v>
      </c>
      <c r="CF83" t="s">
        <v>477</v>
      </c>
      <c r="CG83" t="s">
        <v>477</v>
      </c>
      <c r="CH83" t="s">
        <v>477</v>
      </c>
      <c r="CI83" t="s">
        <v>2754</v>
      </c>
      <c r="CJ83" t="s">
        <v>2755</v>
      </c>
      <c r="CK83" t="s">
        <v>477</v>
      </c>
      <c r="CL83" t="s">
        <v>477</v>
      </c>
      <c r="CM83" t="s">
        <v>2756</v>
      </c>
      <c r="CN83" t="s">
        <v>2757</v>
      </c>
      <c r="CO83" t="s">
        <v>477</v>
      </c>
      <c r="CP83" t="s">
        <v>2758</v>
      </c>
      <c r="CQ83" t="s">
        <v>477</v>
      </c>
      <c r="CR83" t="s">
        <v>2759</v>
      </c>
      <c r="CS83">
        <v>62.815602511828203</v>
      </c>
      <c r="CT83">
        <v>51.220612679506999</v>
      </c>
    </row>
    <row r="84" spans="1:98" x14ac:dyDescent="0.2">
      <c r="A84">
        <v>-11.7950155783209</v>
      </c>
      <c r="B84">
        <v>8.5630858428603798</v>
      </c>
      <c r="C84" t="s">
        <v>1176</v>
      </c>
      <c r="D84">
        <v>0</v>
      </c>
      <c r="E84">
        <v>4</v>
      </c>
      <c r="F84" t="s">
        <v>389</v>
      </c>
      <c r="G84" t="s">
        <v>390</v>
      </c>
      <c r="H84">
        <v>0</v>
      </c>
      <c r="I84">
        <v>2</v>
      </c>
      <c r="J84" t="s">
        <v>1177</v>
      </c>
      <c r="K84" t="s">
        <v>389</v>
      </c>
      <c r="L84" t="s">
        <v>390</v>
      </c>
      <c r="M84">
        <v>0</v>
      </c>
      <c r="N84" t="s">
        <v>389</v>
      </c>
      <c r="O84" t="s">
        <v>390</v>
      </c>
      <c r="P84">
        <v>0</v>
      </c>
      <c r="Q84" t="s">
        <v>389</v>
      </c>
      <c r="R84" t="s">
        <v>390</v>
      </c>
      <c r="S84">
        <v>0</v>
      </c>
      <c r="T84" t="s">
        <v>389</v>
      </c>
      <c r="U84" t="s">
        <v>389</v>
      </c>
      <c r="V84" t="s">
        <v>390</v>
      </c>
      <c r="W84" t="s">
        <v>389</v>
      </c>
      <c r="Y84" t="s">
        <v>2760</v>
      </c>
      <c r="Z84" t="s">
        <v>707</v>
      </c>
      <c r="AA84" t="s">
        <v>2761</v>
      </c>
      <c r="AC84" t="s">
        <v>389</v>
      </c>
      <c r="AF84" t="s">
        <v>389</v>
      </c>
      <c r="AH84">
        <v>1</v>
      </c>
      <c r="AI84">
        <v>4</v>
      </c>
      <c r="AJ84">
        <v>1</v>
      </c>
      <c r="AK84">
        <v>7</v>
      </c>
      <c r="AL84">
        <v>6163195</v>
      </c>
      <c r="AM84">
        <v>13</v>
      </c>
      <c r="AN84">
        <v>10640</v>
      </c>
      <c r="AO84">
        <v>2017</v>
      </c>
      <c r="AP84">
        <v>2004</v>
      </c>
      <c r="AQ84">
        <v>2016</v>
      </c>
      <c r="AR84" t="s">
        <v>1424</v>
      </c>
      <c r="AS84" t="s">
        <v>1425</v>
      </c>
      <c r="AT84">
        <v>-99</v>
      </c>
      <c r="AU84" t="s">
        <v>707</v>
      </c>
      <c r="AV84" t="s">
        <v>707</v>
      </c>
      <c r="AW84" t="s">
        <v>390</v>
      </c>
      <c r="AX84" t="s">
        <v>390</v>
      </c>
      <c r="AY84">
        <v>694</v>
      </c>
      <c r="AZ84">
        <v>694</v>
      </c>
      <c r="BA84" t="s">
        <v>707</v>
      </c>
      <c r="BB84" t="s">
        <v>390</v>
      </c>
      <c r="BC84">
        <v>23424946</v>
      </c>
      <c r="BD84">
        <v>23424946</v>
      </c>
      <c r="BE84" t="s">
        <v>1183</v>
      </c>
      <c r="BF84" t="s">
        <v>390</v>
      </c>
      <c r="BG84" t="s">
        <v>390</v>
      </c>
      <c r="BH84">
        <v>-99</v>
      </c>
      <c r="BI84">
        <v>-99</v>
      </c>
      <c r="BJ84" t="s">
        <v>1426</v>
      </c>
      <c r="BK84" t="s">
        <v>1426</v>
      </c>
      <c r="BL84" t="s">
        <v>2762</v>
      </c>
      <c r="BM84" t="s">
        <v>921</v>
      </c>
      <c r="BN84">
        <v>12</v>
      </c>
      <c r="BO84">
        <v>12</v>
      </c>
      <c r="BP84">
        <v>4</v>
      </c>
      <c r="BQ84">
        <v>-99</v>
      </c>
      <c r="BR84">
        <v>1</v>
      </c>
      <c r="BS84">
        <v>0</v>
      </c>
      <c r="BT84">
        <v>4</v>
      </c>
      <c r="BU84">
        <v>9</v>
      </c>
      <c r="BV84">
        <v>1159321251</v>
      </c>
      <c r="BW84" t="s">
        <v>2763</v>
      </c>
      <c r="BX84" t="s">
        <v>2764</v>
      </c>
      <c r="BY84" t="s">
        <v>2765</v>
      </c>
      <c r="BZ84" t="s">
        <v>389</v>
      </c>
      <c r="CA84" t="s">
        <v>389</v>
      </c>
      <c r="CB84" t="s">
        <v>2766</v>
      </c>
      <c r="CC84" t="s">
        <v>389</v>
      </c>
      <c r="CD84" t="s">
        <v>2767</v>
      </c>
      <c r="CE84" t="s">
        <v>2768</v>
      </c>
      <c r="CF84" t="s">
        <v>389</v>
      </c>
      <c r="CG84" t="s">
        <v>389</v>
      </c>
      <c r="CH84" t="s">
        <v>389</v>
      </c>
      <c r="CI84" t="s">
        <v>2769</v>
      </c>
      <c r="CJ84" t="s">
        <v>2770</v>
      </c>
      <c r="CK84" t="s">
        <v>389</v>
      </c>
      <c r="CL84" t="s">
        <v>389</v>
      </c>
      <c r="CM84" t="s">
        <v>2771</v>
      </c>
      <c r="CN84" t="s">
        <v>2772</v>
      </c>
      <c r="CO84" t="s">
        <v>389</v>
      </c>
      <c r="CP84" t="s">
        <v>389</v>
      </c>
      <c r="CQ84" t="s">
        <v>389</v>
      </c>
      <c r="CR84" t="s">
        <v>2773</v>
      </c>
      <c r="CS84">
        <v>5.8820820753760801</v>
      </c>
      <c r="CT84">
        <v>16.759111184498401</v>
      </c>
    </row>
    <row r="85" spans="1:98" x14ac:dyDescent="0.2">
      <c r="A85">
        <v>-10.943061266001401</v>
      </c>
      <c r="B85">
        <v>10.434649046539599</v>
      </c>
      <c r="C85" t="s">
        <v>1176</v>
      </c>
      <c r="D85">
        <v>0</v>
      </c>
      <c r="E85">
        <v>3</v>
      </c>
      <c r="F85" t="s">
        <v>191</v>
      </c>
      <c r="G85" t="s">
        <v>192</v>
      </c>
      <c r="H85">
        <v>0</v>
      </c>
      <c r="I85">
        <v>2</v>
      </c>
      <c r="J85" t="s">
        <v>1177</v>
      </c>
      <c r="K85" t="s">
        <v>191</v>
      </c>
      <c r="L85" t="s">
        <v>192</v>
      </c>
      <c r="M85">
        <v>0</v>
      </c>
      <c r="N85" t="s">
        <v>191</v>
      </c>
      <c r="O85" t="s">
        <v>192</v>
      </c>
      <c r="P85">
        <v>0</v>
      </c>
      <c r="Q85" t="s">
        <v>191</v>
      </c>
      <c r="R85" t="s">
        <v>192</v>
      </c>
      <c r="S85">
        <v>0</v>
      </c>
      <c r="T85" t="s">
        <v>191</v>
      </c>
      <c r="U85" t="s">
        <v>191</v>
      </c>
      <c r="V85" t="s">
        <v>192</v>
      </c>
      <c r="W85" t="s">
        <v>191</v>
      </c>
      <c r="Y85" t="s">
        <v>2774</v>
      </c>
      <c r="Z85" t="s">
        <v>608</v>
      </c>
      <c r="AA85" t="s">
        <v>2775</v>
      </c>
      <c r="AC85" t="s">
        <v>191</v>
      </c>
      <c r="AF85" t="s">
        <v>191</v>
      </c>
      <c r="AH85">
        <v>6</v>
      </c>
      <c r="AI85">
        <v>3</v>
      </c>
      <c r="AJ85">
        <v>7</v>
      </c>
      <c r="AK85">
        <v>2</v>
      </c>
      <c r="AL85">
        <v>12413867</v>
      </c>
      <c r="AM85">
        <v>14</v>
      </c>
      <c r="AN85">
        <v>16080</v>
      </c>
      <c r="AO85">
        <v>2017</v>
      </c>
      <c r="AP85">
        <v>1996</v>
      </c>
      <c r="AQ85">
        <v>2016</v>
      </c>
      <c r="AR85" t="s">
        <v>1424</v>
      </c>
      <c r="AS85" t="s">
        <v>1425</v>
      </c>
      <c r="AT85">
        <v>-99</v>
      </c>
      <c r="AU85" t="s">
        <v>2776</v>
      </c>
      <c r="AV85" t="s">
        <v>608</v>
      </c>
      <c r="AW85" t="s">
        <v>192</v>
      </c>
      <c r="AX85" t="s">
        <v>192</v>
      </c>
      <c r="AY85">
        <v>324</v>
      </c>
      <c r="AZ85">
        <v>324</v>
      </c>
      <c r="BA85" t="s">
        <v>608</v>
      </c>
      <c r="BB85" t="s">
        <v>192</v>
      </c>
      <c r="BC85">
        <v>23424835</v>
      </c>
      <c r="BD85">
        <v>23424835</v>
      </c>
      <c r="BE85" t="s">
        <v>1183</v>
      </c>
      <c r="BF85" t="s">
        <v>192</v>
      </c>
      <c r="BG85" t="s">
        <v>192</v>
      </c>
      <c r="BH85">
        <v>-99</v>
      </c>
      <c r="BI85">
        <v>-99</v>
      </c>
      <c r="BJ85" t="s">
        <v>1426</v>
      </c>
      <c r="BK85" t="s">
        <v>1426</v>
      </c>
      <c r="BL85" t="s">
        <v>2762</v>
      </c>
      <c r="BM85" t="s">
        <v>921</v>
      </c>
      <c r="BN85">
        <v>6</v>
      </c>
      <c r="BO85">
        <v>6</v>
      </c>
      <c r="BP85">
        <v>4</v>
      </c>
      <c r="BQ85">
        <v>-99</v>
      </c>
      <c r="BR85">
        <v>1</v>
      </c>
      <c r="BS85">
        <v>0</v>
      </c>
      <c r="BT85">
        <v>3</v>
      </c>
      <c r="BU85">
        <v>8</v>
      </c>
      <c r="BV85">
        <v>1159320795</v>
      </c>
      <c r="BW85" t="s">
        <v>2777</v>
      </c>
      <c r="BX85" t="s">
        <v>2778</v>
      </c>
      <c r="BY85" t="s">
        <v>2779</v>
      </c>
      <c r="BZ85" t="s">
        <v>191</v>
      </c>
      <c r="CA85" t="s">
        <v>191</v>
      </c>
      <c r="CB85" t="s">
        <v>191</v>
      </c>
      <c r="CC85" t="s">
        <v>2780</v>
      </c>
      <c r="CD85" t="s">
        <v>2781</v>
      </c>
      <c r="CE85" t="s">
        <v>2782</v>
      </c>
      <c r="CF85" t="s">
        <v>191</v>
      </c>
      <c r="CG85" t="s">
        <v>191</v>
      </c>
      <c r="CH85" t="s">
        <v>191</v>
      </c>
      <c r="CI85" t="s">
        <v>2783</v>
      </c>
      <c r="CJ85" t="s">
        <v>2784</v>
      </c>
      <c r="CK85" t="s">
        <v>2785</v>
      </c>
      <c r="CL85" t="s">
        <v>2786</v>
      </c>
      <c r="CM85" t="s">
        <v>2787</v>
      </c>
      <c r="CN85" t="s">
        <v>2788</v>
      </c>
      <c r="CO85" t="s">
        <v>191</v>
      </c>
      <c r="CP85" t="s">
        <v>2789</v>
      </c>
      <c r="CQ85" t="s">
        <v>2780</v>
      </c>
      <c r="CR85" t="s">
        <v>2790</v>
      </c>
      <c r="CS85">
        <v>20.176388482490399</v>
      </c>
      <c r="CT85">
        <v>36.702159397303802</v>
      </c>
    </row>
    <row r="86" spans="1:98" x14ac:dyDescent="0.2">
      <c r="A86">
        <v>-9.3198639932623095</v>
      </c>
      <c r="B86">
        <v>6.4522325546213004</v>
      </c>
      <c r="C86" t="s">
        <v>1176</v>
      </c>
      <c r="D86">
        <v>0</v>
      </c>
      <c r="E86">
        <v>4</v>
      </c>
      <c r="F86" t="s">
        <v>249</v>
      </c>
      <c r="G86" t="s">
        <v>250</v>
      </c>
      <c r="H86">
        <v>0</v>
      </c>
      <c r="I86">
        <v>2</v>
      </c>
      <c r="J86" t="s">
        <v>1177</v>
      </c>
      <c r="K86" t="s">
        <v>249</v>
      </c>
      <c r="L86" t="s">
        <v>250</v>
      </c>
      <c r="M86">
        <v>0</v>
      </c>
      <c r="N86" t="s">
        <v>249</v>
      </c>
      <c r="O86" t="s">
        <v>250</v>
      </c>
      <c r="P86">
        <v>0</v>
      </c>
      <c r="Q86" t="s">
        <v>249</v>
      </c>
      <c r="R86" t="s">
        <v>250</v>
      </c>
      <c r="S86">
        <v>0</v>
      </c>
      <c r="T86" t="s">
        <v>249</v>
      </c>
      <c r="U86" t="s">
        <v>249</v>
      </c>
      <c r="V86" t="s">
        <v>250</v>
      </c>
      <c r="W86" t="s">
        <v>249</v>
      </c>
      <c r="Y86" t="s">
        <v>249</v>
      </c>
      <c r="Z86" t="s">
        <v>637</v>
      </c>
      <c r="AA86" t="s">
        <v>2791</v>
      </c>
      <c r="AC86" t="s">
        <v>249</v>
      </c>
      <c r="AF86" t="s">
        <v>249</v>
      </c>
      <c r="AH86">
        <v>2</v>
      </c>
      <c r="AI86">
        <v>3</v>
      </c>
      <c r="AJ86">
        <v>4</v>
      </c>
      <c r="AK86">
        <v>9</v>
      </c>
      <c r="AL86">
        <v>4689021</v>
      </c>
      <c r="AM86">
        <v>12</v>
      </c>
      <c r="AN86">
        <v>3881</v>
      </c>
      <c r="AO86">
        <v>2017</v>
      </c>
      <c r="AP86">
        <v>2008</v>
      </c>
      <c r="AQ86">
        <v>2016</v>
      </c>
      <c r="AR86" t="s">
        <v>1424</v>
      </c>
      <c r="AS86" t="s">
        <v>1425</v>
      </c>
      <c r="AT86">
        <v>-99</v>
      </c>
      <c r="AU86" t="s">
        <v>639</v>
      </c>
      <c r="AV86" t="s">
        <v>637</v>
      </c>
      <c r="AW86" t="s">
        <v>250</v>
      </c>
      <c r="AX86" t="s">
        <v>250</v>
      </c>
      <c r="AY86">
        <v>430</v>
      </c>
      <c r="AZ86">
        <v>430</v>
      </c>
      <c r="BA86" t="s">
        <v>637</v>
      </c>
      <c r="BB86" t="s">
        <v>250</v>
      </c>
      <c r="BC86">
        <v>23424876</v>
      </c>
      <c r="BD86">
        <v>23424876</v>
      </c>
      <c r="BE86" t="s">
        <v>1183</v>
      </c>
      <c r="BF86" t="s">
        <v>250</v>
      </c>
      <c r="BG86" t="s">
        <v>250</v>
      </c>
      <c r="BH86">
        <v>-99</v>
      </c>
      <c r="BI86">
        <v>-99</v>
      </c>
      <c r="BJ86" t="s">
        <v>1426</v>
      </c>
      <c r="BK86" t="s">
        <v>1426</v>
      </c>
      <c r="BL86" t="s">
        <v>2762</v>
      </c>
      <c r="BM86" t="s">
        <v>921</v>
      </c>
      <c r="BN86">
        <v>7</v>
      </c>
      <c r="BO86">
        <v>7</v>
      </c>
      <c r="BP86">
        <v>7</v>
      </c>
      <c r="BQ86">
        <v>-99</v>
      </c>
      <c r="BR86">
        <v>1</v>
      </c>
      <c r="BS86">
        <v>0</v>
      </c>
      <c r="BT86">
        <v>4</v>
      </c>
      <c r="BU86">
        <v>9</v>
      </c>
      <c r="BV86">
        <v>1159321015</v>
      </c>
      <c r="BW86" t="s">
        <v>2792</v>
      </c>
      <c r="BX86" t="s">
        <v>2793</v>
      </c>
      <c r="BY86" t="s">
        <v>2794</v>
      </c>
      <c r="BZ86" t="s">
        <v>249</v>
      </c>
      <c r="CA86" t="s">
        <v>249</v>
      </c>
      <c r="CB86" t="s">
        <v>249</v>
      </c>
      <c r="CC86" t="s">
        <v>249</v>
      </c>
      <c r="CD86" t="s">
        <v>2795</v>
      </c>
      <c r="CE86" t="s">
        <v>2796</v>
      </c>
      <c r="CF86" t="s">
        <v>2797</v>
      </c>
      <c r="CG86" t="s">
        <v>249</v>
      </c>
      <c r="CH86" t="s">
        <v>249</v>
      </c>
      <c r="CI86" t="s">
        <v>2798</v>
      </c>
      <c r="CJ86" t="s">
        <v>2799</v>
      </c>
      <c r="CK86" t="s">
        <v>249</v>
      </c>
      <c r="CL86" t="s">
        <v>249</v>
      </c>
      <c r="CM86" t="s">
        <v>2797</v>
      </c>
      <c r="CN86" t="s">
        <v>2800</v>
      </c>
      <c r="CO86" t="s">
        <v>249</v>
      </c>
      <c r="CP86" t="s">
        <v>2801</v>
      </c>
      <c r="CQ86" t="s">
        <v>249</v>
      </c>
      <c r="CR86" t="s">
        <v>2802</v>
      </c>
      <c r="CS86">
        <v>7.7911801369362204</v>
      </c>
      <c r="CT86">
        <v>17.023693782332899</v>
      </c>
    </row>
    <row r="87" spans="1:98" x14ac:dyDescent="0.2">
      <c r="A87">
        <v>20.464809197122101</v>
      </c>
      <c r="B87">
        <v>6.5663218601591096</v>
      </c>
      <c r="C87" t="s">
        <v>1176</v>
      </c>
      <c r="D87">
        <v>0</v>
      </c>
      <c r="E87">
        <v>4</v>
      </c>
      <c r="F87" t="s">
        <v>87</v>
      </c>
      <c r="G87" t="s">
        <v>88</v>
      </c>
      <c r="H87">
        <v>0</v>
      </c>
      <c r="I87">
        <v>2</v>
      </c>
      <c r="J87" t="s">
        <v>1177</v>
      </c>
      <c r="K87" t="s">
        <v>87</v>
      </c>
      <c r="L87" t="s">
        <v>88</v>
      </c>
      <c r="M87">
        <v>0</v>
      </c>
      <c r="N87" t="s">
        <v>87</v>
      </c>
      <c r="O87" t="s">
        <v>88</v>
      </c>
      <c r="P87">
        <v>0</v>
      </c>
      <c r="Q87" t="s">
        <v>87</v>
      </c>
      <c r="R87" t="s">
        <v>88</v>
      </c>
      <c r="S87">
        <v>0</v>
      </c>
      <c r="T87" t="s">
        <v>2803</v>
      </c>
      <c r="U87" t="s">
        <v>87</v>
      </c>
      <c r="V87" t="s">
        <v>88</v>
      </c>
      <c r="W87" t="s">
        <v>2803</v>
      </c>
      <c r="Y87" t="s">
        <v>2804</v>
      </c>
      <c r="Z87" t="s">
        <v>556</v>
      </c>
      <c r="AA87" t="s">
        <v>87</v>
      </c>
      <c r="AC87" t="s">
        <v>87</v>
      </c>
      <c r="AF87" t="s">
        <v>87</v>
      </c>
      <c r="AH87">
        <v>5</v>
      </c>
      <c r="AI87">
        <v>6</v>
      </c>
      <c r="AJ87">
        <v>6</v>
      </c>
      <c r="AK87">
        <v>9</v>
      </c>
      <c r="AL87">
        <v>5625118</v>
      </c>
      <c r="AM87">
        <v>13</v>
      </c>
      <c r="AN87">
        <v>3206</v>
      </c>
      <c r="AO87">
        <v>2017</v>
      </c>
      <c r="AP87">
        <v>2003</v>
      </c>
      <c r="AQ87">
        <v>2016</v>
      </c>
      <c r="AR87" t="s">
        <v>1424</v>
      </c>
      <c r="AS87" t="s">
        <v>1425</v>
      </c>
      <c r="AT87">
        <v>-99</v>
      </c>
      <c r="AU87" t="s">
        <v>2805</v>
      </c>
      <c r="AV87" t="s">
        <v>556</v>
      </c>
      <c r="AW87" t="s">
        <v>88</v>
      </c>
      <c r="AX87" t="s">
        <v>88</v>
      </c>
      <c r="AY87">
        <v>140</v>
      </c>
      <c r="AZ87">
        <v>140</v>
      </c>
      <c r="BA87" t="s">
        <v>556</v>
      </c>
      <c r="BB87" t="s">
        <v>88</v>
      </c>
      <c r="BC87">
        <v>23424792</v>
      </c>
      <c r="BD87">
        <v>23424792</v>
      </c>
      <c r="BE87" t="s">
        <v>1183</v>
      </c>
      <c r="BF87" t="s">
        <v>88</v>
      </c>
      <c r="BG87" t="s">
        <v>88</v>
      </c>
      <c r="BH87">
        <v>-99</v>
      </c>
      <c r="BI87">
        <v>-99</v>
      </c>
      <c r="BJ87" t="s">
        <v>1426</v>
      </c>
      <c r="BK87" t="s">
        <v>1426</v>
      </c>
      <c r="BL87" t="s">
        <v>1758</v>
      </c>
      <c r="BM87" t="s">
        <v>921</v>
      </c>
      <c r="BN87">
        <v>20</v>
      </c>
      <c r="BO87">
        <v>24</v>
      </c>
      <c r="BP87">
        <v>6</v>
      </c>
      <c r="BQ87">
        <v>-99</v>
      </c>
      <c r="BR87">
        <v>1</v>
      </c>
      <c r="BS87">
        <v>0</v>
      </c>
      <c r="BT87">
        <v>4</v>
      </c>
      <c r="BU87">
        <v>9</v>
      </c>
      <c r="BV87">
        <v>1159320463</v>
      </c>
      <c r="BW87" t="s">
        <v>2806</v>
      </c>
      <c r="BX87" t="s">
        <v>2807</v>
      </c>
      <c r="BY87" t="s">
        <v>2808</v>
      </c>
      <c r="BZ87" t="s">
        <v>2809</v>
      </c>
      <c r="CA87" t="s">
        <v>87</v>
      </c>
      <c r="CB87" t="s">
        <v>2810</v>
      </c>
      <c r="CC87" t="s">
        <v>2811</v>
      </c>
      <c r="CD87" t="s">
        <v>2812</v>
      </c>
      <c r="CE87" t="s">
        <v>2813</v>
      </c>
      <c r="CF87" t="s">
        <v>2814</v>
      </c>
      <c r="CG87" t="s">
        <v>2815</v>
      </c>
      <c r="CH87" t="s">
        <v>2816</v>
      </c>
      <c r="CI87" t="s">
        <v>2817</v>
      </c>
      <c r="CJ87" t="s">
        <v>2818</v>
      </c>
      <c r="CK87" t="s">
        <v>2819</v>
      </c>
      <c r="CL87" t="s">
        <v>2820</v>
      </c>
      <c r="CM87" t="s">
        <v>2821</v>
      </c>
      <c r="CN87" t="s">
        <v>2822</v>
      </c>
      <c r="CO87" t="s">
        <v>2823</v>
      </c>
      <c r="CP87" t="s">
        <v>2824</v>
      </c>
      <c r="CQ87" t="s">
        <v>2825</v>
      </c>
      <c r="CR87" t="s">
        <v>2826</v>
      </c>
      <c r="CS87">
        <v>50.547702045461797</v>
      </c>
      <c r="CT87">
        <v>44.636635550468</v>
      </c>
    </row>
    <row r="88" spans="1:98" x14ac:dyDescent="0.2">
      <c r="A88">
        <v>29.939617816084102</v>
      </c>
      <c r="B88">
        <v>15.9868811651819</v>
      </c>
      <c r="C88" t="s">
        <v>1176</v>
      </c>
      <c r="D88">
        <v>0</v>
      </c>
      <c r="E88">
        <v>3</v>
      </c>
      <c r="F88" t="s">
        <v>413</v>
      </c>
      <c r="G88" t="s">
        <v>414</v>
      </c>
      <c r="H88">
        <v>0</v>
      </c>
      <c r="I88">
        <v>2</v>
      </c>
      <c r="J88" t="s">
        <v>1177</v>
      </c>
      <c r="K88" t="s">
        <v>413</v>
      </c>
      <c r="L88" t="s">
        <v>414</v>
      </c>
      <c r="M88">
        <v>0</v>
      </c>
      <c r="N88" t="s">
        <v>413</v>
      </c>
      <c r="O88" t="s">
        <v>414</v>
      </c>
      <c r="P88">
        <v>0</v>
      </c>
      <c r="Q88" t="s">
        <v>413</v>
      </c>
      <c r="R88" t="s">
        <v>414</v>
      </c>
      <c r="S88">
        <v>0</v>
      </c>
      <c r="T88" t="s">
        <v>413</v>
      </c>
      <c r="U88" t="s">
        <v>413</v>
      </c>
      <c r="V88" t="s">
        <v>414</v>
      </c>
      <c r="W88" t="s">
        <v>413</v>
      </c>
      <c r="Y88" t="s">
        <v>413</v>
      </c>
      <c r="Z88" t="s">
        <v>719</v>
      </c>
      <c r="AA88" t="s">
        <v>2827</v>
      </c>
      <c r="AC88" t="s">
        <v>413</v>
      </c>
      <c r="AF88" t="s">
        <v>413</v>
      </c>
      <c r="AH88">
        <v>2</v>
      </c>
      <c r="AI88">
        <v>6</v>
      </c>
      <c r="AJ88">
        <v>4</v>
      </c>
      <c r="AK88">
        <v>1</v>
      </c>
      <c r="AL88">
        <v>37345935</v>
      </c>
      <c r="AM88">
        <v>15</v>
      </c>
      <c r="AN88">
        <v>176300</v>
      </c>
      <c r="AO88">
        <v>2017</v>
      </c>
      <c r="AP88">
        <v>2008</v>
      </c>
      <c r="AQ88">
        <v>2016</v>
      </c>
      <c r="AR88" t="s">
        <v>1203</v>
      </c>
      <c r="AS88" t="s">
        <v>1182</v>
      </c>
      <c r="AT88">
        <v>-99</v>
      </c>
      <c r="AU88" t="s">
        <v>2828</v>
      </c>
      <c r="AV88" t="s">
        <v>719</v>
      </c>
      <c r="AW88" t="s">
        <v>414</v>
      </c>
      <c r="AX88" t="s">
        <v>414</v>
      </c>
      <c r="AY88">
        <v>729</v>
      </c>
      <c r="AZ88">
        <v>729</v>
      </c>
      <c r="BA88" t="s">
        <v>719</v>
      </c>
      <c r="BB88" t="s">
        <v>414</v>
      </c>
      <c r="BC88">
        <v>-90</v>
      </c>
      <c r="BD88">
        <v>23424952</v>
      </c>
      <c r="BE88" t="s">
        <v>2829</v>
      </c>
      <c r="BF88" t="s">
        <v>414</v>
      </c>
      <c r="BG88" t="s">
        <v>414</v>
      </c>
      <c r="BH88">
        <v>-99</v>
      </c>
      <c r="BI88">
        <v>-99</v>
      </c>
      <c r="BJ88" t="s">
        <v>1426</v>
      </c>
      <c r="BK88" t="s">
        <v>1426</v>
      </c>
      <c r="BL88" t="s">
        <v>1682</v>
      </c>
      <c r="BM88" t="s">
        <v>921</v>
      </c>
      <c r="BN88">
        <v>5</v>
      </c>
      <c r="BO88">
        <v>5</v>
      </c>
      <c r="BP88">
        <v>5</v>
      </c>
      <c r="BQ88">
        <v>-99</v>
      </c>
      <c r="BR88">
        <v>1</v>
      </c>
      <c r="BS88">
        <v>0</v>
      </c>
      <c r="BT88">
        <v>3</v>
      </c>
      <c r="BU88">
        <v>8</v>
      </c>
      <c r="BV88">
        <v>1159321229</v>
      </c>
      <c r="BW88" t="s">
        <v>2830</v>
      </c>
      <c r="BX88" t="s">
        <v>2831</v>
      </c>
      <c r="BY88" t="s">
        <v>2832</v>
      </c>
      <c r="BZ88" t="s">
        <v>413</v>
      </c>
      <c r="CA88" t="s">
        <v>413</v>
      </c>
      <c r="CB88" t="s">
        <v>2833</v>
      </c>
      <c r="CC88" t="s">
        <v>2834</v>
      </c>
      <c r="CD88" t="s">
        <v>2835</v>
      </c>
      <c r="CE88" t="s">
        <v>2836</v>
      </c>
      <c r="CF88" t="s">
        <v>2837</v>
      </c>
      <c r="CG88" t="s">
        <v>413</v>
      </c>
      <c r="CH88" t="s">
        <v>413</v>
      </c>
      <c r="CI88" t="s">
        <v>2838</v>
      </c>
      <c r="CJ88" t="s">
        <v>2839</v>
      </c>
      <c r="CK88" t="s">
        <v>2840</v>
      </c>
      <c r="CL88" t="s">
        <v>413</v>
      </c>
      <c r="CM88" t="s">
        <v>2841</v>
      </c>
      <c r="CN88" t="s">
        <v>2842</v>
      </c>
      <c r="CO88" t="s">
        <v>413</v>
      </c>
      <c r="CP88" t="s">
        <v>413</v>
      </c>
      <c r="CQ88" t="s">
        <v>413</v>
      </c>
      <c r="CR88" t="s">
        <v>2843</v>
      </c>
      <c r="CS88">
        <v>157.101695364671</v>
      </c>
      <c r="CT88">
        <v>66.892270833035994</v>
      </c>
    </row>
    <row r="89" spans="1:98" x14ac:dyDescent="0.2">
      <c r="A89">
        <v>42.566453652312497</v>
      </c>
      <c r="B89">
        <v>11.750155875505801</v>
      </c>
      <c r="C89" t="s">
        <v>1176</v>
      </c>
      <c r="D89">
        <v>0</v>
      </c>
      <c r="E89">
        <v>5</v>
      </c>
      <c r="F89" t="s">
        <v>129</v>
      </c>
      <c r="G89" t="s">
        <v>130</v>
      </c>
      <c r="H89">
        <v>0</v>
      </c>
      <c r="I89">
        <v>2</v>
      </c>
      <c r="J89" t="s">
        <v>1177</v>
      </c>
      <c r="K89" t="s">
        <v>129</v>
      </c>
      <c r="L89" t="s">
        <v>130</v>
      </c>
      <c r="M89">
        <v>0</v>
      </c>
      <c r="N89" t="s">
        <v>129</v>
      </c>
      <c r="O89" t="s">
        <v>130</v>
      </c>
      <c r="P89">
        <v>0</v>
      </c>
      <c r="Q89" t="s">
        <v>129</v>
      </c>
      <c r="R89" t="s">
        <v>130</v>
      </c>
      <c r="S89">
        <v>0</v>
      </c>
      <c r="T89" t="s">
        <v>129</v>
      </c>
      <c r="U89" t="s">
        <v>129</v>
      </c>
      <c r="V89" t="s">
        <v>130</v>
      </c>
      <c r="W89" t="s">
        <v>129</v>
      </c>
      <c r="Y89" t="s">
        <v>2844</v>
      </c>
      <c r="Z89" t="s">
        <v>577</v>
      </c>
      <c r="AA89" t="s">
        <v>2845</v>
      </c>
      <c r="AC89" t="s">
        <v>129</v>
      </c>
      <c r="AF89" t="s">
        <v>129</v>
      </c>
      <c r="AH89">
        <v>1</v>
      </c>
      <c r="AI89">
        <v>2</v>
      </c>
      <c r="AJ89">
        <v>4</v>
      </c>
      <c r="AK89">
        <v>8</v>
      </c>
      <c r="AL89">
        <v>865267</v>
      </c>
      <c r="AM89">
        <v>11</v>
      </c>
      <c r="AN89">
        <v>3345</v>
      </c>
      <c r="AO89">
        <v>2017</v>
      </c>
      <c r="AP89">
        <v>2009</v>
      </c>
      <c r="AQ89">
        <v>2016</v>
      </c>
      <c r="AR89" t="s">
        <v>1424</v>
      </c>
      <c r="AS89" t="s">
        <v>1182</v>
      </c>
      <c r="AT89">
        <v>-99</v>
      </c>
      <c r="AU89" t="s">
        <v>577</v>
      </c>
      <c r="AV89" t="s">
        <v>577</v>
      </c>
      <c r="AW89" t="s">
        <v>130</v>
      </c>
      <c r="AX89" t="s">
        <v>130</v>
      </c>
      <c r="AY89">
        <v>262</v>
      </c>
      <c r="AZ89">
        <v>262</v>
      </c>
      <c r="BA89" t="s">
        <v>577</v>
      </c>
      <c r="BB89" t="s">
        <v>130</v>
      </c>
      <c r="BC89">
        <v>23424797</v>
      </c>
      <c r="BD89">
        <v>23424797</v>
      </c>
      <c r="BE89" t="s">
        <v>1183</v>
      </c>
      <c r="BF89" t="s">
        <v>130</v>
      </c>
      <c r="BG89" t="s">
        <v>130</v>
      </c>
      <c r="BH89">
        <v>-99</v>
      </c>
      <c r="BI89">
        <v>-99</v>
      </c>
      <c r="BJ89" t="s">
        <v>1426</v>
      </c>
      <c r="BK89" t="s">
        <v>1426</v>
      </c>
      <c r="BL89" t="s">
        <v>1427</v>
      </c>
      <c r="BM89" t="s">
        <v>897</v>
      </c>
      <c r="BN89">
        <v>8</v>
      </c>
      <c r="BO89">
        <v>8</v>
      </c>
      <c r="BP89">
        <v>4</v>
      </c>
      <c r="BQ89">
        <v>-99</v>
      </c>
      <c r="BR89">
        <v>1</v>
      </c>
      <c r="BS89">
        <v>0</v>
      </c>
      <c r="BT89">
        <v>4</v>
      </c>
      <c r="BU89">
        <v>9</v>
      </c>
      <c r="BV89">
        <v>1159320541</v>
      </c>
      <c r="BW89" t="s">
        <v>2846</v>
      </c>
      <c r="BX89" t="s">
        <v>2847</v>
      </c>
      <c r="BY89" t="s">
        <v>2848</v>
      </c>
      <c r="BZ89" t="s">
        <v>2849</v>
      </c>
      <c r="CA89" t="s">
        <v>129</v>
      </c>
      <c r="CB89" t="s">
        <v>2850</v>
      </c>
      <c r="CC89" t="s">
        <v>129</v>
      </c>
      <c r="CD89" t="s">
        <v>2851</v>
      </c>
      <c r="CE89" t="s">
        <v>2852</v>
      </c>
      <c r="CF89" t="s">
        <v>2853</v>
      </c>
      <c r="CG89" t="s">
        <v>129</v>
      </c>
      <c r="CH89" t="s">
        <v>2854</v>
      </c>
      <c r="CI89" t="s">
        <v>2855</v>
      </c>
      <c r="CJ89" t="s">
        <v>2856</v>
      </c>
      <c r="CK89" t="s">
        <v>129</v>
      </c>
      <c r="CL89" t="s">
        <v>2857</v>
      </c>
      <c r="CM89" t="s">
        <v>129</v>
      </c>
      <c r="CN89" t="s">
        <v>2858</v>
      </c>
      <c r="CO89" t="s">
        <v>129</v>
      </c>
      <c r="CP89" t="s">
        <v>2859</v>
      </c>
      <c r="CQ89" t="s">
        <v>129</v>
      </c>
      <c r="CR89" t="s">
        <v>2860</v>
      </c>
      <c r="CS89">
        <v>1.8119754442228699</v>
      </c>
      <c r="CT89">
        <v>7.4933976504334403</v>
      </c>
    </row>
    <row r="90" spans="1:98" x14ac:dyDescent="0.2">
      <c r="A90">
        <v>38.852944444715703</v>
      </c>
      <c r="B90">
        <v>15.357513732313899</v>
      </c>
      <c r="C90" t="s">
        <v>1176</v>
      </c>
      <c r="D90">
        <v>0</v>
      </c>
      <c r="E90">
        <v>4</v>
      </c>
      <c r="F90" t="s">
        <v>143</v>
      </c>
      <c r="G90" t="s">
        <v>144</v>
      </c>
      <c r="H90">
        <v>0</v>
      </c>
      <c r="I90">
        <v>2</v>
      </c>
      <c r="J90" t="s">
        <v>1177</v>
      </c>
      <c r="K90" t="s">
        <v>143</v>
      </c>
      <c r="L90" t="s">
        <v>144</v>
      </c>
      <c r="M90">
        <v>0</v>
      </c>
      <c r="N90" t="s">
        <v>143</v>
      </c>
      <c r="O90" t="s">
        <v>144</v>
      </c>
      <c r="P90">
        <v>0</v>
      </c>
      <c r="Q90" t="s">
        <v>143</v>
      </c>
      <c r="R90" t="s">
        <v>144</v>
      </c>
      <c r="S90">
        <v>0</v>
      </c>
      <c r="T90" t="s">
        <v>143</v>
      </c>
      <c r="U90" t="s">
        <v>143</v>
      </c>
      <c r="V90" t="s">
        <v>144</v>
      </c>
      <c r="W90" t="s">
        <v>143</v>
      </c>
      <c r="Y90" t="s">
        <v>2861</v>
      </c>
      <c r="Z90" t="s">
        <v>584</v>
      </c>
      <c r="AA90" t="s">
        <v>2862</v>
      </c>
      <c r="AC90" t="s">
        <v>143</v>
      </c>
      <c r="AF90" t="s">
        <v>143</v>
      </c>
      <c r="AH90">
        <v>3</v>
      </c>
      <c r="AI90">
        <v>1</v>
      </c>
      <c r="AJ90">
        <v>2</v>
      </c>
      <c r="AK90">
        <v>12</v>
      </c>
      <c r="AL90">
        <v>5918919</v>
      </c>
      <c r="AM90">
        <v>13</v>
      </c>
      <c r="AN90">
        <v>9169</v>
      </c>
      <c r="AO90">
        <v>2017</v>
      </c>
      <c r="AP90">
        <v>1984</v>
      </c>
      <c r="AQ90">
        <v>2016</v>
      </c>
      <c r="AR90" t="s">
        <v>1424</v>
      </c>
      <c r="AS90" t="s">
        <v>1425</v>
      </c>
      <c r="AT90">
        <v>-99</v>
      </c>
      <c r="AU90" t="s">
        <v>584</v>
      </c>
      <c r="AV90" t="s">
        <v>584</v>
      </c>
      <c r="AW90" t="s">
        <v>144</v>
      </c>
      <c r="AX90" t="s">
        <v>144</v>
      </c>
      <c r="AY90">
        <v>232</v>
      </c>
      <c r="AZ90">
        <v>232</v>
      </c>
      <c r="BA90" t="s">
        <v>584</v>
      </c>
      <c r="BB90" t="s">
        <v>144</v>
      </c>
      <c r="BC90">
        <v>23424806</v>
      </c>
      <c r="BD90">
        <v>23424806</v>
      </c>
      <c r="BE90" t="s">
        <v>1183</v>
      </c>
      <c r="BF90" t="s">
        <v>144</v>
      </c>
      <c r="BG90" t="s">
        <v>144</v>
      </c>
      <c r="BH90">
        <v>-99</v>
      </c>
      <c r="BI90">
        <v>-99</v>
      </c>
      <c r="BJ90" t="s">
        <v>1426</v>
      </c>
      <c r="BK90" t="s">
        <v>1426</v>
      </c>
      <c r="BL90" t="s">
        <v>1427</v>
      </c>
      <c r="BM90" t="s">
        <v>921</v>
      </c>
      <c r="BN90">
        <v>7</v>
      </c>
      <c r="BO90">
        <v>7</v>
      </c>
      <c r="BP90">
        <v>5</v>
      </c>
      <c r="BQ90">
        <v>-99</v>
      </c>
      <c r="BR90">
        <v>1</v>
      </c>
      <c r="BS90">
        <v>0</v>
      </c>
      <c r="BT90">
        <v>4</v>
      </c>
      <c r="BU90">
        <v>9</v>
      </c>
      <c r="BV90">
        <v>1159320581</v>
      </c>
      <c r="BW90" t="s">
        <v>2863</v>
      </c>
      <c r="BX90" t="s">
        <v>2864</v>
      </c>
      <c r="BY90" t="s">
        <v>2865</v>
      </c>
      <c r="BZ90" t="s">
        <v>143</v>
      </c>
      <c r="CA90" t="s">
        <v>143</v>
      </c>
      <c r="CB90" t="s">
        <v>143</v>
      </c>
      <c r="CC90" t="s">
        <v>2866</v>
      </c>
      <c r="CD90" t="s">
        <v>2867</v>
      </c>
      <c r="CE90" t="s">
        <v>2868</v>
      </c>
      <c r="CF90" t="s">
        <v>143</v>
      </c>
      <c r="CG90" t="s">
        <v>143</v>
      </c>
      <c r="CH90" t="s">
        <v>143</v>
      </c>
      <c r="CI90" t="s">
        <v>2869</v>
      </c>
      <c r="CJ90" t="s">
        <v>2870</v>
      </c>
      <c r="CK90" t="s">
        <v>143</v>
      </c>
      <c r="CL90" t="s">
        <v>2871</v>
      </c>
      <c r="CM90" t="s">
        <v>2872</v>
      </c>
      <c r="CN90" t="s">
        <v>2873</v>
      </c>
      <c r="CO90" t="s">
        <v>143</v>
      </c>
      <c r="CP90" t="s">
        <v>2874</v>
      </c>
      <c r="CQ90" t="s">
        <v>143</v>
      </c>
      <c r="CR90" t="s">
        <v>2875</v>
      </c>
      <c r="CS90">
        <v>10.3161626884983</v>
      </c>
      <c r="CT90">
        <v>27.610927517429101</v>
      </c>
    </row>
    <row r="91" spans="1:98" x14ac:dyDescent="0.2">
      <c r="A91">
        <v>14.130672887313199</v>
      </c>
      <c r="B91">
        <v>47.585656920522197</v>
      </c>
      <c r="C91" t="s">
        <v>1176</v>
      </c>
      <c r="D91">
        <v>0</v>
      </c>
      <c r="E91">
        <v>4</v>
      </c>
      <c r="F91" t="s">
        <v>33</v>
      </c>
      <c r="G91" t="s">
        <v>34</v>
      </c>
      <c r="H91">
        <v>0</v>
      </c>
      <c r="I91">
        <v>2</v>
      </c>
      <c r="J91" t="s">
        <v>1177</v>
      </c>
      <c r="K91" t="s">
        <v>33</v>
      </c>
      <c r="L91" t="s">
        <v>34</v>
      </c>
      <c r="M91">
        <v>0</v>
      </c>
      <c r="N91" t="s">
        <v>33</v>
      </c>
      <c r="O91" t="s">
        <v>34</v>
      </c>
      <c r="P91">
        <v>0</v>
      </c>
      <c r="Q91" t="s">
        <v>33</v>
      </c>
      <c r="R91" t="s">
        <v>34</v>
      </c>
      <c r="S91">
        <v>0</v>
      </c>
      <c r="T91" t="s">
        <v>33</v>
      </c>
      <c r="U91" t="s">
        <v>33</v>
      </c>
      <c r="V91" t="s">
        <v>34</v>
      </c>
      <c r="W91" t="s">
        <v>33</v>
      </c>
      <c r="Y91" t="s">
        <v>2876</v>
      </c>
      <c r="Z91" t="s">
        <v>2877</v>
      </c>
      <c r="AA91" t="s">
        <v>2878</v>
      </c>
      <c r="AC91" t="s">
        <v>33</v>
      </c>
      <c r="AF91" t="s">
        <v>33</v>
      </c>
      <c r="AH91">
        <v>3</v>
      </c>
      <c r="AI91">
        <v>1</v>
      </c>
      <c r="AJ91">
        <v>3</v>
      </c>
      <c r="AK91">
        <v>4</v>
      </c>
      <c r="AL91">
        <v>8754413</v>
      </c>
      <c r="AM91">
        <v>13</v>
      </c>
      <c r="AN91">
        <v>416600</v>
      </c>
      <c r="AO91">
        <v>2017</v>
      </c>
      <c r="AP91">
        <v>2011</v>
      </c>
      <c r="AQ91">
        <v>2016</v>
      </c>
      <c r="AR91" t="s">
        <v>1288</v>
      </c>
      <c r="AS91" t="s">
        <v>1371</v>
      </c>
      <c r="AT91">
        <v>-99</v>
      </c>
      <c r="AU91" t="s">
        <v>528</v>
      </c>
      <c r="AV91" t="s">
        <v>529</v>
      </c>
      <c r="AW91" t="s">
        <v>34</v>
      </c>
      <c r="AX91" t="s">
        <v>34</v>
      </c>
      <c r="AY91">
        <v>40</v>
      </c>
      <c r="AZ91">
        <v>40</v>
      </c>
      <c r="BA91" t="s">
        <v>529</v>
      </c>
      <c r="BB91" t="s">
        <v>34</v>
      </c>
      <c r="BC91">
        <v>23424750</v>
      </c>
      <c r="BD91">
        <v>23424750</v>
      </c>
      <c r="BE91" t="s">
        <v>1183</v>
      </c>
      <c r="BF91" t="s">
        <v>34</v>
      </c>
      <c r="BG91" t="s">
        <v>34</v>
      </c>
      <c r="BH91">
        <v>-99</v>
      </c>
      <c r="BI91">
        <v>-99</v>
      </c>
      <c r="BJ91" t="s">
        <v>1584</v>
      </c>
      <c r="BK91" t="s">
        <v>1584</v>
      </c>
      <c r="BL91" t="s">
        <v>1585</v>
      </c>
      <c r="BM91" t="s">
        <v>846</v>
      </c>
      <c r="BN91">
        <v>7</v>
      </c>
      <c r="BO91">
        <v>7</v>
      </c>
      <c r="BP91">
        <v>5</v>
      </c>
      <c r="BQ91">
        <v>-99</v>
      </c>
      <c r="BR91">
        <v>1</v>
      </c>
      <c r="BS91">
        <v>0</v>
      </c>
      <c r="BT91">
        <v>3</v>
      </c>
      <c r="BU91">
        <v>8</v>
      </c>
      <c r="BV91">
        <v>1159320379</v>
      </c>
      <c r="BW91" t="s">
        <v>2879</v>
      </c>
      <c r="BX91" t="s">
        <v>2880</v>
      </c>
      <c r="BY91" t="s">
        <v>2881</v>
      </c>
      <c r="BZ91" t="s">
        <v>2882</v>
      </c>
      <c r="CA91" t="s">
        <v>33</v>
      </c>
      <c r="CB91" t="s">
        <v>33</v>
      </c>
      <c r="CC91" t="s">
        <v>2883</v>
      </c>
      <c r="CD91" t="s">
        <v>2884</v>
      </c>
      <c r="CE91" t="s">
        <v>2885</v>
      </c>
      <c r="CF91" t="s">
        <v>2886</v>
      </c>
      <c r="CG91" t="s">
        <v>33</v>
      </c>
      <c r="CH91" t="s">
        <v>33</v>
      </c>
      <c r="CI91" t="s">
        <v>2887</v>
      </c>
      <c r="CJ91" t="s">
        <v>2888</v>
      </c>
      <c r="CK91" t="s">
        <v>2889</v>
      </c>
      <c r="CL91" t="s">
        <v>33</v>
      </c>
      <c r="CM91" t="s">
        <v>2890</v>
      </c>
      <c r="CN91" t="s">
        <v>2891</v>
      </c>
      <c r="CO91" t="s">
        <v>2892</v>
      </c>
      <c r="CP91" t="s">
        <v>2893</v>
      </c>
      <c r="CQ91" t="s">
        <v>2894</v>
      </c>
      <c r="CR91" t="s">
        <v>2895</v>
      </c>
      <c r="CS91">
        <v>10.043708452286999</v>
      </c>
      <c r="CT91">
        <v>24.1384718164005</v>
      </c>
    </row>
    <row r="92" spans="1:98" x14ac:dyDescent="0.2">
      <c r="A92">
        <v>43.744977016238103</v>
      </c>
      <c r="B92">
        <v>33.039803779808402</v>
      </c>
      <c r="C92" t="s">
        <v>1176</v>
      </c>
      <c r="D92">
        <v>0</v>
      </c>
      <c r="E92">
        <v>3</v>
      </c>
      <c r="F92" t="s">
        <v>211</v>
      </c>
      <c r="G92" t="s">
        <v>212</v>
      </c>
      <c r="H92">
        <v>0</v>
      </c>
      <c r="I92">
        <v>2</v>
      </c>
      <c r="J92" t="s">
        <v>1177</v>
      </c>
      <c r="K92" t="s">
        <v>211</v>
      </c>
      <c r="L92" t="s">
        <v>212</v>
      </c>
      <c r="M92">
        <v>0</v>
      </c>
      <c r="N92" t="s">
        <v>211</v>
      </c>
      <c r="O92" t="s">
        <v>212</v>
      </c>
      <c r="P92">
        <v>0</v>
      </c>
      <c r="Q92" t="s">
        <v>211</v>
      </c>
      <c r="R92" t="s">
        <v>212</v>
      </c>
      <c r="S92">
        <v>0</v>
      </c>
      <c r="T92" t="s">
        <v>211</v>
      </c>
      <c r="U92" t="s">
        <v>211</v>
      </c>
      <c r="V92" t="s">
        <v>212</v>
      </c>
      <c r="W92" t="s">
        <v>211</v>
      </c>
      <c r="Y92" t="s">
        <v>211</v>
      </c>
      <c r="Z92" t="s">
        <v>212</v>
      </c>
      <c r="AA92" t="s">
        <v>2896</v>
      </c>
      <c r="AC92" t="s">
        <v>211</v>
      </c>
      <c r="AF92" t="s">
        <v>211</v>
      </c>
      <c r="AH92">
        <v>1</v>
      </c>
      <c r="AI92">
        <v>4</v>
      </c>
      <c r="AJ92">
        <v>3</v>
      </c>
      <c r="AK92">
        <v>1</v>
      </c>
      <c r="AL92">
        <v>39192111</v>
      </c>
      <c r="AM92">
        <v>15</v>
      </c>
      <c r="AN92">
        <v>596700</v>
      </c>
      <c r="AO92">
        <v>2017</v>
      </c>
      <c r="AP92">
        <v>1997</v>
      </c>
      <c r="AQ92">
        <v>2016</v>
      </c>
      <c r="AR92" t="s">
        <v>1203</v>
      </c>
      <c r="AS92" t="s">
        <v>1182</v>
      </c>
      <c r="AT92">
        <v>-99</v>
      </c>
      <c r="AU92" t="s">
        <v>2897</v>
      </c>
      <c r="AV92" t="s">
        <v>618</v>
      </c>
      <c r="AW92" t="s">
        <v>212</v>
      </c>
      <c r="AX92" t="s">
        <v>212</v>
      </c>
      <c r="AY92">
        <v>368</v>
      </c>
      <c r="AZ92">
        <v>368</v>
      </c>
      <c r="BA92" t="s">
        <v>618</v>
      </c>
      <c r="BB92" t="s">
        <v>212</v>
      </c>
      <c r="BC92">
        <v>23424855</v>
      </c>
      <c r="BD92">
        <v>23424855</v>
      </c>
      <c r="BE92" t="s">
        <v>1183</v>
      </c>
      <c r="BF92" t="s">
        <v>212</v>
      </c>
      <c r="BG92" t="s">
        <v>212</v>
      </c>
      <c r="BH92">
        <v>-99</v>
      </c>
      <c r="BI92">
        <v>-99</v>
      </c>
      <c r="BJ92" t="s">
        <v>1184</v>
      </c>
      <c r="BK92" t="s">
        <v>1184</v>
      </c>
      <c r="BL92" t="s">
        <v>1291</v>
      </c>
      <c r="BM92" t="s">
        <v>897</v>
      </c>
      <c r="BN92">
        <v>4</v>
      </c>
      <c r="BO92">
        <v>4</v>
      </c>
      <c r="BP92">
        <v>4</v>
      </c>
      <c r="BQ92">
        <v>-99</v>
      </c>
      <c r="BR92">
        <v>1</v>
      </c>
      <c r="BS92">
        <v>0</v>
      </c>
      <c r="BT92">
        <v>3</v>
      </c>
      <c r="BU92">
        <v>7.5</v>
      </c>
      <c r="BV92">
        <v>1159320887</v>
      </c>
      <c r="BW92" t="s">
        <v>2898</v>
      </c>
      <c r="BX92" t="s">
        <v>2899</v>
      </c>
      <c r="BY92" t="s">
        <v>2900</v>
      </c>
      <c r="BZ92" t="s">
        <v>2901</v>
      </c>
      <c r="CA92" t="s">
        <v>211</v>
      </c>
      <c r="CB92" t="s">
        <v>2901</v>
      </c>
      <c r="CC92" t="s">
        <v>2901</v>
      </c>
      <c r="CD92" t="s">
        <v>2902</v>
      </c>
      <c r="CE92" t="s">
        <v>2903</v>
      </c>
      <c r="CF92" t="s">
        <v>2901</v>
      </c>
      <c r="CG92" t="s">
        <v>2901</v>
      </c>
      <c r="CH92" t="s">
        <v>211</v>
      </c>
      <c r="CI92" t="s">
        <v>2904</v>
      </c>
      <c r="CJ92" t="s">
        <v>2905</v>
      </c>
      <c r="CK92" t="s">
        <v>2901</v>
      </c>
      <c r="CL92" t="s">
        <v>2901</v>
      </c>
      <c r="CM92" t="s">
        <v>2906</v>
      </c>
      <c r="CN92" t="s">
        <v>2907</v>
      </c>
      <c r="CO92" t="s">
        <v>2901</v>
      </c>
      <c r="CP92" t="s">
        <v>2901</v>
      </c>
      <c r="CQ92" t="s">
        <v>211</v>
      </c>
      <c r="CR92" t="s">
        <v>2908</v>
      </c>
      <c r="CS92">
        <v>42.243983473233001</v>
      </c>
      <c r="CT92">
        <v>34.676012528749901</v>
      </c>
    </row>
    <row r="93" spans="1:98" x14ac:dyDescent="0.2">
      <c r="A93">
        <v>12.071907092729299</v>
      </c>
      <c r="B93">
        <v>42.786433996367997</v>
      </c>
      <c r="C93" t="s">
        <v>1176</v>
      </c>
      <c r="D93">
        <v>0</v>
      </c>
      <c r="E93">
        <v>2</v>
      </c>
      <c r="F93" t="s">
        <v>219</v>
      </c>
      <c r="G93" t="s">
        <v>220</v>
      </c>
      <c r="H93">
        <v>0</v>
      </c>
      <c r="I93">
        <v>2</v>
      </c>
      <c r="J93" t="s">
        <v>1177</v>
      </c>
      <c r="K93" t="s">
        <v>219</v>
      </c>
      <c r="L93" t="s">
        <v>220</v>
      </c>
      <c r="M93">
        <v>0</v>
      </c>
      <c r="N93" t="s">
        <v>219</v>
      </c>
      <c r="O93" t="s">
        <v>220</v>
      </c>
      <c r="P93">
        <v>0</v>
      </c>
      <c r="Q93" t="s">
        <v>219</v>
      </c>
      <c r="R93" t="s">
        <v>220</v>
      </c>
      <c r="S93">
        <v>0</v>
      </c>
      <c r="T93" t="s">
        <v>219</v>
      </c>
      <c r="U93" t="s">
        <v>219</v>
      </c>
      <c r="V93" t="s">
        <v>220</v>
      </c>
      <c r="W93" t="s">
        <v>219</v>
      </c>
      <c r="Y93" t="s">
        <v>219</v>
      </c>
      <c r="Z93" t="s">
        <v>2909</v>
      </c>
      <c r="AA93" t="s">
        <v>2910</v>
      </c>
      <c r="AC93" t="s">
        <v>219</v>
      </c>
      <c r="AF93" t="s">
        <v>219</v>
      </c>
      <c r="AH93">
        <v>6</v>
      </c>
      <c r="AI93">
        <v>7</v>
      </c>
      <c r="AJ93">
        <v>8</v>
      </c>
      <c r="AK93">
        <v>7</v>
      </c>
      <c r="AL93">
        <v>62137802</v>
      </c>
      <c r="AM93">
        <v>16</v>
      </c>
      <c r="AN93">
        <v>2221000</v>
      </c>
      <c r="AO93">
        <v>2017</v>
      </c>
      <c r="AP93">
        <v>2012</v>
      </c>
      <c r="AQ93">
        <v>2016</v>
      </c>
      <c r="AR93" t="s">
        <v>1582</v>
      </c>
      <c r="AS93" t="s">
        <v>1371</v>
      </c>
      <c r="AT93">
        <v>-99</v>
      </c>
      <c r="AU93" t="s">
        <v>622</v>
      </c>
      <c r="AV93" t="s">
        <v>622</v>
      </c>
      <c r="AW93" t="s">
        <v>220</v>
      </c>
      <c r="AX93" t="s">
        <v>220</v>
      </c>
      <c r="AY93">
        <v>380</v>
      </c>
      <c r="AZ93">
        <v>380</v>
      </c>
      <c r="BA93" t="s">
        <v>622</v>
      </c>
      <c r="BB93" t="s">
        <v>220</v>
      </c>
      <c r="BC93">
        <v>23424853</v>
      </c>
      <c r="BD93">
        <v>23424853</v>
      </c>
      <c r="BE93" t="s">
        <v>1183</v>
      </c>
      <c r="BF93" t="s">
        <v>220</v>
      </c>
      <c r="BG93" t="s">
        <v>220</v>
      </c>
      <c r="BH93">
        <v>-99</v>
      </c>
      <c r="BI93">
        <v>-99</v>
      </c>
      <c r="BJ93" t="s">
        <v>1584</v>
      </c>
      <c r="BK93" t="s">
        <v>1584</v>
      </c>
      <c r="BL93" t="s">
        <v>2365</v>
      </c>
      <c r="BM93" t="s">
        <v>846</v>
      </c>
      <c r="BN93">
        <v>5</v>
      </c>
      <c r="BO93">
        <v>5</v>
      </c>
      <c r="BP93">
        <v>5</v>
      </c>
      <c r="BQ93">
        <v>-99</v>
      </c>
      <c r="BR93">
        <v>1</v>
      </c>
      <c r="BS93">
        <v>0</v>
      </c>
      <c r="BT93">
        <v>2</v>
      </c>
      <c r="BU93">
        <v>7</v>
      </c>
      <c r="BV93">
        <v>1159320919</v>
      </c>
      <c r="BW93" t="s">
        <v>2911</v>
      </c>
      <c r="BX93" t="s">
        <v>2912</v>
      </c>
      <c r="BY93" t="s">
        <v>2913</v>
      </c>
      <c r="BZ93" t="s">
        <v>2914</v>
      </c>
      <c r="CA93" t="s">
        <v>219</v>
      </c>
      <c r="CB93" t="s">
        <v>2915</v>
      </c>
      <c r="CC93" t="s">
        <v>2916</v>
      </c>
      <c r="CD93" t="s">
        <v>2917</v>
      </c>
      <c r="CE93" t="s">
        <v>2918</v>
      </c>
      <c r="CF93" t="s">
        <v>2919</v>
      </c>
      <c r="CG93" t="s">
        <v>2915</v>
      </c>
      <c r="CH93" t="s">
        <v>2915</v>
      </c>
      <c r="CI93" t="s">
        <v>2920</v>
      </c>
      <c r="CJ93" t="s">
        <v>2921</v>
      </c>
      <c r="CK93" t="s">
        <v>2922</v>
      </c>
      <c r="CL93" t="s">
        <v>2923</v>
      </c>
      <c r="CM93" t="s">
        <v>2924</v>
      </c>
      <c r="CN93" t="s">
        <v>2925</v>
      </c>
      <c r="CO93" t="s">
        <v>2914</v>
      </c>
      <c r="CP93" t="s">
        <v>2926</v>
      </c>
      <c r="CQ93" t="s">
        <v>2927</v>
      </c>
      <c r="CR93" t="s">
        <v>2928</v>
      </c>
      <c r="CS93">
        <v>33.172171239559802</v>
      </c>
      <c r="CT93">
        <v>80.206755493394098</v>
      </c>
    </row>
    <row r="94" spans="1:98" x14ac:dyDescent="0.2">
      <c r="A94">
        <v>8.2153536574539991</v>
      </c>
      <c r="B94">
        <v>46.798956869778799</v>
      </c>
      <c r="C94" t="s">
        <v>1176</v>
      </c>
      <c r="D94">
        <v>0</v>
      </c>
      <c r="E94">
        <v>4</v>
      </c>
      <c r="F94" t="s">
        <v>419</v>
      </c>
      <c r="G94" t="s">
        <v>420</v>
      </c>
      <c r="H94">
        <v>0</v>
      </c>
      <c r="I94">
        <v>2</v>
      </c>
      <c r="J94" t="s">
        <v>1177</v>
      </c>
      <c r="K94" t="s">
        <v>419</v>
      </c>
      <c r="L94" t="s">
        <v>420</v>
      </c>
      <c r="M94">
        <v>0</v>
      </c>
      <c r="N94" t="s">
        <v>419</v>
      </c>
      <c r="O94" t="s">
        <v>420</v>
      </c>
      <c r="P94">
        <v>0</v>
      </c>
      <c r="Q94" t="s">
        <v>419</v>
      </c>
      <c r="R94" t="s">
        <v>420</v>
      </c>
      <c r="S94">
        <v>0</v>
      </c>
      <c r="T94" t="s">
        <v>419</v>
      </c>
      <c r="U94" t="s">
        <v>419</v>
      </c>
      <c r="V94" t="s">
        <v>420</v>
      </c>
      <c r="W94" t="s">
        <v>419</v>
      </c>
      <c r="Y94" t="s">
        <v>2929</v>
      </c>
      <c r="Z94" t="s">
        <v>722</v>
      </c>
      <c r="AA94" t="s">
        <v>2930</v>
      </c>
      <c r="AC94" t="s">
        <v>419</v>
      </c>
      <c r="AF94" t="s">
        <v>419</v>
      </c>
      <c r="AH94">
        <v>5</v>
      </c>
      <c r="AI94">
        <v>2</v>
      </c>
      <c r="AJ94">
        <v>7</v>
      </c>
      <c r="AK94">
        <v>3</v>
      </c>
      <c r="AL94">
        <v>8236303</v>
      </c>
      <c r="AM94">
        <v>13</v>
      </c>
      <c r="AN94">
        <v>496300</v>
      </c>
      <c r="AO94">
        <v>2017</v>
      </c>
      <c r="AP94">
        <v>2010</v>
      </c>
      <c r="AQ94">
        <v>2016</v>
      </c>
      <c r="AR94" t="s">
        <v>1288</v>
      </c>
      <c r="AS94" t="s">
        <v>1371</v>
      </c>
      <c r="AT94">
        <v>-99</v>
      </c>
      <c r="AU94" t="s">
        <v>586</v>
      </c>
      <c r="AV94" t="s">
        <v>722</v>
      </c>
      <c r="AW94" t="s">
        <v>420</v>
      </c>
      <c r="AX94" t="s">
        <v>420</v>
      </c>
      <c r="AY94">
        <v>756</v>
      </c>
      <c r="AZ94">
        <v>756</v>
      </c>
      <c r="BA94" t="s">
        <v>722</v>
      </c>
      <c r="BB94" t="s">
        <v>420</v>
      </c>
      <c r="BC94">
        <v>23424957</v>
      </c>
      <c r="BD94">
        <v>23424957</v>
      </c>
      <c r="BE94" t="s">
        <v>1183</v>
      </c>
      <c r="BF94" t="s">
        <v>420</v>
      </c>
      <c r="BG94" t="s">
        <v>420</v>
      </c>
      <c r="BH94">
        <v>-99</v>
      </c>
      <c r="BI94">
        <v>-99</v>
      </c>
      <c r="BJ94" t="s">
        <v>1584</v>
      </c>
      <c r="BK94" t="s">
        <v>1584</v>
      </c>
      <c r="BL94" t="s">
        <v>1585</v>
      </c>
      <c r="BM94" t="s">
        <v>846</v>
      </c>
      <c r="BN94">
        <v>11</v>
      </c>
      <c r="BO94">
        <v>11</v>
      </c>
      <c r="BP94">
        <v>6</v>
      </c>
      <c r="BQ94">
        <v>-99</v>
      </c>
      <c r="BR94">
        <v>1</v>
      </c>
      <c r="BS94">
        <v>0</v>
      </c>
      <c r="BT94">
        <v>4</v>
      </c>
      <c r="BU94">
        <v>9</v>
      </c>
      <c r="BV94">
        <v>1159320491</v>
      </c>
      <c r="BW94" t="s">
        <v>2931</v>
      </c>
      <c r="BX94" t="s">
        <v>2932</v>
      </c>
      <c r="BY94" t="s">
        <v>2933</v>
      </c>
      <c r="BZ94" t="s">
        <v>2934</v>
      </c>
      <c r="CA94" t="s">
        <v>419</v>
      </c>
      <c r="CB94" t="s">
        <v>2935</v>
      </c>
      <c r="CC94" t="s">
        <v>2936</v>
      </c>
      <c r="CD94" t="s">
        <v>2937</v>
      </c>
      <c r="CE94" t="s">
        <v>2938</v>
      </c>
      <c r="CF94" t="s">
        <v>2939</v>
      </c>
      <c r="CG94" t="s">
        <v>2940</v>
      </c>
      <c r="CH94" t="s">
        <v>2941</v>
      </c>
      <c r="CI94" t="s">
        <v>2942</v>
      </c>
      <c r="CJ94" t="s">
        <v>2943</v>
      </c>
      <c r="CK94" t="s">
        <v>2944</v>
      </c>
      <c r="CL94" t="s">
        <v>2945</v>
      </c>
      <c r="CM94" t="s">
        <v>2946</v>
      </c>
      <c r="CN94" t="s">
        <v>2947</v>
      </c>
      <c r="CO94" t="s">
        <v>2934</v>
      </c>
      <c r="CP94" t="s">
        <v>2948</v>
      </c>
      <c r="CQ94" t="s">
        <v>2949</v>
      </c>
      <c r="CR94" t="s">
        <v>2950</v>
      </c>
      <c r="CS94">
        <v>4.8826232541858596</v>
      </c>
      <c r="CT94">
        <v>16.6264071434892</v>
      </c>
    </row>
    <row r="95" spans="1:98" x14ac:dyDescent="0.2">
      <c r="A95">
        <v>54.276946729212803</v>
      </c>
      <c r="B95">
        <v>32.570678177913898</v>
      </c>
      <c r="C95" t="s">
        <v>1176</v>
      </c>
      <c r="D95">
        <v>0</v>
      </c>
      <c r="E95">
        <v>2</v>
      </c>
      <c r="F95" t="s">
        <v>999</v>
      </c>
      <c r="G95" t="s">
        <v>210</v>
      </c>
      <c r="H95">
        <v>0</v>
      </c>
      <c r="I95">
        <v>2</v>
      </c>
      <c r="J95" t="s">
        <v>1177</v>
      </c>
      <c r="K95" t="s">
        <v>999</v>
      </c>
      <c r="L95" t="s">
        <v>210</v>
      </c>
      <c r="M95">
        <v>0</v>
      </c>
      <c r="N95" t="s">
        <v>999</v>
      </c>
      <c r="O95" t="s">
        <v>210</v>
      </c>
      <c r="P95">
        <v>0</v>
      </c>
      <c r="Q95" t="s">
        <v>999</v>
      </c>
      <c r="R95" t="s">
        <v>210</v>
      </c>
      <c r="S95">
        <v>0</v>
      </c>
      <c r="T95" t="s">
        <v>999</v>
      </c>
      <c r="U95" t="s">
        <v>999</v>
      </c>
      <c r="V95" t="s">
        <v>210</v>
      </c>
      <c r="W95" t="s">
        <v>999</v>
      </c>
      <c r="Y95" t="s">
        <v>999</v>
      </c>
      <c r="Z95" t="s">
        <v>210</v>
      </c>
      <c r="AA95" t="s">
        <v>2951</v>
      </c>
      <c r="AC95" t="s">
        <v>999</v>
      </c>
      <c r="AF95" t="s">
        <v>874</v>
      </c>
      <c r="AH95">
        <v>4</v>
      </c>
      <c r="AI95">
        <v>3</v>
      </c>
      <c r="AJ95">
        <v>4</v>
      </c>
      <c r="AK95">
        <v>13</v>
      </c>
      <c r="AL95">
        <v>82021564</v>
      </c>
      <c r="AM95">
        <v>16</v>
      </c>
      <c r="AN95">
        <v>1459000</v>
      </c>
      <c r="AO95">
        <v>2017</v>
      </c>
      <c r="AP95">
        <v>2006</v>
      </c>
      <c r="AQ95">
        <v>2016</v>
      </c>
      <c r="AR95" t="s">
        <v>1223</v>
      </c>
      <c r="AS95" t="s">
        <v>1204</v>
      </c>
      <c r="AT95">
        <v>-99</v>
      </c>
      <c r="AU95" t="s">
        <v>617</v>
      </c>
      <c r="AV95" t="s">
        <v>617</v>
      </c>
      <c r="AW95" t="s">
        <v>210</v>
      </c>
      <c r="AX95" t="s">
        <v>210</v>
      </c>
      <c r="AY95">
        <v>364</v>
      </c>
      <c r="AZ95">
        <v>364</v>
      </c>
      <c r="BA95" t="s">
        <v>617</v>
      </c>
      <c r="BB95" t="s">
        <v>210</v>
      </c>
      <c r="BC95">
        <v>23424851</v>
      </c>
      <c r="BD95">
        <v>23424851</v>
      </c>
      <c r="BE95" t="s">
        <v>1183</v>
      </c>
      <c r="BF95" t="s">
        <v>210</v>
      </c>
      <c r="BG95" t="s">
        <v>210</v>
      </c>
      <c r="BH95">
        <v>-99</v>
      </c>
      <c r="BI95">
        <v>-99</v>
      </c>
      <c r="BJ95" t="s">
        <v>1184</v>
      </c>
      <c r="BK95" t="s">
        <v>1184</v>
      </c>
      <c r="BL95" t="s">
        <v>1330</v>
      </c>
      <c r="BM95" t="s">
        <v>897</v>
      </c>
      <c r="BN95">
        <v>4</v>
      </c>
      <c r="BO95">
        <v>4</v>
      </c>
      <c r="BP95">
        <v>4</v>
      </c>
      <c r="BQ95">
        <v>-99</v>
      </c>
      <c r="BR95">
        <v>1</v>
      </c>
      <c r="BS95">
        <v>0</v>
      </c>
      <c r="BT95">
        <v>2.5</v>
      </c>
      <c r="BU95">
        <v>6.7</v>
      </c>
      <c r="BV95">
        <v>1159320881</v>
      </c>
      <c r="BW95" t="s">
        <v>2952</v>
      </c>
      <c r="BX95" t="s">
        <v>2953</v>
      </c>
      <c r="BY95" t="s">
        <v>2954</v>
      </c>
      <c r="BZ95" t="s">
        <v>999</v>
      </c>
      <c r="CA95" t="s">
        <v>999</v>
      </c>
      <c r="CB95" t="s">
        <v>2955</v>
      </c>
      <c r="CC95" t="s">
        <v>999</v>
      </c>
      <c r="CD95" t="s">
        <v>2956</v>
      </c>
      <c r="CE95" t="s">
        <v>2957</v>
      </c>
      <c r="CF95" t="s">
        <v>2955</v>
      </c>
      <c r="CG95" t="s">
        <v>999</v>
      </c>
      <c r="CH95" t="s">
        <v>999</v>
      </c>
      <c r="CI95" t="s">
        <v>2958</v>
      </c>
      <c r="CJ95" t="s">
        <v>2959</v>
      </c>
      <c r="CK95" t="s">
        <v>999</v>
      </c>
      <c r="CL95" t="s">
        <v>999</v>
      </c>
      <c r="CM95" t="s">
        <v>2960</v>
      </c>
      <c r="CN95" t="s">
        <v>2961</v>
      </c>
      <c r="CO95" t="s">
        <v>999</v>
      </c>
      <c r="CP95" t="s">
        <v>2962</v>
      </c>
      <c r="CQ95" t="s">
        <v>999</v>
      </c>
      <c r="CR95" t="s">
        <v>2963</v>
      </c>
      <c r="CS95">
        <v>156.08798258775599</v>
      </c>
      <c r="CT95">
        <v>83.533529130429301</v>
      </c>
    </row>
    <row r="96" spans="1:98" x14ac:dyDescent="0.2">
      <c r="A96">
        <v>5.2168142091984997</v>
      </c>
      <c r="B96">
        <v>52.069791654352599</v>
      </c>
      <c r="C96" t="s">
        <v>1176</v>
      </c>
      <c r="D96">
        <v>0</v>
      </c>
      <c r="E96">
        <v>5</v>
      </c>
      <c r="F96" t="s">
        <v>305</v>
      </c>
      <c r="G96" t="s">
        <v>1012</v>
      </c>
      <c r="H96">
        <v>1</v>
      </c>
      <c r="I96">
        <v>2</v>
      </c>
      <c r="J96" t="s">
        <v>1346</v>
      </c>
      <c r="K96" t="s">
        <v>305</v>
      </c>
      <c r="L96" t="s">
        <v>306</v>
      </c>
      <c r="M96">
        <v>0</v>
      </c>
      <c r="N96" t="s">
        <v>305</v>
      </c>
      <c r="O96" t="s">
        <v>306</v>
      </c>
      <c r="P96">
        <v>0</v>
      </c>
      <c r="Q96" t="s">
        <v>305</v>
      </c>
      <c r="R96" t="s">
        <v>306</v>
      </c>
      <c r="S96">
        <v>0</v>
      </c>
      <c r="T96" t="s">
        <v>305</v>
      </c>
      <c r="U96" t="s">
        <v>305</v>
      </c>
      <c r="V96" t="s">
        <v>306</v>
      </c>
      <c r="W96" t="s">
        <v>305</v>
      </c>
      <c r="Y96" t="s">
        <v>1916</v>
      </c>
      <c r="Z96" t="s">
        <v>665</v>
      </c>
      <c r="AA96" t="s">
        <v>2964</v>
      </c>
      <c r="AC96" t="s">
        <v>305</v>
      </c>
      <c r="AF96" t="s">
        <v>305</v>
      </c>
      <c r="AH96">
        <v>4</v>
      </c>
      <c r="AI96">
        <v>2</v>
      </c>
      <c r="AJ96">
        <v>2</v>
      </c>
      <c r="AK96">
        <v>9</v>
      </c>
      <c r="AL96">
        <v>17084719</v>
      </c>
      <c r="AM96">
        <v>14</v>
      </c>
      <c r="AN96">
        <v>870800</v>
      </c>
      <c r="AO96">
        <v>2017</v>
      </c>
      <c r="AP96">
        <v>2011</v>
      </c>
      <c r="AQ96">
        <v>2016</v>
      </c>
      <c r="AR96" t="s">
        <v>1288</v>
      </c>
      <c r="AS96" t="s">
        <v>1371</v>
      </c>
      <c r="AT96">
        <v>-99</v>
      </c>
      <c r="AU96" t="s">
        <v>665</v>
      </c>
      <c r="AV96" t="s">
        <v>665</v>
      </c>
      <c r="AW96" t="s">
        <v>306</v>
      </c>
      <c r="AX96" t="s">
        <v>306</v>
      </c>
      <c r="AY96">
        <v>528</v>
      </c>
      <c r="AZ96">
        <v>528</v>
      </c>
      <c r="BA96" t="s">
        <v>665</v>
      </c>
      <c r="BB96" t="s">
        <v>306</v>
      </c>
      <c r="BC96">
        <v>-90</v>
      </c>
      <c r="BD96">
        <v>23424909</v>
      </c>
      <c r="BE96" t="s">
        <v>2965</v>
      </c>
      <c r="BF96" t="s">
        <v>306</v>
      </c>
      <c r="BG96" t="s">
        <v>306</v>
      </c>
      <c r="BH96">
        <v>-99</v>
      </c>
      <c r="BI96">
        <v>-99</v>
      </c>
      <c r="BJ96" t="s">
        <v>1584</v>
      </c>
      <c r="BK96" t="s">
        <v>1584</v>
      </c>
      <c r="BL96" t="s">
        <v>1585</v>
      </c>
      <c r="BM96" t="s">
        <v>846</v>
      </c>
      <c r="BN96">
        <v>11</v>
      </c>
      <c r="BO96">
        <v>11</v>
      </c>
      <c r="BP96">
        <v>5</v>
      </c>
      <c r="BQ96">
        <v>-99</v>
      </c>
      <c r="BR96">
        <v>1</v>
      </c>
      <c r="BS96">
        <v>0</v>
      </c>
      <c r="BT96">
        <v>5</v>
      </c>
      <c r="BU96">
        <v>10</v>
      </c>
      <c r="BV96">
        <v>1159321101</v>
      </c>
      <c r="BW96" t="s">
        <v>2966</v>
      </c>
      <c r="BX96" t="s">
        <v>2967</v>
      </c>
      <c r="BY96" t="s">
        <v>2968</v>
      </c>
      <c r="BZ96" t="s">
        <v>2969</v>
      </c>
      <c r="CA96" t="s">
        <v>305</v>
      </c>
      <c r="CB96" t="s">
        <v>2970</v>
      </c>
      <c r="CC96" t="s">
        <v>2971</v>
      </c>
      <c r="CD96" t="s">
        <v>2972</v>
      </c>
      <c r="CE96" t="s">
        <v>2973</v>
      </c>
      <c r="CF96" t="s">
        <v>2974</v>
      </c>
      <c r="CG96" t="s">
        <v>2975</v>
      </c>
      <c r="CH96" t="s">
        <v>2976</v>
      </c>
      <c r="CI96" t="s">
        <v>2977</v>
      </c>
      <c r="CJ96" t="s">
        <v>2978</v>
      </c>
      <c r="CK96" t="s">
        <v>2979</v>
      </c>
      <c r="CL96" t="s">
        <v>2980</v>
      </c>
      <c r="CM96" t="s">
        <v>2981</v>
      </c>
      <c r="CN96" t="s">
        <v>2982</v>
      </c>
      <c r="CO96" t="s">
        <v>2983</v>
      </c>
      <c r="CP96" t="s">
        <v>2984</v>
      </c>
      <c r="CQ96" t="s">
        <v>2985</v>
      </c>
      <c r="CR96" t="s">
        <v>2986</v>
      </c>
      <c r="CS96">
        <v>4.90911636773426</v>
      </c>
      <c r="CT96">
        <v>23.956493235198302</v>
      </c>
    </row>
    <row r="97" spans="1:98" x14ac:dyDescent="0.2">
      <c r="A97">
        <v>9.5409002886368803</v>
      </c>
      <c r="B97">
        <v>47.138206429457703</v>
      </c>
      <c r="C97" t="s">
        <v>1176</v>
      </c>
      <c r="D97">
        <v>0</v>
      </c>
      <c r="E97">
        <v>6</v>
      </c>
      <c r="F97" t="s">
        <v>253</v>
      </c>
      <c r="G97" t="s">
        <v>254</v>
      </c>
      <c r="H97">
        <v>0</v>
      </c>
      <c r="I97">
        <v>2</v>
      </c>
      <c r="J97" t="s">
        <v>1177</v>
      </c>
      <c r="K97" t="s">
        <v>253</v>
      </c>
      <c r="L97" t="s">
        <v>254</v>
      </c>
      <c r="M97">
        <v>0</v>
      </c>
      <c r="N97" t="s">
        <v>253</v>
      </c>
      <c r="O97" t="s">
        <v>254</v>
      </c>
      <c r="P97">
        <v>0</v>
      </c>
      <c r="Q97" t="s">
        <v>253</v>
      </c>
      <c r="R97" t="s">
        <v>254</v>
      </c>
      <c r="S97">
        <v>0</v>
      </c>
      <c r="T97" t="s">
        <v>253</v>
      </c>
      <c r="U97" t="s">
        <v>253</v>
      </c>
      <c r="V97" t="s">
        <v>254</v>
      </c>
      <c r="W97" t="s">
        <v>253</v>
      </c>
      <c r="Y97" t="s">
        <v>2987</v>
      </c>
      <c r="Z97" t="s">
        <v>2988</v>
      </c>
      <c r="AA97" t="s">
        <v>2989</v>
      </c>
      <c r="AC97" t="s">
        <v>253</v>
      </c>
      <c r="AF97" t="s">
        <v>253</v>
      </c>
      <c r="AH97">
        <v>2</v>
      </c>
      <c r="AI97">
        <v>4</v>
      </c>
      <c r="AJ97">
        <v>2</v>
      </c>
      <c r="AK97">
        <v>9</v>
      </c>
      <c r="AL97">
        <v>38244</v>
      </c>
      <c r="AM97">
        <v>7</v>
      </c>
      <c r="AN97">
        <v>4978</v>
      </c>
      <c r="AO97">
        <v>2017</v>
      </c>
      <c r="AP97">
        <v>2010</v>
      </c>
      <c r="AQ97">
        <v>2014</v>
      </c>
      <c r="AR97" t="s">
        <v>1288</v>
      </c>
      <c r="AS97" t="s">
        <v>1289</v>
      </c>
      <c r="AT97">
        <v>-99</v>
      </c>
      <c r="AU97" t="s">
        <v>636</v>
      </c>
      <c r="AV97" t="s">
        <v>639</v>
      </c>
      <c r="AW97" t="s">
        <v>254</v>
      </c>
      <c r="AX97" t="s">
        <v>254</v>
      </c>
      <c r="AY97">
        <v>438</v>
      </c>
      <c r="AZ97">
        <v>438</v>
      </c>
      <c r="BA97" t="s">
        <v>639</v>
      </c>
      <c r="BB97" t="s">
        <v>254</v>
      </c>
      <c r="BC97">
        <v>23424879</v>
      </c>
      <c r="BD97">
        <v>23424879</v>
      </c>
      <c r="BE97" t="s">
        <v>1183</v>
      </c>
      <c r="BF97" t="s">
        <v>254</v>
      </c>
      <c r="BG97" t="s">
        <v>254</v>
      </c>
      <c r="BH97">
        <v>-99</v>
      </c>
      <c r="BI97">
        <v>-99</v>
      </c>
      <c r="BJ97" t="s">
        <v>1584</v>
      </c>
      <c r="BK97" t="s">
        <v>1584</v>
      </c>
      <c r="BL97" t="s">
        <v>1585</v>
      </c>
      <c r="BM97" t="s">
        <v>846</v>
      </c>
      <c r="BN97">
        <v>13</v>
      </c>
      <c r="BO97">
        <v>13</v>
      </c>
      <c r="BP97">
        <v>6</v>
      </c>
      <c r="BQ97">
        <v>6</v>
      </c>
      <c r="BR97">
        <v>1</v>
      </c>
      <c r="BS97">
        <v>0</v>
      </c>
      <c r="BT97">
        <v>5</v>
      </c>
      <c r="BU97">
        <v>10</v>
      </c>
      <c r="BV97">
        <v>1159321021</v>
      </c>
      <c r="BW97" t="s">
        <v>2990</v>
      </c>
      <c r="BX97" t="s">
        <v>2991</v>
      </c>
      <c r="BY97" t="s">
        <v>2992</v>
      </c>
      <c r="BZ97" t="s">
        <v>253</v>
      </c>
      <c r="CA97" t="s">
        <v>253</v>
      </c>
      <c r="CB97" t="s">
        <v>253</v>
      </c>
      <c r="CC97" t="s">
        <v>253</v>
      </c>
      <c r="CD97" t="s">
        <v>2993</v>
      </c>
      <c r="CE97" t="s">
        <v>2994</v>
      </c>
      <c r="CF97" t="s">
        <v>253</v>
      </c>
      <c r="CG97" t="s">
        <v>253</v>
      </c>
      <c r="CH97" t="s">
        <v>253</v>
      </c>
      <c r="CI97" t="s">
        <v>2995</v>
      </c>
      <c r="CJ97" t="s">
        <v>2996</v>
      </c>
      <c r="CK97" t="s">
        <v>253</v>
      </c>
      <c r="CL97" t="s">
        <v>253</v>
      </c>
      <c r="CM97" t="s">
        <v>253</v>
      </c>
      <c r="CN97" t="s">
        <v>2997</v>
      </c>
      <c r="CO97" t="s">
        <v>253</v>
      </c>
      <c r="CP97" t="s">
        <v>2998</v>
      </c>
      <c r="CQ97" t="s">
        <v>253</v>
      </c>
      <c r="CR97" t="s">
        <v>2999</v>
      </c>
      <c r="CS97">
        <v>1.62742679600285E-2</v>
      </c>
      <c r="CT97">
        <v>0.61538029146908602</v>
      </c>
    </row>
    <row r="98" spans="1:98" x14ac:dyDescent="0.2">
      <c r="A98">
        <v>-5.56900018593727</v>
      </c>
      <c r="B98">
        <v>7.6279665165598196</v>
      </c>
      <c r="C98" t="s">
        <v>1176</v>
      </c>
      <c r="D98">
        <v>0</v>
      </c>
      <c r="E98">
        <v>3</v>
      </c>
      <c r="F98" t="s">
        <v>1003</v>
      </c>
      <c r="G98" t="s">
        <v>112</v>
      </c>
      <c r="H98">
        <v>0</v>
      </c>
      <c r="I98">
        <v>2</v>
      </c>
      <c r="J98" t="s">
        <v>1177</v>
      </c>
      <c r="K98" t="s">
        <v>1003</v>
      </c>
      <c r="L98" t="s">
        <v>112</v>
      </c>
      <c r="M98">
        <v>0</v>
      </c>
      <c r="N98" t="s">
        <v>1003</v>
      </c>
      <c r="O98" t="s">
        <v>112</v>
      </c>
      <c r="P98">
        <v>0</v>
      </c>
      <c r="Q98" t="s">
        <v>1003</v>
      </c>
      <c r="R98" t="s">
        <v>112</v>
      </c>
      <c r="S98">
        <v>0</v>
      </c>
      <c r="T98" t="s">
        <v>3000</v>
      </c>
      <c r="U98" t="s">
        <v>3000</v>
      </c>
      <c r="V98" t="s">
        <v>112</v>
      </c>
      <c r="W98" t="s">
        <v>3000</v>
      </c>
      <c r="Y98" t="s">
        <v>3001</v>
      </c>
      <c r="Z98" t="s">
        <v>568</v>
      </c>
      <c r="AA98" t="s">
        <v>3002</v>
      </c>
      <c r="AB98" t="s">
        <v>3003</v>
      </c>
      <c r="AC98" t="s">
        <v>3004</v>
      </c>
      <c r="AF98" t="s">
        <v>3000</v>
      </c>
      <c r="AH98">
        <v>4</v>
      </c>
      <c r="AI98">
        <v>6</v>
      </c>
      <c r="AJ98">
        <v>3</v>
      </c>
      <c r="AK98">
        <v>3</v>
      </c>
      <c r="AL98">
        <v>24184810</v>
      </c>
      <c r="AM98">
        <v>15</v>
      </c>
      <c r="AN98">
        <v>87120</v>
      </c>
      <c r="AO98">
        <v>2017</v>
      </c>
      <c r="AP98">
        <v>1998</v>
      </c>
      <c r="AQ98">
        <v>2016</v>
      </c>
      <c r="AR98" t="s">
        <v>1203</v>
      </c>
      <c r="AS98" t="s">
        <v>1182</v>
      </c>
      <c r="AT98">
        <v>-99</v>
      </c>
      <c r="AU98" t="s">
        <v>3005</v>
      </c>
      <c r="AV98" t="s">
        <v>568</v>
      </c>
      <c r="AW98" t="s">
        <v>112</v>
      </c>
      <c r="AX98" t="s">
        <v>112</v>
      </c>
      <c r="AY98">
        <v>384</v>
      </c>
      <c r="AZ98">
        <v>384</v>
      </c>
      <c r="BA98" t="s">
        <v>568</v>
      </c>
      <c r="BB98" t="s">
        <v>112</v>
      </c>
      <c r="BC98">
        <v>23424854</v>
      </c>
      <c r="BD98">
        <v>23424854</v>
      </c>
      <c r="BE98" t="s">
        <v>1183</v>
      </c>
      <c r="BF98" t="s">
        <v>112</v>
      </c>
      <c r="BG98" t="s">
        <v>112</v>
      </c>
      <c r="BH98">
        <v>-99</v>
      </c>
      <c r="BI98">
        <v>-99</v>
      </c>
      <c r="BJ98" t="s">
        <v>1426</v>
      </c>
      <c r="BK98" t="s">
        <v>1426</v>
      </c>
      <c r="BL98" t="s">
        <v>2762</v>
      </c>
      <c r="BM98" t="s">
        <v>921</v>
      </c>
      <c r="BN98">
        <v>13</v>
      </c>
      <c r="BO98">
        <v>13</v>
      </c>
      <c r="BP98">
        <v>4</v>
      </c>
      <c r="BQ98">
        <v>-99</v>
      </c>
      <c r="BR98">
        <v>1</v>
      </c>
      <c r="BS98">
        <v>0</v>
      </c>
      <c r="BT98">
        <v>3</v>
      </c>
      <c r="BU98">
        <v>8</v>
      </c>
      <c r="BV98">
        <v>1159320507</v>
      </c>
      <c r="BW98" t="s">
        <v>3006</v>
      </c>
      <c r="BX98" t="s">
        <v>3007</v>
      </c>
      <c r="BY98" t="s">
        <v>3008</v>
      </c>
      <c r="BZ98" t="s">
        <v>3009</v>
      </c>
      <c r="CA98" t="s">
        <v>1003</v>
      </c>
      <c r="CB98" t="s">
        <v>3010</v>
      </c>
      <c r="CC98" t="s">
        <v>3000</v>
      </c>
      <c r="CD98" t="s">
        <v>3011</v>
      </c>
      <c r="CE98" t="s">
        <v>3012</v>
      </c>
      <c r="CF98" t="s">
        <v>3013</v>
      </c>
      <c r="CG98" t="s">
        <v>3014</v>
      </c>
      <c r="CH98" t="s">
        <v>3015</v>
      </c>
      <c r="CI98" t="s">
        <v>3016</v>
      </c>
      <c r="CJ98" t="s">
        <v>3017</v>
      </c>
      <c r="CK98" t="s">
        <v>3018</v>
      </c>
      <c r="CL98" t="s">
        <v>3019</v>
      </c>
      <c r="CM98" t="s">
        <v>3020</v>
      </c>
      <c r="CN98" t="s">
        <v>3021</v>
      </c>
      <c r="CO98" t="s">
        <v>3022</v>
      </c>
      <c r="CP98" t="s">
        <v>3023</v>
      </c>
      <c r="CQ98" t="s">
        <v>3024</v>
      </c>
      <c r="CR98" t="s">
        <v>3025</v>
      </c>
      <c r="CS98">
        <v>26.2871187177638</v>
      </c>
      <c r="CT98">
        <v>36.2819679157084</v>
      </c>
    </row>
    <row r="99" spans="1:98" x14ac:dyDescent="0.2">
      <c r="A99">
        <v>20.790402471030198</v>
      </c>
      <c r="B99">
        <v>44.221375921176403</v>
      </c>
      <c r="C99" t="s">
        <v>1176</v>
      </c>
      <c r="D99">
        <v>0</v>
      </c>
      <c r="E99">
        <v>5</v>
      </c>
      <c r="F99" t="s">
        <v>1018</v>
      </c>
      <c r="G99" t="s">
        <v>386</v>
      </c>
      <c r="H99">
        <v>0</v>
      </c>
      <c r="I99">
        <v>2</v>
      </c>
      <c r="J99" t="s">
        <v>1177</v>
      </c>
      <c r="K99" t="s">
        <v>1018</v>
      </c>
      <c r="L99" t="s">
        <v>386</v>
      </c>
      <c r="M99">
        <v>0</v>
      </c>
      <c r="N99" t="s">
        <v>1018</v>
      </c>
      <c r="O99" t="s">
        <v>386</v>
      </c>
      <c r="P99">
        <v>0</v>
      </c>
      <c r="Q99" t="s">
        <v>1018</v>
      </c>
      <c r="R99" t="s">
        <v>386</v>
      </c>
      <c r="S99">
        <v>0</v>
      </c>
      <c r="T99" t="s">
        <v>385</v>
      </c>
      <c r="U99" t="s">
        <v>385</v>
      </c>
      <c r="V99" t="s">
        <v>386</v>
      </c>
      <c r="W99" t="s">
        <v>385</v>
      </c>
      <c r="Y99" t="s">
        <v>3026</v>
      </c>
      <c r="Z99" t="s">
        <v>705</v>
      </c>
      <c r="AA99" t="s">
        <v>1018</v>
      </c>
      <c r="AC99" t="s">
        <v>385</v>
      </c>
      <c r="AF99" t="s">
        <v>385</v>
      </c>
      <c r="AH99">
        <v>3</v>
      </c>
      <c r="AI99">
        <v>3</v>
      </c>
      <c r="AJ99">
        <v>2</v>
      </c>
      <c r="AK99">
        <v>10</v>
      </c>
      <c r="AL99">
        <v>7111024</v>
      </c>
      <c r="AM99">
        <v>13</v>
      </c>
      <c r="AN99">
        <v>101800</v>
      </c>
      <c r="AO99">
        <v>2017</v>
      </c>
      <c r="AP99">
        <v>2011</v>
      </c>
      <c r="AQ99">
        <v>2016</v>
      </c>
      <c r="AR99" t="s">
        <v>1203</v>
      </c>
      <c r="AS99" t="s">
        <v>1204</v>
      </c>
      <c r="AT99">
        <v>-99</v>
      </c>
      <c r="AU99" t="s">
        <v>3027</v>
      </c>
      <c r="AV99" t="s">
        <v>705</v>
      </c>
      <c r="AW99" t="s">
        <v>386</v>
      </c>
      <c r="AX99" t="s">
        <v>386</v>
      </c>
      <c r="AY99">
        <v>688</v>
      </c>
      <c r="AZ99">
        <v>688</v>
      </c>
      <c r="BA99" t="s">
        <v>3028</v>
      </c>
      <c r="BB99" t="s">
        <v>386</v>
      </c>
      <c r="BC99">
        <v>-90</v>
      </c>
      <c r="BD99">
        <v>20069818</v>
      </c>
      <c r="BE99" t="s">
        <v>3029</v>
      </c>
      <c r="BF99" t="s">
        <v>386</v>
      </c>
      <c r="BG99" t="s">
        <v>386</v>
      </c>
      <c r="BH99">
        <v>-99</v>
      </c>
      <c r="BI99">
        <v>-99</v>
      </c>
      <c r="BJ99" t="s">
        <v>1584</v>
      </c>
      <c r="BK99" t="s">
        <v>1584</v>
      </c>
      <c r="BL99" t="s">
        <v>2365</v>
      </c>
      <c r="BM99" t="s">
        <v>846</v>
      </c>
      <c r="BN99">
        <v>6</v>
      </c>
      <c r="BO99">
        <v>6</v>
      </c>
      <c r="BP99">
        <v>5</v>
      </c>
      <c r="BQ99">
        <v>-99</v>
      </c>
      <c r="BR99">
        <v>1</v>
      </c>
      <c r="BS99">
        <v>0</v>
      </c>
      <c r="BT99">
        <v>4</v>
      </c>
      <c r="BU99">
        <v>7</v>
      </c>
      <c r="BV99">
        <v>1159321267</v>
      </c>
      <c r="BW99" t="s">
        <v>3030</v>
      </c>
      <c r="BX99" t="s">
        <v>3031</v>
      </c>
      <c r="BY99" t="s">
        <v>3032</v>
      </c>
      <c r="BZ99" t="s">
        <v>3033</v>
      </c>
      <c r="CA99" t="s">
        <v>385</v>
      </c>
      <c r="CB99" t="s">
        <v>385</v>
      </c>
      <c r="CC99" t="s">
        <v>3034</v>
      </c>
      <c r="CD99" t="s">
        <v>3035</v>
      </c>
      <c r="CE99" t="s">
        <v>3036</v>
      </c>
      <c r="CF99" t="s">
        <v>3037</v>
      </c>
      <c r="CG99" t="s">
        <v>385</v>
      </c>
      <c r="CH99" t="s">
        <v>385</v>
      </c>
      <c r="CI99" t="s">
        <v>3038</v>
      </c>
      <c r="CJ99" t="s">
        <v>3039</v>
      </c>
      <c r="CK99" t="s">
        <v>3040</v>
      </c>
      <c r="CL99" t="s">
        <v>385</v>
      </c>
      <c r="CM99" t="s">
        <v>3041</v>
      </c>
      <c r="CN99" t="s">
        <v>3042</v>
      </c>
      <c r="CO99" t="s">
        <v>3033</v>
      </c>
      <c r="CP99" t="s">
        <v>3043</v>
      </c>
      <c r="CQ99" t="s">
        <v>385</v>
      </c>
      <c r="CR99" t="s">
        <v>3044</v>
      </c>
      <c r="CS99">
        <v>8.7378834616914105</v>
      </c>
      <c r="CT99">
        <v>20.588672292084301</v>
      </c>
    </row>
    <row r="100" spans="1:98" x14ac:dyDescent="0.2">
      <c r="A100">
        <v>-3.5390794120227098</v>
      </c>
      <c r="B100">
        <v>17.344162790956201</v>
      </c>
      <c r="C100" t="s">
        <v>1176</v>
      </c>
      <c r="D100">
        <v>0</v>
      </c>
      <c r="E100">
        <v>3</v>
      </c>
      <c r="F100" t="s">
        <v>267</v>
      </c>
      <c r="G100" t="s">
        <v>268</v>
      </c>
      <c r="H100">
        <v>0</v>
      </c>
      <c r="I100">
        <v>2</v>
      </c>
      <c r="J100" t="s">
        <v>1177</v>
      </c>
      <c r="K100" t="s">
        <v>267</v>
      </c>
      <c r="L100" t="s">
        <v>268</v>
      </c>
      <c r="M100">
        <v>0</v>
      </c>
      <c r="N100" t="s">
        <v>267</v>
      </c>
      <c r="O100" t="s">
        <v>268</v>
      </c>
      <c r="P100">
        <v>0</v>
      </c>
      <c r="Q100" t="s">
        <v>267</v>
      </c>
      <c r="R100" t="s">
        <v>268</v>
      </c>
      <c r="S100">
        <v>0</v>
      </c>
      <c r="T100" t="s">
        <v>267</v>
      </c>
      <c r="U100" t="s">
        <v>267</v>
      </c>
      <c r="V100" t="s">
        <v>268</v>
      </c>
      <c r="W100" t="s">
        <v>267</v>
      </c>
      <c r="Y100" t="s">
        <v>267</v>
      </c>
      <c r="Z100" t="s">
        <v>646</v>
      </c>
      <c r="AA100" t="s">
        <v>3045</v>
      </c>
      <c r="AC100" t="s">
        <v>267</v>
      </c>
      <c r="AF100" t="s">
        <v>267</v>
      </c>
      <c r="AH100">
        <v>1</v>
      </c>
      <c r="AI100">
        <v>4</v>
      </c>
      <c r="AJ100">
        <v>1</v>
      </c>
      <c r="AK100">
        <v>7</v>
      </c>
      <c r="AL100">
        <v>17885245</v>
      </c>
      <c r="AM100">
        <v>14</v>
      </c>
      <c r="AN100">
        <v>38090</v>
      </c>
      <c r="AO100">
        <v>2017</v>
      </c>
      <c r="AP100">
        <v>2009</v>
      </c>
      <c r="AQ100">
        <v>2016</v>
      </c>
      <c r="AR100" t="s">
        <v>1424</v>
      </c>
      <c r="AS100" t="s">
        <v>1425</v>
      </c>
      <c r="AT100">
        <v>-99</v>
      </c>
      <c r="AU100" t="s">
        <v>646</v>
      </c>
      <c r="AV100" t="s">
        <v>646</v>
      </c>
      <c r="AW100" t="s">
        <v>268</v>
      </c>
      <c r="AX100" t="s">
        <v>268</v>
      </c>
      <c r="AY100">
        <v>466</v>
      </c>
      <c r="AZ100">
        <v>466</v>
      </c>
      <c r="BA100" t="s">
        <v>646</v>
      </c>
      <c r="BB100" t="s">
        <v>268</v>
      </c>
      <c r="BC100">
        <v>23424891</v>
      </c>
      <c r="BD100">
        <v>23424891</v>
      </c>
      <c r="BE100" t="s">
        <v>1183</v>
      </c>
      <c r="BF100" t="s">
        <v>268</v>
      </c>
      <c r="BG100" t="s">
        <v>268</v>
      </c>
      <c r="BH100">
        <v>-99</v>
      </c>
      <c r="BI100">
        <v>-99</v>
      </c>
      <c r="BJ100" t="s">
        <v>1426</v>
      </c>
      <c r="BK100" t="s">
        <v>1426</v>
      </c>
      <c r="BL100" t="s">
        <v>2762</v>
      </c>
      <c r="BM100" t="s">
        <v>921</v>
      </c>
      <c r="BN100">
        <v>4</v>
      </c>
      <c r="BO100">
        <v>4</v>
      </c>
      <c r="BP100">
        <v>4</v>
      </c>
      <c r="BQ100">
        <v>-99</v>
      </c>
      <c r="BR100">
        <v>1</v>
      </c>
      <c r="BS100">
        <v>0</v>
      </c>
      <c r="BT100">
        <v>3</v>
      </c>
      <c r="BU100">
        <v>7</v>
      </c>
      <c r="BV100">
        <v>1159321063</v>
      </c>
      <c r="BW100" t="s">
        <v>3046</v>
      </c>
      <c r="BX100" t="s">
        <v>3047</v>
      </c>
      <c r="BY100" t="s">
        <v>3048</v>
      </c>
      <c r="BZ100" t="s">
        <v>267</v>
      </c>
      <c r="CA100" t="s">
        <v>267</v>
      </c>
      <c r="CB100" t="s">
        <v>3049</v>
      </c>
      <c r="CC100" t="s">
        <v>267</v>
      </c>
      <c r="CD100" t="s">
        <v>3050</v>
      </c>
      <c r="CE100" t="s">
        <v>3051</v>
      </c>
      <c r="CF100" t="s">
        <v>267</v>
      </c>
      <c r="CG100" t="s">
        <v>267</v>
      </c>
      <c r="CH100" t="s">
        <v>267</v>
      </c>
      <c r="CI100" t="s">
        <v>3052</v>
      </c>
      <c r="CJ100" t="s">
        <v>3053</v>
      </c>
      <c r="CK100" t="s">
        <v>267</v>
      </c>
      <c r="CL100" t="s">
        <v>267</v>
      </c>
      <c r="CM100" t="s">
        <v>267</v>
      </c>
      <c r="CN100" t="s">
        <v>3054</v>
      </c>
      <c r="CO100" t="s">
        <v>267</v>
      </c>
      <c r="CP100" t="s">
        <v>267</v>
      </c>
      <c r="CQ100" t="s">
        <v>267</v>
      </c>
      <c r="CR100" t="s">
        <v>3055</v>
      </c>
      <c r="CS100">
        <v>106.682411545807</v>
      </c>
      <c r="CT100">
        <v>66.698794471651794</v>
      </c>
    </row>
    <row r="101" spans="1:98" x14ac:dyDescent="0.2">
      <c r="A101">
        <v>-14.4713060276388</v>
      </c>
      <c r="B101">
        <v>14.3677885788531</v>
      </c>
      <c r="C101" t="s">
        <v>1176</v>
      </c>
      <c r="D101">
        <v>0</v>
      </c>
      <c r="E101">
        <v>3</v>
      </c>
      <c r="F101" t="s">
        <v>383</v>
      </c>
      <c r="G101" t="s">
        <v>384</v>
      </c>
      <c r="H101">
        <v>0</v>
      </c>
      <c r="I101">
        <v>2</v>
      </c>
      <c r="J101" t="s">
        <v>1177</v>
      </c>
      <c r="K101" t="s">
        <v>383</v>
      </c>
      <c r="L101" t="s">
        <v>384</v>
      </c>
      <c r="M101">
        <v>0</v>
      </c>
      <c r="N101" t="s">
        <v>383</v>
      </c>
      <c r="O101" t="s">
        <v>384</v>
      </c>
      <c r="P101">
        <v>0</v>
      </c>
      <c r="Q101" t="s">
        <v>383</v>
      </c>
      <c r="R101" t="s">
        <v>384</v>
      </c>
      <c r="S101">
        <v>0</v>
      </c>
      <c r="T101" t="s">
        <v>383</v>
      </c>
      <c r="U101" t="s">
        <v>383</v>
      </c>
      <c r="V101" t="s">
        <v>384</v>
      </c>
      <c r="W101" t="s">
        <v>383</v>
      </c>
      <c r="Y101" t="s">
        <v>3056</v>
      </c>
      <c r="Z101" t="s">
        <v>704</v>
      </c>
      <c r="AA101" t="s">
        <v>3057</v>
      </c>
      <c r="AC101" t="s">
        <v>383</v>
      </c>
      <c r="AF101" t="s">
        <v>383</v>
      </c>
      <c r="AH101">
        <v>2</v>
      </c>
      <c r="AI101">
        <v>6</v>
      </c>
      <c r="AJ101">
        <v>5</v>
      </c>
      <c r="AK101">
        <v>5</v>
      </c>
      <c r="AL101">
        <v>14668522</v>
      </c>
      <c r="AM101">
        <v>14</v>
      </c>
      <c r="AN101">
        <v>39720</v>
      </c>
      <c r="AO101">
        <v>2017</v>
      </c>
      <c r="AP101">
        <v>2002</v>
      </c>
      <c r="AQ101">
        <v>2016</v>
      </c>
      <c r="AR101" t="s">
        <v>1424</v>
      </c>
      <c r="AS101" t="s">
        <v>1182</v>
      </c>
      <c r="AT101">
        <v>-99</v>
      </c>
      <c r="AU101" t="s">
        <v>708</v>
      </c>
      <c r="AV101" t="s">
        <v>704</v>
      </c>
      <c r="AW101" t="s">
        <v>384</v>
      </c>
      <c r="AX101" t="s">
        <v>384</v>
      </c>
      <c r="AY101">
        <v>686</v>
      </c>
      <c r="AZ101">
        <v>686</v>
      </c>
      <c r="BA101" t="s">
        <v>704</v>
      </c>
      <c r="BB101" t="s">
        <v>384</v>
      </c>
      <c r="BC101">
        <v>23424943</v>
      </c>
      <c r="BD101">
        <v>23424943</v>
      </c>
      <c r="BE101" t="s">
        <v>1183</v>
      </c>
      <c r="BF101" t="s">
        <v>384</v>
      </c>
      <c r="BG101" t="s">
        <v>384</v>
      </c>
      <c r="BH101">
        <v>-99</v>
      </c>
      <c r="BI101">
        <v>-99</v>
      </c>
      <c r="BJ101" t="s">
        <v>1426</v>
      </c>
      <c r="BK101" t="s">
        <v>1426</v>
      </c>
      <c r="BL101" t="s">
        <v>2762</v>
      </c>
      <c r="BM101" t="s">
        <v>921</v>
      </c>
      <c r="BN101">
        <v>7</v>
      </c>
      <c r="BO101">
        <v>7</v>
      </c>
      <c r="BP101">
        <v>4</v>
      </c>
      <c r="BQ101">
        <v>-99</v>
      </c>
      <c r="BR101">
        <v>1</v>
      </c>
      <c r="BS101">
        <v>0</v>
      </c>
      <c r="BT101">
        <v>3</v>
      </c>
      <c r="BU101">
        <v>8</v>
      </c>
      <c r="BV101">
        <v>1159321243</v>
      </c>
      <c r="BW101" t="s">
        <v>3058</v>
      </c>
      <c r="BX101" t="s">
        <v>3059</v>
      </c>
      <c r="BY101" t="s">
        <v>3060</v>
      </c>
      <c r="BZ101" t="s">
        <v>383</v>
      </c>
      <c r="CA101" t="s">
        <v>383</v>
      </c>
      <c r="CB101" t="s">
        <v>383</v>
      </c>
      <c r="CC101" t="s">
        <v>3061</v>
      </c>
      <c r="CD101" t="s">
        <v>3062</v>
      </c>
      <c r="CE101" t="s">
        <v>3063</v>
      </c>
      <c r="CF101" t="s">
        <v>3064</v>
      </c>
      <c r="CG101" t="s">
        <v>383</v>
      </c>
      <c r="CH101" t="s">
        <v>383</v>
      </c>
      <c r="CI101" t="s">
        <v>3065</v>
      </c>
      <c r="CJ101" t="s">
        <v>3066</v>
      </c>
      <c r="CK101" t="s">
        <v>383</v>
      </c>
      <c r="CL101" t="s">
        <v>383</v>
      </c>
      <c r="CM101" t="s">
        <v>383</v>
      </c>
      <c r="CN101" t="s">
        <v>3067</v>
      </c>
      <c r="CO101" t="s">
        <v>383</v>
      </c>
      <c r="CP101" t="s">
        <v>383</v>
      </c>
      <c r="CQ101" t="s">
        <v>3061</v>
      </c>
      <c r="CR101" t="s">
        <v>3068</v>
      </c>
      <c r="CS101">
        <v>16.445668933803599</v>
      </c>
      <c r="CT101">
        <v>34.318363938583502</v>
      </c>
    </row>
    <row r="102" spans="1:98" x14ac:dyDescent="0.2">
      <c r="A102">
        <v>8.0912392760859504</v>
      </c>
      <c r="B102">
        <v>9.5953148263215198</v>
      </c>
      <c r="C102" t="s">
        <v>1176</v>
      </c>
      <c r="D102">
        <v>0</v>
      </c>
      <c r="E102">
        <v>2</v>
      </c>
      <c r="F102" t="s">
        <v>315</v>
      </c>
      <c r="G102" t="s">
        <v>316</v>
      </c>
      <c r="H102">
        <v>0</v>
      </c>
      <c r="I102">
        <v>2</v>
      </c>
      <c r="J102" t="s">
        <v>1177</v>
      </c>
      <c r="K102" t="s">
        <v>315</v>
      </c>
      <c r="L102" t="s">
        <v>316</v>
      </c>
      <c r="M102">
        <v>0</v>
      </c>
      <c r="N102" t="s">
        <v>315</v>
      </c>
      <c r="O102" t="s">
        <v>316</v>
      </c>
      <c r="P102">
        <v>0</v>
      </c>
      <c r="Q102" t="s">
        <v>315</v>
      </c>
      <c r="R102" t="s">
        <v>316</v>
      </c>
      <c r="S102">
        <v>0</v>
      </c>
      <c r="T102" t="s">
        <v>315</v>
      </c>
      <c r="U102" t="s">
        <v>315</v>
      </c>
      <c r="V102" t="s">
        <v>316</v>
      </c>
      <c r="W102" t="s">
        <v>315</v>
      </c>
      <c r="Y102" t="s">
        <v>315</v>
      </c>
      <c r="Z102" t="s">
        <v>670</v>
      </c>
      <c r="AA102" t="s">
        <v>3069</v>
      </c>
      <c r="AC102" t="s">
        <v>315</v>
      </c>
      <c r="AF102" t="s">
        <v>315</v>
      </c>
      <c r="AH102">
        <v>3</v>
      </c>
      <c r="AI102">
        <v>2</v>
      </c>
      <c r="AJ102">
        <v>5</v>
      </c>
      <c r="AK102">
        <v>2</v>
      </c>
      <c r="AL102">
        <v>190632261</v>
      </c>
      <c r="AM102">
        <v>17</v>
      </c>
      <c r="AN102">
        <v>1089000</v>
      </c>
      <c r="AO102">
        <v>2017</v>
      </c>
      <c r="AP102">
        <v>2006</v>
      </c>
      <c r="AQ102">
        <v>2016</v>
      </c>
      <c r="AR102" t="s">
        <v>1223</v>
      </c>
      <c r="AS102" t="s">
        <v>1182</v>
      </c>
      <c r="AT102">
        <v>-99</v>
      </c>
      <c r="AU102" t="s">
        <v>668</v>
      </c>
      <c r="AV102" t="s">
        <v>670</v>
      </c>
      <c r="AW102" t="s">
        <v>316</v>
      </c>
      <c r="AX102" t="s">
        <v>316</v>
      </c>
      <c r="AY102">
        <v>566</v>
      </c>
      <c r="AZ102">
        <v>566</v>
      </c>
      <c r="BA102" t="s">
        <v>670</v>
      </c>
      <c r="BB102" t="s">
        <v>316</v>
      </c>
      <c r="BC102">
        <v>23424908</v>
      </c>
      <c r="BD102">
        <v>23424908</v>
      </c>
      <c r="BE102" t="s">
        <v>1183</v>
      </c>
      <c r="BF102" t="s">
        <v>316</v>
      </c>
      <c r="BG102" t="s">
        <v>316</v>
      </c>
      <c r="BH102">
        <v>-99</v>
      </c>
      <c r="BI102">
        <v>-99</v>
      </c>
      <c r="BJ102" t="s">
        <v>1426</v>
      </c>
      <c r="BK102" t="s">
        <v>1426</v>
      </c>
      <c r="BL102" t="s">
        <v>2762</v>
      </c>
      <c r="BM102" t="s">
        <v>921</v>
      </c>
      <c r="BN102">
        <v>7</v>
      </c>
      <c r="BO102">
        <v>7</v>
      </c>
      <c r="BP102">
        <v>7</v>
      </c>
      <c r="BQ102">
        <v>-99</v>
      </c>
      <c r="BR102">
        <v>1</v>
      </c>
      <c r="BS102">
        <v>0</v>
      </c>
      <c r="BT102">
        <v>1.7</v>
      </c>
      <c r="BU102">
        <v>6.7</v>
      </c>
      <c r="BV102">
        <v>1159321089</v>
      </c>
      <c r="BW102" t="s">
        <v>3070</v>
      </c>
      <c r="BX102" t="s">
        <v>3071</v>
      </c>
      <c r="BY102" t="s">
        <v>3072</v>
      </c>
      <c r="BZ102" t="s">
        <v>315</v>
      </c>
      <c r="CA102" t="s">
        <v>315</v>
      </c>
      <c r="CB102" t="s">
        <v>315</v>
      </c>
      <c r="CC102" t="s">
        <v>315</v>
      </c>
      <c r="CD102" t="s">
        <v>3073</v>
      </c>
      <c r="CE102" t="s">
        <v>3074</v>
      </c>
      <c r="CF102" t="s">
        <v>3075</v>
      </c>
      <c r="CG102" t="s">
        <v>315</v>
      </c>
      <c r="CH102" t="s">
        <v>315</v>
      </c>
      <c r="CI102" t="s">
        <v>3076</v>
      </c>
      <c r="CJ102" t="s">
        <v>3077</v>
      </c>
      <c r="CK102" t="s">
        <v>315</v>
      </c>
      <c r="CL102" t="s">
        <v>315</v>
      </c>
      <c r="CM102" t="s">
        <v>3075</v>
      </c>
      <c r="CN102" t="s">
        <v>3078</v>
      </c>
      <c r="CO102" t="s">
        <v>315</v>
      </c>
      <c r="CP102" t="s">
        <v>3079</v>
      </c>
      <c r="CQ102" t="s">
        <v>315</v>
      </c>
      <c r="CR102" t="s">
        <v>3080</v>
      </c>
      <c r="CS102">
        <v>74.803066188893396</v>
      </c>
      <c r="CT102">
        <v>54.803889742456398</v>
      </c>
    </row>
    <row r="103" spans="1:98" x14ac:dyDescent="0.2">
      <c r="A103">
        <v>2.3287407308827799</v>
      </c>
      <c r="B103">
        <v>9.6412166851826804</v>
      </c>
      <c r="C103" t="s">
        <v>1176</v>
      </c>
      <c r="D103">
        <v>0</v>
      </c>
      <c r="E103">
        <v>5</v>
      </c>
      <c r="F103" t="s">
        <v>51</v>
      </c>
      <c r="G103" t="s">
        <v>52</v>
      </c>
      <c r="H103">
        <v>0</v>
      </c>
      <c r="I103">
        <v>2</v>
      </c>
      <c r="J103" t="s">
        <v>1177</v>
      </c>
      <c r="K103" t="s">
        <v>51</v>
      </c>
      <c r="L103" t="s">
        <v>52</v>
      </c>
      <c r="M103">
        <v>0</v>
      </c>
      <c r="N103" t="s">
        <v>51</v>
      </c>
      <c r="O103" t="s">
        <v>52</v>
      </c>
      <c r="P103">
        <v>0</v>
      </c>
      <c r="Q103" t="s">
        <v>51</v>
      </c>
      <c r="R103" t="s">
        <v>52</v>
      </c>
      <c r="S103">
        <v>0</v>
      </c>
      <c r="T103" t="s">
        <v>51</v>
      </c>
      <c r="U103" t="s">
        <v>51</v>
      </c>
      <c r="V103" t="s">
        <v>52</v>
      </c>
      <c r="W103" t="s">
        <v>51</v>
      </c>
      <c r="Y103" t="s">
        <v>51</v>
      </c>
      <c r="Z103" t="s">
        <v>538</v>
      </c>
      <c r="AA103" t="s">
        <v>3081</v>
      </c>
      <c r="AC103" t="s">
        <v>51</v>
      </c>
      <c r="AF103" t="s">
        <v>51</v>
      </c>
      <c r="AH103">
        <v>1</v>
      </c>
      <c r="AI103">
        <v>2</v>
      </c>
      <c r="AJ103">
        <v>2</v>
      </c>
      <c r="AK103">
        <v>12</v>
      </c>
      <c r="AL103">
        <v>11038805</v>
      </c>
      <c r="AM103">
        <v>14</v>
      </c>
      <c r="AN103">
        <v>24310</v>
      </c>
      <c r="AO103">
        <v>2017</v>
      </c>
      <c r="AP103">
        <v>2002</v>
      </c>
      <c r="AQ103">
        <v>2016</v>
      </c>
      <c r="AR103" t="s">
        <v>1424</v>
      </c>
      <c r="AS103" t="s">
        <v>1425</v>
      </c>
      <c r="AT103">
        <v>-99</v>
      </c>
      <c r="AU103" t="s">
        <v>547</v>
      </c>
      <c r="AV103" t="s">
        <v>538</v>
      </c>
      <c r="AW103" t="s">
        <v>52</v>
      </c>
      <c r="AX103" t="s">
        <v>52</v>
      </c>
      <c r="AY103">
        <v>204</v>
      </c>
      <c r="AZ103">
        <v>204</v>
      </c>
      <c r="BA103" t="s">
        <v>538</v>
      </c>
      <c r="BB103" t="s">
        <v>52</v>
      </c>
      <c r="BC103">
        <v>23424764</v>
      </c>
      <c r="BD103">
        <v>23424764</v>
      </c>
      <c r="BE103" t="s">
        <v>1183</v>
      </c>
      <c r="BF103" t="s">
        <v>52</v>
      </c>
      <c r="BG103" t="s">
        <v>52</v>
      </c>
      <c r="BH103">
        <v>-99</v>
      </c>
      <c r="BI103">
        <v>-99</v>
      </c>
      <c r="BJ103" t="s">
        <v>1426</v>
      </c>
      <c r="BK103" t="s">
        <v>1426</v>
      </c>
      <c r="BL103" t="s">
        <v>2762</v>
      </c>
      <c r="BM103" t="s">
        <v>921</v>
      </c>
      <c r="BN103">
        <v>5</v>
      </c>
      <c r="BO103">
        <v>5</v>
      </c>
      <c r="BP103">
        <v>5</v>
      </c>
      <c r="BQ103">
        <v>-99</v>
      </c>
      <c r="BR103">
        <v>1</v>
      </c>
      <c r="BS103">
        <v>0</v>
      </c>
      <c r="BT103">
        <v>4</v>
      </c>
      <c r="BU103">
        <v>9</v>
      </c>
      <c r="BV103">
        <v>1159320399</v>
      </c>
      <c r="BW103" t="s">
        <v>3082</v>
      </c>
      <c r="BX103" t="s">
        <v>3083</v>
      </c>
      <c r="BY103" t="s">
        <v>3084</v>
      </c>
      <c r="BZ103" t="s">
        <v>51</v>
      </c>
      <c r="CA103" t="s">
        <v>51</v>
      </c>
      <c r="CB103" t="s">
        <v>3085</v>
      </c>
      <c r="CC103" t="s">
        <v>3086</v>
      </c>
      <c r="CD103" t="s">
        <v>3087</v>
      </c>
      <c r="CE103" t="s">
        <v>3088</v>
      </c>
      <c r="CF103" t="s">
        <v>51</v>
      </c>
      <c r="CG103" t="s">
        <v>51</v>
      </c>
      <c r="CH103" t="s">
        <v>51</v>
      </c>
      <c r="CI103" t="s">
        <v>3089</v>
      </c>
      <c r="CJ103" t="s">
        <v>3090</v>
      </c>
      <c r="CK103" t="s">
        <v>51</v>
      </c>
      <c r="CL103" t="s">
        <v>51</v>
      </c>
      <c r="CM103" t="s">
        <v>3091</v>
      </c>
      <c r="CN103" t="s">
        <v>3092</v>
      </c>
      <c r="CO103" t="s">
        <v>51</v>
      </c>
      <c r="CP103" t="s">
        <v>51</v>
      </c>
      <c r="CQ103" t="s">
        <v>3086</v>
      </c>
      <c r="CR103" t="s">
        <v>3093</v>
      </c>
      <c r="CS103">
        <v>9.5681123694466894</v>
      </c>
      <c r="CT103">
        <v>18.104312212951001</v>
      </c>
    </row>
    <row r="104" spans="1:98" x14ac:dyDescent="0.2">
      <c r="A104">
        <v>17.536985012360599</v>
      </c>
      <c r="B104">
        <v>-12.292315690929801</v>
      </c>
      <c r="C104" t="s">
        <v>1176</v>
      </c>
      <c r="D104">
        <v>0</v>
      </c>
      <c r="E104">
        <v>3</v>
      </c>
      <c r="F104" t="s">
        <v>19</v>
      </c>
      <c r="G104" t="s">
        <v>20</v>
      </c>
      <c r="H104">
        <v>0</v>
      </c>
      <c r="I104">
        <v>2</v>
      </c>
      <c r="J104" t="s">
        <v>1177</v>
      </c>
      <c r="K104" t="s">
        <v>19</v>
      </c>
      <c r="L104" t="s">
        <v>20</v>
      </c>
      <c r="M104">
        <v>0</v>
      </c>
      <c r="N104" t="s">
        <v>19</v>
      </c>
      <c r="O104" t="s">
        <v>20</v>
      </c>
      <c r="P104">
        <v>0</v>
      </c>
      <c r="Q104" t="s">
        <v>19</v>
      </c>
      <c r="R104" t="s">
        <v>20</v>
      </c>
      <c r="S104">
        <v>0</v>
      </c>
      <c r="T104" t="s">
        <v>19</v>
      </c>
      <c r="U104" t="s">
        <v>19</v>
      </c>
      <c r="V104" t="s">
        <v>20</v>
      </c>
      <c r="W104" t="s">
        <v>19</v>
      </c>
      <c r="Y104" t="s">
        <v>3094</v>
      </c>
      <c r="Z104" t="s">
        <v>522</v>
      </c>
      <c r="AA104" t="s">
        <v>3095</v>
      </c>
      <c r="AC104" t="s">
        <v>19</v>
      </c>
      <c r="AF104" t="s">
        <v>19</v>
      </c>
      <c r="AH104">
        <v>3</v>
      </c>
      <c r="AI104">
        <v>2</v>
      </c>
      <c r="AJ104">
        <v>6</v>
      </c>
      <c r="AK104">
        <v>1</v>
      </c>
      <c r="AL104">
        <v>29310273</v>
      </c>
      <c r="AM104">
        <v>15</v>
      </c>
      <c r="AN104">
        <v>189000</v>
      </c>
      <c r="AO104">
        <v>2017</v>
      </c>
      <c r="AP104">
        <v>1970</v>
      </c>
      <c r="AQ104">
        <v>2016</v>
      </c>
      <c r="AR104" t="s">
        <v>1424</v>
      </c>
      <c r="AS104" t="s">
        <v>1204</v>
      </c>
      <c r="AT104">
        <v>-99</v>
      </c>
      <c r="AU104" t="s">
        <v>522</v>
      </c>
      <c r="AV104" t="s">
        <v>522</v>
      </c>
      <c r="AW104" t="s">
        <v>20</v>
      </c>
      <c r="AX104" t="s">
        <v>20</v>
      </c>
      <c r="AY104">
        <v>24</v>
      </c>
      <c r="AZ104">
        <v>24</v>
      </c>
      <c r="BA104" t="s">
        <v>522</v>
      </c>
      <c r="BB104" t="s">
        <v>20</v>
      </c>
      <c r="BC104">
        <v>23424745</v>
      </c>
      <c r="BD104">
        <v>23424745</v>
      </c>
      <c r="BE104" t="s">
        <v>1183</v>
      </c>
      <c r="BF104" t="s">
        <v>20</v>
      </c>
      <c r="BG104" t="s">
        <v>20</v>
      </c>
      <c r="BH104">
        <v>-99</v>
      </c>
      <c r="BI104">
        <v>-99</v>
      </c>
      <c r="BJ104" t="s">
        <v>1426</v>
      </c>
      <c r="BK104" t="s">
        <v>1426</v>
      </c>
      <c r="BL104" t="s">
        <v>1758</v>
      </c>
      <c r="BM104" t="s">
        <v>921</v>
      </c>
      <c r="BN104">
        <v>6</v>
      </c>
      <c r="BO104">
        <v>6</v>
      </c>
      <c r="BP104">
        <v>4</v>
      </c>
      <c r="BQ104">
        <v>-99</v>
      </c>
      <c r="BR104">
        <v>1</v>
      </c>
      <c r="BS104">
        <v>0</v>
      </c>
      <c r="BT104">
        <v>3</v>
      </c>
      <c r="BU104">
        <v>7</v>
      </c>
      <c r="BV104">
        <v>1159320323</v>
      </c>
      <c r="BW104" t="s">
        <v>3096</v>
      </c>
      <c r="BX104" t="s">
        <v>3097</v>
      </c>
      <c r="BY104" t="s">
        <v>3098</v>
      </c>
      <c r="BZ104" t="s">
        <v>19</v>
      </c>
      <c r="CA104" t="s">
        <v>19</v>
      </c>
      <c r="CB104" t="s">
        <v>19</v>
      </c>
      <c r="CC104" t="s">
        <v>19</v>
      </c>
      <c r="CD104" t="s">
        <v>3099</v>
      </c>
      <c r="CE104" t="s">
        <v>3100</v>
      </c>
      <c r="CF104" t="s">
        <v>19</v>
      </c>
      <c r="CG104" t="s">
        <v>19</v>
      </c>
      <c r="CH104" t="s">
        <v>19</v>
      </c>
      <c r="CI104" t="s">
        <v>3101</v>
      </c>
      <c r="CJ104" t="s">
        <v>3102</v>
      </c>
      <c r="CK104" t="s">
        <v>19</v>
      </c>
      <c r="CL104" t="s">
        <v>19</v>
      </c>
      <c r="CM104" t="s">
        <v>19</v>
      </c>
      <c r="CN104" t="s">
        <v>3103</v>
      </c>
      <c r="CO104" t="s">
        <v>19</v>
      </c>
      <c r="CP104" t="s">
        <v>19</v>
      </c>
      <c r="CQ104" t="s">
        <v>19</v>
      </c>
      <c r="CR104" t="s">
        <v>3104</v>
      </c>
      <c r="CS104">
        <v>103.58546712890499</v>
      </c>
      <c r="CT104">
        <v>61.829045010309201</v>
      </c>
    </row>
    <row r="105" spans="1:98" x14ac:dyDescent="0.2">
      <c r="A105">
        <v>16.3985488378203</v>
      </c>
      <c r="B105">
        <v>45.0677261679566</v>
      </c>
      <c r="C105" t="s">
        <v>1176</v>
      </c>
      <c r="D105">
        <v>0</v>
      </c>
      <c r="E105">
        <v>6</v>
      </c>
      <c r="F105" t="s">
        <v>113</v>
      </c>
      <c r="G105" t="s">
        <v>114</v>
      </c>
      <c r="H105">
        <v>0</v>
      </c>
      <c r="I105">
        <v>2</v>
      </c>
      <c r="J105" t="s">
        <v>1177</v>
      </c>
      <c r="K105" t="s">
        <v>113</v>
      </c>
      <c r="L105" t="s">
        <v>114</v>
      </c>
      <c r="M105">
        <v>0</v>
      </c>
      <c r="N105" t="s">
        <v>113</v>
      </c>
      <c r="O105" t="s">
        <v>114</v>
      </c>
      <c r="P105">
        <v>0</v>
      </c>
      <c r="Q105" t="s">
        <v>113</v>
      </c>
      <c r="R105" t="s">
        <v>114</v>
      </c>
      <c r="S105">
        <v>0</v>
      </c>
      <c r="T105" t="s">
        <v>113</v>
      </c>
      <c r="U105" t="s">
        <v>113</v>
      </c>
      <c r="V105" t="s">
        <v>114</v>
      </c>
      <c r="W105" t="s">
        <v>113</v>
      </c>
      <c r="Y105" t="s">
        <v>3105</v>
      </c>
      <c r="Z105" t="s">
        <v>569</v>
      </c>
      <c r="AA105" t="s">
        <v>3106</v>
      </c>
      <c r="AC105" t="s">
        <v>113</v>
      </c>
      <c r="AF105" t="s">
        <v>113</v>
      </c>
      <c r="AH105">
        <v>5</v>
      </c>
      <c r="AI105">
        <v>4</v>
      </c>
      <c r="AJ105">
        <v>5</v>
      </c>
      <c r="AK105">
        <v>1</v>
      </c>
      <c r="AL105">
        <v>4292095</v>
      </c>
      <c r="AM105">
        <v>12</v>
      </c>
      <c r="AN105">
        <v>94240</v>
      </c>
      <c r="AO105">
        <v>2017</v>
      </c>
      <c r="AP105">
        <v>2011</v>
      </c>
      <c r="AQ105">
        <v>2016</v>
      </c>
      <c r="AR105" t="s">
        <v>1288</v>
      </c>
      <c r="AS105" t="s">
        <v>1289</v>
      </c>
      <c r="AT105">
        <v>-99</v>
      </c>
      <c r="AU105" t="s">
        <v>569</v>
      </c>
      <c r="AV105" t="s">
        <v>569</v>
      </c>
      <c r="AW105" t="s">
        <v>114</v>
      </c>
      <c r="AX105" t="s">
        <v>114</v>
      </c>
      <c r="AY105">
        <v>191</v>
      </c>
      <c r="AZ105">
        <v>191</v>
      </c>
      <c r="BA105" t="s">
        <v>569</v>
      </c>
      <c r="BB105" t="s">
        <v>114</v>
      </c>
      <c r="BC105">
        <v>23424843</v>
      </c>
      <c r="BD105">
        <v>23424843</v>
      </c>
      <c r="BE105" t="s">
        <v>1183</v>
      </c>
      <c r="BF105" t="s">
        <v>114</v>
      </c>
      <c r="BG105" t="s">
        <v>114</v>
      </c>
      <c r="BH105">
        <v>-99</v>
      </c>
      <c r="BI105">
        <v>-99</v>
      </c>
      <c r="BJ105" t="s">
        <v>1584</v>
      </c>
      <c r="BK105" t="s">
        <v>1584</v>
      </c>
      <c r="BL105" t="s">
        <v>2365</v>
      </c>
      <c r="BM105" t="s">
        <v>846</v>
      </c>
      <c r="BN105">
        <v>7</v>
      </c>
      <c r="BO105">
        <v>7</v>
      </c>
      <c r="BP105">
        <v>4</v>
      </c>
      <c r="BQ105">
        <v>-99</v>
      </c>
      <c r="BR105">
        <v>1</v>
      </c>
      <c r="BS105">
        <v>0</v>
      </c>
      <c r="BT105">
        <v>4</v>
      </c>
      <c r="BU105">
        <v>9</v>
      </c>
      <c r="BV105">
        <v>1159320833</v>
      </c>
      <c r="BW105" t="s">
        <v>3107</v>
      </c>
      <c r="BX105" t="s">
        <v>3108</v>
      </c>
      <c r="BY105" t="s">
        <v>3109</v>
      </c>
      <c r="BZ105" t="s">
        <v>3110</v>
      </c>
      <c r="CA105" t="s">
        <v>113</v>
      </c>
      <c r="CB105" t="s">
        <v>3111</v>
      </c>
      <c r="CC105" t="s">
        <v>3112</v>
      </c>
      <c r="CD105" t="s">
        <v>3113</v>
      </c>
      <c r="CE105" t="s">
        <v>3114</v>
      </c>
      <c r="CF105" t="s">
        <v>3115</v>
      </c>
      <c r="CG105" t="s">
        <v>3116</v>
      </c>
      <c r="CH105" t="s">
        <v>3117</v>
      </c>
      <c r="CI105" t="s">
        <v>3118</v>
      </c>
      <c r="CJ105" t="s">
        <v>3119</v>
      </c>
      <c r="CK105" t="s">
        <v>3120</v>
      </c>
      <c r="CL105" t="s">
        <v>3121</v>
      </c>
      <c r="CM105" t="s">
        <v>3122</v>
      </c>
      <c r="CN105" t="s">
        <v>3123</v>
      </c>
      <c r="CO105" t="s">
        <v>3110</v>
      </c>
      <c r="CP105" t="s">
        <v>3124</v>
      </c>
      <c r="CQ105" t="s">
        <v>113</v>
      </c>
      <c r="CR105" t="s">
        <v>3125</v>
      </c>
      <c r="CS105">
        <v>6.2937511262980497</v>
      </c>
      <c r="CT105">
        <v>49.308825082909102</v>
      </c>
    </row>
    <row r="106" spans="1:98" x14ac:dyDescent="0.2">
      <c r="A106">
        <v>14.808089624829901</v>
      </c>
      <c r="B106">
        <v>46.116110984325701</v>
      </c>
      <c r="C106" t="s">
        <v>1176</v>
      </c>
      <c r="D106">
        <v>0</v>
      </c>
      <c r="E106">
        <v>6</v>
      </c>
      <c r="F106" t="s">
        <v>397</v>
      </c>
      <c r="G106" t="s">
        <v>398</v>
      </c>
      <c r="H106">
        <v>0</v>
      </c>
      <c r="I106">
        <v>2</v>
      </c>
      <c r="J106" t="s">
        <v>1177</v>
      </c>
      <c r="K106" t="s">
        <v>397</v>
      </c>
      <c r="L106" t="s">
        <v>398</v>
      </c>
      <c r="M106">
        <v>0</v>
      </c>
      <c r="N106" t="s">
        <v>397</v>
      </c>
      <c r="O106" t="s">
        <v>398</v>
      </c>
      <c r="P106">
        <v>0</v>
      </c>
      <c r="Q106" t="s">
        <v>397</v>
      </c>
      <c r="R106" t="s">
        <v>398</v>
      </c>
      <c r="S106">
        <v>0</v>
      </c>
      <c r="T106" t="s">
        <v>397</v>
      </c>
      <c r="U106" t="s">
        <v>397</v>
      </c>
      <c r="V106" t="s">
        <v>398</v>
      </c>
      <c r="W106" t="s">
        <v>397</v>
      </c>
      <c r="Y106" t="s">
        <v>3126</v>
      </c>
      <c r="Z106" t="s">
        <v>3127</v>
      </c>
      <c r="AA106" t="s">
        <v>3128</v>
      </c>
      <c r="AC106" t="s">
        <v>397</v>
      </c>
      <c r="AF106" t="s">
        <v>397</v>
      </c>
      <c r="AH106">
        <v>2</v>
      </c>
      <c r="AI106">
        <v>3</v>
      </c>
      <c r="AJ106">
        <v>2</v>
      </c>
      <c r="AK106">
        <v>12</v>
      </c>
      <c r="AL106">
        <v>1972126</v>
      </c>
      <c r="AM106">
        <v>12</v>
      </c>
      <c r="AN106">
        <v>68350</v>
      </c>
      <c r="AO106">
        <v>2017</v>
      </c>
      <c r="AP106">
        <v>2011</v>
      </c>
      <c r="AQ106">
        <v>2016</v>
      </c>
      <c r="AR106" t="s">
        <v>1288</v>
      </c>
      <c r="AS106" t="s">
        <v>1371</v>
      </c>
      <c r="AT106">
        <v>-99</v>
      </c>
      <c r="AU106" t="s">
        <v>711</v>
      </c>
      <c r="AV106" t="s">
        <v>711</v>
      </c>
      <c r="AW106" t="s">
        <v>398</v>
      </c>
      <c r="AX106" t="s">
        <v>398</v>
      </c>
      <c r="AY106">
        <v>705</v>
      </c>
      <c r="AZ106">
        <v>705</v>
      </c>
      <c r="BA106" t="s">
        <v>711</v>
      </c>
      <c r="BB106" t="s">
        <v>398</v>
      </c>
      <c r="BC106">
        <v>23424945</v>
      </c>
      <c r="BD106">
        <v>23424945</v>
      </c>
      <c r="BE106" t="s">
        <v>1183</v>
      </c>
      <c r="BF106" t="s">
        <v>398</v>
      </c>
      <c r="BG106" t="s">
        <v>398</v>
      </c>
      <c r="BH106">
        <v>-99</v>
      </c>
      <c r="BI106">
        <v>-99</v>
      </c>
      <c r="BJ106" t="s">
        <v>1584</v>
      </c>
      <c r="BK106" t="s">
        <v>1584</v>
      </c>
      <c r="BL106" t="s">
        <v>2365</v>
      </c>
      <c r="BM106" t="s">
        <v>846</v>
      </c>
      <c r="BN106">
        <v>8</v>
      </c>
      <c r="BO106">
        <v>8</v>
      </c>
      <c r="BP106">
        <v>4</v>
      </c>
      <c r="BQ106">
        <v>-99</v>
      </c>
      <c r="BR106">
        <v>1</v>
      </c>
      <c r="BS106">
        <v>0</v>
      </c>
      <c r="BT106">
        <v>5</v>
      </c>
      <c r="BU106">
        <v>10</v>
      </c>
      <c r="BV106">
        <v>1159321285</v>
      </c>
      <c r="BW106" t="s">
        <v>3129</v>
      </c>
      <c r="BX106" t="s">
        <v>3130</v>
      </c>
      <c r="BY106" t="s">
        <v>3131</v>
      </c>
      <c r="BZ106" t="s">
        <v>3132</v>
      </c>
      <c r="CA106" t="s">
        <v>397</v>
      </c>
      <c r="CB106" t="s">
        <v>3133</v>
      </c>
      <c r="CC106" t="s">
        <v>3134</v>
      </c>
      <c r="CD106" t="s">
        <v>3135</v>
      </c>
      <c r="CE106" t="s">
        <v>3136</v>
      </c>
      <c r="CF106" t="s">
        <v>3137</v>
      </c>
      <c r="CG106" t="s">
        <v>397</v>
      </c>
      <c r="CH106" t="s">
        <v>397</v>
      </c>
      <c r="CI106" t="s">
        <v>3138</v>
      </c>
      <c r="CJ106" t="s">
        <v>3139</v>
      </c>
      <c r="CK106" t="s">
        <v>3140</v>
      </c>
      <c r="CL106" t="s">
        <v>3141</v>
      </c>
      <c r="CM106" t="s">
        <v>3142</v>
      </c>
      <c r="CN106" t="s">
        <v>3143</v>
      </c>
      <c r="CO106" t="s">
        <v>3144</v>
      </c>
      <c r="CP106" t="s">
        <v>3145</v>
      </c>
      <c r="CQ106" t="s">
        <v>397</v>
      </c>
      <c r="CR106" t="s">
        <v>3146</v>
      </c>
      <c r="CS106">
        <v>2.3657958900890899</v>
      </c>
      <c r="CT106">
        <v>10.7351450310579</v>
      </c>
    </row>
    <row r="107" spans="1:98" x14ac:dyDescent="0.2">
      <c r="A107">
        <v>51.186831293557297</v>
      </c>
      <c r="B107">
        <v>25.313074594105501</v>
      </c>
      <c r="C107" t="s">
        <v>1176</v>
      </c>
      <c r="D107">
        <v>0</v>
      </c>
      <c r="E107">
        <v>5</v>
      </c>
      <c r="F107" t="s">
        <v>347</v>
      </c>
      <c r="G107" t="s">
        <v>348</v>
      </c>
      <c r="H107">
        <v>0</v>
      </c>
      <c r="I107">
        <v>2</v>
      </c>
      <c r="J107" t="s">
        <v>1177</v>
      </c>
      <c r="K107" t="s">
        <v>347</v>
      </c>
      <c r="L107" t="s">
        <v>348</v>
      </c>
      <c r="M107">
        <v>0</v>
      </c>
      <c r="N107" t="s">
        <v>347</v>
      </c>
      <c r="O107" t="s">
        <v>348</v>
      </c>
      <c r="P107">
        <v>0</v>
      </c>
      <c r="Q107" t="s">
        <v>347</v>
      </c>
      <c r="R107" t="s">
        <v>348</v>
      </c>
      <c r="S107">
        <v>0</v>
      </c>
      <c r="T107" t="s">
        <v>347</v>
      </c>
      <c r="U107" t="s">
        <v>347</v>
      </c>
      <c r="V107" t="s">
        <v>348</v>
      </c>
      <c r="W107" t="s">
        <v>347</v>
      </c>
      <c r="Y107" t="s">
        <v>347</v>
      </c>
      <c r="Z107" t="s">
        <v>686</v>
      </c>
      <c r="AA107" t="s">
        <v>3147</v>
      </c>
      <c r="AC107" t="s">
        <v>347</v>
      </c>
      <c r="AF107" t="s">
        <v>347</v>
      </c>
      <c r="AH107">
        <v>3</v>
      </c>
      <c r="AI107">
        <v>6</v>
      </c>
      <c r="AJ107">
        <v>2</v>
      </c>
      <c r="AK107">
        <v>4</v>
      </c>
      <c r="AL107">
        <v>2314307</v>
      </c>
      <c r="AM107">
        <v>12</v>
      </c>
      <c r="AN107">
        <v>334500</v>
      </c>
      <c r="AO107">
        <v>2017</v>
      </c>
      <c r="AP107">
        <v>2010</v>
      </c>
      <c r="AQ107">
        <v>2016</v>
      </c>
      <c r="AR107" t="s">
        <v>1203</v>
      </c>
      <c r="AS107" t="s">
        <v>1289</v>
      </c>
      <c r="AT107">
        <v>-99</v>
      </c>
      <c r="AU107" t="s">
        <v>686</v>
      </c>
      <c r="AV107" t="s">
        <v>686</v>
      </c>
      <c r="AW107" t="s">
        <v>348</v>
      </c>
      <c r="AX107" t="s">
        <v>348</v>
      </c>
      <c r="AY107">
        <v>634</v>
      </c>
      <c r="AZ107">
        <v>634</v>
      </c>
      <c r="BA107" t="s">
        <v>686</v>
      </c>
      <c r="BB107" t="s">
        <v>348</v>
      </c>
      <c r="BC107">
        <v>23424930</v>
      </c>
      <c r="BD107">
        <v>23424930</v>
      </c>
      <c r="BE107" t="s">
        <v>1183</v>
      </c>
      <c r="BF107" t="s">
        <v>348</v>
      </c>
      <c r="BG107" t="s">
        <v>348</v>
      </c>
      <c r="BH107">
        <v>-99</v>
      </c>
      <c r="BI107">
        <v>-99</v>
      </c>
      <c r="BJ107" t="s">
        <v>1184</v>
      </c>
      <c r="BK107" t="s">
        <v>1184</v>
      </c>
      <c r="BL107" t="s">
        <v>1291</v>
      </c>
      <c r="BM107" t="s">
        <v>897</v>
      </c>
      <c r="BN107">
        <v>5</v>
      </c>
      <c r="BO107">
        <v>5</v>
      </c>
      <c r="BP107">
        <v>5</v>
      </c>
      <c r="BQ107">
        <v>-99</v>
      </c>
      <c r="BR107">
        <v>1</v>
      </c>
      <c r="BS107">
        <v>0</v>
      </c>
      <c r="BT107">
        <v>4</v>
      </c>
      <c r="BU107">
        <v>9</v>
      </c>
      <c r="BV107">
        <v>1159321197</v>
      </c>
      <c r="BW107" t="s">
        <v>3148</v>
      </c>
      <c r="BX107" t="s">
        <v>3149</v>
      </c>
      <c r="BY107" t="s">
        <v>3150</v>
      </c>
      <c r="BZ107" t="s">
        <v>3151</v>
      </c>
      <c r="CA107" t="s">
        <v>347</v>
      </c>
      <c r="CB107" t="s">
        <v>3152</v>
      </c>
      <c r="CC107" t="s">
        <v>347</v>
      </c>
      <c r="CD107" t="s">
        <v>3153</v>
      </c>
      <c r="CE107" t="s">
        <v>3154</v>
      </c>
      <c r="CF107" t="s">
        <v>3151</v>
      </c>
      <c r="CG107" t="s">
        <v>347</v>
      </c>
      <c r="CH107" t="s">
        <v>347</v>
      </c>
      <c r="CI107" t="s">
        <v>3155</v>
      </c>
      <c r="CJ107" t="s">
        <v>3156</v>
      </c>
      <c r="CK107" t="s">
        <v>347</v>
      </c>
      <c r="CL107" t="s">
        <v>3151</v>
      </c>
      <c r="CM107" t="s">
        <v>3152</v>
      </c>
      <c r="CN107" t="s">
        <v>3157</v>
      </c>
      <c r="CO107" t="s">
        <v>347</v>
      </c>
      <c r="CP107" t="s">
        <v>3151</v>
      </c>
      <c r="CQ107" t="s">
        <v>347</v>
      </c>
      <c r="CR107" t="s">
        <v>3158</v>
      </c>
      <c r="CS107">
        <v>0.99963223457893902</v>
      </c>
      <c r="CT107">
        <v>5.5611661412627802</v>
      </c>
    </row>
    <row r="108" spans="1:98" x14ac:dyDescent="0.2">
      <c r="A108">
        <v>44.536863677354198</v>
      </c>
      <c r="B108">
        <v>24.122327069463999</v>
      </c>
      <c r="C108" t="s">
        <v>1176</v>
      </c>
      <c r="D108">
        <v>0</v>
      </c>
      <c r="E108">
        <v>2</v>
      </c>
      <c r="F108" t="s">
        <v>381</v>
      </c>
      <c r="G108" t="s">
        <v>382</v>
      </c>
      <c r="H108">
        <v>0</v>
      </c>
      <c r="I108">
        <v>2</v>
      </c>
      <c r="J108" t="s">
        <v>1177</v>
      </c>
      <c r="K108" t="s">
        <v>381</v>
      </c>
      <c r="L108" t="s">
        <v>382</v>
      </c>
      <c r="M108">
        <v>0</v>
      </c>
      <c r="N108" t="s">
        <v>381</v>
      </c>
      <c r="O108" t="s">
        <v>382</v>
      </c>
      <c r="P108">
        <v>0</v>
      </c>
      <c r="Q108" t="s">
        <v>381</v>
      </c>
      <c r="R108" t="s">
        <v>382</v>
      </c>
      <c r="S108">
        <v>0</v>
      </c>
      <c r="T108" t="s">
        <v>381</v>
      </c>
      <c r="U108" t="s">
        <v>381</v>
      </c>
      <c r="V108" t="s">
        <v>382</v>
      </c>
      <c r="W108" t="s">
        <v>381</v>
      </c>
      <c r="Y108" t="s">
        <v>3159</v>
      </c>
      <c r="Z108" t="s">
        <v>703</v>
      </c>
      <c r="AA108" t="s">
        <v>3160</v>
      </c>
      <c r="AC108" t="s">
        <v>381</v>
      </c>
      <c r="AF108" t="s">
        <v>381</v>
      </c>
      <c r="AH108">
        <v>6</v>
      </c>
      <c r="AI108">
        <v>1</v>
      </c>
      <c r="AJ108">
        <v>6</v>
      </c>
      <c r="AK108">
        <v>7</v>
      </c>
      <c r="AL108">
        <v>28571770</v>
      </c>
      <c r="AM108">
        <v>15</v>
      </c>
      <c r="AN108">
        <v>1731000</v>
      </c>
      <c r="AO108">
        <v>2017</v>
      </c>
      <c r="AP108">
        <v>2010</v>
      </c>
      <c r="AQ108">
        <v>2016</v>
      </c>
      <c r="AR108" t="s">
        <v>1288</v>
      </c>
      <c r="AS108" t="s">
        <v>1289</v>
      </c>
      <c r="AT108">
        <v>-99</v>
      </c>
      <c r="AU108" t="s">
        <v>703</v>
      </c>
      <c r="AV108" t="s">
        <v>703</v>
      </c>
      <c r="AW108" t="s">
        <v>382</v>
      </c>
      <c r="AX108" t="s">
        <v>382</v>
      </c>
      <c r="AY108">
        <v>682</v>
      </c>
      <c r="AZ108">
        <v>682</v>
      </c>
      <c r="BA108" t="s">
        <v>703</v>
      </c>
      <c r="BB108" t="s">
        <v>382</v>
      </c>
      <c r="BC108">
        <v>23424938</v>
      </c>
      <c r="BD108">
        <v>23424938</v>
      </c>
      <c r="BE108" t="s">
        <v>1183</v>
      </c>
      <c r="BF108" t="s">
        <v>382</v>
      </c>
      <c r="BG108" t="s">
        <v>382</v>
      </c>
      <c r="BH108">
        <v>-99</v>
      </c>
      <c r="BI108">
        <v>-99</v>
      </c>
      <c r="BJ108" t="s">
        <v>1184</v>
      </c>
      <c r="BK108" t="s">
        <v>1184</v>
      </c>
      <c r="BL108" t="s">
        <v>1291</v>
      </c>
      <c r="BM108" t="s">
        <v>897</v>
      </c>
      <c r="BN108">
        <v>12</v>
      </c>
      <c r="BO108">
        <v>12</v>
      </c>
      <c r="BP108">
        <v>5</v>
      </c>
      <c r="BQ108">
        <v>-99</v>
      </c>
      <c r="BR108">
        <v>1</v>
      </c>
      <c r="BS108">
        <v>0</v>
      </c>
      <c r="BT108">
        <v>2.7</v>
      </c>
      <c r="BU108">
        <v>7</v>
      </c>
      <c r="BV108">
        <v>1159321225</v>
      </c>
      <c r="BW108" t="s">
        <v>3161</v>
      </c>
      <c r="BX108" t="s">
        <v>3162</v>
      </c>
      <c r="BY108" t="s">
        <v>3163</v>
      </c>
      <c r="BZ108" t="s">
        <v>3164</v>
      </c>
      <c r="CA108" t="s">
        <v>381</v>
      </c>
      <c r="CB108" t="s">
        <v>3165</v>
      </c>
      <c r="CC108" t="s">
        <v>3166</v>
      </c>
      <c r="CD108" t="s">
        <v>3167</v>
      </c>
      <c r="CE108" t="s">
        <v>3168</v>
      </c>
      <c r="CF108" t="s">
        <v>3169</v>
      </c>
      <c r="CG108" t="s">
        <v>3170</v>
      </c>
      <c r="CH108" t="s">
        <v>3165</v>
      </c>
      <c r="CI108" t="s">
        <v>3171</v>
      </c>
      <c r="CJ108" t="s">
        <v>3172</v>
      </c>
      <c r="CK108" t="s">
        <v>3173</v>
      </c>
      <c r="CL108" t="s">
        <v>3174</v>
      </c>
      <c r="CM108" t="s">
        <v>3175</v>
      </c>
      <c r="CN108" t="s">
        <v>3176</v>
      </c>
      <c r="CO108" t="s">
        <v>3177</v>
      </c>
      <c r="CP108" t="s">
        <v>3178</v>
      </c>
      <c r="CQ108" t="s">
        <v>3179</v>
      </c>
      <c r="CR108" t="s">
        <v>3180</v>
      </c>
      <c r="CS108">
        <v>171.015757112579</v>
      </c>
      <c r="CT108">
        <v>77.736441929566695</v>
      </c>
    </row>
    <row r="109" spans="1:98" x14ac:dyDescent="0.2">
      <c r="A109">
        <v>23.798986732814001</v>
      </c>
      <c r="B109">
        <v>-22.185772321029301</v>
      </c>
      <c r="C109" t="s">
        <v>1176</v>
      </c>
      <c r="D109">
        <v>0</v>
      </c>
      <c r="E109">
        <v>4</v>
      </c>
      <c r="F109" t="s">
        <v>63</v>
      </c>
      <c r="G109" t="s">
        <v>64</v>
      </c>
      <c r="H109">
        <v>0</v>
      </c>
      <c r="I109">
        <v>2</v>
      </c>
      <c r="J109" t="s">
        <v>1177</v>
      </c>
      <c r="K109" t="s">
        <v>63</v>
      </c>
      <c r="L109" t="s">
        <v>64</v>
      </c>
      <c r="M109">
        <v>0</v>
      </c>
      <c r="N109" t="s">
        <v>63</v>
      </c>
      <c r="O109" t="s">
        <v>64</v>
      </c>
      <c r="P109">
        <v>0</v>
      </c>
      <c r="Q109" t="s">
        <v>63</v>
      </c>
      <c r="R109" t="s">
        <v>64</v>
      </c>
      <c r="S109">
        <v>0</v>
      </c>
      <c r="T109" t="s">
        <v>63</v>
      </c>
      <c r="U109" t="s">
        <v>63</v>
      </c>
      <c r="V109" t="s">
        <v>64</v>
      </c>
      <c r="W109" t="s">
        <v>63</v>
      </c>
      <c r="Y109" t="s">
        <v>3181</v>
      </c>
      <c r="Z109" t="s">
        <v>544</v>
      </c>
      <c r="AA109" t="s">
        <v>3182</v>
      </c>
      <c r="AC109" t="s">
        <v>63</v>
      </c>
      <c r="AF109" t="s">
        <v>63</v>
      </c>
      <c r="AH109">
        <v>6</v>
      </c>
      <c r="AI109">
        <v>5</v>
      </c>
      <c r="AJ109">
        <v>7</v>
      </c>
      <c r="AK109">
        <v>3</v>
      </c>
      <c r="AL109">
        <v>2214858</v>
      </c>
      <c r="AM109">
        <v>12</v>
      </c>
      <c r="AN109">
        <v>35900</v>
      </c>
      <c r="AO109">
        <v>2017</v>
      </c>
      <c r="AP109">
        <v>2011</v>
      </c>
      <c r="AQ109">
        <v>2016</v>
      </c>
      <c r="AR109" t="s">
        <v>1203</v>
      </c>
      <c r="AS109" t="s">
        <v>1204</v>
      </c>
      <c r="AT109">
        <v>-99</v>
      </c>
      <c r="AU109" t="s">
        <v>3183</v>
      </c>
      <c r="AV109" t="s">
        <v>544</v>
      </c>
      <c r="AW109" t="s">
        <v>64</v>
      </c>
      <c r="AX109" t="s">
        <v>64</v>
      </c>
      <c r="AY109">
        <v>72</v>
      </c>
      <c r="AZ109">
        <v>72</v>
      </c>
      <c r="BA109" t="s">
        <v>544</v>
      </c>
      <c r="BB109" t="s">
        <v>64</v>
      </c>
      <c r="BC109">
        <v>23424755</v>
      </c>
      <c r="BD109">
        <v>23424755</v>
      </c>
      <c r="BE109" t="s">
        <v>1183</v>
      </c>
      <c r="BF109" t="s">
        <v>64</v>
      </c>
      <c r="BG109" t="s">
        <v>64</v>
      </c>
      <c r="BH109">
        <v>-99</v>
      </c>
      <c r="BI109">
        <v>-99</v>
      </c>
      <c r="BJ109" t="s">
        <v>1426</v>
      </c>
      <c r="BK109" t="s">
        <v>1426</v>
      </c>
      <c r="BL109" t="s">
        <v>1862</v>
      </c>
      <c r="BM109" t="s">
        <v>921</v>
      </c>
      <c r="BN109">
        <v>8</v>
      </c>
      <c r="BO109">
        <v>8</v>
      </c>
      <c r="BP109">
        <v>4</v>
      </c>
      <c r="BQ109">
        <v>-99</v>
      </c>
      <c r="BR109">
        <v>1</v>
      </c>
      <c r="BS109">
        <v>0</v>
      </c>
      <c r="BT109">
        <v>4</v>
      </c>
      <c r="BU109">
        <v>9</v>
      </c>
      <c r="BV109">
        <v>1159320461</v>
      </c>
      <c r="BW109" t="s">
        <v>3184</v>
      </c>
      <c r="BX109" t="s">
        <v>3185</v>
      </c>
      <c r="BY109" t="s">
        <v>3186</v>
      </c>
      <c r="BZ109" t="s">
        <v>63</v>
      </c>
      <c r="CA109" t="s">
        <v>63</v>
      </c>
      <c r="CB109" t="s">
        <v>3187</v>
      </c>
      <c r="CC109" t="s">
        <v>63</v>
      </c>
      <c r="CD109" t="s">
        <v>3188</v>
      </c>
      <c r="CE109" t="s">
        <v>3189</v>
      </c>
      <c r="CF109" t="s">
        <v>63</v>
      </c>
      <c r="CG109" t="s">
        <v>63</v>
      </c>
      <c r="CH109" t="s">
        <v>63</v>
      </c>
      <c r="CI109" t="s">
        <v>3190</v>
      </c>
      <c r="CJ109" t="s">
        <v>3191</v>
      </c>
      <c r="CK109" t="s">
        <v>63</v>
      </c>
      <c r="CL109" t="s">
        <v>63</v>
      </c>
      <c r="CM109" t="s">
        <v>3187</v>
      </c>
      <c r="CN109" t="s">
        <v>3192</v>
      </c>
      <c r="CO109" t="s">
        <v>63</v>
      </c>
      <c r="CP109" t="s">
        <v>3193</v>
      </c>
      <c r="CQ109" t="s">
        <v>63</v>
      </c>
      <c r="CR109" t="s">
        <v>3194</v>
      </c>
      <c r="CS109">
        <v>50.739348299630102</v>
      </c>
      <c r="CT109">
        <v>35.078678447726901</v>
      </c>
    </row>
    <row r="110" spans="1:98" x14ac:dyDescent="0.2">
      <c r="A110">
        <v>29.8518846205769</v>
      </c>
      <c r="B110">
        <v>-19.002536710002001</v>
      </c>
      <c r="C110" t="s">
        <v>1176</v>
      </c>
      <c r="D110">
        <v>0</v>
      </c>
      <c r="E110">
        <v>3</v>
      </c>
      <c r="F110" t="s">
        <v>479</v>
      </c>
      <c r="G110" t="s">
        <v>480</v>
      </c>
      <c r="H110">
        <v>0</v>
      </c>
      <c r="I110">
        <v>2</v>
      </c>
      <c r="J110" t="s">
        <v>1177</v>
      </c>
      <c r="K110" t="s">
        <v>479</v>
      </c>
      <c r="L110" t="s">
        <v>480</v>
      </c>
      <c r="M110">
        <v>0</v>
      </c>
      <c r="N110" t="s">
        <v>479</v>
      </c>
      <c r="O110" t="s">
        <v>480</v>
      </c>
      <c r="P110">
        <v>0</v>
      </c>
      <c r="Q110" t="s">
        <v>479</v>
      </c>
      <c r="R110" t="s">
        <v>480</v>
      </c>
      <c r="S110">
        <v>0</v>
      </c>
      <c r="T110" t="s">
        <v>479</v>
      </c>
      <c r="U110" t="s">
        <v>479</v>
      </c>
      <c r="V110" t="s">
        <v>480</v>
      </c>
      <c r="W110" t="s">
        <v>479</v>
      </c>
      <c r="Y110" t="s">
        <v>3195</v>
      </c>
      <c r="Z110" t="s">
        <v>752</v>
      </c>
      <c r="AA110" t="s">
        <v>3196</v>
      </c>
      <c r="AC110" t="s">
        <v>479</v>
      </c>
      <c r="AF110" t="s">
        <v>479</v>
      </c>
      <c r="AH110">
        <v>1</v>
      </c>
      <c r="AI110">
        <v>5</v>
      </c>
      <c r="AJ110">
        <v>3</v>
      </c>
      <c r="AK110">
        <v>9</v>
      </c>
      <c r="AL110">
        <v>13805084</v>
      </c>
      <c r="AM110">
        <v>14</v>
      </c>
      <c r="AN110">
        <v>28330</v>
      </c>
      <c r="AO110">
        <v>2017</v>
      </c>
      <c r="AP110">
        <v>2002</v>
      </c>
      <c r="AQ110">
        <v>2016</v>
      </c>
      <c r="AR110" t="s">
        <v>1223</v>
      </c>
      <c r="AS110" t="s">
        <v>1425</v>
      </c>
      <c r="AT110">
        <v>-99</v>
      </c>
      <c r="AU110" t="s">
        <v>3197</v>
      </c>
      <c r="AV110" t="s">
        <v>752</v>
      </c>
      <c r="AW110" t="s">
        <v>480</v>
      </c>
      <c r="AX110" t="s">
        <v>480</v>
      </c>
      <c r="AY110">
        <v>716</v>
      </c>
      <c r="AZ110">
        <v>716</v>
      </c>
      <c r="BA110" t="s">
        <v>752</v>
      </c>
      <c r="BB110" t="s">
        <v>480</v>
      </c>
      <c r="BC110">
        <v>23425004</v>
      </c>
      <c r="BD110">
        <v>23425004</v>
      </c>
      <c r="BE110" t="s">
        <v>1183</v>
      </c>
      <c r="BF110" t="s">
        <v>480</v>
      </c>
      <c r="BG110" t="s">
        <v>480</v>
      </c>
      <c r="BH110">
        <v>-99</v>
      </c>
      <c r="BI110">
        <v>-99</v>
      </c>
      <c r="BJ110" t="s">
        <v>1426</v>
      </c>
      <c r="BK110" t="s">
        <v>1426</v>
      </c>
      <c r="BL110" t="s">
        <v>1427</v>
      </c>
      <c r="BM110" t="s">
        <v>921</v>
      </c>
      <c r="BN110">
        <v>8</v>
      </c>
      <c r="BO110">
        <v>8</v>
      </c>
      <c r="BP110">
        <v>5</v>
      </c>
      <c r="BQ110">
        <v>-99</v>
      </c>
      <c r="BR110">
        <v>1</v>
      </c>
      <c r="BS110">
        <v>0</v>
      </c>
      <c r="BT110">
        <v>3</v>
      </c>
      <c r="BU110">
        <v>8</v>
      </c>
      <c r="BV110">
        <v>1159321441</v>
      </c>
      <c r="BW110" t="s">
        <v>3198</v>
      </c>
      <c r="BX110" t="s">
        <v>3199</v>
      </c>
      <c r="BY110" t="s">
        <v>3200</v>
      </c>
      <c r="BZ110" t="s">
        <v>3201</v>
      </c>
      <c r="CA110" t="s">
        <v>479</v>
      </c>
      <c r="CB110" t="s">
        <v>3202</v>
      </c>
      <c r="CC110" t="s">
        <v>479</v>
      </c>
      <c r="CD110" t="s">
        <v>3203</v>
      </c>
      <c r="CE110" t="s">
        <v>3204</v>
      </c>
      <c r="CF110" t="s">
        <v>479</v>
      </c>
      <c r="CG110" t="s">
        <v>479</v>
      </c>
      <c r="CH110" t="s">
        <v>479</v>
      </c>
      <c r="CI110" t="s">
        <v>3205</v>
      </c>
      <c r="CJ110" t="s">
        <v>3206</v>
      </c>
      <c r="CK110" t="s">
        <v>479</v>
      </c>
      <c r="CL110" t="s">
        <v>479</v>
      </c>
      <c r="CM110" t="s">
        <v>3207</v>
      </c>
      <c r="CN110" t="s">
        <v>3208</v>
      </c>
      <c r="CO110" t="s">
        <v>479</v>
      </c>
      <c r="CP110" t="s">
        <v>3209</v>
      </c>
      <c r="CQ110" t="s">
        <v>479</v>
      </c>
      <c r="CR110" t="s">
        <v>3210</v>
      </c>
      <c r="CS110">
        <v>33.418583086358801</v>
      </c>
      <c r="CT110">
        <v>26.9081861661052</v>
      </c>
    </row>
    <row r="111" spans="1:98" x14ac:dyDescent="0.2">
      <c r="A111">
        <v>25.217512511716698</v>
      </c>
      <c r="B111">
        <v>42.768522614359597</v>
      </c>
      <c r="C111" t="s">
        <v>1176</v>
      </c>
      <c r="D111">
        <v>0</v>
      </c>
      <c r="E111">
        <v>4</v>
      </c>
      <c r="F111" t="s">
        <v>71</v>
      </c>
      <c r="G111" t="s">
        <v>72</v>
      </c>
      <c r="H111">
        <v>0</v>
      </c>
      <c r="I111">
        <v>2</v>
      </c>
      <c r="J111" t="s">
        <v>1177</v>
      </c>
      <c r="K111" t="s">
        <v>71</v>
      </c>
      <c r="L111" t="s">
        <v>72</v>
      </c>
      <c r="M111">
        <v>0</v>
      </c>
      <c r="N111" t="s">
        <v>71</v>
      </c>
      <c r="O111" t="s">
        <v>72</v>
      </c>
      <c r="P111">
        <v>0</v>
      </c>
      <c r="Q111" t="s">
        <v>71</v>
      </c>
      <c r="R111" t="s">
        <v>72</v>
      </c>
      <c r="S111">
        <v>0</v>
      </c>
      <c r="T111" t="s">
        <v>71</v>
      </c>
      <c r="U111" t="s">
        <v>71</v>
      </c>
      <c r="V111" t="s">
        <v>72</v>
      </c>
      <c r="W111" t="s">
        <v>71</v>
      </c>
      <c r="Y111" t="s">
        <v>3211</v>
      </c>
      <c r="Z111" t="s">
        <v>548</v>
      </c>
      <c r="AA111" t="s">
        <v>3212</v>
      </c>
      <c r="AC111" t="s">
        <v>71</v>
      </c>
      <c r="AF111" t="s">
        <v>71</v>
      </c>
      <c r="AH111">
        <v>4</v>
      </c>
      <c r="AI111">
        <v>5</v>
      </c>
      <c r="AJ111">
        <v>1</v>
      </c>
      <c r="AK111">
        <v>8</v>
      </c>
      <c r="AL111">
        <v>7101510</v>
      </c>
      <c r="AM111">
        <v>13</v>
      </c>
      <c r="AN111">
        <v>143100</v>
      </c>
      <c r="AO111">
        <v>2017</v>
      </c>
      <c r="AP111">
        <v>2011</v>
      </c>
      <c r="AQ111">
        <v>2016</v>
      </c>
      <c r="AR111" t="s">
        <v>1288</v>
      </c>
      <c r="AS111" t="s">
        <v>1204</v>
      </c>
      <c r="AT111">
        <v>-99</v>
      </c>
      <c r="AU111" t="s">
        <v>3213</v>
      </c>
      <c r="AV111" t="s">
        <v>548</v>
      </c>
      <c r="AW111" t="s">
        <v>72</v>
      </c>
      <c r="AX111" t="s">
        <v>72</v>
      </c>
      <c r="AY111">
        <v>100</v>
      </c>
      <c r="AZ111">
        <v>100</v>
      </c>
      <c r="BA111" t="s">
        <v>548</v>
      </c>
      <c r="BB111" t="s">
        <v>72</v>
      </c>
      <c r="BC111">
        <v>23424771</v>
      </c>
      <c r="BD111">
        <v>23424771</v>
      </c>
      <c r="BE111" t="s">
        <v>1183</v>
      </c>
      <c r="BF111" t="s">
        <v>72</v>
      </c>
      <c r="BG111" t="s">
        <v>72</v>
      </c>
      <c r="BH111">
        <v>-99</v>
      </c>
      <c r="BI111">
        <v>-99</v>
      </c>
      <c r="BJ111" t="s">
        <v>1584</v>
      </c>
      <c r="BK111" t="s">
        <v>1584</v>
      </c>
      <c r="BL111" t="s">
        <v>1821</v>
      </c>
      <c r="BM111" t="s">
        <v>846</v>
      </c>
      <c r="BN111">
        <v>8</v>
      </c>
      <c r="BO111">
        <v>8</v>
      </c>
      <c r="BP111">
        <v>5</v>
      </c>
      <c r="BQ111">
        <v>-99</v>
      </c>
      <c r="BR111">
        <v>1</v>
      </c>
      <c r="BS111">
        <v>0</v>
      </c>
      <c r="BT111">
        <v>4</v>
      </c>
      <c r="BU111">
        <v>9</v>
      </c>
      <c r="BV111">
        <v>1159320409</v>
      </c>
      <c r="BW111" t="s">
        <v>3214</v>
      </c>
      <c r="BX111" t="s">
        <v>3215</v>
      </c>
      <c r="BY111" t="s">
        <v>3216</v>
      </c>
      <c r="BZ111" t="s">
        <v>3217</v>
      </c>
      <c r="CA111" t="s">
        <v>71</v>
      </c>
      <c r="CB111" t="s">
        <v>71</v>
      </c>
      <c r="CC111" t="s">
        <v>3218</v>
      </c>
      <c r="CD111" t="s">
        <v>3219</v>
      </c>
      <c r="CE111" t="s">
        <v>3220</v>
      </c>
      <c r="CF111" t="s">
        <v>3221</v>
      </c>
      <c r="CG111" t="s">
        <v>71</v>
      </c>
      <c r="CH111" t="s">
        <v>71</v>
      </c>
      <c r="CI111" t="s">
        <v>3222</v>
      </c>
      <c r="CJ111" t="s">
        <v>3223</v>
      </c>
      <c r="CK111" t="s">
        <v>3224</v>
      </c>
      <c r="CL111" t="s">
        <v>3225</v>
      </c>
      <c r="CM111" t="s">
        <v>3221</v>
      </c>
      <c r="CN111" t="s">
        <v>3226</v>
      </c>
      <c r="CO111" t="s">
        <v>3217</v>
      </c>
      <c r="CP111" t="s">
        <v>3227</v>
      </c>
      <c r="CQ111" t="s">
        <v>71</v>
      </c>
      <c r="CR111" t="s">
        <v>3228</v>
      </c>
      <c r="CS111">
        <v>12.4028510151056</v>
      </c>
      <c r="CT111">
        <v>21.569780061288998</v>
      </c>
    </row>
    <row r="112" spans="1:98" x14ac:dyDescent="0.2">
      <c r="A112">
        <v>101.003333331525</v>
      </c>
      <c r="B112">
        <v>15.114399997938801</v>
      </c>
      <c r="C112" t="s">
        <v>1176</v>
      </c>
      <c r="D112">
        <v>0</v>
      </c>
      <c r="E112">
        <v>3</v>
      </c>
      <c r="F112" t="s">
        <v>425</v>
      </c>
      <c r="G112" t="s">
        <v>426</v>
      </c>
      <c r="H112">
        <v>0</v>
      </c>
      <c r="I112">
        <v>2</v>
      </c>
      <c r="J112" t="s">
        <v>1177</v>
      </c>
      <c r="K112" t="s">
        <v>425</v>
      </c>
      <c r="L112" t="s">
        <v>426</v>
      </c>
      <c r="M112">
        <v>0</v>
      </c>
      <c r="N112" t="s">
        <v>425</v>
      </c>
      <c r="O112" t="s">
        <v>426</v>
      </c>
      <c r="P112">
        <v>0</v>
      </c>
      <c r="Q112" t="s">
        <v>425</v>
      </c>
      <c r="R112" t="s">
        <v>426</v>
      </c>
      <c r="S112">
        <v>0</v>
      </c>
      <c r="T112" t="s">
        <v>425</v>
      </c>
      <c r="U112" t="s">
        <v>425</v>
      </c>
      <c r="V112" t="s">
        <v>426</v>
      </c>
      <c r="W112" t="s">
        <v>425</v>
      </c>
      <c r="Y112" t="s">
        <v>3229</v>
      </c>
      <c r="Z112" t="s">
        <v>725</v>
      </c>
      <c r="AA112" t="s">
        <v>3230</v>
      </c>
      <c r="AC112" t="s">
        <v>425</v>
      </c>
      <c r="AF112" t="s">
        <v>425</v>
      </c>
      <c r="AH112">
        <v>3</v>
      </c>
      <c r="AI112">
        <v>6</v>
      </c>
      <c r="AJ112">
        <v>8</v>
      </c>
      <c r="AK112">
        <v>1</v>
      </c>
      <c r="AL112">
        <v>68414135</v>
      </c>
      <c r="AM112">
        <v>16</v>
      </c>
      <c r="AN112">
        <v>1161000</v>
      </c>
      <c r="AO112">
        <v>2017</v>
      </c>
      <c r="AP112">
        <v>2010</v>
      </c>
      <c r="AQ112">
        <v>2016</v>
      </c>
      <c r="AR112" t="s">
        <v>1223</v>
      </c>
      <c r="AS112" t="s">
        <v>1204</v>
      </c>
      <c r="AT112">
        <v>-99</v>
      </c>
      <c r="AU112" t="s">
        <v>725</v>
      </c>
      <c r="AV112" t="s">
        <v>725</v>
      </c>
      <c r="AW112" t="s">
        <v>426</v>
      </c>
      <c r="AX112" t="s">
        <v>426</v>
      </c>
      <c r="AY112">
        <v>764</v>
      </c>
      <c r="AZ112">
        <v>764</v>
      </c>
      <c r="BA112" t="s">
        <v>725</v>
      </c>
      <c r="BB112" t="s">
        <v>426</v>
      </c>
      <c r="BC112">
        <v>23424960</v>
      </c>
      <c r="BD112">
        <v>23424960</v>
      </c>
      <c r="BE112" t="s">
        <v>1183</v>
      </c>
      <c r="BF112" t="s">
        <v>426</v>
      </c>
      <c r="BG112" t="s">
        <v>426</v>
      </c>
      <c r="BH112">
        <v>-99</v>
      </c>
      <c r="BI112">
        <v>-99</v>
      </c>
      <c r="BJ112" t="s">
        <v>1184</v>
      </c>
      <c r="BK112" t="s">
        <v>1184</v>
      </c>
      <c r="BL112" t="s">
        <v>1185</v>
      </c>
      <c r="BM112" t="s">
        <v>842</v>
      </c>
      <c r="BN112">
        <v>8</v>
      </c>
      <c r="BO112">
        <v>8</v>
      </c>
      <c r="BP112">
        <v>5</v>
      </c>
      <c r="BQ112">
        <v>-99</v>
      </c>
      <c r="BR112">
        <v>1</v>
      </c>
      <c r="BS112">
        <v>0</v>
      </c>
      <c r="BT112">
        <v>3</v>
      </c>
      <c r="BU112">
        <v>8</v>
      </c>
      <c r="BV112">
        <v>1159321305</v>
      </c>
      <c r="BW112" t="s">
        <v>3231</v>
      </c>
      <c r="BX112" t="s">
        <v>3232</v>
      </c>
      <c r="BY112" t="s">
        <v>3233</v>
      </c>
      <c r="BZ112" t="s">
        <v>425</v>
      </c>
      <c r="CA112" t="s">
        <v>425</v>
      </c>
      <c r="CB112" t="s">
        <v>3234</v>
      </c>
      <c r="CC112" t="s">
        <v>3235</v>
      </c>
      <c r="CD112" t="s">
        <v>3236</v>
      </c>
      <c r="CE112" t="s">
        <v>3237</v>
      </c>
      <c r="CF112" t="s">
        <v>3238</v>
      </c>
      <c r="CG112" t="s">
        <v>425</v>
      </c>
      <c r="CH112" t="s">
        <v>3239</v>
      </c>
      <c r="CI112" t="s">
        <v>3240</v>
      </c>
      <c r="CJ112" t="s">
        <v>3241</v>
      </c>
      <c r="CK112" t="s">
        <v>425</v>
      </c>
      <c r="CL112" t="s">
        <v>3242</v>
      </c>
      <c r="CM112" t="s">
        <v>3243</v>
      </c>
      <c r="CN112" t="s">
        <v>3244</v>
      </c>
      <c r="CO112" t="s">
        <v>425</v>
      </c>
      <c r="CP112" t="s">
        <v>3245</v>
      </c>
      <c r="CQ112" t="s">
        <v>3246</v>
      </c>
      <c r="CR112" t="s">
        <v>3247</v>
      </c>
      <c r="CS112">
        <v>43.323901900707803</v>
      </c>
      <c r="CT112">
        <v>76.749023334994703</v>
      </c>
    </row>
    <row r="113" spans="1:98" x14ac:dyDescent="0.2">
      <c r="A113">
        <v>12.442222558812499</v>
      </c>
      <c r="B113">
        <v>43.936466194596697</v>
      </c>
      <c r="C113" t="s">
        <v>1176</v>
      </c>
      <c r="D113">
        <v>0</v>
      </c>
      <c r="E113">
        <v>6</v>
      </c>
      <c r="F113" t="s">
        <v>377</v>
      </c>
      <c r="G113" t="s">
        <v>378</v>
      </c>
      <c r="H113">
        <v>0</v>
      </c>
      <c r="I113">
        <v>2</v>
      </c>
      <c r="J113" t="s">
        <v>1177</v>
      </c>
      <c r="K113" t="s">
        <v>377</v>
      </c>
      <c r="L113" t="s">
        <v>378</v>
      </c>
      <c r="M113">
        <v>0</v>
      </c>
      <c r="N113" t="s">
        <v>377</v>
      </c>
      <c r="O113" t="s">
        <v>378</v>
      </c>
      <c r="P113">
        <v>0</v>
      </c>
      <c r="Q113" t="s">
        <v>377</v>
      </c>
      <c r="R113" t="s">
        <v>378</v>
      </c>
      <c r="S113">
        <v>0</v>
      </c>
      <c r="T113" t="s">
        <v>377</v>
      </c>
      <c r="U113" t="s">
        <v>377</v>
      </c>
      <c r="V113" t="s">
        <v>378</v>
      </c>
      <c r="W113" t="s">
        <v>377</v>
      </c>
      <c r="Y113" t="s">
        <v>3248</v>
      </c>
      <c r="Z113" t="s">
        <v>3249</v>
      </c>
      <c r="AA113" t="s">
        <v>3250</v>
      </c>
      <c r="AC113" t="s">
        <v>377</v>
      </c>
      <c r="AF113" t="s">
        <v>377</v>
      </c>
      <c r="AH113">
        <v>2</v>
      </c>
      <c r="AI113">
        <v>3</v>
      </c>
      <c r="AJ113">
        <v>1</v>
      </c>
      <c r="AK113">
        <v>6</v>
      </c>
      <c r="AL113">
        <v>33537</v>
      </c>
      <c r="AM113">
        <v>7</v>
      </c>
      <c r="AN113">
        <v>2023</v>
      </c>
      <c r="AO113">
        <v>2017</v>
      </c>
      <c r="AP113">
        <v>2010</v>
      </c>
      <c r="AQ113">
        <v>2016</v>
      </c>
      <c r="AR113" t="s">
        <v>1288</v>
      </c>
      <c r="AS113" t="s">
        <v>1289</v>
      </c>
      <c r="AT113">
        <v>-99</v>
      </c>
      <c r="AU113" t="s">
        <v>701</v>
      </c>
      <c r="AV113" t="s">
        <v>701</v>
      </c>
      <c r="AW113" t="s">
        <v>378</v>
      </c>
      <c r="AX113" t="s">
        <v>378</v>
      </c>
      <c r="AY113">
        <v>674</v>
      </c>
      <c r="AZ113">
        <v>674</v>
      </c>
      <c r="BA113" t="s">
        <v>701</v>
      </c>
      <c r="BB113" t="s">
        <v>378</v>
      </c>
      <c r="BC113">
        <v>23424947</v>
      </c>
      <c r="BD113">
        <v>23424947</v>
      </c>
      <c r="BE113" t="s">
        <v>1183</v>
      </c>
      <c r="BF113" t="s">
        <v>378</v>
      </c>
      <c r="BG113" t="s">
        <v>378</v>
      </c>
      <c r="BH113">
        <v>-99</v>
      </c>
      <c r="BI113">
        <v>-99</v>
      </c>
      <c r="BJ113" t="s">
        <v>1584</v>
      </c>
      <c r="BK113" t="s">
        <v>1584</v>
      </c>
      <c r="BL113" t="s">
        <v>2365</v>
      </c>
      <c r="BM113" t="s">
        <v>846</v>
      </c>
      <c r="BN113">
        <v>10</v>
      </c>
      <c r="BO113">
        <v>10</v>
      </c>
      <c r="BP113">
        <v>4</v>
      </c>
      <c r="BQ113">
        <v>5</v>
      </c>
      <c r="BR113">
        <v>1</v>
      </c>
      <c r="BS113">
        <v>0</v>
      </c>
      <c r="BT113">
        <v>5</v>
      </c>
      <c r="BU113">
        <v>10</v>
      </c>
      <c r="BV113">
        <v>1159321255</v>
      </c>
      <c r="BW113" t="s">
        <v>3251</v>
      </c>
      <c r="BX113" t="s">
        <v>3252</v>
      </c>
      <c r="BY113" t="s">
        <v>3253</v>
      </c>
      <c r="BZ113" t="s">
        <v>377</v>
      </c>
      <c r="CA113" t="s">
        <v>377</v>
      </c>
      <c r="CB113" t="s">
        <v>377</v>
      </c>
      <c r="CC113" t="s">
        <v>3254</v>
      </c>
      <c r="CD113" t="s">
        <v>3255</v>
      </c>
      <c r="CE113" t="s">
        <v>3256</v>
      </c>
      <c r="CF113" t="s">
        <v>377</v>
      </c>
      <c r="CG113" t="s">
        <v>377</v>
      </c>
      <c r="CH113" t="s">
        <v>377</v>
      </c>
      <c r="CI113" t="s">
        <v>3257</v>
      </c>
      <c r="CJ113" t="s">
        <v>3258</v>
      </c>
      <c r="CK113" t="s">
        <v>377</v>
      </c>
      <c r="CL113" t="s">
        <v>377</v>
      </c>
      <c r="CM113" t="s">
        <v>377</v>
      </c>
      <c r="CN113" t="s">
        <v>3259</v>
      </c>
      <c r="CO113" t="s">
        <v>377</v>
      </c>
      <c r="CP113" t="s">
        <v>377</v>
      </c>
      <c r="CQ113" t="s">
        <v>377</v>
      </c>
      <c r="CR113" t="s">
        <v>3260</v>
      </c>
      <c r="CS113">
        <v>6.7610468992711503E-3</v>
      </c>
      <c r="CT113">
        <v>0.31029238200666098</v>
      </c>
    </row>
    <row r="114" spans="1:98" x14ac:dyDescent="0.2">
      <c r="A114">
        <v>-72.690874062941901</v>
      </c>
      <c r="B114">
        <v>18.938371436632</v>
      </c>
      <c r="C114" t="s">
        <v>1176</v>
      </c>
      <c r="D114">
        <v>0</v>
      </c>
      <c r="E114">
        <v>5</v>
      </c>
      <c r="F114" t="s">
        <v>197</v>
      </c>
      <c r="G114" t="s">
        <v>198</v>
      </c>
      <c r="H114">
        <v>0</v>
      </c>
      <c r="I114">
        <v>2</v>
      </c>
      <c r="J114" t="s">
        <v>1177</v>
      </c>
      <c r="K114" t="s">
        <v>197</v>
      </c>
      <c r="L114" t="s">
        <v>198</v>
      </c>
      <c r="M114">
        <v>0</v>
      </c>
      <c r="N114" t="s">
        <v>197</v>
      </c>
      <c r="O114" t="s">
        <v>198</v>
      </c>
      <c r="P114">
        <v>0</v>
      </c>
      <c r="Q114" t="s">
        <v>197</v>
      </c>
      <c r="R114" t="s">
        <v>198</v>
      </c>
      <c r="S114">
        <v>0</v>
      </c>
      <c r="T114" t="s">
        <v>197</v>
      </c>
      <c r="U114" t="s">
        <v>197</v>
      </c>
      <c r="V114" t="s">
        <v>198</v>
      </c>
      <c r="W114" t="s">
        <v>197</v>
      </c>
      <c r="Y114" t="s">
        <v>197</v>
      </c>
      <c r="Z114" t="s">
        <v>611</v>
      </c>
      <c r="AA114" t="s">
        <v>3261</v>
      </c>
      <c r="AC114" t="s">
        <v>197</v>
      </c>
      <c r="AF114" t="s">
        <v>197</v>
      </c>
      <c r="AH114">
        <v>2</v>
      </c>
      <c r="AI114">
        <v>1</v>
      </c>
      <c r="AJ114">
        <v>7</v>
      </c>
      <c r="AK114">
        <v>2</v>
      </c>
      <c r="AL114">
        <v>10646714</v>
      </c>
      <c r="AM114">
        <v>14</v>
      </c>
      <c r="AN114">
        <v>19340</v>
      </c>
      <c r="AO114">
        <v>2017</v>
      </c>
      <c r="AP114">
        <v>2003</v>
      </c>
      <c r="AQ114">
        <v>2016</v>
      </c>
      <c r="AR114" t="s">
        <v>1424</v>
      </c>
      <c r="AS114" t="s">
        <v>1425</v>
      </c>
      <c r="AT114">
        <v>-99</v>
      </c>
      <c r="AU114" t="s">
        <v>3262</v>
      </c>
      <c r="AV114" t="s">
        <v>611</v>
      </c>
      <c r="AW114" t="s">
        <v>198</v>
      </c>
      <c r="AX114" t="s">
        <v>198</v>
      </c>
      <c r="AY114">
        <v>332</v>
      </c>
      <c r="AZ114">
        <v>332</v>
      </c>
      <c r="BA114" t="s">
        <v>611</v>
      </c>
      <c r="BB114" t="s">
        <v>198</v>
      </c>
      <c r="BC114">
        <v>23424839</v>
      </c>
      <c r="BD114">
        <v>23424839</v>
      </c>
      <c r="BE114" t="s">
        <v>1183</v>
      </c>
      <c r="BF114" t="s">
        <v>198</v>
      </c>
      <c r="BG114" t="s">
        <v>198</v>
      </c>
      <c r="BH114">
        <v>-99</v>
      </c>
      <c r="BI114">
        <v>-99</v>
      </c>
      <c r="BJ114" t="s">
        <v>903</v>
      </c>
      <c r="BK114" t="s">
        <v>1225</v>
      </c>
      <c r="BL114" t="s">
        <v>1905</v>
      </c>
      <c r="BM114" t="s">
        <v>882</v>
      </c>
      <c r="BN114">
        <v>5</v>
      </c>
      <c r="BO114">
        <v>5</v>
      </c>
      <c r="BP114">
        <v>5</v>
      </c>
      <c r="BQ114">
        <v>-99</v>
      </c>
      <c r="BR114">
        <v>1</v>
      </c>
      <c r="BS114">
        <v>0</v>
      </c>
      <c r="BT114">
        <v>4</v>
      </c>
      <c r="BU114">
        <v>9</v>
      </c>
      <c r="BV114">
        <v>1159320839</v>
      </c>
      <c r="BW114" t="s">
        <v>3263</v>
      </c>
      <c r="BX114" t="s">
        <v>3264</v>
      </c>
      <c r="BY114" t="s">
        <v>3265</v>
      </c>
      <c r="BZ114" t="s">
        <v>197</v>
      </c>
      <c r="CA114" t="s">
        <v>197</v>
      </c>
      <c r="CB114" t="s">
        <v>3266</v>
      </c>
      <c r="CC114" t="s">
        <v>3267</v>
      </c>
      <c r="CD114" t="s">
        <v>3268</v>
      </c>
      <c r="CE114" t="s">
        <v>3269</v>
      </c>
      <c r="CF114" t="s">
        <v>197</v>
      </c>
      <c r="CG114" t="s">
        <v>197</v>
      </c>
      <c r="CH114" t="s">
        <v>197</v>
      </c>
      <c r="CI114" t="s">
        <v>3270</v>
      </c>
      <c r="CJ114" t="s">
        <v>3271</v>
      </c>
      <c r="CK114" t="s">
        <v>3267</v>
      </c>
      <c r="CL114" t="s">
        <v>197</v>
      </c>
      <c r="CM114" t="s">
        <v>197</v>
      </c>
      <c r="CN114" t="s">
        <v>3272</v>
      </c>
      <c r="CO114" t="s">
        <v>197</v>
      </c>
      <c r="CP114" t="s">
        <v>197</v>
      </c>
      <c r="CQ114" t="s">
        <v>197</v>
      </c>
      <c r="CR114" t="s">
        <v>3273</v>
      </c>
      <c r="CS114">
        <v>2.3065699620394802</v>
      </c>
      <c r="CT114">
        <v>16.210866703763202</v>
      </c>
    </row>
    <row r="115" spans="1:98" x14ac:dyDescent="0.2">
      <c r="A115">
        <v>-70.496586538456697</v>
      </c>
      <c r="B115">
        <v>18.896365870018801</v>
      </c>
      <c r="C115" t="s">
        <v>1176</v>
      </c>
      <c r="D115">
        <v>0</v>
      </c>
      <c r="E115">
        <v>5</v>
      </c>
      <c r="F115" t="s">
        <v>133</v>
      </c>
      <c r="G115" t="s">
        <v>134</v>
      </c>
      <c r="H115">
        <v>0</v>
      </c>
      <c r="I115">
        <v>2</v>
      </c>
      <c r="J115" t="s">
        <v>1177</v>
      </c>
      <c r="K115" t="s">
        <v>133</v>
      </c>
      <c r="L115" t="s">
        <v>134</v>
      </c>
      <c r="M115">
        <v>0</v>
      </c>
      <c r="N115" t="s">
        <v>133</v>
      </c>
      <c r="O115" t="s">
        <v>134</v>
      </c>
      <c r="P115">
        <v>0</v>
      </c>
      <c r="Q115" t="s">
        <v>133</v>
      </c>
      <c r="R115" t="s">
        <v>134</v>
      </c>
      <c r="S115">
        <v>0</v>
      </c>
      <c r="T115" t="s">
        <v>3274</v>
      </c>
      <c r="U115" t="s">
        <v>133</v>
      </c>
      <c r="V115" t="s">
        <v>134</v>
      </c>
      <c r="W115" t="s">
        <v>3274</v>
      </c>
      <c r="Y115" t="s">
        <v>3275</v>
      </c>
      <c r="Z115" t="s">
        <v>579</v>
      </c>
      <c r="AA115" t="s">
        <v>133</v>
      </c>
      <c r="AC115" t="s">
        <v>133</v>
      </c>
      <c r="AF115" t="s">
        <v>133</v>
      </c>
      <c r="AH115">
        <v>5</v>
      </c>
      <c r="AI115">
        <v>2</v>
      </c>
      <c r="AJ115">
        <v>5</v>
      </c>
      <c r="AK115">
        <v>7</v>
      </c>
      <c r="AL115">
        <v>10734247</v>
      </c>
      <c r="AM115">
        <v>14</v>
      </c>
      <c r="AN115">
        <v>161900</v>
      </c>
      <c r="AO115">
        <v>2017</v>
      </c>
      <c r="AP115">
        <v>2010</v>
      </c>
      <c r="AQ115">
        <v>2016</v>
      </c>
      <c r="AR115" t="s">
        <v>1203</v>
      </c>
      <c r="AS115" t="s">
        <v>1204</v>
      </c>
      <c r="AT115">
        <v>-99</v>
      </c>
      <c r="AU115" t="s">
        <v>3276</v>
      </c>
      <c r="AV115" t="s">
        <v>579</v>
      </c>
      <c r="AW115" t="s">
        <v>134</v>
      </c>
      <c r="AX115" t="s">
        <v>134</v>
      </c>
      <c r="AY115">
        <v>214</v>
      </c>
      <c r="AZ115">
        <v>214</v>
      </c>
      <c r="BA115" t="s">
        <v>579</v>
      </c>
      <c r="BB115" t="s">
        <v>134</v>
      </c>
      <c r="BC115">
        <v>23424800</v>
      </c>
      <c r="BD115">
        <v>23424800</v>
      </c>
      <c r="BE115" t="s">
        <v>1183</v>
      </c>
      <c r="BF115" t="s">
        <v>134</v>
      </c>
      <c r="BG115" t="s">
        <v>134</v>
      </c>
      <c r="BH115">
        <v>-99</v>
      </c>
      <c r="BI115">
        <v>-99</v>
      </c>
      <c r="BJ115" t="s">
        <v>903</v>
      </c>
      <c r="BK115" t="s">
        <v>1225</v>
      </c>
      <c r="BL115" t="s">
        <v>1905</v>
      </c>
      <c r="BM115" t="s">
        <v>882</v>
      </c>
      <c r="BN115">
        <v>14</v>
      </c>
      <c r="BO115">
        <v>18</v>
      </c>
      <c r="BP115">
        <v>9</v>
      </c>
      <c r="BQ115">
        <v>-99</v>
      </c>
      <c r="BR115">
        <v>1</v>
      </c>
      <c r="BS115">
        <v>0</v>
      </c>
      <c r="BT115">
        <v>4.5</v>
      </c>
      <c r="BU115">
        <v>9.5</v>
      </c>
      <c r="BV115">
        <v>1159320563</v>
      </c>
      <c r="BW115" t="s">
        <v>3277</v>
      </c>
      <c r="BX115" t="s">
        <v>3278</v>
      </c>
      <c r="BY115" t="s">
        <v>3279</v>
      </c>
      <c r="BZ115" t="s">
        <v>3280</v>
      </c>
      <c r="CA115" t="s">
        <v>133</v>
      </c>
      <c r="CB115" t="s">
        <v>3281</v>
      </c>
      <c r="CC115" t="s">
        <v>3282</v>
      </c>
      <c r="CD115" t="s">
        <v>3283</v>
      </c>
      <c r="CE115" t="s">
        <v>3284</v>
      </c>
      <c r="CF115" t="s">
        <v>3285</v>
      </c>
      <c r="CG115" t="s">
        <v>3286</v>
      </c>
      <c r="CH115" t="s">
        <v>3287</v>
      </c>
      <c r="CI115" t="s">
        <v>3288</v>
      </c>
      <c r="CJ115" t="s">
        <v>3289</v>
      </c>
      <c r="CK115" t="s">
        <v>3290</v>
      </c>
      <c r="CL115" t="s">
        <v>3291</v>
      </c>
      <c r="CM115" t="s">
        <v>3281</v>
      </c>
      <c r="CN115" t="s">
        <v>3292</v>
      </c>
      <c r="CO115" t="s">
        <v>3293</v>
      </c>
      <c r="CP115" t="s">
        <v>3294</v>
      </c>
      <c r="CQ115" t="s">
        <v>3295</v>
      </c>
      <c r="CR115" t="s">
        <v>3296</v>
      </c>
      <c r="CS115">
        <v>4.1537701242984904</v>
      </c>
      <c r="CT115">
        <v>14.4488853780485</v>
      </c>
    </row>
    <row r="116" spans="1:98" x14ac:dyDescent="0.2">
      <c r="A116">
        <v>18.646251114002201</v>
      </c>
      <c r="B116">
        <v>15.3330781050618</v>
      </c>
      <c r="C116" t="s">
        <v>1176</v>
      </c>
      <c r="D116">
        <v>0</v>
      </c>
      <c r="E116">
        <v>3</v>
      </c>
      <c r="F116" t="s">
        <v>89</v>
      </c>
      <c r="G116" t="s">
        <v>90</v>
      </c>
      <c r="H116">
        <v>0</v>
      </c>
      <c r="I116">
        <v>2</v>
      </c>
      <c r="J116" t="s">
        <v>1177</v>
      </c>
      <c r="K116" t="s">
        <v>89</v>
      </c>
      <c r="L116" t="s">
        <v>90</v>
      </c>
      <c r="M116">
        <v>0</v>
      </c>
      <c r="N116" t="s">
        <v>89</v>
      </c>
      <c r="O116" t="s">
        <v>90</v>
      </c>
      <c r="P116">
        <v>0</v>
      </c>
      <c r="Q116" t="s">
        <v>89</v>
      </c>
      <c r="R116" t="s">
        <v>90</v>
      </c>
      <c r="S116">
        <v>0</v>
      </c>
      <c r="T116" t="s">
        <v>89</v>
      </c>
      <c r="U116" t="s">
        <v>89</v>
      </c>
      <c r="V116" t="s">
        <v>90</v>
      </c>
      <c r="W116" t="s">
        <v>89</v>
      </c>
      <c r="Y116" t="s">
        <v>89</v>
      </c>
      <c r="Z116" t="s">
        <v>557</v>
      </c>
      <c r="AA116" t="s">
        <v>3297</v>
      </c>
      <c r="AC116" t="s">
        <v>89</v>
      </c>
      <c r="AF116" t="s">
        <v>89</v>
      </c>
      <c r="AH116">
        <v>6</v>
      </c>
      <c r="AI116">
        <v>1</v>
      </c>
      <c r="AJ116">
        <v>8</v>
      </c>
      <c r="AK116">
        <v>6</v>
      </c>
      <c r="AL116">
        <v>12075985</v>
      </c>
      <c r="AM116">
        <v>14</v>
      </c>
      <c r="AN116">
        <v>30590</v>
      </c>
      <c r="AO116">
        <v>2017</v>
      </c>
      <c r="AP116">
        <v>2009</v>
      </c>
      <c r="AQ116">
        <v>2016</v>
      </c>
      <c r="AR116" t="s">
        <v>1424</v>
      </c>
      <c r="AS116" t="s">
        <v>1425</v>
      </c>
      <c r="AT116">
        <v>-99</v>
      </c>
      <c r="AU116" t="s">
        <v>575</v>
      </c>
      <c r="AV116" t="s">
        <v>557</v>
      </c>
      <c r="AW116" t="s">
        <v>90</v>
      </c>
      <c r="AX116" t="s">
        <v>90</v>
      </c>
      <c r="AY116">
        <v>148</v>
      </c>
      <c r="AZ116">
        <v>148</v>
      </c>
      <c r="BA116" t="s">
        <v>557</v>
      </c>
      <c r="BB116" t="s">
        <v>90</v>
      </c>
      <c r="BC116">
        <v>23424777</v>
      </c>
      <c r="BD116">
        <v>23424777</v>
      </c>
      <c r="BE116" t="s">
        <v>1183</v>
      </c>
      <c r="BF116" t="s">
        <v>90</v>
      </c>
      <c r="BG116" t="s">
        <v>90</v>
      </c>
      <c r="BH116">
        <v>-99</v>
      </c>
      <c r="BI116">
        <v>-99</v>
      </c>
      <c r="BJ116" t="s">
        <v>1426</v>
      </c>
      <c r="BK116" t="s">
        <v>1426</v>
      </c>
      <c r="BL116" t="s">
        <v>1758</v>
      </c>
      <c r="BM116" t="s">
        <v>921</v>
      </c>
      <c r="BN116">
        <v>4</v>
      </c>
      <c r="BO116">
        <v>4</v>
      </c>
      <c r="BP116">
        <v>4</v>
      </c>
      <c r="BQ116">
        <v>-99</v>
      </c>
      <c r="BR116">
        <v>1</v>
      </c>
      <c r="BS116">
        <v>0</v>
      </c>
      <c r="BT116">
        <v>3</v>
      </c>
      <c r="BU116">
        <v>8</v>
      </c>
      <c r="BV116">
        <v>1159321301</v>
      </c>
      <c r="BW116" t="s">
        <v>3298</v>
      </c>
      <c r="BX116" t="s">
        <v>3299</v>
      </c>
      <c r="BY116" t="s">
        <v>3300</v>
      </c>
      <c r="BZ116" t="s">
        <v>3301</v>
      </c>
      <c r="CA116" t="s">
        <v>89</v>
      </c>
      <c r="CB116" t="s">
        <v>89</v>
      </c>
      <c r="CC116" t="s">
        <v>3302</v>
      </c>
      <c r="CD116" t="s">
        <v>3303</v>
      </c>
      <c r="CE116" t="s">
        <v>3304</v>
      </c>
      <c r="CF116" t="s">
        <v>3305</v>
      </c>
      <c r="CG116" t="s">
        <v>89</v>
      </c>
      <c r="CH116" t="s">
        <v>3306</v>
      </c>
      <c r="CI116" t="s">
        <v>3307</v>
      </c>
      <c r="CJ116" t="s">
        <v>3308</v>
      </c>
      <c r="CK116" t="s">
        <v>3309</v>
      </c>
      <c r="CL116" t="s">
        <v>3310</v>
      </c>
      <c r="CM116" t="s">
        <v>3311</v>
      </c>
      <c r="CN116" t="s">
        <v>3312</v>
      </c>
      <c r="CO116" t="s">
        <v>3302</v>
      </c>
      <c r="CP116" t="s">
        <v>3313</v>
      </c>
      <c r="CQ116" t="s">
        <v>3302</v>
      </c>
      <c r="CR116" t="s">
        <v>3314</v>
      </c>
      <c r="CS116">
        <v>106.807562755372</v>
      </c>
      <c r="CT116">
        <v>53.1017330275671</v>
      </c>
    </row>
    <row r="117" spans="1:98" x14ac:dyDescent="0.2">
      <c r="A117">
        <v>47.594623502581399</v>
      </c>
      <c r="B117">
        <v>29.340042086962601</v>
      </c>
      <c r="C117" t="s">
        <v>1176</v>
      </c>
      <c r="D117">
        <v>0</v>
      </c>
      <c r="E117">
        <v>6</v>
      </c>
      <c r="F117" t="s">
        <v>237</v>
      </c>
      <c r="G117" t="s">
        <v>238</v>
      </c>
      <c r="H117">
        <v>0</v>
      </c>
      <c r="I117">
        <v>2</v>
      </c>
      <c r="J117" t="s">
        <v>1177</v>
      </c>
      <c r="K117" t="s">
        <v>237</v>
      </c>
      <c r="L117" t="s">
        <v>238</v>
      </c>
      <c r="M117">
        <v>0</v>
      </c>
      <c r="N117" t="s">
        <v>237</v>
      </c>
      <c r="O117" t="s">
        <v>238</v>
      </c>
      <c r="P117">
        <v>0</v>
      </c>
      <c r="Q117" t="s">
        <v>237</v>
      </c>
      <c r="R117" t="s">
        <v>238</v>
      </c>
      <c r="S117">
        <v>0</v>
      </c>
      <c r="T117" t="s">
        <v>237</v>
      </c>
      <c r="U117" t="s">
        <v>237</v>
      </c>
      <c r="V117" t="s">
        <v>238</v>
      </c>
      <c r="W117" t="s">
        <v>237</v>
      </c>
      <c r="Y117" t="s">
        <v>3315</v>
      </c>
      <c r="Z117" t="s">
        <v>631</v>
      </c>
      <c r="AA117" t="s">
        <v>3316</v>
      </c>
      <c r="AC117" t="s">
        <v>237</v>
      </c>
      <c r="AF117" t="s">
        <v>237</v>
      </c>
      <c r="AH117">
        <v>2</v>
      </c>
      <c r="AI117">
        <v>2</v>
      </c>
      <c r="AJ117">
        <v>2</v>
      </c>
      <c r="AK117">
        <v>2</v>
      </c>
      <c r="AL117">
        <v>2875422</v>
      </c>
      <c r="AM117">
        <v>12</v>
      </c>
      <c r="AN117">
        <v>301100</v>
      </c>
      <c r="AO117">
        <v>2017</v>
      </c>
      <c r="AP117">
        <v>2010</v>
      </c>
      <c r="AQ117">
        <v>2016</v>
      </c>
      <c r="AR117" t="s">
        <v>1203</v>
      </c>
      <c r="AS117" t="s">
        <v>1289</v>
      </c>
      <c r="AT117">
        <v>-99</v>
      </c>
      <c r="AU117" t="s">
        <v>3317</v>
      </c>
      <c r="AV117" t="s">
        <v>631</v>
      </c>
      <c r="AW117" t="s">
        <v>238</v>
      </c>
      <c r="AX117" t="s">
        <v>238</v>
      </c>
      <c r="AY117">
        <v>414</v>
      </c>
      <c r="AZ117">
        <v>414</v>
      </c>
      <c r="BA117" t="s">
        <v>631</v>
      </c>
      <c r="BB117" t="s">
        <v>238</v>
      </c>
      <c r="BC117">
        <v>23424870</v>
      </c>
      <c r="BD117">
        <v>23424870</v>
      </c>
      <c r="BE117" t="s">
        <v>1183</v>
      </c>
      <c r="BF117" t="s">
        <v>238</v>
      </c>
      <c r="BG117" t="s">
        <v>238</v>
      </c>
      <c r="BH117">
        <v>-99</v>
      </c>
      <c r="BI117">
        <v>-99</v>
      </c>
      <c r="BJ117" t="s">
        <v>1184</v>
      </c>
      <c r="BK117" t="s">
        <v>1184</v>
      </c>
      <c r="BL117" t="s">
        <v>1291</v>
      </c>
      <c r="BM117" t="s">
        <v>897</v>
      </c>
      <c r="BN117">
        <v>6</v>
      </c>
      <c r="BO117">
        <v>6</v>
      </c>
      <c r="BP117">
        <v>4</v>
      </c>
      <c r="BQ117">
        <v>-99</v>
      </c>
      <c r="BR117">
        <v>1</v>
      </c>
      <c r="BS117">
        <v>0</v>
      </c>
      <c r="BT117">
        <v>5</v>
      </c>
      <c r="BU117">
        <v>10</v>
      </c>
      <c r="BV117">
        <v>1159321009</v>
      </c>
      <c r="BW117" t="s">
        <v>3318</v>
      </c>
      <c r="BX117" t="s">
        <v>3319</v>
      </c>
      <c r="BY117" t="s">
        <v>3320</v>
      </c>
      <c r="BZ117" t="s">
        <v>237</v>
      </c>
      <c r="CA117" t="s">
        <v>237</v>
      </c>
      <c r="CB117" t="s">
        <v>237</v>
      </c>
      <c r="CC117" t="s">
        <v>3321</v>
      </c>
      <c r="CD117" t="s">
        <v>3322</v>
      </c>
      <c r="CE117" t="s">
        <v>3323</v>
      </c>
      <c r="CF117" t="s">
        <v>3324</v>
      </c>
      <c r="CG117" t="s">
        <v>237</v>
      </c>
      <c r="CH117" t="s">
        <v>237</v>
      </c>
      <c r="CI117" t="s">
        <v>3325</v>
      </c>
      <c r="CJ117" t="s">
        <v>3326</v>
      </c>
      <c r="CK117" t="s">
        <v>3327</v>
      </c>
      <c r="CL117" t="s">
        <v>3328</v>
      </c>
      <c r="CM117" t="s">
        <v>237</v>
      </c>
      <c r="CN117" t="s">
        <v>3329</v>
      </c>
      <c r="CO117" t="s">
        <v>237</v>
      </c>
      <c r="CP117" t="s">
        <v>3330</v>
      </c>
      <c r="CQ117" t="s">
        <v>237</v>
      </c>
      <c r="CR117" t="s">
        <v>3331</v>
      </c>
      <c r="CS117">
        <v>1.6232767652497799</v>
      </c>
      <c r="CT117">
        <v>8.7998033343171294</v>
      </c>
    </row>
    <row r="118" spans="1:98" x14ac:dyDescent="0.2">
      <c r="A118">
        <v>-88.871032522089607</v>
      </c>
      <c r="B118">
        <v>13.735849549208501</v>
      </c>
      <c r="C118" t="s">
        <v>1176</v>
      </c>
      <c r="D118">
        <v>0</v>
      </c>
      <c r="E118">
        <v>6</v>
      </c>
      <c r="F118" t="s">
        <v>139</v>
      </c>
      <c r="G118" t="s">
        <v>140</v>
      </c>
      <c r="H118">
        <v>0</v>
      </c>
      <c r="I118">
        <v>2</v>
      </c>
      <c r="J118" t="s">
        <v>1177</v>
      </c>
      <c r="K118" t="s">
        <v>139</v>
      </c>
      <c r="L118" t="s">
        <v>140</v>
      </c>
      <c r="M118">
        <v>0</v>
      </c>
      <c r="N118" t="s">
        <v>139</v>
      </c>
      <c r="O118" t="s">
        <v>140</v>
      </c>
      <c r="P118">
        <v>0</v>
      </c>
      <c r="Q118" t="s">
        <v>139</v>
      </c>
      <c r="R118" t="s">
        <v>140</v>
      </c>
      <c r="S118">
        <v>0</v>
      </c>
      <c r="T118" t="s">
        <v>139</v>
      </c>
      <c r="U118" t="s">
        <v>139</v>
      </c>
      <c r="V118" t="s">
        <v>140</v>
      </c>
      <c r="W118" t="s">
        <v>139</v>
      </c>
      <c r="Y118" t="s">
        <v>3332</v>
      </c>
      <c r="Z118" t="s">
        <v>582</v>
      </c>
      <c r="AA118" t="s">
        <v>3333</v>
      </c>
      <c r="AC118" t="s">
        <v>139</v>
      </c>
      <c r="AF118" t="s">
        <v>139</v>
      </c>
      <c r="AH118">
        <v>1</v>
      </c>
      <c r="AI118">
        <v>4</v>
      </c>
      <c r="AJ118">
        <v>6</v>
      </c>
      <c r="AK118">
        <v>8</v>
      </c>
      <c r="AL118">
        <v>6172011</v>
      </c>
      <c r="AM118">
        <v>13</v>
      </c>
      <c r="AN118">
        <v>54790</v>
      </c>
      <c r="AO118">
        <v>2017</v>
      </c>
      <c r="AP118">
        <v>2007</v>
      </c>
      <c r="AQ118">
        <v>2016</v>
      </c>
      <c r="AR118" t="s">
        <v>1203</v>
      </c>
      <c r="AS118" t="s">
        <v>1182</v>
      </c>
      <c r="AT118">
        <v>-99</v>
      </c>
      <c r="AU118" t="s">
        <v>716</v>
      </c>
      <c r="AV118" t="s">
        <v>582</v>
      </c>
      <c r="AW118" t="s">
        <v>140</v>
      </c>
      <c r="AX118" t="s">
        <v>140</v>
      </c>
      <c r="AY118">
        <v>222</v>
      </c>
      <c r="AZ118">
        <v>222</v>
      </c>
      <c r="BA118" t="s">
        <v>582</v>
      </c>
      <c r="BB118" t="s">
        <v>140</v>
      </c>
      <c r="BC118">
        <v>23424807</v>
      </c>
      <c r="BD118">
        <v>23424807</v>
      </c>
      <c r="BE118" t="s">
        <v>1183</v>
      </c>
      <c r="BF118" t="s">
        <v>140</v>
      </c>
      <c r="BG118" t="s">
        <v>140</v>
      </c>
      <c r="BH118">
        <v>-99</v>
      </c>
      <c r="BI118">
        <v>-99</v>
      </c>
      <c r="BJ118" t="s">
        <v>903</v>
      </c>
      <c r="BK118" t="s">
        <v>1225</v>
      </c>
      <c r="BL118" t="s">
        <v>1731</v>
      </c>
      <c r="BM118" t="s">
        <v>882</v>
      </c>
      <c r="BN118">
        <v>11</v>
      </c>
      <c r="BO118">
        <v>11</v>
      </c>
      <c r="BP118">
        <v>6</v>
      </c>
      <c r="BQ118">
        <v>-99</v>
      </c>
      <c r="BR118">
        <v>1</v>
      </c>
      <c r="BS118">
        <v>0</v>
      </c>
      <c r="BT118">
        <v>5</v>
      </c>
      <c r="BU118">
        <v>10</v>
      </c>
      <c r="BV118">
        <v>1159321253</v>
      </c>
      <c r="BW118" t="s">
        <v>3334</v>
      </c>
      <c r="BX118" t="s">
        <v>3335</v>
      </c>
      <c r="BY118" t="s">
        <v>3336</v>
      </c>
      <c r="BZ118" t="s">
        <v>139</v>
      </c>
      <c r="CA118" t="s">
        <v>139</v>
      </c>
      <c r="CB118" t="s">
        <v>139</v>
      </c>
      <c r="CC118" t="s">
        <v>3337</v>
      </c>
      <c r="CD118" t="s">
        <v>3338</v>
      </c>
      <c r="CE118" t="s">
        <v>3339</v>
      </c>
      <c r="CF118" t="s">
        <v>139</v>
      </c>
      <c r="CG118" t="s">
        <v>139</v>
      </c>
      <c r="CH118" t="s">
        <v>139</v>
      </c>
      <c r="CI118" t="s">
        <v>3340</v>
      </c>
      <c r="CJ118" t="s">
        <v>3341</v>
      </c>
      <c r="CK118" t="s">
        <v>139</v>
      </c>
      <c r="CL118" t="s">
        <v>3342</v>
      </c>
      <c r="CM118" t="s">
        <v>139</v>
      </c>
      <c r="CN118" t="s">
        <v>3343</v>
      </c>
      <c r="CO118" t="s">
        <v>139</v>
      </c>
      <c r="CP118" t="s">
        <v>139</v>
      </c>
      <c r="CQ118" t="s">
        <v>139</v>
      </c>
      <c r="CR118" t="s">
        <v>3344</v>
      </c>
      <c r="CS118">
        <v>1.7164915191594901</v>
      </c>
      <c r="CT118">
        <v>8.5578758282201193</v>
      </c>
    </row>
    <row r="119" spans="1:98" x14ac:dyDescent="0.2">
      <c r="A119">
        <v>-90.360157458059305</v>
      </c>
      <c r="B119">
        <v>15.6960164812409</v>
      </c>
      <c r="C119" t="s">
        <v>1176</v>
      </c>
      <c r="D119">
        <v>0</v>
      </c>
      <c r="E119">
        <v>3</v>
      </c>
      <c r="F119" t="s">
        <v>187</v>
      </c>
      <c r="G119" t="s">
        <v>188</v>
      </c>
      <c r="H119">
        <v>0</v>
      </c>
      <c r="I119">
        <v>2</v>
      </c>
      <c r="J119" t="s">
        <v>1177</v>
      </c>
      <c r="K119" t="s">
        <v>187</v>
      </c>
      <c r="L119" t="s">
        <v>188</v>
      </c>
      <c r="M119">
        <v>0</v>
      </c>
      <c r="N119" t="s">
        <v>187</v>
      </c>
      <c r="O119" t="s">
        <v>188</v>
      </c>
      <c r="P119">
        <v>0</v>
      </c>
      <c r="Q119" t="s">
        <v>187</v>
      </c>
      <c r="R119" t="s">
        <v>188</v>
      </c>
      <c r="S119">
        <v>0</v>
      </c>
      <c r="T119" t="s">
        <v>187</v>
      </c>
      <c r="U119" t="s">
        <v>187</v>
      </c>
      <c r="V119" t="s">
        <v>188</v>
      </c>
      <c r="W119" t="s">
        <v>187</v>
      </c>
      <c r="Y119" t="s">
        <v>3345</v>
      </c>
      <c r="Z119" t="s">
        <v>606</v>
      </c>
      <c r="AA119" t="s">
        <v>3346</v>
      </c>
      <c r="AC119" t="s">
        <v>187</v>
      </c>
      <c r="AF119" t="s">
        <v>187</v>
      </c>
      <c r="AH119">
        <v>3</v>
      </c>
      <c r="AI119">
        <v>3</v>
      </c>
      <c r="AJ119">
        <v>3</v>
      </c>
      <c r="AK119">
        <v>6</v>
      </c>
      <c r="AL119">
        <v>15460732</v>
      </c>
      <c r="AM119">
        <v>14</v>
      </c>
      <c r="AN119">
        <v>131800</v>
      </c>
      <c r="AO119">
        <v>2017</v>
      </c>
      <c r="AP119">
        <v>2002</v>
      </c>
      <c r="AQ119">
        <v>2016</v>
      </c>
      <c r="AR119" t="s">
        <v>1203</v>
      </c>
      <c r="AS119" t="s">
        <v>1182</v>
      </c>
      <c r="AT119">
        <v>-99</v>
      </c>
      <c r="AU119" t="s">
        <v>606</v>
      </c>
      <c r="AV119" t="s">
        <v>606</v>
      </c>
      <c r="AW119" t="s">
        <v>188</v>
      </c>
      <c r="AX119" t="s">
        <v>188</v>
      </c>
      <c r="AY119">
        <v>320</v>
      </c>
      <c r="AZ119">
        <v>320</v>
      </c>
      <c r="BA119" t="s">
        <v>606</v>
      </c>
      <c r="BB119" t="s">
        <v>188</v>
      </c>
      <c r="BC119">
        <v>23424834</v>
      </c>
      <c r="BD119">
        <v>23424834</v>
      </c>
      <c r="BE119" t="s">
        <v>1183</v>
      </c>
      <c r="BF119" t="s">
        <v>188</v>
      </c>
      <c r="BG119" t="s">
        <v>188</v>
      </c>
      <c r="BH119">
        <v>-99</v>
      </c>
      <c r="BI119">
        <v>-99</v>
      </c>
      <c r="BJ119" t="s">
        <v>903</v>
      </c>
      <c r="BK119" t="s">
        <v>1225</v>
      </c>
      <c r="BL119" t="s">
        <v>1731</v>
      </c>
      <c r="BM119" t="s">
        <v>882</v>
      </c>
      <c r="BN119">
        <v>9</v>
      </c>
      <c r="BO119">
        <v>9</v>
      </c>
      <c r="BP119">
        <v>5</v>
      </c>
      <c r="BQ119">
        <v>4</v>
      </c>
      <c r="BR119">
        <v>1</v>
      </c>
      <c r="BS119">
        <v>0</v>
      </c>
      <c r="BT119">
        <v>3</v>
      </c>
      <c r="BU119">
        <v>8</v>
      </c>
      <c r="BV119">
        <v>1159320815</v>
      </c>
      <c r="BW119" t="s">
        <v>3347</v>
      </c>
      <c r="BX119" t="s">
        <v>3348</v>
      </c>
      <c r="BY119" t="s">
        <v>3349</v>
      </c>
      <c r="BZ119" t="s">
        <v>187</v>
      </c>
      <c r="CA119" t="s">
        <v>187</v>
      </c>
      <c r="CB119" t="s">
        <v>187</v>
      </c>
      <c r="CC119" t="s">
        <v>187</v>
      </c>
      <c r="CD119" t="s">
        <v>3350</v>
      </c>
      <c r="CE119" t="s">
        <v>3351</v>
      </c>
      <c r="CF119" t="s">
        <v>187</v>
      </c>
      <c r="CG119" t="s">
        <v>187</v>
      </c>
      <c r="CH119" t="s">
        <v>187</v>
      </c>
      <c r="CI119" t="s">
        <v>3352</v>
      </c>
      <c r="CJ119" t="s">
        <v>3353</v>
      </c>
      <c r="CK119" t="s">
        <v>187</v>
      </c>
      <c r="CL119" t="s">
        <v>3354</v>
      </c>
      <c r="CM119" t="s">
        <v>187</v>
      </c>
      <c r="CN119" t="s">
        <v>3355</v>
      </c>
      <c r="CO119" t="s">
        <v>187</v>
      </c>
      <c r="CP119" t="s">
        <v>187</v>
      </c>
      <c r="CQ119" t="s">
        <v>187</v>
      </c>
      <c r="CR119" t="s">
        <v>3356</v>
      </c>
      <c r="CS119">
        <v>9.1748220291361804</v>
      </c>
      <c r="CT119">
        <v>17.747933960879799</v>
      </c>
    </row>
    <row r="120" spans="1:98" x14ac:dyDescent="0.2">
      <c r="A120">
        <v>125.85107557065299</v>
      </c>
      <c r="B120">
        <v>-8.8237787337756206</v>
      </c>
      <c r="C120" t="s">
        <v>1176</v>
      </c>
      <c r="D120">
        <v>1</v>
      </c>
      <c r="E120">
        <v>5</v>
      </c>
      <c r="F120" t="s">
        <v>985</v>
      </c>
      <c r="G120" t="s">
        <v>428</v>
      </c>
      <c r="H120">
        <v>0</v>
      </c>
      <c r="I120">
        <v>2</v>
      </c>
      <c r="J120" t="s">
        <v>1177</v>
      </c>
      <c r="K120" t="s">
        <v>985</v>
      </c>
      <c r="L120" t="s">
        <v>428</v>
      </c>
      <c r="M120">
        <v>0</v>
      </c>
      <c r="N120" t="s">
        <v>985</v>
      </c>
      <c r="O120" t="s">
        <v>428</v>
      </c>
      <c r="P120">
        <v>0</v>
      </c>
      <c r="Q120" t="s">
        <v>985</v>
      </c>
      <c r="R120" t="s">
        <v>428</v>
      </c>
      <c r="S120">
        <v>0</v>
      </c>
      <c r="T120" t="s">
        <v>427</v>
      </c>
      <c r="U120" t="s">
        <v>427</v>
      </c>
      <c r="V120" t="s">
        <v>428</v>
      </c>
      <c r="W120" t="s">
        <v>427</v>
      </c>
      <c r="Y120" t="s">
        <v>3357</v>
      </c>
      <c r="Z120" t="s">
        <v>726</v>
      </c>
      <c r="AA120" t="s">
        <v>3358</v>
      </c>
      <c r="AC120" t="s">
        <v>427</v>
      </c>
      <c r="AF120" t="s">
        <v>427</v>
      </c>
      <c r="AG120" t="s">
        <v>985</v>
      </c>
      <c r="AH120">
        <v>2</v>
      </c>
      <c r="AI120">
        <v>2</v>
      </c>
      <c r="AJ120">
        <v>4</v>
      </c>
      <c r="AK120">
        <v>3</v>
      </c>
      <c r="AL120">
        <v>1291358</v>
      </c>
      <c r="AM120">
        <v>12</v>
      </c>
      <c r="AN120">
        <v>4975</v>
      </c>
      <c r="AO120">
        <v>2017</v>
      </c>
      <c r="AP120">
        <v>2010</v>
      </c>
      <c r="AQ120">
        <v>2016</v>
      </c>
      <c r="AR120" t="s">
        <v>1424</v>
      </c>
      <c r="AS120" t="s">
        <v>1182</v>
      </c>
      <c r="AT120">
        <v>-99</v>
      </c>
      <c r="AU120" t="s">
        <v>730</v>
      </c>
      <c r="AV120" t="s">
        <v>726</v>
      </c>
      <c r="AW120" t="s">
        <v>428</v>
      </c>
      <c r="AX120" t="s">
        <v>428</v>
      </c>
      <c r="AY120">
        <v>626</v>
      </c>
      <c r="AZ120">
        <v>626</v>
      </c>
      <c r="BA120" t="s">
        <v>3359</v>
      </c>
      <c r="BB120" t="s">
        <v>3360</v>
      </c>
      <c r="BC120">
        <v>23424968</v>
      </c>
      <c r="BD120">
        <v>23424968</v>
      </c>
      <c r="BE120" t="s">
        <v>1183</v>
      </c>
      <c r="BF120" t="s">
        <v>428</v>
      </c>
      <c r="BG120" t="s">
        <v>428</v>
      </c>
      <c r="BH120">
        <v>-99</v>
      </c>
      <c r="BI120">
        <v>-99</v>
      </c>
      <c r="BJ120" t="s">
        <v>1184</v>
      </c>
      <c r="BK120" t="s">
        <v>1184</v>
      </c>
      <c r="BL120" t="s">
        <v>1185</v>
      </c>
      <c r="BM120" t="s">
        <v>842</v>
      </c>
      <c r="BN120">
        <v>11</v>
      </c>
      <c r="BO120">
        <v>11</v>
      </c>
      <c r="BP120">
        <v>4</v>
      </c>
      <c r="BQ120">
        <v>-99</v>
      </c>
      <c r="BR120">
        <v>1</v>
      </c>
      <c r="BS120">
        <v>0</v>
      </c>
      <c r="BT120">
        <v>4</v>
      </c>
      <c r="BU120">
        <v>9</v>
      </c>
      <c r="BV120">
        <v>1159321313</v>
      </c>
      <c r="BW120" t="s">
        <v>3361</v>
      </c>
      <c r="BX120" t="s">
        <v>3362</v>
      </c>
      <c r="BY120" t="s">
        <v>3363</v>
      </c>
      <c r="BZ120" t="s">
        <v>3364</v>
      </c>
      <c r="CA120" t="s">
        <v>985</v>
      </c>
      <c r="CB120" t="s">
        <v>3365</v>
      </c>
      <c r="CC120" t="s">
        <v>3366</v>
      </c>
      <c r="CD120" t="s">
        <v>3367</v>
      </c>
      <c r="CE120" t="s">
        <v>3368</v>
      </c>
      <c r="CF120" t="s">
        <v>3369</v>
      </c>
      <c r="CG120" t="s">
        <v>3370</v>
      </c>
      <c r="CH120" t="s">
        <v>3371</v>
      </c>
      <c r="CI120" t="s">
        <v>3372</v>
      </c>
      <c r="CJ120" t="s">
        <v>3373</v>
      </c>
      <c r="CK120" t="s">
        <v>3374</v>
      </c>
      <c r="CL120" t="s">
        <v>3375</v>
      </c>
      <c r="CM120" t="s">
        <v>427</v>
      </c>
      <c r="CN120" t="s">
        <v>3376</v>
      </c>
      <c r="CO120" t="s">
        <v>3377</v>
      </c>
      <c r="CP120" t="s">
        <v>3378</v>
      </c>
      <c r="CQ120" t="s">
        <v>3379</v>
      </c>
      <c r="CR120" t="s">
        <v>3380</v>
      </c>
      <c r="CS120">
        <v>1.23958664171403</v>
      </c>
      <c r="CT120">
        <v>8.2535052246483893</v>
      </c>
    </row>
    <row r="121" spans="1:98" x14ac:dyDescent="0.2">
      <c r="A121">
        <v>114.727245752165</v>
      </c>
      <c r="B121">
        <v>4.5165003126561096</v>
      </c>
      <c r="C121" t="s">
        <v>1176</v>
      </c>
      <c r="D121">
        <v>0</v>
      </c>
      <c r="E121">
        <v>6</v>
      </c>
      <c r="F121" t="s">
        <v>975</v>
      </c>
      <c r="G121" t="s">
        <v>70</v>
      </c>
      <c r="H121">
        <v>0</v>
      </c>
      <c r="I121">
        <v>2</v>
      </c>
      <c r="J121" t="s">
        <v>1177</v>
      </c>
      <c r="K121" t="s">
        <v>975</v>
      </c>
      <c r="L121" t="s">
        <v>70</v>
      </c>
      <c r="M121">
        <v>0</v>
      </c>
      <c r="N121" t="s">
        <v>975</v>
      </c>
      <c r="O121" t="s">
        <v>70</v>
      </c>
      <c r="P121">
        <v>0</v>
      </c>
      <c r="Q121" t="s">
        <v>975</v>
      </c>
      <c r="R121" t="s">
        <v>70</v>
      </c>
      <c r="S121">
        <v>0</v>
      </c>
      <c r="T121" t="s">
        <v>975</v>
      </c>
      <c r="U121" t="s">
        <v>69</v>
      </c>
      <c r="V121" t="s">
        <v>70</v>
      </c>
      <c r="W121" t="s">
        <v>975</v>
      </c>
      <c r="Y121" t="s">
        <v>975</v>
      </c>
      <c r="Z121" t="s">
        <v>547</v>
      </c>
      <c r="AA121" t="s">
        <v>3381</v>
      </c>
      <c r="AC121" t="s">
        <v>975</v>
      </c>
      <c r="AF121" t="s">
        <v>975</v>
      </c>
      <c r="AH121">
        <v>4</v>
      </c>
      <c r="AI121">
        <v>6</v>
      </c>
      <c r="AJ121">
        <v>6</v>
      </c>
      <c r="AK121">
        <v>12</v>
      </c>
      <c r="AL121">
        <v>443593</v>
      </c>
      <c r="AM121">
        <v>10</v>
      </c>
      <c r="AN121">
        <v>33730</v>
      </c>
      <c r="AO121">
        <v>2017</v>
      </c>
      <c r="AP121">
        <v>2001</v>
      </c>
      <c r="AQ121">
        <v>2016</v>
      </c>
      <c r="AR121" t="s">
        <v>1203</v>
      </c>
      <c r="AS121" t="s">
        <v>1289</v>
      </c>
      <c r="AT121">
        <v>-99</v>
      </c>
      <c r="AU121" t="s">
        <v>3382</v>
      </c>
      <c r="AV121" t="s">
        <v>547</v>
      </c>
      <c r="AW121" t="s">
        <v>70</v>
      </c>
      <c r="AX121" t="s">
        <v>70</v>
      </c>
      <c r="AY121">
        <v>96</v>
      </c>
      <c r="AZ121">
        <v>96</v>
      </c>
      <c r="BA121" t="s">
        <v>547</v>
      </c>
      <c r="BB121" t="s">
        <v>70</v>
      </c>
      <c r="BC121">
        <v>23424773</v>
      </c>
      <c r="BD121">
        <v>23424773</v>
      </c>
      <c r="BE121" t="s">
        <v>1183</v>
      </c>
      <c r="BF121" t="s">
        <v>70</v>
      </c>
      <c r="BG121" t="s">
        <v>70</v>
      </c>
      <c r="BH121">
        <v>-99</v>
      </c>
      <c r="BI121">
        <v>-99</v>
      </c>
      <c r="BJ121" t="s">
        <v>1184</v>
      </c>
      <c r="BK121" t="s">
        <v>1184</v>
      </c>
      <c r="BL121" t="s">
        <v>1185</v>
      </c>
      <c r="BM121" t="s">
        <v>842</v>
      </c>
      <c r="BN121">
        <v>6</v>
      </c>
      <c r="BO121">
        <v>17</v>
      </c>
      <c r="BP121">
        <v>6</v>
      </c>
      <c r="BQ121">
        <v>2</v>
      </c>
      <c r="BR121">
        <v>1</v>
      </c>
      <c r="BS121">
        <v>0</v>
      </c>
      <c r="BT121">
        <v>4</v>
      </c>
      <c r="BU121">
        <v>9</v>
      </c>
      <c r="BV121">
        <v>1159320451</v>
      </c>
      <c r="BW121" t="s">
        <v>3383</v>
      </c>
      <c r="BX121" t="s">
        <v>3384</v>
      </c>
      <c r="BY121" t="s">
        <v>3385</v>
      </c>
      <c r="BZ121" t="s">
        <v>975</v>
      </c>
      <c r="CA121" t="s">
        <v>975</v>
      </c>
      <c r="CB121" t="s">
        <v>3386</v>
      </c>
      <c r="CC121" t="s">
        <v>975</v>
      </c>
      <c r="CD121" t="s">
        <v>3387</v>
      </c>
      <c r="CE121" t="s">
        <v>3388</v>
      </c>
      <c r="CF121" t="s">
        <v>975</v>
      </c>
      <c r="CG121" t="s">
        <v>69</v>
      </c>
      <c r="CH121" t="s">
        <v>975</v>
      </c>
      <c r="CI121" t="s">
        <v>3389</v>
      </c>
      <c r="CJ121" t="s">
        <v>3390</v>
      </c>
      <c r="CK121" t="s">
        <v>975</v>
      </c>
      <c r="CL121" t="s">
        <v>975</v>
      </c>
      <c r="CM121" t="s">
        <v>975</v>
      </c>
      <c r="CN121" t="s">
        <v>3391</v>
      </c>
      <c r="CO121" t="s">
        <v>975</v>
      </c>
      <c r="CP121" t="s">
        <v>975</v>
      </c>
      <c r="CQ121" t="s">
        <v>975</v>
      </c>
      <c r="CR121" t="s">
        <v>3392</v>
      </c>
      <c r="CS121">
        <v>0.465836535805494</v>
      </c>
      <c r="CT121">
        <v>5.27060270658375</v>
      </c>
    </row>
    <row r="122" spans="1:98" x14ac:dyDescent="0.2">
      <c r="A122">
        <v>7.3989743248287398</v>
      </c>
      <c r="B122">
        <v>43.739846187413498</v>
      </c>
      <c r="C122" t="s">
        <v>1176</v>
      </c>
      <c r="D122">
        <v>0</v>
      </c>
      <c r="E122">
        <v>6</v>
      </c>
      <c r="F122" t="s">
        <v>285</v>
      </c>
      <c r="G122" t="s">
        <v>286</v>
      </c>
      <c r="H122">
        <v>0</v>
      </c>
      <c r="I122">
        <v>2</v>
      </c>
      <c r="J122" t="s">
        <v>1177</v>
      </c>
      <c r="K122" t="s">
        <v>285</v>
      </c>
      <c r="L122" t="s">
        <v>286</v>
      </c>
      <c r="M122">
        <v>0</v>
      </c>
      <c r="N122" t="s">
        <v>285</v>
      </c>
      <c r="O122" t="s">
        <v>286</v>
      </c>
      <c r="P122">
        <v>0</v>
      </c>
      <c r="Q122" t="s">
        <v>285</v>
      </c>
      <c r="R122" t="s">
        <v>286</v>
      </c>
      <c r="S122">
        <v>0</v>
      </c>
      <c r="T122" t="s">
        <v>285</v>
      </c>
      <c r="U122" t="s">
        <v>285</v>
      </c>
      <c r="V122" t="s">
        <v>286</v>
      </c>
      <c r="W122" t="s">
        <v>285</v>
      </c>
      <c r="Y122" t="s">
        <v>3393</v>
      </c>
      <c r="Z122" t="s">
        <v>655</v>
      </c>
      <c r="AA122" t="s">
        <v>3394</v>
      </c>
      <c r="AC122" t="s">
        <v>285</v>
      </c>
      <c r="AF122" t="s">
        <v>285</v>
      </c>
      <c r="AH122">
        <v>1</v>
      </c>
      <c r="AI122">
        <v>1</v>
      </c>
      <c r="AJ122">
        <v>2</v>
      </c>
      <c r="AK122">
        <v>12</v>
      </c>
      <c r="AL122">
        <v>30645</v>
      </c>
      <c r="AM122">
        <v>7</v>
      </c>
      <c r="AN122">
        <v>7672</v>
      </c>
      <c r="AO122">
        <v>2017</v>
      </c>
      <c r="AP122">
        <v>2008</v>
      </c>
      <c r="AQ122">
        <v>2015</v>
      </c>
      <c r="AR122" t="s">
        <v>1288</v>
      </c>
      <c r="AS122" t="s">
        <v>1289</v>
      </c>
      <c r="AT122">
        <v>-99</v>
      </c>
      <c r="AU122" t="s">
        <v>656</v>
      </c>
      <c r="AV122" t="s">
        <v>655</v>
      </c>
      <c r="AW122" t="s">
        <v>286</v>
      </c>
      <c r="AX122" t="s">
        <v>286</v>
      </c>
      <c r="AY122">
        <v>492</v>
      </c>
      <c r="AZ122">
        <v>492</v>
      </c>
      <c r="BA122" t="s">
        <v>655</v>
      </c>
      <c r="BB122" t="s">
        <v>286</v>
      </c>
      <c r="BC122">
        <v>23424892</v>
      </c>
      <c r="BD122">
        <v>23424892</v>
      </c>
      <c r="BE122" t="s">
        <v>1183</v>
      </c>
      <c r="BF122" t="s">
        <v>286</v>
      </c>
      <c r="BG122" t="s">
        <v>286</v>
      </c>
      <c r="BH122">
        <v>-99</v>
      </c>
      <c r="BI122">
        <v>-99</v>
      </c>
      <c r="BJ122" t="s">
        <v>1584</v>
      </c>
      <c r="BK122" t="s">
        <v>1584</v>
      </c>
      <c r="BL122" t="s">
        <v>1585</v>
      </c>
      <c r="BM122" t="s">
        <v>846</v>
      </c>
      <c r="BN122">
        <v>6</v>
      </c>
      <c r="BO122">
        <v>6</v>
      </c>
      <c r="BP122">
        <v>4</v>
      </c>
      <c r="BQ122">
        <v>5</v>
      </c>
      <c r="BR122">
        <v>1</v>
      </c>
      <c r="BS122">
        <v>0</v>
      </c>
      <c r="BT122">
        <v>5</v>
      </c>
      <c r="BU122">
        <v>10</v>
      </c>
      <c r="BV122">
        <v>1159321043</v>
      </c>
      <c r="BW122" t="s">
        <v>3395</v>
      </c>
      <c r="BX122" t="s">
        <v>3396</v>
      </c>
      <c r="BY122" t="s">
        <v>3397</v>
      </c>
      <c r="BZ122" t="s">
        <v>285</v>
      </c>
      <c r="CA122" t="s">
        <v>285</v>
      </c>
      <c r="CB122" t="s">
        <v>3398</v>
      </c>
      <c r="CC122" t="s">
        <v>285</v>
      </c>
      <c r="CD122" t="s">
        <v>3399</v>
      </c>
      <c r="CE122" t="s">
        <v>3400</v>
      </c>
      <c r="CF122" t="s">
        <v>285</v>
      </c>
      <c r="CG122" t="s">
        <v>3401</v>
      </c>
      <c r="CH122" t="s">
        <v>3402</v>
      </c>
      <c r="CI122" t="s">
        <v>3403</v>
      </c>
      <c r="CJ122" t="s">
        <v>3404</v>
      </c>
      <c r="CK122" t="s">
        <v>285</v>
      </c>
      <c r="CL122" t="s">
        <v>3401</v>
      </c>
      <c r="CM122" t="s">
        <v>3398</v>
      </c>
      <c r="CN122" t="s">
        <v>3405</v>
      </c>
      <c r="CO122" t="s">
        <v>285</v>
      </c>
      <c r="CP122" t="s">
        <v>3401</v>
      </c>
      <c r="CQ122" t="s">
        <v>285</v>
      </c>
      <c r="CR122" t="s">
        <v>3406</v>
      </c>
      <c r="CS122">
        <v>2.1049091870679599E-3</v>
      </c>
      <c r="CT122">
        <v>0.182108259502958</v>
      </c>
    </row>
    <row r="123" spans="1:98" x14ac:dyDescent="0.2">
      <c r="A123">
        <v>2.6530913767973701</v>
      </c>
      <c r="B123">
        <v>28.148889657330599</v>
      </c>
      <c r="C123" t="s">
        <v>1176</v>
      </c>
      <c r="D123">
        <v>0</v>
      </c>
      <c r="E123">
        <v>3</v>
      </c>
      <c r="F123" t="s">
        <v>13</v>
      </c>
      <c r="G123" t="s">
        <v>14</v>
      </c>
      <c r="H123">
        <v>0</v>
      </c>
      <c r="I123">
        <v>2</v>
      </c>
      <c r="J123" t="s">
        <v>1177</v>
      </c>
      <c r="K123" t="s">
        <v>13</v>
      </c>
      <c r="L123" t="s">
        <v>14</v>
      </c>
      <c r="M123">
        <v>0</v>
      </c>
      <c r="N123" t="s">
        <v>13</v>
      </c>
      <c r="O123" t="s">
        <v>14</v>
      </c>
      <c r="P123">
        <v>0</v>
      </c>
      <c r="Q123" t="s">
        <v>13</v>
      </c>
      <c r="R123" t="s">
        <v>14</v>
      </c>
      <c r="S123">
        <v>0</v>
      </c>
      <c r="T123" t="s">
        <v>13</v>
      </c>
      <c r="U123" t="s">
        <v>13</v>
      </c>
      <c r="V123" t="s">
        <v>14</v>
      </c>
      <c r="W123" t="s">
        <v>13</v>
      </c>
      <c r="Y123" t="s">
        <v>3407</v>
      </c>
      <c r="Z123" t="s">
        <v>519</v>
      </c>
      <c r="AA123" t="s">
        <v>3408</v>
      </c>
      <c r="AC123" t="s">
        <v>13</v>
      </c>
      <c r="AF123" t="s">
        <v>13</v>
      </c>
      <c r="AH123">
        <v>5</v>
      </c>
      <c r="AI123">
        <v>1</v>
      </c>
      <c r="AJ123">
        <v>6</v>
      </c>
      <c r="AK123">
        <v>3</v>
      </c>
      <c r="AL123">
        <v>40969443</v>
      </c>
      <c r="AM123">
        <v>15</v>
      </c>
      <c r="AN123">
        <v>609400</v>
      </c>
      <c r="AO123">
        <v>2017</v>
      </c>
      <c r="AP123">
        <v>2008</v>
      </c>
      <c r="AQ123">
        <v>2016</v>
      </c>
      <c r="AR123" t="s">
        <v>1203</v>
      </c>
      <c r="AS123" t="s">
        <v>1204</v>
      </c>
      <c r="AT123">
        <v>-99</v>
      </c>
      <c r="AU123" t="s">
        <v>524</v>
      </c>
      <c r="AV123" t="s">
        <v>519</v>
      </c>
      <c r="AW123" t="s">
        <v>14</v>
      </c>
      <c r="AX123" t="s">
        <v>14</v>
      </c>
      <c r="AY123">
        <v>12</v>
      </c>
      <c r="AZ123">
        <v>12</v>
      </c>
      <c r="BA123" t="s">
        <v>519</v>
      </c>
      <c r="BB123" t="s">
        <v>14</v>
      </c>
      <c r="BC123">
        <v>23424740</v>
      </c>
      <c r="BD123">
        <v>23424740</v>
      </c>
      <c r="BE123" t="s">
        <v>1183</v>
      </c>
      <c r="BF123" t="s">
        <v>14</v>
      </c>
      <c r="BG123" t="s">
        <v>14</v>
      </c>
      <c r="BH123">
        <v>-99</v>
      </c>
      <c r="BI123">
        <v>-99</v>
      </c>
      <c r="BJ123" t="s">
        <v>1426</v>
      </c>
      <c r="BK123" t="s">
        <v>1426</v>
      </c>
      <c r="BL123" t="s">
        <v>1682</v>
      </c>
      <c r="BM123" t="s">
        <v>897</v>
      </c>
      <c r="BN123">
        <v>7</v>
      </c>
      <c r="BO123">
        <v>7</v>
      </c>
      <c r="BP123">
        <v>4</v>
      </c>
      <c r="BQ123">
        <v>-99</v>
      </c>
      <c r="BR123">
        <v>1</v>
      </c>
      <c r="BS123">
        <v>0</v>
      </c>
      <c r="BT123">
        <v>3</v>
      </c>
      <c r="BU123">
        <v>7</v>
      </c>
      <c r="BV123">
        <v>1159320565</v>
      </c>
      <c r="BW123" t="s">
        <v>3409</v>
      </c>
      <c r="BX123" t="s">
        <v>3410</v>
      </c>
      <c r="BY123" t="s">
        <v>3411</v>
      </c>
      <c r="BZ123" t="s">
        <v>3412</v>
      </c>
      <c r="CA123" t="s">
        <v>13</v>
      </c>
      <c r="CB123" t="s">
        <v>3413</v>
      </c>
      <c r="CC123" t="s">
        <v>3414</v>
      </c>
      <c r="CD123" t="s">
        <v>3415</v>
      </c>
      <c r="CE123" t="s">
        <v>3416</v>
      </c>
      <c r="CF123" t="s">
        <v>3417</v>
      </c>
      <c r="CG123" t="s">
        <v>3418</v>
      </c>
      <c r="CH123" t="s">
        <v>13</v>
      </c>
      <c r="CI123" t="s">
        <v>3419</v>
      </c>
      <c r="CJ123" t="s">
        <v>3420</v>
      </c>
      <c r="CK123" t="s">
        <v>3421</v>
      </c>
      <c r="CL123" t="s">
        <v>3422</v>
      </c>
      <c r="CM123" t="s">
        <v>3423</v>
      </c>
      <c r="CN123" t="s">
        <v>3424</v>
      </c>
      <c r="CO123" t="s">
        <v>3425</v>
      </c>
      <c r="CP123" t="s">
        <v>3426</v>
      </c>
      <c r="CQ123" t="s">
        <v>3414</v>
      </c>
      <c r="CR123" t="s">
        <v>3427</v>
      </c>
      <c r="CS123">
        <v>212.69094059401999</v>
      </c>
      <c r="CT123">
        <v>71.641686922291498</v>
      </c>
    </row>
    <row r="124" spans="1:98" x14ac:dyDescent="0.2">
      <c r="A124">
        <v>35.538105532484302</v>
      </c>
      <c r="B124">
        <v>-17.2700100268633</v>
      </c>
      <c r="C124" t="s">
        <v>1176</v>
      </c>
      <c r="D124">
        <v>0</v>
      </c>
      <c r="E124">
        <v>3</v>
      </c>
      <c r="F124" t="s">
        <v>295</v>
      </c>
      <c r="G124" t="s">
        <v>296</v>
      </c>
      <c r="H124">
        <v>0</v>
      </c>
      <c r="I124">
        <v>2</v>
      </c>
      <c r="J124" t="s">
        <v>1177</v>
      </c>
      <c r="K124" t="s">
        <v>295</v>
      </c>
      <c r="L124" t="s">
        <v>296</v>
      </c>
      <c r="M124">
        <v>0</v>
      </c>
      <c r="N124" t="s">
        <v>295</v>
      </c>
      <c r="O124" t="s">
        <v>296</v>
      </c>
      <c r="P124">
        <v>0</v>
      </c>
      <c r="Q124" t="s">
        <v>295</v>
      </c>
      <c r="R124" t="s">
        <v>296</v>
      </c>
      <c r="S124">
        <v>0</v>
      </c>
      <c r="T124" t="s">
        <v>295</v>
      </c>
      <c r="U124" t="s">
        <v>295</v>
      </c>
      <c r="V124" t="s">
        <v>296</v>
      </c>
      <c r="W124" t="s">
        <v>295</v>
      </c>
      <c r="Y124" t="s">
        <v>3428</v>
      </c>
      <c r="Z124" t="s">
        <v>660</v>
      </c>
      <c r="AA124" t="s">
        <v>3429</v>
      </c>
      <c r="AC124" t="s">
        <v>295</v>
      </c>
      <c r="AF124" t="s">
        <v>295</v>
      </c>
      <c r="AH124">
        <v>4</v>
      </c>
      <c r="AI124">
        <v>2</v>
      </c>
      <c r="AJ124">
        <v>1</v>
      </c>
      <c r="AK124">
        <v>4</v>
      </c>
      <c r="AL124">
        <v>26573706</v>
      </c>
      <c r="AM124">
        <v>15</v>
      </c>
      <c r="AN124">
        <v>35010</v>
      </c>
      <c r="AO124">
        <v>2017</v>
      </c>
      <c r="AP124">
        <v>2007</v>
      </c>
      <c r="AQ124">
        <v>2016</v>
      </c>
      <c r="AR124" t="s">
        <v>1424</v>
      </c>
      <c r="AS124" t="s">
        <v>1425</v>
      </c>
      <c r="AT124">
        <v>-99</v>
      </c>
      <c r="AU124" t="s">
        <v>660</v>
      </c>
      <c r="AV124" t="s">
        <v>660</v>
      </c>
      <c r="AW124" t="s">
        <v>296</v>
      </c>
      <c r="AX124" t="s">
        <v>296</v>
      </c>
      <c r="AY124">
        <v>508</v>
      </c>
      <c r="AZ124">
        <v>508</v>
      </c>
      <c r="BA124" t="s">
        <v>660</v>
      </c>
      <c r="BB124" t="s">
        <v>296</v>
      </c>
      <c r="BC124">
        <v>23424902</v>
      </c>
      <c r="BD124">
        <v>23424902</v>
      </c>
      <c r="BE124" t="s">
        <v>1183</v>
      </c>
      <c r="BF124" t="s">
        <v>296</v>
      </c>
      <c r="BG124" t="s">
        <v>296</v>
      </c>
      <c r="BH124">
        <v>-99</v>
      </c>
      <c r="BI124">
        <v>-99</v>
      </c>
      <c r="BJ124" t="s">
        <v>1426</v>
      </c>
      <c r="BK124" t="s">
        <v>1426</v>
      </c>
      <c r="BL124" t="s">
        <v>1427</v>
      </c>
      <c r="BM124" t="s">
        <v>921</v>
      </c>
      <c r="BN124">
        <v>10</v>
      </c>
      <c r="BO124">
        <v>10</v>
      </c>
      <c r="BP124">
        <v>4</v>
      </c>
      <c r="BQ124">
        <v>-99</v>
      </c>
      <c r="BR124">
        <v>1</v>
      </c>
      <c r="BS124">
        <v>0</v>
      </c>
      <c r="BT124">
        <v>3</v>
      </c>
      <c r="BU124">
        <v>8</v>
      </c>
      <c r="BV124">
        <v>1159321073</v>
      </c>
      <c r="BW124" t="s">
        <v>3430</v>
      </c>
      <c r="BX124" t="s">
        <v>3431</v>
      </c>
      <c r="BY124" t="s">
        <v>3432</v>
      </c>
      <c r="BZ124" t="s">
        <v>3433</v>
      </c>
      <c r="CA124" t="s">
        <v>295</v>
      </c>
      <c r="CB124" t="s">
        <v>295</v>
      </c>
      <c r="CC124" t="s">
        <v>295</v>
      </c>
      <c r="CD124" t="s">
        <v>3434</v>
      </c>
      <c r="CE124" t="s">
        <v>3435</v>
      </c>
      <c r="CF124" t="s">
        <v>3436</v>
      </c>
      <c r="CG124" t="s">
        <v>3436</v>
      </c>
      <c r="CH124" t="s">
        <v>3437</v>
      </c>
      <c r="CI124" t="s">
        <v>3438</v>
      </c>
      <c r="CJ124" t="s">
        <v>3439</v>
      </c>
      <c r="CK124" t="s">
        <v>295</v>
      </c>
      <c r="CL124" t="s">
        <v>3436</v>
      </c>
      <c r="CM124" t="s">
        <v>3440</v>
      </c>
      <c r="CN124" t="s">
        <v>3441</v>
      </c>
      <c r="CO124" t="s">
        <v>3440</v>
      </c>
      <c r="CP124" t="s">
        <v>3436</v>
      </c>
      <c r="CQ124" t="s">
        <v>295</v>
      </c>
      <c r="CR124" t="s">
        <v>3442</v>
      </c>
      <c r="CS124">
        <v>67.159736938831898</v>
      </c>
      <c r="CT124">
        <v>75.827744147806001</v>
      </c>
    </row>
    <row r="125" spans="1:98" x14ac:dyDescent="0.2">
      <c r="A125">
        <v>31.4800241030092</v>
      </c>
      <c r="B125">
        <v>-26.561914349027699</v>
      </c>
      <c r="C125" t="s">
        <v>1176</v>
      </c>
      <c r="D125">
        <v>0</v>
      </c>
      <c r="E125">
        <v>4</v>
      </c>
      <c r="F125" t="s">
        <v>986</v>
      </c>
      <c r="G125" t="s">
        <v>148</v>
      </c>
      <c r="H125">
        <v>0</v>
      </c>
      <c r="I125">
        <v>2</v>
      </c>
      <c r="J125" t="s">
        <v>1177</v>
      </c>
      <c r="K125" t="s">
        <v>986</v>
      </c>
      <c r="L125" t="s">
        <v>148</v>
      </c>
      <c r="M125">
        <v>0</v>
      </c>
      <c r="N125" t="s">
        <v>986</v>
      </c>
      <c r="O125" t="s">
        <v>148</v>
      </c>
      <c r="P125">
        <v>0</v>
      </c>
      <c r="Q125" t="s">
        <v>986</v>
      </c>
      <c r="R125" t="s">
        <v>148</v>
      </c>
      <c r="S125">
        <v>0</v>
      </c>
      <c r="T125" t="s">
        <v>986</v>
      </c>
      <c r="U125" t="s">
        <v>986</v>
      </c>
      <c r="V125" t="s">
        <v>148</v>
      </c>
      <c r="W125" t="s">
        <v>986</v>
      </c>
      <c r="Y125" t="s">
        <v>3443</v>
      </c>
      <c r="Z125" t="s">
        <v>2203</v>
      </c>
      <c r="AA125" t="s">
        <v>3444</v>
      </c>
      <c r="AC125" t="s">
        <v>986</v>
      </c>
      <c r="AF125" t="s">
        <v>986</v>
      </c>
      <c r="AH125">
        <v>3</v>
      </c>
      <c r="AI125">
        <v>6</v>
      </c>
      <c r="AJ125">
        <v>2</v>
      </c>
      <c r="AK125">
        <v>5</v>
      </c>
      <c r="AL125">
        <v>1467152</v>
      </c>
      <c r="AM125">
        <v>12</v>
      </c>
      <c r="AN125">
        <v>11060</v>
      </c>
      <c r="AO125">
        <v>2017</v>
      </c>
      <c r="AP125">
        <v>2007</v>
      </c>
      <c r="AQ125">
        <v>2016</v>
      </c>
      <c r="AR125" t="s">
        <v>1203</v>
      </c>
      <c r="AS125" t="s">
        <v>1182</v>
      </c>
      <c r="AT125">
        <v>-99</v>
      </c>
      <c r="AU125" t="s">
        <v>3445</v>
      </c>
      <c r="AV125" t="s">
        <v>586</v>
      </c>
      <c r="AW125" t="s">
        <v>148</v>
      </c>
      <c r="AX125" t="s">
        <v>148</v>
      </c>
      <c r="AY125">
        <v>748</v>
      </c>
      <c r="AZ125">
        <v>748</v>
      </c>
      <c r="BA125" t="s">
        <v>586</v>
      </c>
      <c r="BB125" t="s">
        <v>148</v>
      </c>
      <c r="BC125">
        <v>23424993</v>
      </c>
      <c r="BD125">
        <v>23424993</v>
      </c>
      <c r="BE125" t="s">
        <v>1183</v>
      </c>
      <c r="BF125" t="s">
        <v>148</v>
      </c>
      <c r="BG125" t="s">
        <v>148</v>
      </c>
      <c r="BH125">
        <v>-99</v>
      </c>
      <c r="BI125">
        <v>-99</v>
      </c>
      <c r="BJ125" t="s">
        <v>1426</v>
      </c>
      <c r="BK125" t="s">
        <v>1426</v>
      </c>
      <c r="BL125" t="s">
        <v>1862</v>
      </c>
      <c r="BM125" t="s">
        <v>921</v>
      </c>
      <c r="BN125">
        <v>8</v>
      </c>
      <c r="BO125">
        <v>8</v>
      </c>
      <c r="BP125">
        <v>4</v>
      </c>
      <c r="BQ125">
        <v>-99</v>
      </c>
      <c r="BR125">
        <v>1</v>
      </c>
      <c r="BS125">
        <v>0</v>
      </c>
      <c r="BT125">
        <v>4</v>
      </c>
      <c r="BU125">
        <v>9</v>
      </c>
      <c r="BV125">
        <v>1159321289</v>
      </c>
      <c r="BW125" t="s">
        <v>3446</v>
      </c>
      <c r="BX125" t="s">
        <v>3447</v>
      </c>
      <c r="BY125" t="s">
        <v>3448</v>
      </c>
      <c r="BZ125" t="s">
        <v>3449</v>
      </c>
      <c r="CA125" t="s">
        <v>986</v>
      </c>
      <c r="CB125" t="s">
        <v>986</v>
      </c>
      <c r="CC125" t="s">
        <v>3450</v>
      </c>
      <c r="CD125" t="s">
        <v>3451</v>
      </c>
      <c r="CE125" t="s">
        <v>3452</v>
      </c>
      <c r="CF125" t="s">
        <v>3453</v>
      </c>
      <c r="CG125" t="s">
        <v>3450</v>
      </c>
      <c r="CH125" t="s">
        <v>3450</v>
      </c>
      <c r="CI125" t="s">
        <v>3454</v>
      </c>
      <c r="CJ125" t="s">
        <v>3455</v>
      </c>
      <c r="CK125" t="s">
        <v>3450</v>
      </c>
      <c r="CL125" t="s">
        <v>3456</v>
      </c>
      <c r="CM125" t="s">
        <v>986</v>
      </c>
      <c r="CN125" t="s">
        <v>3457</v>
      </c>
      <c r="CO125" t="s">
        <v>3450</v>
      </c>
      <c r="CP125" t="s">
        <v>3458</v>
      </c>
      <c r="CQ125" t="s">
        <v>3450</v>
      </c>
      <c r="CR125" t="s">
        <v>3459</v>
      </c>
      <c r="CS125">
        <v>1.55010923329434</v>
      </c>
      <c r="CT125">
        <v>5.0691857644366101</v>
      </c>
    </row>
    <row r="126" spans="1:98" x14ac:dyDescent="0.2">
      <c r="A126">
        <v>29.8750826944229</v>
      </c>
      <c r="B126">
        <v>-3.3574253364136402</v>
      </c>
      <c r="C126" t="s">
        <v>1176</v>
      </c>
      <c r="D126">
        <v>0</v>
      </c>
      <c r="E126">
        <v>6</v>
      </c>
      <c r="F126" t="s">
        <v>75</v>
      </c>
      <c r="G126" t="s">
        <v>76</v>
      </c>
      <c r="H126">
        <v>0</v>
      </c>
      <c r="I126">
        <v>2</v>
      </c>
      <c r="J126" t="s">
        <v>1177</v>
      </c>
      <c r="K126" t="s">
        <v>75</v>
      </c>
      <c r="L126" t="s">
        <v>76</v>
      </c>
      <c r="M126">
        <v>0</v>
      </c>
      <c r="N126" t="s">
        <v>75</v>
      </c>
      <c r="O126" t="s">
        <v>76</v>
      </c>
      <c r="P126">
        <v>0</v>
      </c>
      <c r="Q126" t="s">
        <v>75</v>
      </c>
      <c r="R126" t="s">
        <v>76</v>
      </c>
      <c r="S126">
        <v>0</v>
      </c>
      <c r="T126" t="s">
        <v>75</v>
      </c>
      <c r="U126" t="s">
        <v>75</v>
      </c>
      <c r="V126" t="s">
        <v>76</v>
      </c>
      <c r="W126" t="s">
        <v>75</v>
      </c>
      <c r="Y126" t="s">
        <v>3460</v>
      </c>
      <c r="Z126" t="s">
        <v>550</v>
      </c>
      <c r="AA126" t="s">
        <v>3461</v>
      </c>
      <c r="AC126" t="s">
        <v>75</v>
      </c>
      <c r="AF126" t="s">
        <v>75</v>
      </c>
      <c r="AH126">
        <v>2</v>
      </c>
      <c r="AI126">
        <v>2</v>
      </c>
      <c r="AJ126">
        <v>5</v>
      </c>
      <c r="AK126">
        <v>8</v>
      </c>
      <c r="AL126">
        <v>11466756</v>
      </c>
      <c r="AM126">
        <v>14</v>
      </c>
      <c r="AN126">
        <v>7892</v>
      </c>
      <c r="AO126">
        <v>2017</v>
      </c>
      <c r="AP126">
        <v>2008</v>
      </c>
      <c r="AQ126">
        <v>2016</v>
      </c>
      <c r="AR126" t="s">
        <v>1424</v>
      </c>
      <c r="AS126" t="s">
        <v>1425</v>
      </c>
      <c r="AT126">
        <v>-99</v>
      </c>
      <c r="AU126" t="s">
        <v>535</v>
      </c>
      <c r="AV126" t="s">
        <v>550</v>
      </c>
      <c r="AW126" t="s">
        <v>76</v>
      </c>
      <c r="AX126" t="s">
        <v>76</v>
      </c>
      <c r="AY126">
        <v>108</v>
      </c>
      <c r="AZ126">
        <v>108</v>
      </c>
      <c r="BA126" t="s">
        <v>550</v>
      </c>
      <c r="BB126" t="s">
        <v>76</v>
      </c>
      <c r="BC126">
        <v>23424774</v>
      </c>
      <c r="BD126">
        <v>23424774</v>
      </c>
      <c r="BE126" t="s">
        <v>1183</v>
      </c>
      <c r="BF126" t="s">
        <v>76</v>
      </c>
      <c r="BG126" t="s">
        <v>76</v>
      </c>
      <c r="BH126">
        <v>-99</v>
      </c>
      <c r="BI126">
        <v>-99</v>
      </c>
      <c r="BJ126" t="s">
        <v>1426</v>
      </c>
      <c r="BK126" t="s">
        <v>1426</v>
      </c>
      <c r="BL126" t="s">
        <v>1427</v>
      </c>
      <c r="BM126" t="s">
        <v>921</v>
      </c>
      <c r="BN126">
        <v>7</v>
      </c>
      <c r="BO126">
        <v>7</v>
      </c>
      <c r="BP126">
        <v>4</v>
      </c>
      <c r="BQ126">
        <v>-99</v>
      </c>
      <c r="BR126">
        <v>1</v>
      </c>
      <c r="BS126">
        <v>0</v>
      </c>
      <c r="BT126">
        <v>4</v>
      </c>
      <c r="BU126">
        <v>9</v>
      </c>
      <c r="BV126">
        <v>1159320387</v>
      </c>
      <c r="BW126" t="s">
        <v>3462</v>
      </c>
      <c r="BX126" t="s">
        <v>3463</v>
      </c>
      <c r="BY126" t="s">
        <v>3464</v>
      </c>
      <c r="BZ126" t="s">
        <v>75</v>
      </c>
      <c r="CA126" t="s">
        <v>75</v>
      </c>
      <c r="CB126" t="s">
        <v>75</v>
      </c>
      <c r="CC126" t="s">
        <v>75</v>
      </c>
      <c r="CD126" t="s">
        <v>3465</v>
      </c>
      <c r="CE126" t="s">
        <v>3466</v>
      </c>
      <c r="CF126" t="s">
        <v>75</v>
      </c>
      <c r="CG126" t="s">
        <v>75</v>
      </c>
      <c r="CH126" t="s">
        <v>75</v>
      </c>
      <c r="CI126" t="s">
        <v>3467</v>
      </c>
      <c r="CJ126" t="s">
        <v>3468</v>
      </c>
      <c r="CK126" t="s">
        <v>75</v>
      </c>
      <c r="CL126" t="s">
        <v>75</v>
      </c>
      <c r="CM126" t="s">
        <v>75</v>
      </c>
      <c r="CN126" t="s">
        <v>3469</v>
      </c>
      <c r="CO126" t="s">
        <v>75</v>
      </c>
      <c r="CP126" t="s">
        <v>75</v>
      </c>
      <c r="CQ126" t="s">
        <v>75</v>
      </c>
      <c r="CR126" t="s">
        <v>3470</v>
      </c>
      <c r="CS126">
        <v>2.2006137926046798</v>
      </c>
      <c r="CT126">
        <v>8.0816132461181596</v>
      </c>
    </row>
    <row r="127" spans="1:98" x14ac:dyDescent="0.2">
      <c r="A127">
        <v>29.9190607045932</v>
      </c>
      <c r="B127">
        <v>-1.99275052789408</v>
      </c>
      <c r="C127" t="s">
        <v>1176</v>
      </c>
      <c r="D127">
        <v>0</v>
      </c>
      <c r="E127">
        <v>3</v>
      </c>
      <c r="F127" t="s">
        <v>359</v>
      </c>
      <c r="G127" t="s">
        <v>360</v>
      </c>
      <c r="H127">
        <v>0</v>
      </c>
      <c r="I127">
        <v>2</v>
      </c>
      <c r="J127" t="s">
        <v>1177</v>
      </c>
      <c r="K127" t="s">
        <v>359</v>
      </c>
      <c r="L127" t="s">
        <v>360</v>
      </c>
      <c r="M127">
        <v>0</v>
      </c>
      <c r="N127" t="s">
        <v>359</v>
      </c>
      <c r="O127" t="s">
        <v>360</v>
      </c>
      <c r="P127">
        <v>0</v>
      </c>
      <c r="Q127" t="s">
        <v>359</v>
      </c>
      <c r="R127" t="s">
        <v>360</v>
      </c>
      <c r="S127">
        <v>0</v>
      </c>
      <c r="T127" t="s">
        <v>359</v>
      </c>
      <c r="U127" t="s">
        <v>359</v>
      </c>
      <c r="V127" t="s">
        <v>360</v>
      </c>
      <c r="W127" t="s">
        <v>359</v>
      </c>
      <c r="Y127" t="s">
        <v>3471</v>
      </c>
      <c r="Z127" t="s">
        <v>692</v>
      </c>
      <c r="AA127" t="s">
        <v>3472</v>
      </c>
      <c r="AC127" t="s">
        <v>359</v>
      </c>
      <c r="AF127" t="s">
        <v>359</v>
      </c>
      <c r="AH127">
        <v>5</v>
      </c>
      <c r="AI127">
        <v>2</v>
      </c>
      <c r="AJ127">
        <v>3</v>
      </c>
      <c r="AK127">
        <v>10</v>
      </c>
      <c r="AL127">
        <v>11901484</v>
      </c>
      <c r="AM127">
        <v>14</v>
      </c>
      <c r="AN127">
        <v>21970</v>
      </c>
      <c r="AO127">
        <v>2017</v>
      </c>
      <c r="AP127">
        <v>2002</v>
      </c>
      <c r="AQ127">
        <v>2016</v>
      </c>
      <c r="AR127" t="s">
        <v>1424</v>
      </c>
      <c r="AS127" t="s">
        <v>1425</v>
      </c>
      <c r="AT127">
        <v>-99</v>
      </c>
      <c r="AU127" t="s">
        <v>692</v>
      </c>
      <c r="AV127" t="s">
        <v>692</v>
      </c>
      <c r="AW127" t="s">
        <v>360</v>
      </c>
      <c r="AX127" t="s">
        <v>360</v>
      </c>
      <c r="AY127">
        <v>646</v>
      </c>
      <c r="AZ127">
        <v>646</v>
      </c>
      <c r="BA127" t="s">
        <v>692</v>
      </c>
      <c r="BB127" t="s">
        <v>360</v>
      </c>
      <c r="BC127">
        <v>23424937</v>
      </c>
      <c r="BD127">
        <v>23424937</v>
      </c>
      <c r="BE127" t="s">
        <v>1183</v>
      </c>
      <c r="BF127" t="s">
        <v>360</v>
      </c>
      <c r="BG127" t="s">
        <v>360</v>
      </c>
      <c r="BH127">
        <v>-99</v>
      </c>
      <c r="BI127">
        <v>-99</v>
      </c>
      <c r="BJ127" t="s">
        <v>1426</v>
      </c>
      <c r="BK127" t="s">
        <v>1426</v>
      </c>
      <c r="BL127" t="s">
        <v>1427</v>
      </c>
      <c r="BM127" t="s">
        <v>921</v>
      </c>
      <c r="BN127">
        <v>6</v>
      </c>
      <c r="BO127">
        <v>6</v>
      </c>
      <c r="BP127">
        <v>4</v>
      </c>
      <c r="BQ127">
        <v>-99</v>
      </c>
      <c r="BR127">
        <v>1</v>
      </c>
      <c r="BS127">
        <v>0</v>
      </c>
      <c r="BT127">
        <v>3</v>
      </c>
      <c r="BU127">
        <v>8</v>
      </c>
      <c r="BV127">
        <v>1159321219</v>
      </c>
      <c r="BW127" t="s">
        <v>3473</v>
      </c>
      <c r="BX127" t="s">
        <v>3474</v>
      </c>
      <c r="BY127" t="s">
        <v>3475</v>
      </c>
      <c r="BZ127" t="s">
        <v>3476</v>
      </c>
      <c r="CA127" t="s">
        <v>359</v>
      </c>
      <c r="CB127" t="s">
        <v>3476</v>
      </c>
      <c r="CC127" t="s">
        <v>359</v>
      </c>
      <c r="CD127" t="s">
        <v>3477</v>
      </c>
      <c r="CE127" t="s">
        <v>3478</v>
      </c>
      <c r="CF127" t="s">
        <v>3476</v>
      </c>
      <c r="CG127" t="s">
        <v>359</v>
      </c>
      <c r="CH127" t="s">
        <v>3476</v>
      </c>
      <c r="CI127" t="s">
        <v>3479</v>
      </c>
      <c r="CJ127" t="s">
        <v>3480</v>
      </c>
      <c r="CK127" t="s">
        <v>359</v>
      </c>
      <c r="CL127" t="s">
        <v>359</v>
      </c>
      <c r="CM127" t="s">
        <v>3476</v>
      </c>
      <c r="CN127" t="s">
        <v>3481</v>
      </c>
      <c r="CO127" t="s">
        <v>359</v>
      </c>
      <c r="CP127" t="s">
        <v>3476</v>
      </c>
      <c r="CQ127" t="s">
        <v>359</v>
      </c>
      <c r="CR127" t="s">
        <v>3482</v>
      </c>
      <c r="CS127">
        <v>2.0570614612654001</v>
      </c>
      <c r="CT127">
        <v>7.4145801325581298</v>
      </c>
    </row>
    <row r="128" spans="1:98" x14ac:dyDescent="0.2">
      <c r="A128">
        <v>96.489289407176997</v>
      </c>
      <c r="B128">
        <v>21.167669864506799</v>
      </c>
      <c r="C128" t="s">
        <v>1176</v>
      </c>
      <c r="D128">
        <v>0</v>
      </c>
      <c r="E128">
        <v>3</v>
      </c>
      <c r="F128" t="s">
        <v>297</v>
      </c>
      <c r="G128" t="s">
        <v>298</v>
      </c>
      <c r="H128">
        <v>0</v>
      </c>
      <c r="I128">
        <v>2</v>
      </c>
      <c r="J128" t="s">
        <v>1177</v>
      </c>
      <c r="K128" t="s">
        <v>297</v>
      </c>
      <c r="L128" t="s">
        <v>298</v>
      </c>
      <c r="M128">
        <v>0</v>
      </c>
      <c r="N128" t="s">
        <v>297</v>
      </c>
      <c r="O128" t="s">
        <v>298</v>
      </c>
      <c r="P128">
        <v>0</v>
      </c>
      <c r="Q128" t="s">
        <v>297</v>
      </c>
      <c r="R128" t="s">
        <v>298</v>
      </c>
      <c r="S128">
        <v>0</v>
      </c>
      <c r="T128" t="s">
        <v>297</v>
      </c>
      <c r="U128" t="s">
        <v>297</v>
      </c>
      <c r="V128" t="s">
        <v>298</v>
      </c>
      <c r="W128" t="s">
        <v>297</v>
      </c>
      <c r="Y128" t="s">
        <v>3483</v>
      </c>
      <c r="Z128" t="s">
        <v>661</v>
      </c>
      <c r="AA128" t="s">
        <v>3484</v>
      </c>
      <c r="AC128" t="s">
        <v>3485</v>
      </c>
      <c r="AF128" t="s">
        <v>297</v>
      </c>
      <c r="AH128">
        <v>2</v>
      </c>
      <c r="AI128">
        <v>2</v>
      </c>
      <c r="AJ128">
        <v>5</v>
      </c>
      <c r="AK128">
        <v>13</v>
      </c>
      <c r="AL128">
        <v>55123814</v>
      </c>
      <c r="AM128">
        <v>16</v>
      </c>
      <c r="AN128">
        <v>311100</v>
      </c>
      <c r="AO128">
        <v>2017</v>
      </c>
      <c r="AP128">
        <v>1983</v>
      </c>
      <c r="AQ128">
        <v>2016</v>
      </c>
      <c r="AR128" t="s">
        <v>1424</v>
      </c>
      <c r="AS128" t="s">
        <v>1425</v>
      </c>
      <c r="AT128">
        <v>-99</v>
      </c>
      <c r="AU128" t="s">
        <v>539</v>
      </c>
      <c r="AV128" t="s">
        <v>661</v>
      </c>
      <c r="AW128" t="s">
        <v>298</v>
      </c>
      <c r="AX128" t="s">
        <v>298</v>
      </c>
      <c r="AY128">
        <v>104</v>
      </c>
      <c r="AZ128">
        <v>104</v>
      </c>
      <c r="BA128" t="s">
        <v>661</v>
      </c>
      <c r="BB128" t="s">
        <v>298</v>
      </c>
      <c r="BC128">
        <v>23424763</v>
      </c>
      <c r="BD128">
        <v>23424763</v>
      </c>
      <c r="BE128" t="s">
        <v>1183</v>
      </c>
      <c r="BF128" t="s">
        <v>298</v>
      </c>
      <c r="BG128" t="s">
        <v>298</v>
      </c>
      <c r="BH128">
        <v>-99</v>
      </c>
      <c r="BI128">
        <v>-99</v>
      </c>
      <c r="BJ128" t="s">
        <v>1184</v>
      </c>
      <c r="BK128" t="s">
        <v>1184</v>
      </c>
      <c r="BL128" t="s">
        <v>1185</v>
      </c>
      <c r="BM128" t="s">
        <v>842</v>
      </c>
      <c r="BN128">
        <v>7</v>
      </c>
      <c r="BO128">
        <v>7</v>
      </c>
      <c r="BP128">
        <v>5</v>
      </c>
      <c r="BQ128">
        <v>-99</v>
      </c>
      <c r="BR128">
        <v>1</v>
      </c>
      <c r="BS128">
        <v>0</v>
      </c>
      <c r="BT128">
        <v>3</v>
      </c>
      <c r="BU128">
        <v>8</v>
      </c>
      <c r="BV128">
        <v>1159321067</v>
      </c>
      <c r="BW128" t="s">
        <v>3486</v>
      </c>
      <c r="BX128" t="s">
        <v>3487</v>
      </c>
      <c r="BY128" t="s">
        <v>3488</v>
      </c>
      <c r="BZ128" t="s">
        <v>297</v>
      </c>
      <c r="CA128" t="s">
        <v>297</v>
      </c>
      <c r="CB128" t="s">
        <v>3489</v>
      </c>
      <c r="CC128" t="s">
        <v>3490</v>
      </c>
      <c r="CD128" t="s">
        <v>3491</v>
      </c>
      <c r="CE128" t="s">
        <v>3492</v>
      </c>
      <c r="CF128" t="s">
        <v>3493</v>
      </c>
      <c r="CG128" t="s">
        <v>297</v>
      </c>
      <c r="CH128" t="s">
        <v>3489</v>
      </c>
      <c r="CI128" t="s">
        <v>3494</v>
      </c>
      <c r="CJ128" t="s">
        <v>3495</v>
      </c>
      <c r="CK128" t="s">
        <v>297</v>
      </c>
      <c r="CL128" t="s">
        <v>3496</v>
      </c>
      <c r="CM128" t="s">
        <v>3493</v>
      </c>
      <c r="CN128" t="s">
        <v>3497</v>
      </c>
      <c r="CO128" t="s">
        <v>3485</v>
      </c>
      <c r="CP128" t="s">
        <v>297</v>
      </c>
      <c r="CQ128" t="s">
        <v>3498</v>
      </c>
      <c r="CR128" t="s">
        <v>3499</v>
      </c>
      <c r="CS128">
        <v>57.7845288479677</v>
      </c>
      <c r="CT128">
        <v>106.244596601407</v>
      </c>
    </row>
    <row r="129" spans="1:98" x14ac:dyDescent="0.2">
      <c r="A129">
        <v>90.242000016322393</v>
      </c>
      <c r="B129">
        <v>23.845677347601999</v>
      </c>
      <c r="C129" t="s">
        <v>1176</v>
      </c>
      <c r="D129">
        <v>0</v>
      </c>
      <c r="E129">
        <v>3</v>
      </c>
      <c r="F129" t="s">
        <v>41</v>
      </c>
      <c r="G129" t="s">
        <v>42</v>
      </c>
      <c r="H129">
        <v>0</v>
      </c>
      <c r="I129">
        <v>2</v>
      </c>
      <c r="J129" t="s">
        <v>1177</v>
      </c>
      <c r="K129" t="s">
        <v>41</v>
      </c>
      <c r="L129" t="s">
        <v>42</v>
      </c>
      <c r="M129">
        <v>0</v>
      </c>
      <c r="N129" t="s">
        <v>41</v>
      </c>
      <c r="O129" t="s">
        <v>42</v>
      </c>
      <c r="P129">
        <v>0</v>
      </c>
      <c r="Q129" t="s">
        <v>41</v>
      </c>
      <c r="R129" t="s">
        <v>42</v>
      </c>
      <c r="S129">
        <v>0</v>
      </c>
      <c r="T129" t="s">
        <v>41</v>
      </c>
      <c r="U129" t="s">
        <v>41</v>
      </c>
      <c r="V129" t="s">
        <v>42</v>
      </c>
      <c r="W129" t="s">
        <v>41</v>
      </c>
      <c r="Y129" t="s">
        <v>3500</v>
      </c>
      <c r="Z129" t="s">
        <v>533</v>
      </c>
      <c r="AA129" t="s">
        <v>3501</v>
      </c>
      <c r="AC129" t="s">
        <v>41</v>
      </c>
      <c r="AF129" t="s">
        <v>41</v>
      </c>
      <c r="AH129">
        <v>3</v>
      </c>
      <c r="AI129">
        <v>4</v>
      </c>
      <c r="AJ129">
        <v>7</v>
      </c>
      <c r="AK129">
        <v>7</v>
      </c>
      <c r="AL129">
        <v>157826578</v>
      </c>
      <c r="AM129">
        <v>17</v>
      </c>
      <c r="AN129">
        <v>628400</v>
      </c>
      <c r="AO129">
        <v>2017</v>
      </c>
      <c r="AP129">
        <v>2011</v>
      </c>
      <c r="AQ129">
        <v>2016</v>
      </c>
      <c r="AR129" t="s">
        <v>1424</v>
      </c>
      <c r="AS129" t="s">
        <v>1425</v>
      </c>
      <c r="AT129">
        <v>-99</v>
      </c>
      <c r="AU129" t="s">
        <v>548</v>
      </c>
      <c r="AV129" t="s">
        <v>533</v>
      </c>
      <c r="AW129" t="s">
        <v>42</v>
      </c>
      <c r="AX129" t="s">
        <v>42</v>
      </c>
      <c r="AY129">
        <v>50</v>
      </c>
      <c r="AZ129">
        <v>50</v>
      </c>
      <c r="BA129" t="s">
        <v>533</v>
      </c>
      <c r="BB129" t="s">
        <v>42</v>
      </c>
      <c r="BC129">
        <v>23424759</v>
      </c>
      <c r="BD129">
        <v>23424759</v>
      </c>
      <c r="BE129" t="s">
        <v>1183</v>
      </c>
      <c r="BF129" t="s">
        <v>42</v>
      </c>
      <c r="BG129" t="s">
        <v>42</v>
      </c>
      <c r="BH129">
        <v>-99</v>
      </c>
      <c r="BI129">
        <v>-99</v>
      </c>
      <c r="BJ129" t="s">
        <v>1184</v>
      </c>
      <c r="BK129" t="s">
        <v>1184</v>
      </c>
      <c r="BL129" t="s">
        <v>1330</v>
      </c>
      <c r="BM129" t="s">
        <v>917</v>
      </c>
      <c r="BN129">
        <v>10</v>
      </c>
      <c r="BO129">
        <v>10</v>
      </c>
      <c r="BP129">
        <v>5</v>
      </c>
      <c r="BQ129">
        <v>-99</v>
      </c>
      <c r="BR129">
        <v>1</v>
      </c>
      <c r="BS129">
        <v>0</v>
      </c>
      <c r="BT129">
        <v>3</v>
      </c>
      <c r="BU129">
        <v>8</v>
      </c>
      <c r="BV129">
        <v>1159320407</v>
      </c>
      <c r="BW129" t="s">
        <v>3502</v>
      </c>
      <c r="BX129" t="s">
        <v>3503</v>
      </c>
      <c r="BY129" t="s">
        <v>3504</v>
      </c>
      <c r="BZ129" t="s">
        <v>3505</v>
      </c>
      <c r="CA129" t="s">
        <v>41</v>
      </c>
      <c r="CB129" t="s">
        <v>3506</v>
      </c>
      <c r="CC129" t="s">
        <v>41</v>
      </c>
      <c r="CD129" t="s">
        <v>3507</v>
      </c>
      <c r="CE129" t="s">
        <v>3508</v>
      </c>
      <c r="CF129" t="s">
        <v>3509</v>
      </c>
      <c r="CG129" t="s">
        <v>41</v>
      </c>
      <c r="CH129" t="s">
        <v>41</v>
      </c>
      <c r="CI129" t="s">
        <v>3510</v>
      </c>
      <c r="CJ129" t="s">
        <v>3511</v>
      </c>
      <c r="CK129" t="s">
        <v>41</v>
      </c>
      <c r="CL129" t="s">
        <v>3512</v>
      </c>
      <c r="CM129" t="s">
        <v>41</v>
      </c>
      <c r="CN129" t="s">
        <v>3513</v>
      </c>
      <c r="CO129" t="s">
        <v>41</v>
      </c>
      <c r="CP129" t="s">
        <v>3514</v>
      </c>
      <c r="CQ129" t="s">
        <v>41</v>
      </c>
      <c r="CR129" t="s">
        <v>3515</v>
      </c>
      <c r="CS129">
        <v>12.1362447814265</v>
      </c>
      <c r="CT129">
        <v>53.187135268367598</v>
      </c>
    </row>
    <row r="130" spans="1:98" x14ac:dyDescent="0.2">
      <c r="A130">
        <v>1.5607562410732501</v>
      </c>
      <c r="B130">
        <v>42.5413265250262</v>
      </c>
      <c r="C130" t="s">
        <v>1176</v>
      </c>
      <c r="D130">
        <v>0</v>
      </c>
      <c r="E130">
        <v>6</v>
      </c>
      <c r="F130" t="s">
        <v>17</v>
      </c>
      <c r="G130" t="s">
        <v>18</v>
      </c>
      <c r="H130">
        <v>0</v>
      </c>
      <c r="I130">
        <v>2</v>
      </c>
      <c r="J130" t="s">
        <v>1177</v>
      </c>
      <c r="K130" t="s">
        <v>17</v>
      </c>
      <c r="L130" t="s">
        <v>18</v>
      </c>
      <c r="M130">
        <v>0</v>
      </c>
      <c r="N130" t="s">
        <v>17</v>
      </c>
      <c r="O130" t="s">
        <v>18</v>
      </c>
      <c r="P130">
        <v>0</v>
      </c>
      <c r="Q130" t="s">
        <v>17</v>
      </c>
      <c r="R130" t="s">
        <v>18</v>
      </c>
      <c r="S130">
        <v>0</v>
      </c>
      <c r="T130" t="s">
        <v>17</v>
      </c>
      <c r="U130" t="s">
        <v>17</v>
      </c>
      <c r="V130" t="s">
        <v>18</v>
      </c>
      <c r="W130" t="s">
        <v>17</v>
      </c>
      <c r="Y130" t="s">
        <v>3516</v>
      </c>
      <c r="Z130" t="s">
        <v>18</v>
      </c>
      <c r="AA130" t="s">
        <v>3517</v>
      </c>
      <c r="AC130" t="s">
        <v>17</v>
      </c>
      <c r="AF130" t="s">
        <v>17</v>
      </c>
      <c r="AH130">
        <v>1</v>
      </c>
      <c r="AI130">
        <v>4</v>
      </c>
      <c r="AJ130">
        <v>1</v>
      </c>
      <c r="AK130">
        <v>8</v>
      </c>
      <c r="AL130">
        <v>85702</v>
      </c>
      <c r="AM130">
        <v>8</v>
      </c>
      <c r="AN130">
        <v>3327</v>
      </c>
      <c r="AO130">
        <v>2017</v>
      </c>
      <c r="AP130">
        <v>1989</v>
      </c>
      <c r="AQ130">
        <v>2015</v>
      </c>
      <c r="AR130" t="s">
        <v>1288</v>
      </c>
      <c r="AS130" t="s">
        <v>1289</v>
      </c>
      <c r="AT130">
        <v>-99</v>
      </c>
      <c r="AU130" t="s">
        <v>3518</v>
      </c>
      <c r="AV130" t="s">
        <v>521</v>
      </c>
      <c r="AW130" t="s">
        <v>18</v>
      </c>
      <c r="AX130" t="s">
        <v>18</v>
      </c>
      <c r="AY130">
        <v>20</v>
      </c>
      <c r="AZ130">
        <v>20</v>
      </c>
      <c r="BA130" t="s">
        <v>521</v>
      </c>
      <c r="BB130" t="s">
        <v>3519</v>
      </c>
      <c r="BC130">
        <v>23424744</v>
      </c>
      <c r="BD130">
        <v>23424744</v>
      </c>
      <c r="BE130" t="s">
        <v>1183</v>
      </c>
      <c r="BF130" t="s">
        <v>18</v>
      </c>
      <c r="BG130" t="s">
        <v>18</v>
      </c>
      <c r="BH130">
        <v>-99</v>
      </c>
      <c r="BI130">
        <v>-99</v>
      </c>
      <c r="BJ130" t="s">
        <v>1584</v>
      </c>
      <c r="BK130" t="s">
        <v>1584</v>
      </c>
      <c r="BL130" t="s">
        <v>2365</v>
      </c>
      <c r="BM130" t="s">
        <v>846</v>
      </c>
      <c r="BN130">
        <v>7</v>
      </c>
      <c r="BO130">
        <v>7</v>
      </c>
      <c r="BP130">
        <v>4</v>
      </c>
      <c r="BQ130">
        <v>5</v>
      </c>
      <c r="BR130">
        <v>1</v>
      </c>
      <c r="BS130">
        <v>0</v>
      </c>
      <c r="BT130">
        <v>5</v>
      </c>
      <c r="BU130">
        <v>10</v>
      </c>
      <c r="BV130">
        <v>1159320327</v>
      </c>
      <c r="BW130" t="s">
        <v>3520</v>
      </c>
      <c r="BX130" t="s">
        <v>3521</v>
      </c>
      <c r="BY130" t="s">
        <v>3522</v>
      </c>
      <c r="BZ130" t="s">
        <v>17</v>
      </c>
      <c r="CA130" t="s">
        <v>17</v>
      </c>
      <c r="CB130" t="s">
        <v>17</v>
      </c>
      <c r="CC130" t="s">
        <v>3523</v>
      </c>
      <c r="CD130" t="s">
        <v>3524</v>
      </c>
      <c r="CE130" t="s">
        <v>3525</v>
      </c>
      <c r="CF130" t="s">
        <v>17</v>
      </c>
      <c r="CG130" t="s">
        <v>17</v>
      </c>
      <c r="CH130" t="s">
        <v>17</v>
      </c>
      <c r="CI130" t="s">
        <v>3526</v>
      </c>
      <c r="CJ130" t="s">
        <v>3527</v>
      </c>
      <c r="CK130" t="s">
        <v>17</v>
      </c>
      <c r="CL130" t="s">
        <v>3528</v>
      </c>
      <c r="CM130" t="s">
        <v>17</v>
      </c>
      <c r="CN130" t="s">
        <v>3529</v>
      </c>
      <c r="CO130" t="s">
        <v>17</v>
      </c>
      <c r="CP130" t="s">
        <v>17</v>
      </c>
      <c r="CQ130" t="s">
        <v>17</v>
      </c>
      <c r="CR130" t="s">
        <v>3530</v>
      </c>
      <c r="CS130">
        <v>4.9560734480959198E-2</v>
      </c>
      <c r="CT130">
        <v>1.0579531766403301</v>
      </c>
    </row>
    <row r="131" spans="1:98" x14ac:dyDescent="0.2">
      <c r="A131">
        <v>66.008447687238203</v>
      </c>
      <c r="B131">
        <v>33.836267071960499</v>
      </c>
      <c r="C131" t="s">
        <v>1176</v>
      </c>
      <c r="D131">
        <v>0</v>
      </c>
      <c r="E131">
        <v>3</v>
      </c>
      <c r="F131" t="s">
        <v>9</v>
      </c>
      <c r="G131" t="s">
        <v>10</v>
      </c>
      <c r="H131">
        <v>0</v>
      </c>
      <c r="I131">
        <v>2</v>
      </c>
      <c r="J131" t="s">
        <v>1177</v>
      </c>
      <c r="K131" t="s">
        <v>9</v>
      </c>
      <c r="L131" t="s">
        <v>10</v>
      </c>
      <c r="M131">
        <v>0</v>
      </c>
      <c r="N131" t="s">
        <v>9</v>
      </c>
      <c r="O131" t="s">
        <v>10</v>
      </c>
      <c r="P131">
        <v>0</v>
      </c>
      <c r="Q131" t="s">
        <v>9</v>
      </c>
      <c r="R131" t="s">
        <v>10</v>
      </c>
      <c r="S131">
        <v>0</v>
      </c>
      <c r="T131" t="s">
        <v>9</v>
      </c>
      <c r="U131" t="s">
        <v>9</v>
      </c>
      <c r="V131" t="s">
        <v>10</v>
      </c>
      <c r="W131" t="s">
        <v>9</v>
      </c>
      <c r="Y131" t="s">
        <v>3531</v>
      </c>
      <c r="Z131" t="s">
        <v>516</v>
      </c>
      <c r="AA131" t="s">
        <v>3532</v>
      </c>
      <c r="AC131" t="s">
        <v>9</v>
      </c>
      <c r="AF131" t="s">
        <v>9</v>
      </c>
      <c r="AH131">
        <v>5</v>
      </c>
      <c r="AI131">
        <v>6</v>
      </c>
      <c r="AJ131">
        <v>8</v>
      </c>
      <c r="AK131">
        <v>7</v>
      </c>
      <c r="AL131">
        <v>34124811</v>
      </c>
      <c r="AM131">
        <v>15</v>
      </c>
      <c r="AN131">
        <v>64080</v>
      </c>
      <c r="AO131">
        <v>2017</v>
      </c>
      <c r="AP131">
        <v>1979</v>
      </c>
      <c r="AQ131">
        <v>2016</v>
      </c>
      <c r="AR131" t="s">
        <v>1424</v>
      </c>
      <c r="AS131" t="s">
        <v>1425</v>
      </c>
      <c r="AT131">
        <v>-99</v>
      </c>
      <c r="AU131" t="s">
        <v>516</v>
      </c>
      <c r="AV131" t="s">
        <v>516</v>
      </c>
      <c r="AW131" t="s">
        <v>10</v>
      </c>
      <c r="AX131" t="s">
        <v>10</v>
      </c>
      <c r="AY131">
        <v>4</v>
      </c>
      <c r="AZ131">
        <v>4</v>
      </c>
      <c r="BA131" t="s">
        <v>516</v>
      </c>
      <c r="BB131" t="s">
        <v>10</v>
      </c>
      <c r="BC131">
        <v>23424739</v>
      </c>
      <c r="BD131">
        <v>23424739</v>
      </c>
      <c r="BE131" t="s">
        <v>1183</v>
      </c>
      <c r="BF131" t="s">
        <v>10</v>
      </c>
      <c r="BG131" t="s">
        <v>10</v>
      </c>
      <c r="BH131">
        <v>-99</v>
      </c>
      <c r="BI131">
        <v>-99</v>
      </c>
      <c r="BJ131" t="s">
        <v>1184</v>
      </c>
      <c r="BK131" t="s">
        <v>1184</v>
      </c>
      <c r="BL131" t="s">
        <v>1330</v>
      </c>
      <c r="BM131" t="s">
        <v>917</v>
      </c>
      <c r="BN131">
        <v>11</v>
      </c>
      <c r="BO131">
        <v>11</v>
      </c>
      <c r="BP131">
        <v>4</v>
      </c>
      <c r="BQ131">
        <v>-99</v>
      </c>
      <c r="BR131">
        <v>1</v>
      </c>
      <c r="BS131">
        <v>0</v>
      </c>
      <c r="BT131">
        <v>3</v>
      </c>
      <c r="BU131">
        <v>7</v>
      </c>
      <c r="BV131">
        <v>1159320319</v>
      </c>
      <c r="BW131" t="s">
        <v>3533</v>
      </c>
      <c r="BX131" t="s">
        <v>3534</v>
      </c>
      <c r="BY131" t="s">
        <v>3535</v>
      </c>
      <c r="BZ131" t="s">
        <v>9</v>
      </c>
      <c r="CA131" t="s">
        <v>9</v>
      </c>
      <c r="CB131" t="s">
        <v>3536</v>
      </c>
      <c r="CC131" t="s">
        <v>9</v>
      </c>
      <c r="CD131" t="s">
        <v>3537</v>
      </c>
      <c r="CE131" t="s">
        <v>3538</v>
      </c>
      <c r="CF131" t="s">
        <v>3539</v>
      </c>
      <c r="CG131" t="s">
        <v>3540</v>
      </c>
      <c r="CH131" t="s">
        <v>9</v>
      </c>
      <c r="CI131" t="s">
        <v>3541</v>
      </c>
      <c r="CJ131" t="s">
        <v>3542</v>
      </c>
      <c r="CK131" t="s">
        <v>9</v>
      </c>
      <c r="CL131" t="s">
        <v>3540</v>
      </c>
      <c r="CM131" t="s">
        <v>3543</v>
      </c>
      <c r="CN131" t="s">
        <v>3544</v>
      </c>
      <c r="CO131" t="s">
        <v>9</v>
      </c>
      <c r="CP131" t="s">
        <v>3540</v>
      </c>
      <c r="CQ131" t="s">
        <v>9</v>
      </c>
      <c r="CR131" t="s">
        <v>3545</v>
      </c>
      <c r="CS131">
        <v>62.591664166124197</v>
      </c>
      <c r="CT131">
        <v>52.765827069933103</v>
      </c>
    </row>
    <row r="132" spans="1:98" x14ac:dyDescent="0.2">
      <c r="A132">
        <v>19.238500286403202</v>
      </c>
      <c r="B132">
        <v>42.785818054563101</v>
      </c>
      <c r="C132" t="s">
        <v>1176</v>
      </c>
      <c r="D132">
        <v>0</v>
      </c>
      <c r="E132">
        <v>6</v>
      </c>
      <c r="F132" t="s">
        <v>289</v>
      </c>
      <c r="G132" t="s">
        <v>290</v>
      </c>
      <c r="H132">
        <v>0</v>
      </c>
      <c r="I132">
        <v>2</v>
      </c>
      <c r="J132" t="s">
        <v>1177</v>
      </c>
      <c r="K132" t="s">
        <v>289</v>
      </c>
      <c r="L132" t="s">
        <v>290</v>
      </c>
      <c r="M132">
        <v>0</v>
      </c>
      <c r="N132" t="s">
        <v>289</v>
      </c>
      <c r="O132" t="s">
        <v>290</v>
      </c>
      <c r="P132">
        <v>0</v>
      </c>
      <c r="Q132" t="s">
        <v>289</v>
      </c>
      <c r="R132" t="s">
        <v>290</v>
      </c>
      <c r="S132">
        <v>0</v>
      </c>
      <c r="T132" t="s">
        <v>289</v>
      </c>
      <c r="U132" t="s">
        <v>289</v>
      </c>
      <c r="V132" t="s">
        <v>290</v>
      </c>
      <c r="W132" t="s">
        <v>289</v>
      </c>
      <c r="Y132" t="s">
        <v>3546</v>
      </c>
      <c r="Z132" t="s">
        <v>657</v>
      </c>
      <c r="AA132" t="s">
        <v>289</v>
      </c>
      <c r="AC132" t="s">
        <v>289</v>
      </c>
      <c r="AF132" t="s">
        <v>289</v>
      </c>
      <c r="AH132">
        <v>4</v>
      </c>
      <c r="AI132">
        <v>1</v>
      </c>
      <c r="AJ132">
        <v>4</v>
      </c>
      <c r="AK132">
        <v>5</v>
      </c>
      <c r="AL132">
        <v>642550</v>
      </c>
      <c r="AM132">
        <v>11</v>
      </c>
      <c r="AN132">
        <v>10610</v>
      </c>
      <c r="AO132">
        <v>2017</v>
      </c>
      <c r="AP132">
        <v>2011</v>
      </c>
      <c r="AQ132">
        <v>2016</v>
      </c>
      <c r="AR132" t="s">
        <v>1203</v>
      </c>
      <c r="AS132" t="s">
        <v>1204</v>
      </c>
      <c r="AT132">
        <v>-99</v>
      </c>
      <c r="AU132" t="s">
        <v>3547</v>
      </c>
      <c r="AV132" t="s">
        <v>657</v>
      </c>
      <c r="AW132" t="s">
        <v>290</v>
      </c>
      <c r="AX132" t="s">
        <v>290</v>
      </c>
      <c r="AY132">
        <v>499</v>
      </c>
      <c r="AZ132">
        <v>499</v>
      </c>
      <c r="BA132" t="s">
        <v>657</v>
      </c>
      <c r="BB132" t="s">
        <v>290</v>
      </c>
      <c r="BC132">
        <v>20069817</v>
      </c>
      <c r="BD132">
        <v>20069817</v>
      </c>
      <c r="BE132" t="s">
        <v>1183</v>
      </c>
      <c r="BF132" t="s">
        <v>290</v>
      </c>
      <c r="BG132" t="s">
        <v>290</v>
      </c>
      <c r="BH132">
        <v>-99</v>
      </c>
      <c r="BI132">
        <v>-99</v>
      </c>
      <c r="BJ132" t="s">
        <v>1584</v>
      </c>
      <c r="BK132" t="s">
        <v>1584</v>
      </c>
      <c r="BL132" t="s">
        <v>2365</v>
      </c>
      <c r="BM132" t="s">
        <v>846</v>
      </c>
      <c r="BN132">
        <v>10</v>
      </c>
      <c r="BO132">
        <v>10</v>
      </c>
      <c r="BP132">
        <v>5</v>
      </c>
      <c r="BQ132">
        <v>-99</v>
      </c>
      <c r="BR132">
        <v>1</v>
      </c>
      <c r="BS132">
        <v>0</v>
      </c>
      <c r="BT132">
        <v>5</v>
      </c>
      <c r="BU132">
        <v>10</v>
      </c>
      <c r="BV132">
        <v>1159321069</v>
      </c>
      <c r="BW132" t="s">
        <v>3548</v>
      </c>
      <c r="BX132" t="s">
        <v>3549</v>
      </c>
      <c r="BY132" t="s">
        <v>3550</v>
      </c>
      <c r="BZ132" t="s">
        <v>289</v>
      </c>
      <c r="CA132" t="s">
        <v>289</v>
      </c>
      <c r="CB132" t="s">
        <v>289</v>
      </c>
      <c r="CC132" t="s">
        <v>3551</v>
      </c>
      <c r="CD132" t="s">
        <v>3552</v>
      </c>
      <c r="CE132" t="s">
        <v>3553</v>
      </c>
      <c r="CF132" t="s">
        <v>3554</v>
      </c>
      <c r="CG132" t="s">
        <v>289</v>
      </c>
      <c r="CH132" t="s">
        <v>289</v>
      </c>
      <c r="CI132" t="s">
        <v>3555</v>
      </c>
      <c r="CJ132" t="s">
        <v>3556</v>
      </c>
      <c r="CK132" t="s">
        <v>289</v>
      </c>
      <c r="CL132" t="s">
        <v>3557</v>
      </c>
      <c r="CM132" t="s">
        <v>289</v>
      </c>
      <c r="CN132" t="s">
        <v>3558</v>
      </c>
      <c r="CO132" t="s">
        <v>289</v>
      </c>
      <c r="CP132" t="s">
        <v>3559</v>
      </c>
      <c r="CQ132" t="s">
        <v>289</v>
      </c>
      <c r="CR132" t="s">
        <v>3560</v>
      </c>
      <c r="CS132">
        <v>1.5102545461078301</v>
      </c>
      <c r="CT132">
        <v>7.9105375446436801</v>
      </c>
    </row>
    <row r="133" spans="1:98" x14ac:dyDescent="0.2">
      <c r="A133">
        <v>17.773408020339701</v>
      </c>
      <c r="B133">
        <v>44.171734056477099</v>
      </c>
      <c r="C133" t="s">
        <v>1176</v>
      </c>
      <c r="D133">
        <v>0</v>
      </c>
      <c r="E133">
        <v>5</v>
      </c>
      <c r="F133" t="s">
        <v>61</v>
      </c>
      <c r="G133" t="s">
        <v>62</v>
      </c>
      <c r="H133">
        <v>0</v>
      </c>
      <c r="I133">
        <v>2</v>
      </c>
      <c r="J133" t="s">
        <v>1177</v>
      </c>
      <c r="K133" t="s">
        <v>61</v>
      </c>
      <c r="L133" t="s">
        <v>62</v>
      </c>
      <c r="M133">
        <v>0</v>
      </c>
      <c r="N133" t="s">
        <v>61</v>
      </c>
      <c r="O133" t="s">
        <v>62</v>
      </c>
      <c r="P133">
        <v>0</v>
      </c>
      <c r="Q133" t="s">
        <v>61</v>
      </c>
      <c r="R133" t="s">
        <v>62</v>
      </c>
      <c r="S133">
        <v>0</v>
      </c>
      <c r="T133" t="s">
        <v>3561</v>
      </c>
      <c r="U133" t="s">
        <v>61</v>
      </c>
      <c r="V133" t="s">
        <v>62</v>
      </c>
      <c r="W133" t="s">
        <v>3561</v>
      </c>
      <c r="Y133" t="s">
        <v>3562</v>
      </c>
      <c r="Z133" t="s">
        <v>3563</v>
      </c>
      <c r="AA133" t="s">
        <v>61</v>
      </c>
      <c r="AC133" t="s">
        <v>61</v>
      </c>
      <c r="AF133" t="s">
        <v>61</v>
      </c>
      <c r="AH133">
        <v>1</v>
      </c>
      <c r="AI133">
        <v>1</v>
      </c>
      <c r="AJ133">
        <v>1</v>
      </c>
      <c r="AK133">
        <v>2</v>
      </c>
      <c r="AL133">
        <v>3856181</v>
      </c>
      <c r="AM133">
        <v>12</v>
      </c>
      <c r="AN133">
        <v>42530</v>
      </c>
      <c r="AO133">
        <v>2017</v>
      </c>
      <c r="AP133">
        <v>1991</v>
      </c>
      <c r="AQ133">
        <v>2016</v>
      </c>
      <c r="AR133" t="s">
        <v>1203</v>
      </c>
      <c r="AS133" t="s">
        <v>1204</v>
      </c>
      <c r="AT133">
        <v>-99</v>
      </c>
      <c r="AU133" t="s">
        <v>3564</v>
      </c>
      <c r="AV133" t="s">
        <v>543</v>
      </c>
      <c r="AW133" t="s">
        <v>62</v>
      </c>
      <c r="AX133" t="s">
        <v>62</v>
      </c>
      <c r="AY133">
        <v>70</v>
      </c>
      <c r="AZ133">
        <v>70</v>
      </c>
      <c r="BA133" t="s">
        <v>543</v>
      </c>
      <c r="BB133" t="s">
        <v>62</v>
      </c>
      <c r="BC133">
        <v>23424761</v>
      </c>
      <c r="BD133">
        <v>23424761</v>
      </c>
      <c r="BE133" t="s">
        <v>1183</v>
      </c>
      <c r="BF133" t="s">
        <v>62</v>
      </c>
      <c r="BG133" t="s">
        <v>62</v>
      </c>
      <c r="BH133">
        <v>-99</v>
      </c>
      <c r="BI133">
        <v>-99</v>
      </c>
      <c r="BJ133" t="s">
        <v>1584</v>
      </c>
      <c r="BK133" t="s">
        <v>1584</v>
      </c>
      <c r="BL133" t="s">
        <v>2365</v>
      </c>
      <c r="BM133" t="s">
        <v>846</v>
      </c>
      <c r="BN133">
        <v>16</v>
      </c>
      <c r="BO133">
        <v>22</v>
      </c>
      <c r="BP133">
        <v>4</v>
      </c>
      <c r="BQ133">
        <v>-99</v>
      </c>
      <c r="BR133">
        <v>1</v>
      </c>
      <c r="BS133">
        <v>0</v>
      </c>
      <c r="BT133">
        <v>4.5</v>
      </c>
      <c r="BU133">
        <v>9.5</v>
      </c>
      <c r="BV133">
        <v>1159320417</v>
      </c>
      <c r="BW133" t="s">
        <v>3565</v>
      </c>
      <c r="BX133" t="s">
        <v>3566</v>
      </c>
      <c r="BY133" t="s">
        <v>3567</v>
      </c>
      <c r="BZ133" t="s">
        <v>3568</v>
      </c>
      <c r="CA133" t="s">
        <v>61</v>
      </c>
      <c r="CB133" t="s">
        <v>3569</v>
      </c>
      <c r="CC133" t="s">
        <v>3570</v>
      </c>
      <c r="CD133" t="s">
        <v>3571</v>
      </c>
      <c r="CE133" t="s">
        <v>3572</v>
      </c>
      <c r="CF133" t="s">
        <v>3573</v>
      </c>
      <c r="CG133" t="s">
        <v>3574</v>
      </c>
      <c r="CH133" t="s">
        <v>3575</v>
      </c>
      <c r="CI133" t="s">
        <v>3576</v>
      </c>
      <c r="CJ133" t="s">
        <v>3577</v>
      </c>
      <c r="CK133" t="s">
        <v>3578</v>
      </c>
      <c r="CL133" t="s">
        <v>3579</v>
      </c>
      <c r="CM133" t="s">
        <v>3580</v>
      </c>
      <c r="CN133" t="s">
        <v>3581</v>
      </c>
      <c r="CO133" t="s">
        <v>3582</v>
      </c>
      <c r="CP133" t="s">
        <v>3583</v>
      </c>
      <c r="CQ133" t="s">
        <v>3584</v>
      </c>
      <c r="CR133" t="s">
        <v>3585</v>
      </c>
      <c r="CS133">
        <v>5.83247037568316</v>
      </c>
      <c r="CT133">
        <v>14.1916167122345</v>
      </c>
    </row>
    <row r="134" spans="1:98" x14ac:dyDescent="0.2">
      <c r="A134">
        <v>32.367039852725</v>
      </c>
      <c r="B134">
        <v>1.2756911925086101</v>
      </c>
      <c r="C134" t="s">
        <v>1176</v>
      </c>
      <c r="D134">
        <v>0</v>
      </c>
      <c r="E134">
        <v>3</v>
      </c>
      <c r="F134" t="s">
        <v>447</v>
      </c>
      <c r="G134" t="s">
        <v>448</v>
      </c>
      <c r="H134">
        <v>0</v>
      </c>
      <c r="I134">
        <v>2</v>
      </c>
      <c r="J134" t="s">
        <v>1177</v>
      </c>
      <c r="K134" t="s">
        <v>447</v>
      </c>
      <c r="L134" t="s">
        <v>448</v>
      </c>
      <c r="M134">
        <v>0</v>
      </c>
      <c r="N134" t="s">
        <v>447</v>
      </c>
      <c r="O134" t="s">
        <v>448</v>
      </c>
      <c r="P134">
        <v>0</v>
      </c>
      <c r="Q134" t="s">
        <v>447</v>
      </c>
      <c r="R134" t="s">
        <v>448</v>
      </c>
      <c r="S134">
        <v>0</v>
      </c>
      <c r="T134" t="s">
        <v>447</v>
      </c>
      <c r="U134" t="s">
        <v>447</v>
      </c>
      <c r="V134" t="s">
        <v>448</v>
      </c>
      <c r="W134" t="s">
        <v>447</v>
      </c>
      <c r="Y134" t="s">
        <v>3586</v>
      </c>
      <c r="Z134" t="s">
        <v>736</v>
      </c>
      <c r="AA134" t="s">
        <v>3587</v>
      </c>
      <c r="AC134" t="s">
        <v>447</v>
      </c>
      <c r="AF134" t="s">
        <v>447</v>
      </c>
      <c r="AH134">
        <v>6</v>
      </c>
      <c r="AI134">
        <v>3</v>
      </c>
      <c r="AJ134">
        <v>6</v>
      </c>
      <c r="AK134">
        <v>4</v>
      </c>
      <c r="AL134">
        <v>39570125</v>
      </c>
      <c r="AM134">
        <v>15</v>
      </c>
      <c r="AN134">
        <v>84930</v>
      </c>
      <c r="AO134">
        <v>2017</v>
      </c>
      <c r="AP134">
        <v>2002</v>
      </c>
      <c r="AQ134">
        <v>2016</v>
      </c>
      <c r="AR134" t="s">
        <v>1424</v>
      </c>
      <c r="AS134" t="s">
        <v>1425</v>
      </c>
      <c r="AT134">
        <v>-99</v>
      </c>
      <c r="AU134" t="s">
        <v>736</v>
      </c>
      <c r="AV134" t="s">
        <v>736</v>
      </c>
      <c r="AW134" t="s">
        <v>448</v>
      </c>
      <c r="AX134" t="s">
        <v>448</v>
      </c>
      <c r="AY134">
        <v>800</v>
      </c>
      <c r="AZ134">
        <v>800</v>
      </c>
      <c r="BA134" t="s">
        <v>736</v>
      </c>
      <c r="BB134" t="s">
        <v>448</v>
      </c>
      <c r="BC134">
        <v>23424974</v>
      </c>
      <c r="BD134">
        <v>23424974</v>
      </c>
      <c r="BE134" t="s">
        <v>1183</v>
      </c>
      <c r="BF134" t="s">
        <v>448</v>
      </c>
      <c r="BG134" t="s">
        <v>448</v>
      </c>
      <c r="BH134">
        <v>-99</v>
      </c>
      <c r="BI134">
        <v>-99</v>
      </c>
      <c r="BJ134" t="s">
        <v>1426</v>
      </c>
      <c r="BK134" t="s">
        <v>1426</v>
      </c>
      <c r="BL134" t="s">
        <v>1427</v>
      </c>
      <c r="BM134" t="s">
        <v>921</v>
      </c>
      <c r="BN134">
        <v>6</v>
      </c>
      <c r="BO134">
        <v>6</v>
      </c>
      <c r="BP134">
        <v>4</v>
      </c>
      <c r="BQ134">
        <v>-99</v>
      </c>
      <c r="BR134">
        <v>1</v>
      </c>
      <c r="BS134">
        <v>0</v>
      </c>
      <c r="BT134">
        <v>3</v>
      </c>
      <c r="BU134">
        <v>8</v>
      </c>
      <c r="BV134">
        <v>1159321343</v>
      </c>
      <c r="BW134" t="s">
        <v>3588</v>
      </c>
      <c r="BX134" t="s">
        <v>3589</v>
      </c>
      <c r="BY134" t="s">
        <v>3590</v>
      </c>
      <c r="BZ134" t="s">
        <v>447</v>
      </c>
      <c r="CA134" t="s">
        <v>447</v>
      </c>
      <c r="CB134" t="s">
        <v>447</v>
      </c>
      <c r="CC134" t="s">
        <v>3591</v>
      </c>
      <c r="CD134" t="s">
        <v>3592</v>
      </c>
      <c r="CE134" t="s">
        <v>3593</v>
      </c>
      <c r="CF134" t="s">
        <v>447</v>
      </c>
      <c r="CG134" t="s">
        <v>447</v>
      </c>
      <c r="CH134" t="s">
        <v>447</v>
      </c>
      <c r="CI134" t="s">
        <v>3594</v>
      </c>
      <c r="CJ134" t="s">
        <v>3595</v>
      </c>
      <c r="CK134" t="s">
        <v>3596</v>
      </c>
      <c r="CL134" t="s">
        <v>447</v>
      </c>
      <c r="CM134" t="s">
        <v>447</v>
      </c>
      <c r="CN134" t="s">
        <v>3597</v>
      </c>
      <c r="CO134" t="s">
        <v>447</v>
      </c>
      <c r="CP134" t="s">
        <v>447</v>
      </c>
      <c r="CQ134" t="s">
        <v>447</v>
      </c>
      <c r="CR134" t="s">
        <v>3598</v>
      </c>
      <c r="CS134">
        <v>19.658780234546001</v>
      </c>
      <c r="CT134">
        <v>21.9549851242563</v>
      </c>
    </row>
    <row r="135" spans="1:98" x14ac:dyDescent="0.2">
      <c r="A135">
        <v>-75.154673405590103</v>
      </c>
      <c r="B135">
        <v>19.9292536014439</v>
      </c>
      <c r="C135" t="s">
        <v>1176</v>
      </c>
      <c r="D135">
        <v>0</v>
      </c>
      <c r="E135">
        <v>10</v>
      </c>
      <c r="F135" t="s">
        <v>115</v>
      </c>
      <c r="G135" t="s">
        <v>116</v>
      </c>
      <c r="H135">
        <v>1</v>
      </c>
      <c r="I135">
        <v>2</v>
      </c>
      <c r="J135" t="s">
        <v>3599</v>
      </c>
      <c r="K135" t="s">
        <v>980</v>
      </c>
      <c r="L135" t="s">
        <v>981</v>
      </c>
      <c r="M135">
        <v>0</v>
      </c>
      <c r="N135" t="s">
        <v>980</v>
      </c>
      <c r="O135" t="s">
        <v>981</v>
      </c>
      <c r="P135">
        <v>0</v>
      </c>
      <c r="Q135" t="s">
        <v>980</v>
      </c>
      <c r="R135" t="s">
        <v>981</v>
      </c>
      <c r="S135">
        <v>1</v>
      </c>
      <c r="T135" t="s">
        <v>3600</v>
      </c>
      <c r="U135" t="s">
        <v>980</v>
      </c>
      <c r="V135" t="s">
        <v>3601</v>
      </c>
      <c r="W135" t="s">
        <v>3602</v>
      </c>
      <c r="Y135" t="s">
        <v>3603</v>
      </c>
      <c r="Z135" t="s">
        <v>739</v>
      </c>
      <c r="AD135" t="s">
        <v>3604</v>
      </c>
      <c r="AE135" t="s">
        <v>3605</v>
      </c>
      <c r="AF135" t="s">
        <v>3602</v>
      </c>
      <c r="AG135" t="s">
        <v>3606</v>
      </c>
      <c r="AH135">
        <v>3</v>
      </c>
      <c r="AI135">
        <v>5</v>
      </c>
      <c r="AJ135">
        <v>3</v>
      </c>
      <c r="AK135">
        <v>1</v>
      </c>
      <c r="AL135">
        <v>7000</v>
      </c>
      <c r="AM135">
        <v>5</v>
      </c>
      <c r="AN135">
        <v>280</v>
      </c>
      <c r="AO135">
        <v>1999</v>
      </c>
      <c r="AP135">
        <v>-99</v>
      </c>
      <c r="AQ135">
        <v>1999</v>
      </c>
      <c r="AR135" t="s">
        <v>1288</v>
      </c>
      <c r="AS135" t="s">
        <v>1289</v>
      </c>
      <c r="AT135">
        <v>-99</v>
      </c>
      <c r="AU135">
        <v>-99</v>
      </c>
      <c r="AV135">
        <v>-99</v>
      </c>
      <c r="AW135">
        <v>-99</v>
      </c>
      <c r="AX135">
        <v>-99</v>
      </c>
      <c r="AY135">
        <v>-99</v>
      </c>
      <c r="AZ135">
        <v>-99</v>
      </c>
      <c r="BA135">
        <v>-99</v>
      </c>
      <c r="BB135">
        <v>-99</v>
      </c>
      <c r="BC135">
        <v>-99</v>
      </c>
      <c r="BD135">
        <v>-99</v>
      </c>
      <c r="BE135" t="s">
        <v>1290</v>
      </c>
      <c r="BF135">
        <v>-99</v>
      </c>
      <c r="BG135" t="s">
        <v>981</v>
      </c>
      <c r="BH135">
        <v>-99</v>
      </c>
      <c r="BI135">
        <v>-99</v>
      </c>
      <c r="BJ135" t="s">
        <v>903</v>
      </c>
      <c r="BK135" t="s">
        <v>1225</v>
      </c>
      <c r="BL135" t="s">
        <v>1905</v>
      </c>
      <c r="BM135" t="s">
        <v>882</v>
      </c>
      <c r="BN135">
        <v>19</v>
      </c>
      <c r="BO135">
        <v>28</v>
      </c>
      <c r="BP135">
        <v>8</v>
      </c>
      <c r="BQ135">
        <v>-99</v>
      </c>
      <c r="BR135">
        <v>-99</v>
      </c>
      <c r="BS135">
        <v>5</v>
      </c>
      <c r="BT135">
        <v>6</v>
      </c>
      <c r="BU135">
        <v>11</v>
      </c>
      <c r="BV135">
        <v>1159320529</v>
      </c>
      <c r="BW135" t="s">
        <v>3607</v>
      </c>
      <c r="BX135" t="s">
        <v>3608</v>
      </c>
      <c r="BY135" t="s">
        <v>3609</v>
      </c>
      <c r="BZ135" t="s">
        <v>3610</v>
      </c>
      <c r="CA135" t="s">
        <v>3610</v>
      </c>
      <c r="CB135" t="s">
        <v>3611</v>
      </c>
      <c r="CC135" t="s">
        <v>3612</v>
      </c>
      <c r="CD135" t="s">
        <v>3613</v>
      </c>
      <c r="CE135" t="s">
        <v>3614</v>
      </c>
      <c r="CF135" t="s">
        <v>3615</v>
      </c>
      <c r="CG135" t="s">
        <v>3616</v>
      </c>
      <c r="CH135" t="s">
        <v>3617</v>
      </c>
      <c r="CI135" t="s">
        <v>3618</v>
      </c>
      <c r="CJ135" t="s">
        <v>3619</v>
      </c>
      <c r="CK135" t="s">
        <v>3620</v>
      </c>
      <c r="CL135" t="s">
        <v>3621</v>
      </c>
      <c r="CM135" t="s">
        <v>3622</v>
      </c>
      <c r="CN135" t="s">
        <v>3623</v>
      </c>
      <c r="CO135" t="s">
        <v>3624</v>
      </c>
      <c r="CP135" t="s">
        <v>3625</v>
      </c>
      <c r="CQ135" t="s">
        <v>3626</v>
      </c>
      <c r="CS135">
        <v>5.6387824693047203E-3</v>
      </c>
      <c r="CT135">
        <v>0.65774150183972302</v>
      </c>
    </row>
    <row r="136" spans="1:98" x14ac:dyDescent="0.2">
      <c r="A136">
        <v>-79.035211756594606</v>
      </c>
      <c r="B136">
        <v>21.6252980512979</v>
      </c>
      <c r="C136" t="s">
        <v>1176</v>
      </c>
      <c r="D136">
        <v>0</v>
      </c>
      <c r="E136">
        <v>3</v>
      </c>
      <c r="F136" t="s">
        <v>115</v>
      </c>
      <c r="G136" t="s">
        <v>116</v>
      </c>
      <c r="H136">
        <v>0</v>
      </c>
      <c r="I136">
        <v>2</v>
      </c>
      <c r="J136" t="s">
        <v>1177</v>
      </c>
      <c r="K136" t="s">
        <v>115</v>
      </c>
      <c r="L136" t="s">
        <v>116</v>
      </c>
      <c r="M136">
        <v>0</v>
      </c>
      <c r="N136" t="s">
        <v>115</v>
      </c>
      <c r="O136" t="s">
        <v>116</v>
      </c>
      <c r="P136">
        <v>0</v>
      </c>
      <c r="Q136" t="s">
        <v>115</v>
      </c>
      <c r="R136" t="s">
        <v>116</v>
      </c>
      <c r="S136">
        <v>0</v>
      </c>
      <c r="T136" t="s">
        <v>115</v>
      </c>
      <c r="U136" t="s">
        <v>115</v>
      </c>
      <c r="V136" t="s">
        <v>116</v>
      </c>
      <c r="W136" t="s">
        <v>115</v>
      </c>
      <c r="Y136" t="s">
        <v>115</v>
      </c>
      <c r="Z136" t="s">
        <v>570</v>
      </c>
      <c r="AA136" t="s">
        <v>3627</v>
      </c>
      <c r="AC136" t="s">
        <v>115</v>
      </c>
      <c r="AF136" t="s">
        <v>115</v>
      </c>
      <c r="AH136">
        <v>3</v>
      </c>
      <c r="AI136">
        <v>5</v>
      </c>
      <c r="AJ136">
        <v>3</v>
      </c>
      <c r="AK136">
        <v>4</v>
      </c>
      <c r="AL136">
        <v>11147407</v>
      </c>
      <c r="AM136">
        <v>14</v>
      </c>
      <c r="AN136">
        <v>132900</v>
      </c>
      <c r="AO136">
        <v>2017</v>
      </c>
      <c r="AP136">
        <v>2002</v>
      </c>
      <c r="AQ136">
        <v>2016</v>
      </c>
      <c r="AR136" t="s">
        <v>1223</v>
      </c>
      <c r="AS136" t="s">
        <v>1204</v>
      </c>
      <c r="AT136">
        <v>-99</v>
      </c>
      <c r="AU136" t="s">
        <v>570</v>
      </c>
      <c r="AV136" t="s">
        <v>570</v>
      </c>
      <c r="AW136" t="s">
        <v>116</v>
      </c>
      <c r="AX136" t="s">
        <v>116</v>
      </c>
      <c r="AY136">
        <v>192</v>
      </c>
      <c r="AZ136">
        <v>192</v>
      </c>
      <c r="BA136" t="s">
        <v>570</v>
      </c>
      <c r="BB136" t="s">
        <v>116</v>
      </c>
      <c r="BC136">
        <v>23424793</v>
      </c>
      <c r="BD136">
        <v>23424793</v>
      </c>
      <c r="BE136" t="s">
        <v>1183</v>
      </c>
      <c r="BF136" t="s">
        <v>116</v>
      </c>
      <c r="BG136" t="s">
        <v>116</v>
      </c>
      <c r="BH136">
        <v>-99</v>
      </c>
      <c r="BI136">
        <v>-99</v>
      </c>
      <c r="BJ136" t="s">
        <v>903</v>
      </c>
      <c r="BK136" t="s">
        <v>1225</v>
      </c>
      <c r="BL136" t="s">
        <v>1905</v>
      </c>
      <c r="BM136" t="s">
        <v>882</v>
      </c>
      <c r="BN136">
        <v>4</v>
      </c>
      <c r="BO136">
        <v>4</v>
      </c>
      <c r="BP136">
        <v>4</v>
      </c>
      <c r="BQ136">
        <v>-99</v>
      </c>
      <c r="BR136">
        <v>1</v>
      </c>
      <c r="BS136">
        <v>0</v>
      </c>
      <c r="BT136">
        <v>3</v>
      </c>
      <c r="BU136">
        <v>8</v>
      </c>
      <c r="BV136">
        <v>1159320527</v>
      </c>
      <c r="BW136" t="s">
        <v>3628</v>
      </c>
      <c r="BX136" t="s">
        <v>3629</v>
      </c>
      <c r="BY136" t="s">
        <v>3630</v>
      </c>
      <c r="BZ136" t="s">
        <v>3631</v>
      </c>
      <c r="CA136" t="s">
        <v>115</v>
      </c>
      <c r="CB136" t="s">
        <v>115</v>
      </c>
      <c r="CC136" t="s">
        <v>115</v>
      </c>
      <c r="CD136" t="s">
        <v>3632</v>
      </c>
      <c r="CE136" t="s">
        <v>3633</v>
      </c>
      <c r="CF136" t="s">
        <v>3631</v>
      </c>
      <c r="CG136" t="s">
        <v>3631</v>
      </c>
      <c r="CH136" t="s">
        <v>115</v>
      </c>
      <c r="CI136" t="s">
        <v>3634</v>
      </c>
      <c r="CJ136" t="s">
        <v>3635</v>
      </c>
      <c r="CK136" t="s">
        <v>115</v>
      </c>
      <c r="CL136" t="s">
        <v>3631</v>
      </c>
      <c r="CM136" t="s">
        <v>115</v>
      </c>
      <c r="CN136" t="s">
        <v>3636</v>
      </c>
      <c r="CO136" t="s">
        <v>3631</v>
      </c>
      <c r="CP136" t="s">
        <v>3637</v>
      </c>
      <c r="CQ136" t="s">
        <v>115</v>
      </c>
      <c r="CR136" t="s">
        <v>3638</v>
      </c>
      <c r="CS136">
        <v>9.59075594885371</v>
      </c>
      <c r="CT136">
        <v>54.162478444095001</v>
      </c>
    </row>
    <row r="137" spans="1:98" x14ac:dyDescent="0.2">
      <c r="A137">
        <v>-86.625227455813004</v>
      </c>
      <c r="B137">
        <v>14.8210094198053</v>
      </c>
      <c r="C137" t="s">
        <v>1176</v>
      </c>
      <c r="D137">
        <v>0</v>
      </c>
      <c r="E137">
        <v>5</v>
      </c>
      <c r="F137" t="s">
        <v>199</v>
      </c>
      <c r="G137" t="s">
        <v>200</v>
      </c>
      <c r="H137">
        <v>0</v>
      </c>
      <c r="I137">
        <v>2</v>
      </c>
      <c r="J137" t="s">
        <v>1177</v>
      </c>
      <c r="K137" t="s">
        <v>199</v>
      </c>
      <c r="L137" t="s">
        <v>200</v>
      </c>
      <c r="M137">
        <v>0</v>
      </c>
      <c r="N137" t="s">
        <v>199</v>
      </c>
      <c r="O137" t="s">
        <v>200</v>
      </c>
      <c r="P137">
        <v>0</v>
      </c>
      <c r="Q137" t="s">
        <v>199</v>
      </c>
      <c r="R137" t="s">
        <v>200</v>
      </c>
      <c r="S137">
        <v>0</v>
      </c>
      <c r="T137" t="s">
        <v>199</v>
      </c>
      <c r="U137" t="s">
        <v>199</v>
      </c>
      <c r="V137" t="s">
        <v>200</v>
      </c>
      <c r="W137" t="s">
        <v>199</v>
      </c>
      <c r="Y137" t="s">
        <v>3639</v>
      </c>
      <c r="Z137" t="s">
        <v>612</v>
      </c>
      <c r="AA137" t="s">
        <v>3640</v>
      </c>
      <c r="AC137" t="s">
        <v>199</v>
      </c>
      <c r="AF137" t="s">
        <v>199</v>
      </c>
      <c r="AH137">
        <v>2</v>
      </c>
      <c r="AI137">
        <v>5</v>
      </c>
      <c r="AJ137">
        <v>2</v>
      </c>
      <c r="AK137">
        <v>5</v>
      </c>
      <c r="AL137">
        <v>9038741</v>
      </c>
      <c r="AM137">
        <v>13</v>
      </c>
      <c r="AN137">
        <v>43190</v>
      </c>
      <c r="AO137">
        <v>2017</v>
      </c>
      <c r="AP137">
        <v>2001</v>
      </c>
      <c r="AQ137">
        <v>2016</v>
      </c>
      <c r="AR137" t="s">
        <v>1203</v>
      </c>
      <c r="AS137" t="s">
        <v>1182</v>
      </c>
      <c r="AT137">
        <v>-99</v>
      </c>
      <c r="AU137" t="s">
        <v>3641</v>
      </c>
      <c r="AV137" t="s">
        <v>612</v>
      </c>
      <c r="AW137" t="s">
        <v>200</v>
      </c>
      <c r="AX137" t="s">
        <v>200</v>
      </c>
      <c r="AY137">
        <v>340</v>
      </c>
      <c r="AZ137">
        <v>340</v>
      </c>
      <c r="BA137" t="s">
        <v>612</v>
      </c>
      <c r="BB137" t="s">
        <v>200</v>
      </c>
      <c r="BC137">
        <v>23424841</v>
      </c>
      <c r="BD137">
        <v>23424841</v>
      </c>
      <c r="BE137" t="s">
        <v>1183</v>
      </c>
      <c r="BF137" t="s">
        <v>200</v>
      </c>
      <c r="BG137" t="s">
        <v>200</v>
      </c>
      <c r="BH137">
        <v>-99</v>
      </c>
      <c r="BI137">
        <v>-99</v>
      </c>
      <c r="BJ137" t="s">
        <v>903</v>
      </c>
      <c r="BK137" t="s">
        <v>1225</v>
      </c>
      <c r="BL137" t="s">
        <v>1731</v>
      </c>
      <c r="BM137" t="s">
        <v>882</v>
      </c>
      <c r="BN137">
        <v>8</v>
      </c>
      <c r="BO137">
        <v>8</v>
      </c>
      <c r="BP137">
        <v>5</v>
      </c>
      <c r="BQ137">
        <v>-99</v>
      </c>
      <c r="BR137">
        <v>1</v>
      </c>
      <c r="BS137">
        <v>0</v>
      </c>
      <c r="BT137">
        <v>4.5</v>
      </c>
      <c r="BU137">
        <v>9.5</v>
      </c>
      <c r="BV137">
        <v>1159320827</v>
      </c>
      <c r="BW137" t="s">
        <v>3642</v>
      </c>
      <c r="BX137" t="s">
        <v>3643</v>
      </c>
      <c r="BY137" t="s">
        <v>3644</v>
      </c>
      <c r="BZ137" t="s">
        <v>199</v>
      </c>
      <c r="CA137" t="s">
        <v>199</v>
      </c>
      <c r="CB137" t="s">
        <v>199</v>
      </c>
      <c r="CC137" t="s">
        <v>199</v>
      </c>
      <c r="CD137" t="s">
        <v>3645</v>
      </c>
      <c r="CE137" t="s">
        <v>3646</v>
      </c>
      <c r="CF137" t="s">
        <v>199</v>
      </c>
      <c r="CG137" t="s">
        <v>199</v>
      </c>
      <c r="CH137" t="s">
        <v>199</v>
      </c>
      <c r="CI137" t="s">
        <v>3647</v>
      </c>
      <c r="CJ137" t="s">
        <v>3648</v>
      </c>
      <c r="CK137" t="s">
        <v>199</v>
      </c>
      <c r="CL137" t="s">
        <v>199</v>
      </c>
      <c r="CM137" t="s">
        <v>199</v>
      </c>
      <c r="CN137" t="s">
        <v>3649</v>
      </c>
      <c r="CO137" t="s">
        <v>199</v>
      </c>
      <c r="CP137" t="s">
        <v>199</v>
      </c>
      <c r="CQ137" t="s">
        <v>199</v>
      </c>
      <c r="CR137" t="s">
        <v>3650</v>
      </c>
      <c r="CS137">
        <v>9.4243179639079209</v>
      </c>
      <c r="CT137">
        <v>25.8913276821451</v>
      </c>
    </row>
    <row r="138" spans="1:98" x14ac:dyDescent="0.2">
      <c r="A138">
        <v>-78.772282311204904</v>
      </c>
      <c r="B138">
        <v>-1.42624147361028</v>
      </c>
      <c r="C138" t="s">
        <v>1176</v>
      </c>
      <c r="D138">
        <v>0</v>
      </c>
      <c r="E138">
        <v>3</v>
      </c>
      <c r="F138" t="s">
        <v>135</v>
      </c>
      <c r="G138" t="s">
        <v>136</v>
      </c>
      <c r="H138">
        <v>0</v>
      </c>
      <c r="I138">
        <v>2</v>
      </c>
      <c r="J138" t="s">
        <v>1177</v>
      </c>
      <c r="K138" t="s">
        <v>135</v>
      </c>
      <c r="L138" t="s">
        <v>136</v>
      </c>
      <c r="M138">
        <v>0</v>
      </c>
      <c r="N138" t="s">
        <v>135</v>
      </c>
      <c r="O138" t="s">
        <v>136</v>
      </c>
      <c r="P138">
        <v>0</v>
      </c>
      <c r="Q138" t="s">
        <v>135</v>
      </c>
      <c r="R138" t="s">
        <v>136</v>
      </c>
      <c r="S138">
        <v>0</v>
      </c>
      <c r="T138" t="s">
        <v>135</v>
      </c>
      <c r="U138" t="s">
        <v>135</v>
      </c>
      <c r="V138" t="s">
        <v>136</v>
      </c>
      <c r="W138" t="s">
        <v>135</v>
      </c>
      <c r="Y138" t="s">
        <v>3651</v>
      </c>
      <c r="Z138" t="s">
        <v>580</v>
      </c>
      <c r="AA138" t="s">
        <v>3652</v>
      </c>
      <c r="AC138" t="s">
        <v>135</v>
      </c>
      <c r="AF138" t="s">
        <v>135</v>
      </c>
      <c r="AH138">
        <v>1</v>
      </c>
      <c r="AI138">
        <v>5</v>
      </c>
      <c r="AJ138">
        <v>2</v>
      </c>
      <c r="AK138">
        <v>12</v>
      </c>
      <c r="AL138">
        <v>16290913</v>
      </c>
      <c r="AM138">
        <v>14</v>
      </c>
      <c r="AN138">
        <v>182400</v>
      </c>
      <c r="AO138">
        <v>2017</v>
      </c>
      <c r="AP138">
        <v>2010</v>
      </c>
      <c r="AQ138">
        <v>2016</v>
      </c>
      <c r="AR138" t="s">
        <v>1203</v>
      </c>
      <c r="AS138" t="s">
        <v>1204</v>
      </c>
      <c r="AT138">
        <v>-99</v>
      </c>
      <c r="AU138" t="s">
        <v>580</v>
      </c>
      <c r="AV138" t="s">
        <v>580</v>
      </c>
      <c r="AW138" t="s">
        <v>136</v>
      </c>
      <c r="AX138" t="s">
        <v>136</v>
      </c>
      <c r="AY138">
        <v>218</v>
      </c>
      <c r="AZ138">
        <v>218</v>
      </c>
      <c r="BA138" t="s">
        <v>580</v>
      </c>
      <c r="BB138" t="s">
        <v>136</v>
      </c>
      <c r="BC138">
        <v>23424801</v>
      </c>
      <c r="BD138">
        <v>23424801</v>
      </c>
      <c r="BE138" t="s">
        <v>1183</v>
      </c>
      <c r="BF138" t="s">
        <v>136</v>
      </c>
      <c r="BG138" t="s">
        <v>136</v>
      </c>
      <c r="BH138">
        <v>-99</v>
      </c>
      <c r="BI138">
        <v>-99</v>
      </c>
      <c r="BJ138" t="s">
        <v>1224</v>
      </c>
      <c r="BK138" t="s">
        <v>1225</v>
      </c>
      <c r="BL138" t="s">
        <v>1224</v>
      </c>
      <c r="BM138" t="s">
        <v>882</v>
      </c>
      <c r="BN138">
        <v>7</v>
      </c>
      <c r="BO138">
        <v>7</v>
      </c>
      <c r="BP138">
        <v>4</v>
      </c>
      <c r="BQ138">
        <v>-99</v>
      </c>
      <c r="BR138">
        <v>1</v>
      </c>
      <c r="BS138">
        <v>0</v>
      </c>
      <c r="BT138">
        <v>3</v>
      </c>
      <c r="BU138">
        <v>8</v>
      </c>
      <c r="BV138">
        <v>1159320567</v>
      </c>
      <c r="BW138" t="s">
        <v>3653</v>
      </c>
      <c r="BX138" t="s">
        <v>3654</v>
      </c>
      <c r="BY138" t="s">
        <v>3655</v>
      </c>
      <c r="BZ138" t="s">
        <v>135</v>
      </c>
      <c r="CA138" t="s">
        <v>135</v>
      </c>
      <c r="CB138" t="s">
        <v>135</v>
      </c>
      <c r="CC138" t="s">
        <v>3656</v>
      </c>
      <c r="CD138" t="s">
        <v>3657</v>
      </c>
      <c r="CE138" t="s">
        <v>3658</v>
      </c>
      <c r="CF138" t="s">
        <v>135</v>
      </c>
      <c r="CG138" t="s">
        <v>3659</v>
      </c>
      <c r="CH138" t="s">
        <v>135</v>
      </c>
      <c r="CI138" t="s">
        <v>3660</v>
      </c>
      <c r="CJ138" t="s">
        <v>3661</v>
      </c>
      <c r="CK138" t="s">
        <v>135</v>
      </c>
      <c r="CL138" t="s">
        <v>3662</v>
      </c>
      <c r="CM138" t="s">
        <v>3663</v>
      </c>
      <c r="CN138" t="s">
        <v>3664</v>
      </c>
      <c r="CO138" t="s">
        <v>135</v>
      </c>
      <c r="CP138" t="s">
        <v>3665</v>
      </c>
      <c r="CQ138" t="s">
        <v>135</v>
      </c>
      <c r="CR138" t="s">
        <v>3666</v>
      </c>
      <c r="CS138">
        <v>20.729620869305698</v>
      </c>
      <c r="CT138">
        <v>39.679456161752498</v>
      </c>
    </row>
    <row r="139" spans="1:98" x14ac:dyDescent="0.2">
      <c r="A139">
        <v>-73.083842104253094</v>
      </c>
      <c r="B139">
        <v>3.9094130488501699</v>
      </c>
      <c r="C139" t="s">
        <v>1176</v>
      </c>
      <c r="D139">
        <v>0</v>
      </c>
      <c r="E139">
        <v>2</v>
      </c>
      <c r="F139" t="s">
        <v>101</v>
      </c>
      <c r="G139" t="s">
        <v>102</v>
      </c>
      <c r="H139">
        <v>0</v>
      </c>
      <c r="I139">
        <v>2</v>
      </c>
      <c r="J139" t="s">
        <v>1177</v>
      </c>
      <c r="K139" t="s">
        <v>101</v>
      </c>
      <c r="L139" t="s">
        <v>102</v>
      </c>
      <c r="M139">
        <v>0</v>
      </c>
      <c r="N139" t="s">
        <v>101</v>
      </c>
      <c r="O139" t="s">
        <v>102</v>
      </c>
      <c r="P139">
        <v>0</v>
      </c>
      <c r="Q139" t="s">
        <v>101</v>
      </c>
      <c r="R139" t="s">
        <v>102</v>
      </c>
      <c r="S139">
        <v>0</v>
      </c>
      <c r="T139" t="s">
        <v>101</v>
      </c>
      <c r="U139" t="s">
        <v>101</v>
      </c>
      <c r="V139" t="s">
        <v>102</v>
      </c>
      <c r="W139" t="s">
        <v>101</v>
      </c>
      <c r="Y139" t="s">
        <v>3667</v>
      </c>
      <c r="Z139" t="s">
        <v>563</v>
      </c>
      <c r="AA139" t="s">
        <v>3668</v>
      </c>
      <c r="AC139" t="s">
        <v>101</v>
      </c>
      <c r="AF139" t="s">
        <v>101</v>
      </c>
      <c r="AH139">
        <v>2</v>
      </c>
      <c r="AI139">
        <v>1</v>
      </c>
      <c r="AJ139">
        <v>3</v>
      </c>
      <c r="AK139">
        <v>1</v>
      </c>
      <c r="AL139">
        <v>47698524</v>
      </c>
      <c r="AM139">
        <v>15</v>
      </c>
      <c r="AN139">
        <v>688000</v>
      </c>
      <c r="AO139">
        <v>2017</v>
      </c>
      <c r="AP139">
        <v>2006</v>
      </c>
      <c r="AQ139">
        <v>2016</v>
      </c>
      <c r="AR139" t="s">
        <v>1203</v>
      </c>
      <c r="AS139" t="s">
        <v>1204</v>
      </c>
      <c r="AT139">
        <v>-99</v>
      </c>
      <c r="AU139" t="s">
        <v>563</v>
      </c>
      <c r="AV139" t="s">
        <v>563</v>
      </c>
      <c r="AW139" t="s">
        <v>102</v>
      </c>
      <c r="AX139" t="s">
        <v>102</v>
      </c>
      <c r="AY139">
        <v>170</v>
      </c>
      <c r="AZ139">
        <v>170</v>
      </c>
      <c r="BA139" t="s">
        <v>563</v>
      </c>
      <c r="BB139" t="s">
        <v>102</v>
      </c>
      <c r="BC139">
        <v>23424787</v>
      </c>
      <c r="BD139">
        <v>23424787</v>
      </c>
      <c r="BE139" t="s">
        <v>1183</v>
      </c>
      <c r="BF139" t="s">
        <v>102</v>
      </c>
      <c r="BG139" t="s">
        <v>102</v>
      </c>
      <c r="BH139">
        <v>-99</v>
      </c>
      <c r="BI139">
        <v>-99</v>
      </c>
      <c r="BJ139" t="s">
        <v>1224</v>
      </c>
      <c r="BK139" t="s">
        <v>1225</v>
      </c>
      <c r="BL139" t="s">
        <v>1224</v>
      </c>
      <c r="BM139" t="s">
        <v>882</v>
      </c>
      <c r="BN139">
        <v>8</v>
      </c>
      <c r="BO139">
        <v>8</v>
      </c>
      <c r="BP139">
        <v>4</v>
      </c>
      <c r="BQ139">
        <v>-99</v>
      </c>
      <c r="BR139">
        <v>1</v>
      </c>
      <c r="BS139">
        <v>0</v>
      </c>
      <c r="BT139">
        <v>2</v>
      </c>
      <c r="BU139">
        <v>7</v>
      </c>
      <c r="BV139">
        <v>1159320517</v>
      </c>
      <c r="BW139" t="s">
        <v>3669</v>
      </c>
      <c r="BX139" t="s">
        <v>3670</v>
      </c>
      <c r="BY139" t="s">
        <v>3671</v>
      </c>
      <c r="BZ139" t="s">
        <v>3672</v>
      </c>
      <c r="CA139" t="s">
        <v>101</v>
      </c>
      <c r="CB139" t="s">
        <v>101</v>
      </c>
      <c r="CC139" t="s">
        <v>3673</v>
      </c>
      <c r="CD139" t="s">
        <v>3674</v>
      </c>
      <c r="CE139" t="s">
        <v>3675</v>
      </c>
      <c r="CF139" t="s">
        <v>3676</v>
      </c>
      <c r="CG139" t="s">
        <v>3677</v>
      </c>
      <c r="CH139" t="s">
        <v>101</v>
      </c>
      <c r="CI139" t="s">
        <v>3678</v>
      </c>
      <c r="CJ139" t="s">
        <v>3679</v>
      </c>
      <c r="CK139" t="s">
        <v>101</v>
      </c>
      <c r="CL139" t="s">
        <v>3676</v>
      </c>
      <c r="CM139" t="s">
        <v>3680</v>
      </c>
      <c r="CN139" t="s">
        <v>3681</v>
      </c>
      <c r="CO139" t="s">
        <v>101</v>
      </c>
      <c r="CP139" t="s">
        <v>3682</v>
      </c>
      <c r="CQ139" t="s">
        <v>101</v>
      </c>
      <c r="CR139" t="s">
        <v>3683</v>
      </c>
      <c r="CS139">
        <v>92.576503898393995</v>
      </c>
      <c r="CT139">
        <v>82.016074690196504</v>
      </c>
    </row>
    <row r="140" spans="1:98" x14ac:dyDescent="0.2">
      <c r="A140">
        <v>-58.398422807693798</v>
      </c>
      <c r="B140">
        <v>-23.227518815638401</v>
      </c>
      <c r="C140" t="s">
        <v>1176</v>
      </c>
      <c r="D140">
        <v>0</v>
      </c>
      <c r="E140">
        <v>4</v>
      </c>
      <c r="F140" t="s">
        <v>335</v>
      </c>
      <c r="G140" t="s">
        <v>336</v>
      </c>
      <c r="H140">
        <v>0</v>
      </c>
      <c r="I140">
        <v>2</v>
      </c>
      <c r="J140" t="s">
        <v>1177</v>
      </c>
      <c r="K140" t="s">
        <v>335</v>
      </c>
      <c r="L140" t="s">
        <v>336</v>
      </c>
      <c r="M140">
        <v>0</v>
      </c>
      <c r="N140" t="s">
        <v>335</v>
      </c>
      <c r="O140" t="s">
        <v>336</v>
      </c>
      <c r="P140">
        <v>0</v>
      </c>
      <c r="Q140" t="s">
        <v>335</v>
      </c>
      <c r="R140" t="s">
        <v>336</v>
      </c>
      <c r="S140">
        <v>0</v>
      </c>
      <c r="T140" t="s">
        <v>335</v>
      </c>
      <c r="U140" t="s">
        <v>335</v>
      </c>
      <c r="V140" t="s">
        <v>336</v>
      </c>
      <c r="W140" t="s">
        <v>335</v>
      </c>
      <c r="Y140" t="s">
        <v>3684</v>
      </c>
      <c r="Z140" t="s">
        <v>680</v>
      </c>
      <c r="AA140" t="s">
        <v>3685</v>
      </c>
      <c r="AC140" t="s">
        <v>335</v>
      </c>
      <c r="AF140" t="s">
        <v>335</v>
      </c>
      <c r="AH140">
        <v>6</v>
      </c>
      <c r="AI140">
        <v>3</v>
      </c>
      <c r="AJ140">
        <v>6</v>
      </c>
      <c r="AK140">
        <v>2</v>
      </c>
      <c r="AL140">
        <v>6943739</v>
      </c>
      <c r="AM140">
        <v>13</v>
      </c>
      <c r="AN140">
        <v>64670</v>
      </c>
      <c r="AO140">
        <v>2017</v>
      </c>
      <c r="AP140">
        <v>2002</v>
      </c>
      <c r="AQ140">
        <v>2016</v>
      </c>
      <c r="AR140" t="s">
        <v>1223</v>
      </c>
      <c r="AS140" t="s">
        <v>1182</v>
      </c>
      <c r="AT140">
        <v>-99</v>
      </c>
      <c r="AU140" t="s">
        <v>678</v>
      </c>
      <c r="AV140" t="s">
        <v>680</v>
      </c>
      <c r="AW140" t="s">
        <v>336</v>
      </c>
      <c r="AX140" t="s">
        <v>336</v>
      </c>
      <c r="AY140">
        <v>600</v>
      </c>
      <c r="AZ140">
        <v>600</v>
      </c>
      <c r="BA140" t="s">
        <v>680</v>
      </c>
      <c r="BB140" t="s">
        <v>336</v>
      </c>
      <c r="BC140">
        <v>23424917</v>
      </c>
      <c r="BD140">
        <v>23424917</v>
      </c>
      <c r="BE140" t="s">
        <v>1183</v>
      </c>
      <c r="BF140" t="s">
        <v>336</v>
      </c>
      <c r="BG140" t="s">
        <v>336</v>
      </c>
      <c r="BH140">
        <v>-99</v>
      </c>
      <c r="BI140">
        <v>-99</v>
      </c>
      <c r="BJ140" t="s">
        <v>1224</v>
      </c>
      <c r="BK140" t="s">
        <v>1225</v>
      </c>
      <c r="BL140" t="s">
        <v>1224</v>
      </c>
      <c r="BM140" t="s">
        <v>882</v>
      </c>
      <c r="BN140">
        <v>8</v>
      </c>
      <c r="BO140">
        <v>8</v>
      </c>
      <c r="BP140">
        <v>5</v>
      </c>
      <c r="BQ140">
        <v>-99</v>
      </c>
      <c r="BR140">
        <v>1</v>
      </c>
      <c r="BS140">
        <v>0</v>
      </c>
      <c r="BT140">
        <v>3</v>
      </c>
      <c r="BU140">
        <v>8</v>
      </c>
      <c r="BV140">
        <v>1159321195</v>
      </c>
      <c r="BW140" t="s">
        <v>3686</v>
      </c>
      <c r="BX140" t="s">
        <v>3687</v>
      </c>
      <c r="BY140" t="s">
        <v>3688</v>
      </c>
      <c r="BZ140" t="s">
        <v>335</v>
      </c>
      <c r="CA140" t="s">
        <v>335</v>
      </c>
      <c r="CB140" t="s">
        <v>335</v>
      </c>
      <c r="CC140" t="s">
        <v>335</v>
      </c>
      <c r="CD140" t="s">
        <v>3689</v>
      </c>
      <c r="CE140" t="s">
        <v>3690</v>
      </c>
      <c r="CF140" t="s">
        <v>335</v>
      </c>
      <c r="CG140" t="s">
        <v>335</v>
      </c>
      <c r="CH140" t="s">
        <v>335</v>
      </c>
      <c r="CI140" t="s">
        <v>3691</v>
      </c>
      <c r="CJ140" t="s">
        <v>3692</v>
      </c>
      <c r="CK140" t="s">
        <v>335</v>
      </c>
      <c r="CL140" t="s">
        <v>3693</v>
      </c>
      <c r="CM140" t="s">
        <v>3694</v>
      </c>
      <c r="CN140" t="s">
        <v>3695</v>
      </c>
      <c r="CO140" t="s">
        <v>335</v>
      </c>
      <c r="CP140" t="s">
        <v>335</v>
      </c>
      <c r="CQ140" t="s">
        <v>335</v>
      </c>
      <c r="CR140" t="s">
        <v>3696</v>
      </c>
      <c r="CS140">
        <v>35.303393592967701</v>
      </c>
      <c r="CT140">
        <v>32.872951643852801</v>
      </c>
    </row>
    <row r="141" spans="1:98" x14ac:dyDescent="0.2">
      <c r="A141">
        <v>-8.5908375890059201</v>
      </c>
      <c r="B141">
        <v>39.5871468638992</v>
      </c>
      <c r="C141" t="s">
        <v>1176</v>
      </c>
      <c r="D141">
        <v>0</v>
      </c>
      <c r="E141">
        <v>2</v>
      </c>
      <c r="F141" t="s">
        <v>343</v>
      </c>
      <c r="G141" t="s">
        <v>344</v>
      </c>
      <c r="H141">
        <v>0</v>
      </c>
      <c r="I141">
        <v>2</v>
      </c>
      <c r="J141" t="s">
        <v>1177</v>
      </c>
      <c r="K141" t="s">
        <v>343</v>
      </c>
      <c r="L141" t="s">
        <v>344</v>
      </c>
      <c r="M141">
        <v>0</v>
      </c>
      <c r="N141" t="s">
        <v>343</v>
      </c>
      <c r="O141" t="s">
        <v>344</v>
      </c>
      <c r="P141">
        <v>1</v>
      </c>
      <c r="Q141" t="s">
        <v>343</v>
      </c>
      <c r="R141" t="s">
        <v>3697</v>
      </c>
      <c r="S141">
        <v>0</v>
      </c>
      <c r="T141" t="s">
        <v>343</v>
      </c>
      <c r="U141" t="s">
        <v>343</v>
      </c>
      <c r="V141" t="s">
        <v>3697</v>
      </c>
      <c r="W141" t="s">
        <v>343</v>
      </c>
      <c r="Y141" t="s">
        <v>3698</v>
      </c>
      <c r="Z141" t="s">
        <v>3699</v>
      </c>
      <c r="AA141" t="s">
        <v>3700</v>
      </c>
      <c r="AC141" t="s">
        <v>343</v>
      </c>
      <c r="AF141" t="s">
        <v>343</v>
      </c>
      <c r="AH141">
        <v>1</v>
      </c>
      <c r="AI141">
        <v>7</v>
      </c>
      <c r="AJ141">
        <v>1</v>
      </c>
      <c r="AK141">
        <v>4</v>
      </c>
      <c r="AL141">
        <v>10839514</v>
      </c>
      <c r="AM141">
        <v>14</v>
      </c>
      <c r="AN141">
        <v>297100</v>
      </c>
      <c r="AO141">
        <v>2017</v>
      </c>
      <c r="AP141">
        <v>2011</v>
      </c>
      <c r="AQ141">
        <v>2016</v>
      </c>
      <c r="AR141" t="s">
        <v>1288</v>
      </c>
      <c r="AS141" t="s">
        <v>1371</v>
      </c>
      <c r="AT141">
        <v>-99</v>
      </c>
      <c r="AU141" t="s">
        <v>3701</v>
      </c>
      <c r="AV141" t="s">
        <v>684</v>
      </c>
      <c r="AW141" t="s">
        <v>344</v>
      </c>
      <c r="AX141" t="s">
        <v>344</v>
      </c>
      <c r="AY141">
        <v>620</v>
      </c>
      <c r="AZ141">
        <v>620</v>
      </c>
      <c r="BA141" t="s">
        <v>684</v>
      </c>
      <c r="BB141" t="s">
        <v>344</v>
      </c>
      <c r="BC141">
        <v>23424925</v>
      </c>
      <c r="BD141">
        <v>23424925</v>
      </c>
      <c r="BE141" t="s">
        <v>1183</v>
      </c>
      <c r="BF141" t="s">
        <v>344</v>
      </c>
      <c r="BG141" t="s">
        <v>344</v>
      </c>
      <c r="BH141">
        <v>-99</v>
      </c>
      <c r="BI141">
        <v>-99</v>
      </c>
      <c r="BJ141" t="s">
        <v>1584</v>
      </c>
      <c r="BK141" t="s">
        <v>1584</v>
      </c>
      <c r="BL141" t="s">
        <v>2365</v>
      </c>
      <c r="BM141" t="s">
        <v>846</v>
      </c>
      <c r="BN141">
        <v>8</v>
      </c>
      <c r="BO141">
        <v>8</v>
      </c>
      <c r="BP141">
        <v>5</v>
      </c>
      <c r="BQ141">
        <v>-99</v>
      </c>
      <c r="BR141">
        <v>1</v>
      </c>
      <c r="BS141">
        <v>0</v>
      </c>
      <c r="BT141">
        <v>3</v>
      </c>
      <c r="BU141">
        <v>8</v>
      </c>
      <c r="BV141">
        <v>1159321187</v>
      </c>
      <c r="BW141" t="s">
        <v>3702</v>
      </c>
      <c r="BX141" t="s">
        <v>3703</v>
      </c>
      <c r="BY141" t="s">
        <v>3704</v>
      </c>
      <c r="BZ141" t="s">
        <v>343</v>
      </c>
      <c r="CA141" t="s">
        <v>343</v>
      </c>
      <c r="CB141" t="s">
        <v>343</v>
      </c>
      <c r="CC141" t="s">
        <v>343</v>
      </c>
      <c r="CD141" t="s">
        <v>3705</v>
      </c>
      <c r="CE141" t="s">
        <v>3706</v>
      </c>
      <c r="CF141" t="s">
        <v>3707</v>
      </c>
      <c r="CG141" t="s">
        <v>343</v>
      </c>
      <c r="CH141" t="s">
        <v>3708</v>
      </c>
      <c r="CI141" t="s">
        <v>3709</v>
      </c>
      <c r="CJ141" t="s">
        <v>3710</v>
      </c>
      <c r="CK141" t="s">
        <v>343</v>
      </c>
      <c r="CL141" t="s">
        <v>3711</v>
      </c>
      <c r="CM141" t="s">
        <v>343</v>
      </c>
      <c r="CN141" t="s">
        <v>3712</v>
      </c>
      <c r="CO141" t="s">
        <v>343</v>
      </c>
      <c r="CP141" t="s">
        <v>3713</v>
      </c>
      <c r="CQ141" t="s">
        <v>3714</v>
      </c>
      <c r="CR141" t="s">
        <v>3715</v>
      </c>
      <c r="CS141">
        <v>9.5852633587324494</v>
      </c>
      <c r="CT141">
        <v>32.758584095591402</v>
      </c>
    </row>
    <row r="142" spans="1:98" x14ac:dyDescent="0.2">
      <c r="A142">
        <v>28.461397130424899</v>
      </c>
      <c r="B142">
        <v>47.195101488994403</v>
      </c>
      <c r="C142" t="s">
        <v>1176</v>
      </c>
      <c r="D142">
        <v>0</v>
      </c>
      <c r="E142">
        <v>6</v>
      </c>
      <c r="F142" t="s">
        <v>896</v>
      </c>
      <c r="G142" t="s">
        <v>352</v>
      </c>
      <c r="H142">
        <v>0</v>
      </c>
      <c r="I142">
        <v>2</v>
      </c>
      <c r="J142" t="s">
        <v>1177</v>
      </c>
      <c r="K142" t="s">
        <v>896</v>
      </c>
      <c r="L142" t="s">
        <v>352</v>
      </c>
      <c r="M142">
        <v>0</v>
      </c>
      <c r="N142" t="s">
        <v>896</v>
      </c>
      <c r="O142" t="s">
        <v>352</v>
      </c>
      <c r="P142">
        <v>0</v>
      </c>
      <c r="Q142" t="s">
        <v>896</v>
      </c>
      <c r="R142" t="s">
        <v>352</v>
      </c>
      <c r="S142">
        <v>0</v>
      </c>
      <c r="T142" t="s">
        <v>896</v>
      </c>
      <c r="U142" t="s">
        <v>896</v>
      </c>
      <c r="V142" t="s">
        <v>352</v>
      </c>
      <c r="W142" t="s">
        <v>896</v>
      </c>
      <c r="Y142" t="s">
        <v>3716</v>
      </c>
      <c r="Z142" t="s">
        <v>688</v>
      </c>
      <c r="AA142" t="s">
        <v>351</v>
      </c>
      <c r="AC142" t="s">
        <v>896</v>
      </c>
      <c r="AF142" t="s">
        <v>896</v>
      </c>
      <c r="AH142">
        <v>3</v>
      </c>
      <c r="AI142">
        <v>5</v>
      </c>
      <c r="AJ142">
        <v>4</v>
      </c>
      <c r="AK142">
        <v>12</v>
      </c>
      <c r="AL142">
        <v>3474121</v>
      </c>
      <c r="AM142">
        <v>12</v>
      </c>
      <c r="AN142">
        <v>18540</v>
      </c>
      <c r="AO142">
        <v>2017</v>
      </c>
      <c r="AP142">
        <v>2004</v>
      </c>
      <c r="AQ142">
        <v>2016</v>
      </c>
      <c r="AR142" t="s">
        <v>1203</v>
      </c>
      <c r="AS142" t="s">
        <v>1182</v>
      </c>
      <c r="AT142">
        <v>-99</v>
      </c>
      <c r="AU142" t="s">
        <v>688</v>
      </c>
      <c r="AV142" t="s">
        <v>688</v>
      </c>
      <c r="AW142" t="s">
        <v>352</v>
      </c>
      <c r="AX142" t="s">
        <v>352</v>
      </c>
      <c r="AY142">
        <v>498</v>
      </c>
      <c r="AZ142">
        <v>498</v>
      </c>
      <c r="BA142" t="s">
        <v>688</v>
      </c>
      <c r="BB142" t="s">
        <v>352</v>
      </c>
      <c r="BC142">
        <v>23424885</v>
      </c>
      <c r="BD142">
        <v>23424885</v>
      </c>
      <c r="BE142" t="s">
        <v>1183</v>
      </c>
      <c r="BF142" t="s">
        <v>352</v>
      </c>
      <c r="BG142" t="s">
        <v>352</v>
      </c>
      <c r="BH142">
        <v>-99</v>
      </c>
      <c r="BI142">
        <v>-99</v>
      </c>
      <c r="BJ142" t="s">
        <v>1584</v>
      </c>
      <c r="BK142" t="s">
        <v>1584</v>
      </c>
      <c r="BL142" t="s">
        <v>1821</v>
      </c>
      <c r="BM142" t="s">
        <v>846</v>
      </c>
      <c r="BN142">
        <v>7</v>
      </c>
      <c r="BO142">
        <v>7</v>
      </c>
      <c r="BP142">
        <v>4</v>
      </c>
      <c r="BQ142">
        <v>-99</v>
      </c>
      <c r="BR142">
        <v>1</v>
      </c>
      <c r="BS142">
        <v>0</v>
      </c>
      <c r="BT142">
        <v>5</v>
      </c>
      <c r="BU142">
        <v>10</v>
      </c>
      <c r="BV142">
        <v>1159321045</v>
      </c>
      <c r="BW142" t="s">
        <v>3717</v>
      </c>
      <c r="BX142" t="s">
        <v>3718</v>
      </c>
      <c r="BY142" t="s">
        <v>3719</v>
      </c>
      <c r="BZ142" t="s">
        <v>3720</v>
      </c>
      <c r="CA142" t="s">
        <v>896</v>
      </c>
      <c r="CB142" t="s">
        <v>3721</v>
      </c>
      <c r="CC142" t="s">
        <v>3722</v>
      </c>
      <c r="CD142" t="s">
        <v>3723</v>
      </c>
      <c r="CE142" t="s">
        <v>3724</v>
      </c>
      <c r="CF142" t="s">
        <v>896</v>
      </c>
      <c r="CG142" t="s">
        <v>896</v>
      </c>
      <c r="CH142" t="s">
        <v>3721</v>
      </c>
      <c r="CI142" t="s">
        <v>3725</v>
      </c>
      <c r="CJ142" t="s">
        <v>3726</v>
      </c>
      <c r="CK142" t="s">
        <v>3727</v>
      </c>
      <c r="CL142" t="s">
        <v>3728</v>
      </c>
      <c r="CM142" t="s">
        <v>3729</v>
      </c>
      <c r="CN142" t="s">
        <v>3730</v>
      </c>
      <c r="CO142" t="s">
        <v>3731</v>
      </c>
      <c r="CP142" t="s">
        <v>896</v>
      </c>
      <c r="CQ142" t="s">
        <v>896</v>
      </c>
      <c r="CR142" t="s">
        <v>3732</v>
      </c>
      <c r="CS142">
        <v>3.9419008325242002</v>
      </c>
      <c r="CT142">
        <v>14.394070285926301</v>
      </c>
    </row>
    <row r="143" spans="1:98" x14ac:dyDescent="0.2">
      <c r="A143">
        <v>59.375960735620403</v>
      </c>
      <c r="B143">
        <v>39.115933902448702</v>
      </c>
      <c r="C143" t="s">
        <v>1176</v>
      </c>
      <c r="D143">
        <v>0</v>
      </c>
      <c r="E143">
        <v>4</v>
      </c>
      <c r="F143" t="s">
        <v>441</v>
      </c>
      <c r="G143" t="s">
        <v>442</v>
      </c>
      <c r="H143">
        <v>0</v>
      </c>
      <c r="I143">
        <v>2</v>
      </c>
      <c r="J143" t="s">
        <v>1177</v>
      </c>
      <c r="K143" t="s">
        <v>441</v>
      </c>
      <c r="L143" t="s">
        <v>442</v>
      </c>
      <c r="M143">
        <v>0</v>
      </c>
      <c r="N143" t="s">
        <v>441</v>
      </c>
      <c r="O143" t="s">
        <v>442</v>
      </c>
      <c r="P143">
        <v>0</v>
      </c>
      <c r="Q143" t="s">
        <v>441</v>
      </c>
      <c r="R143" t="s">
        <v>442</v>
      </c>
      <c r="S143">
        <v>0</v>
      </c>
      <c r="T143" t="s">
        <v>441</v>
      </c>
      <c r="U143" t="s">
        <v>441</v>
      </c>
      <c r="V143" t="s">
        <v>442</v>
      </c>
      <c r="W143" t="s">
        <v>441</v>
      </c>
      <c r="Y143" t="s">
        <v>3733</v>
      </c>
      <c r="Z143" t="s">
        <v>733</v>
      </c>
      <c r="AA143" t="s">
        <v>441</v>
      </c>
      <c r="AC143" t="s">
        <v>441</v>
      </c>
      <c r="AF143" t="s">
        <v>441</v>
      </c>
      <c r="AH143">
        <v>3</v>
      </c>
      <c r="AI143">
        <v>2</v>
      </c>
      <c r="AJ143">
        <v>1</v>
      </c>
      <c r="AK143">
        <v>9</v>
      </c>
      <c r="AL143">
        <v>5351277</v>
      </c>
      <c r="AM143">
        <v>13</v>
      </c>
      <c r="AN143">
        <v>94720</v>
      </c>
      <c r="AO143">
        <v>2017</v>
      </c>
      <c r="AP143">
        <v>1995</v>
      </c>
      <c r="AQ143">
        <v>2016</v>
      </c>
      <c r="AR143" t="s">
        <v>1203</v>
      </c>
      <c r="AS143" t="s">
        <v>1204</v>
      </c>
      <c r="AT143">
        <v>-99</v>
      </c>
      <c r="AU143" t="s">
        <v>3734</v>
      </c>
      <c r="AV143" t="s">
        <v>733</v>
      </c>
      <c r="AW143" t="s">
        <v>442</v>
      </c>
      <c r="AX143" t="s">
        <v>442</v>
      </c>
      <c r="AY143">
        <v>795</v>
      </c>
      <c r="AZ143">
        <v>795</v>
      </c>
      <c r="BA143" t="s">
        <v>733</v>
      </c>
      <c r="BB143" t="s">
        <v>442</v>
      </c>
      <c r="BC143">
        <v>23424972</v>
      </c>
      <c r="BD143">
        <v>23424972</v>
      </c>
      <c r="BE143" t="s">
        <v>1183</v>
      </c>
      <c r="BF143" t="s">
        <v>442</v>
      </c>
      <c r="BG143" t="s">
        <v>442</v>
      </c>
      <c r="BH143">
        <v>-99</v>
      </c>
      <c r="BI143">
        <v>-99</v>
      </c>
      <c r="BJ143" t="s">
        <v>1184</v>
      </c>
      <c r="BK143" t="s">
        <v>1184</v>
      </c>
      <c r="BL143" t="s">
        <v>1943</v>
      </c>
      <c r="BM143" t="s">
        <v>846</v>
      </c>
      <c r="BN143">
        <v>12</v>
      </c>
      <c r="BO143">
        <v>12</v>
      </c>
      <c r="BP143">
        <v>6</v>
      </c>
      <c r="BQ143">
        <v>-99</v>
      </c>
      <c r="BR143">
        <v>1</v>
      </c>
      <c r="BS143">
        <v>0</v>
      </c>
      <c r="BT143">
        <v>3</v>
      </c>
      <c r="BU143">
        <v>8</v>
      </c>
      <c r="BV143">
        <v>1159321309</v>
      </c>
      <c r="BW143" t="s">
        <v>3735</v>
      </c>
      <c r="BX143" t="s">
        <v>3736</v>
      </c>
      <c r="BY143" t="s">
        <v>3737</v>
      </c>
      <c r="BZ143" t="s">
        <v>441</v>
      </c>
      <c r="CA143" t="s">
        <v>441</v>
      </c>
      <c r="CB143" t="s">
        <v>3738</v>
      </c>
      <c r="CC143" t="s">
        <v>3739</v>
      </c>
      <c r="CD143" t="s">
        <v>3740</v>
      </c>
      <c r="CE143" t="s">
        <v>3741</v>
      </c>
      <c r="CF143" t="s">
        <v>3742</v>
      </c>
      <c r="CG143" t="s">
        <v>441</v>
      </c>
      <c r="CH143" t="s">
        <v>441</v>
      </c>
      <c r="CI143" t="s">
        <v>3743</v>
      </c>
      <c r="CJ143" t="s">
        <v>3744</v>
      </c>
      <c r="CK143" t="s">
        <v>441</v>
      </c>
      <c r="CL143" t="s">
        <v>441</v>
      </c>
      <c r="CM143" t="s">
        <v>3745</v>
      </c>
      <c r="CN143" t="s">
        <v>3746</v>
      </c>
      <c r="CO143" t="s">
        <v>441</v>
      </c>
      <c r="CP143" t="s">
        <v>3747</v>
      </c>
      <c r="CQ143" t="s">
        <v>441</v>
      </c>
      <c r="CR143" t="s">
        <v>3748</v>
      </c>
      <c r="CS143">
        <v>49.059293142643</v>
      </c>
      <c r="CT143">
        <v>57.705832015735098</v>
      </c>
    </row>
    <row r="144" spans="1:98" x14ac:dyDescent="0.2">
      <c r="A144">
        <v>36.770921802362302</v>
      </c>
      <c r="B144">
        <v>31.245574139571101</v>
      </c>
      <c r="C144" t="s">
        <v>1176</v>
      </c>
      <c r="D144">
        <v>0</v>
      </c>
      <c r="E144">
        <v>4</v>
      </c>
      <c r="F144" t="s">
        <v>227</v>
      </c>
      <c r="G144" t="s">
        <v>228</v>
      </c>
      <c r="H144">
        <v>0</v>
      </c>
      <c r="I144">
        <v>2</v>
      </c>
      <c r="J144" t="s">
        <v>1177</v>
      </c>
      <c r="K144" t="s">
        <v>227</v>
      </c>
      <c r="L144" t="s">
        <v>228</v>
      </c>
      <c r="M144">
        <v>0</v>
      </c>
      <c r="N144" t="s">
        <v>227</v>
      </c>
      <c r="O144" t="s">
        <v>228</v>
      </c>
      <c r="P144">
        <v>0</v>
      </c>
      <c r="Q144" t="s">
        <v>227</v>
      </c>
      <c r="R144" t="s">
        <v>228</v>
      </c>
      <c r="S144">
        <v>0</v>
      </c>
      <c r="T144" t="s">
        <v>227</v>
      </c>
      <c r="U144" t="s">
        <v>227</v>
      </c>
      <c r="V144" t="s">
        <v>228</v>
      </c>
      <c r="W144" t="s">
        <v>227</v>
      </c>
      <c r="Y144" t="s">
        <v>3749</v>
      </c>
      <c r="Z144" t="s">
        <v>3750</v>
      </c>
      <c r="AA144" t="s">
        <v>3751</v>
      </c>
      <c r="AC144" t="s">
        <v>227</v>
      </c>
      <c r="AF144" t="s">
        <v>227</v>
      </c>
      <c r="AH144">
        <v>5</v>
      </c>
      <c r="AI144">
        <v>3</v>
      </c>
      <c r="AJ144">
        <v>4</v>
      </c>
      <c r="AK144">
        <v>4</v>
      </c>
      <c r="AL144">
        <v>10248069</v>
      </c>
      <c r="AM144">
        <v>14</v>
      </c>
      <c r="AN144">
        <v>86190</v>
      </c>
      <c r="AO144">
        <v>2017</v>
      </c>
      <c r="AP144">
        <v>2004</v>
      </c>
      <c r="AQ144">
        <v>2016</v>
      </c>
      <c r="AR144" t="s">
        <v>1203</v>
      </c>
      <c r="AS144" t="s">
        <v>1204</v>
      </c>
      <c r="AT144">
        <v>-99</v>
      </c>
      <c r="AU144" t="s">
        <v>626</v>
      </c>
      <c r="AV144" t="s">
        <v>626</v>
      </c>
      <c r="AW144" t="s">
        <v>228</v>
      </c>
      <c r="AX144" t="s">
        <v>228</v>
      </c>
      <c r="AY144">
        <v>400</v>
      </c>
      <c r="AZ144">
        <v>400</v>
      </c>
      <c r="BA144" t="s">
        <v>626</v>
      </c>
      <c r="BB144" t="s">
        <v>228</v>
      </c>
      <c r="BC144">
        <v>23424860</v>
      </c>
      <c r="BD144">
        <v>23424860</v>
      </c>
      <c r="BE144" t="s">
        <v>1183</v>
      </c>
      <c r="BF144" t="s">
        <v>228</v>
      </c>
      <c r="BG144" t="s">
        <v>228</v>
      </c>
      <c r="BH144">
        <v>-99</v>
      </c>
      <c r="BI144">
        <v>-99</v>
      </c>
      <c r="BJ144" t="s">
        <v>1184</v>
      </c>
      <c r="BK144" t="s">
        <v>1184</v>
      </c>
      <c r="BL144" t="s">
        <v>1291</v>
      </c>
      <c r="BM144" t="s">
        <v>897</v>
      </c>
      <c r="BN144">
        <v>6</v>
      </c>
      <c r="BO144">
        <v>6</v>
      </c>
      <c r="BP144">
        <v>5</v>
      </c>
      <c r="BQ144">
        <v>-99</v>
      </c>
      <c r="BR144">
        <v>1</v>
      </c>
      <c r="BS144">
        <v>0</v>
      </c>
      <c r="BT144">
        <v>4</v>
      </c>
      <c r="BU144">
        <v>9</v>
      </c>
      <c r="BV144">
        <v>1159320935</v>
      </c>
      <c r="BW144" t="s">
        <v>3752</v>
      </c>
      <c r="BX144" t="s">
        <v>3753</v>
      </c>
      <c r="BY144" t="s">
        <v>3754</v>
      </c>
      <c r="BZ144" t="s">
        <v>3755</v>
      </c>
      <c r="CA144" t="s">
        <v>227</v>
      </c>
      <c r="CB144" t="s">
        <v>3756</v>
      </c>
      <c r="CC144" t="s">
        <v>3757</v>
      </c>
      <c r="CD144" t="s">
        <v>3758</v>
      </c>
      <c r="CE144" t="s">
        <v>3759</v>
      </c>
      <c r="CF144" t="s">
        <v>3760</v>
      </c>
      <c r="CG144" t="s">
        <v>3761</v>
      </c>
      <c r="CH144" t="s">
        <v>3762</v>
      </c>
      <c r="CI144" t="s">
        <v>3763</v>
      </c>
      <c r="CJ144" t="s">
        <v>3764</v>
      </c>
      <c r="CK144" t="s">
        <v>3765</v>
      </c>
      <c r="CL144" t="s">
        <v>3756</v>
      </c>
      <c r="CM144" t="s">
        <v>3766</v>
      </c>
      <c r="CN144" t="s">
        <v>3767</v>
      </c>
      <c r="CO144" t="s">
        <v>3755</v>
      </c>
      <c r="CP144" t="s">
        <v>3768</v>
      </c>
      <c r="CQ144" t="s">
        <v>227</v>
      </c>
      <c r="CR144" t="s">
        <v>3769</v>
      </c>
      <c r="CS144">
        <v>8.4150637745633503</v>
      </c>
      <c r="CT144">
        <v>16.529986683189399</v>
      </c>
    </row>
    <row r="145" spans="1:98" x14ac:dyDescent="0.2">
      <c r="A145">
        <v>83.916253443200006</v>
      </c>
      <c r="B145">
        <v>28.247922185185601</v>
      </c>
      <c r="C145" t="s">
        <v>1176</v>
      </c>
      <c r="D145">
        <v>0</v>
      </c>
      <c r="E145">
        <v>3</v>
      </c>
      <c r="F145" t="s">
        <v>303</v>
      </c>
      <c r="G145" t="s">
        <v>304</v>
      </c>
      <c r="H145">
        <v>0</v>
      </c>
      <c r="I145">
        <v>2</v>
      </c>
      <c r="J145" t="s">
        <v>1177</v>
      </c>
      <c r="K145" t="s">
        <v>303</v>
      </c>
      <c r="L145" t="s">
        <v>304</v>
      </c>
      <c r="M145">
        <v>0</v>
      </c>
      <c r="N145" t="s">
        <v>303</v>
      </c>
      <c r="O145" t="s">
        <v>304</v>
      </c>
      <c r="P145">
        <v>0</v>
      </c>
      <c r="Q145" t="s">
        <v>303</v>
      </c>
      <c r="R145" t="s">
        <v>304</v>
      </c>
      <c r="S145">
        <v>0</v>
      </c>
      <c r="T145" t="s">
        <v>303</v>
      </c>
      <c r="U145" t="s">
        <v>303</v>
      </c>
      <c r="V145" t="s">
        <v>304</v>
      </c>
      <c r="W145" t="s">
        <v>303</v>
      </c>
      <c r="Y145" t="s">
        <v>303</v>
      </c>
      <c r="Z145" t="s">
        <v>664</v>
      </c>
      <c r="AA145" t="s">
        <v>303</v>
      </c>
      <c r="AC145" t="s">
        <v>303</v>
      </c>
      <c r="AF145" t="s">
        <v>303</v>
      </c>
      <c r="AH145">
        <v>2</v>
      </c>
      <c r="AI145">
        <v>2</v>
      </c>
      <c r="AJ145">
        <v>3</v>
      </c>
      <c r="AK145">
        <v>12</v>
      </c>
      <c r="AL145">
        <v>29384297</v>
      </c>
      <c r="AM145">
        <v>15</v>
      </c>
      <c r="AN145">
        <v>71520</v>
      </c>
      <c r="AO145">
        <v>2017</v>
      </c>
      <c r="AP145">
        <v>2001</v>
      </c>
      <c r="AQ145">
        <v>2016</v>
      </c>
      <c r="AR145" t="s">
        <v>1424</v>
      </c>
      <c r="AS145" t="s">
        <v>1425</v>
      </c>
      <c r="AT145">
        <v>-99</v>
      </c>
      <c r="AU145" t="s">
        <v>664</v>
      </c>
      <c r="AV145" t="s">
        <v>664</v>
      </c>
      <c r="AW145" t="s">
        <v>304</v>
      </c>
      <c r="AX145" t="s">
        <v>304</v>
      </c>
      <c r="AY145">
        <v>524</v>
      </c>
      <c r="AZ145">
        <v>524</v>
      </c>
      <c r="BA145" t="s">
        <v>664</v>
      </c>
      <c r="BB145" t="s">
        <v>304</v>
      </c>
      <c r="BC145">
        <v>23424911</v>
      </c>
      <c r="BD145">
        <v>23424911</v>
      </c>
      <c r="BE145" t="s">
        <v>1183</v>
      </c>
      <c r="BF145" t="s">
        <v>304</v>
      </c>
      <c r="BG145" t="s">
        <v>304</v>
      </c>
      <c r="BH145">
        <v>-99</v>
      </c>
      <c r="BI145">
        <v>-99</v>
      </c>
      <c r="BJ145" t="s">
        <v>1184</v>
      </c>
      <c r="BK145" t="s">
        <v>1184</v>
      </c>
      <c r="BL145" t="s">
        <v>1330</v>
      </c>
      <c r="BM145" t="s">
        <v>917</v>
      </c>
      <c r="BN145">
        <v>5</v>
      </c>
      <c r="BO145">
        <v>5</v>
      </c>
      <c r="BP145">
        <v>5</v>
      </c>
      <c r="BQ145">
        <v>-99</v>
      </c>
      <c r="BR145">
        <v>1</v>
      </c>
      <c r="BS145">
        <v>0</v>
      </c>
      <c r="BT145">
        <v>3</v>
      </c>
      <c r="BU145">
        <v>8</v>
      </c>
      <c r="BV145">
        <v>1159321121</v>
      </c>
      <c r="BW145" t="s">
        <v>3770</v>
      </c>
      <c r="BX145" t="s">
        <v>3771</v>
      </c>
      <c r="BY145" t="s">
        <v>3772</v>
      </c>
      <c r="BZ145" t="s">
        <v>303</v>
      </c>
      <c r="CA145" t="s">
        <v>303</v>
      </c>
      <c r="CB145" t="s">
        <v>303</v>
      </c>
      <c r="CC145" t="s">
        <v>3773</v>
      </c>
      <c r="CD145" t="s">
        <v>3774</v>
      </c>
      <c r="CE145" t="s">
        <v>3775</v>
      </c>
      <c r="CF145" t="s">
        <v>3776</v>
      </c>
      <c r="CG145" t="s">
        <v>303</v>
      </c>
      <c r="CH145" t="s">
        <v>303</v>
      </c>
      <c r="CI145" t="s">
        <v>3777</v>
      </c>
      <c r="CJ145" t="s">
        <v>3778</v>
      </c>
      <c r="CK145" t="s">
        <v>303</v>
      </c>
      <c r="CL145" t="s">
        <v>303</v>
      </c>
      <c r="CM145" t="s">
        <v>303</v>
      </c>
      <c r="CN145" t="s">
        <v>3779</v>
      </c>
      <c r="CO145" t="s">
        <v>303</v>
      </c>
      <c r="CP145" t="s">
        <v>303</v>
      </c>
      <c r="CQ145" t="s">
        <v>303</v>
      </c>
      <c r="CR145" t="s">
        <v>3780</v>
      </c>
      <c r="CS145">
        <v>13.5278467964631</v>
      </c>
      <c r="CT145">
        <v>25.1124984868414</v>
      </c>
    </row>
    <row r="146" spans="1:98" x14ac:dyDescent="0.2">
      <c r="A146">
        <v>28.2286229249945</v>
      </c>
      <c r="B146">
        <v>-29.579730444231799</v>
      </c>
      <c r="C146" t="s">
        <v>1176</v>
      </c>
      <c r="D146">
        <v>0</v>
      </c>
      <c r="E146">
        <v>6</v>
      </c>
      <c r="F146" t="s">
        <v>247</v>
      </c>
      <c r="G146" t="s">
        <v>248</v>
      </c>
      <c r="H146">
        <v>0</v>
      </c>
      <c r="I146">
        <v>2</v>
      </c>
      <c r="J146" t="s">
        <v>1177</v>
      </c>
      <c r="K146" t="s">
        <v>247</v>
      </c>
      <c r="L146" t="s">
        <v>248</v>
      </c>
      <c r="M146">
        <v>0</v>
      </c>
      <c r="N146" t="s">
        <v>247</v>
      </c>
      <c r="O146" t="s">
        <v>248</v>
      </c>
      <c r="P146">
        <v>0</v>
      </c>
      <c r="Q146" t="s">
        <v>247</v>
      </c>
      <c r="R146" t="s">
        <v>248</v>
      </c>
      <c r="S146">
        <v>0</v>
      </c>
      <c r="T146" t="s">
        <v>247</v>
      </c>
      <c r="U146" t="s">
        <v>247</v>
      </c>
      <c r="V146" t="s">
        <v>248</v>
      </c>
      <c r="W146" t="s">
        <v>247</v>
      </c>
      <c r="Y146" t="s">
        <v>3781</v>
      </c>
      <c r="Z146" t="s">
        <v>636</v>
      </c>
      <c r="AA146" t="s">
        <v>3782</v>
      </c>
      <c r="AC146" t="s">
        <v>247</v>
      </c>
      <c r="AF146" t="s">
        <v>247</v>
      </c>
      <c r="AH146">
        <v>1</v>
      </c>
      <c r="AI146">
        <v>5</v>
      </c>
      <c r="AJ146">
        <v>2</v>
      </c>
      <c r="AK146">
        <v>8</v>
      </c>
      <c r="AL146">
        <v>1958042</v>
      </c>
      <c r="AM146">
        <v>12</v>
      </c>
      <c r="AN146">
        <v>6019</v>
      </c>
      <c r="AO146">
        <v>2017</v>
      </c>
      <c r="AP146">
        <v>2006</v>
      </c>
      <c r="AQ146">
        <v>2016</v>
      </c>
      <c r="AR146" t="s">
        <v>1424</v>
      </c>
      <c r="AS146" t="s">
        <v>1182</v>
      </c>
      <c r="AT146">
        <v>-99</v>
      </c>
      <c r="AU146" t="s">
        <v>640</v>
      </c>
      <c r="AV146" t="s">
        <v>636</v>
      </c>
      <c r="AW146" t="s">
        <v>248</v>
      </c>
      <c r="AX146" t="s">
        <v>248</v>
      </c>
      <c r="AY146">
        <v>426</v>
      </c>
      <c r="AZ146">
        <v>426</v>
      </c>
      <c r="BA146" t="s">
        <v>636</v>
      </c>
      <c r="BB146" t="s">
        <v>248</v>
      </c>
      <c r="BC146">
        <v>23424880</v>
      </c>
      <c r="BD146">
        <v>23424880</v>
      </c>
      <c r="BE146" t="s">
        <v>1183</v>
      </c>
      <c r="BF146" t="s">
        <v>248</v>
      </c>
      <c r="BG146" t="s">
        <v>248</v>
      </c>
      <c r="BH146">
        <v>-99</v>
      </c>
      <c r="BI146">
        <v>-99</v>
      </c>
      <c r="BJ146" t="s">
        <v>1426</v>
      </c>
      <c r="BK146" t="s">
        <v>1426</v>
      </c>
      <c r="BL146" t="s">
        <v>1862</v>
      </c>
      <c r="BM146" t="s">
        <v>921</v>
      </c>
      <c r="BN146">
        <v>7</v>
      </c>
      <c r="BO146">
        <v>7</v>
      </c>
      <c r="BP146">
        <v>4</v>
      </c>
      <c r="BQ146">
        <v>-99</v>
      </c>
      <c r="BR146">
        <v>1</v>
      </c>
      <c r="BS146">
        <v>0</v>
      </c>
      <c r="BT146">
        <v>4</v>
      </c>
      <c r="BU146">
        <v>9</v>
      </c>
      <c r="BV146">
        <v>1159321027</v>
      </c>
      <c r="BW146" t="s">
        <v>3783</v>
      </c>
      <c r="BX146" t="s">
        <v>3784</v>
      </c>
      <c r="BY146" t="s">
        <v>3785</v>
      </c>
      <c r="BZ146" t="s">
        <v>247</v>
      </c>
      <c r="CA146" t="s">
        <v>247</v>
      </c>
      <c r="CB146" t="s">
        <v>3786</v>
      </c>
      <c r="CC146" t="s">
        <v>247</v>
      </c>
      <c r="CD146" t="s">
        <v>3787</v>
      </c>
      <c r="CE146" t="s">
        <v>3788</v>
      </c>
      <c r="CF146" t="s">
        <v>247</v>
      </c>
      <c r="CG146" t="s">
        <v>247</v>
      </c>
      <c r="CH146" t="s">
        <v>247</v>
      </c>
      <c r="CI146" t="s">
        <v>3789</v>
      </c>
      <c r="CJ146" t="s">
        <v>3790</v>
      </c>
      <c r="CK146" t="s">
        <v>247</v>
      </c>
      <c r="CL146" t="s">
        <v>247</v>
      </c>
      <c r="CM146" t="s">
        <v>3786</v>
      </c>
      <c r="CN146" t="s">
        <v>3791</v>
      </c>
      <c r="CO146" t="s">
        <v>247</v>
      </c>
      <c r="CP146" t="s">
        <v>247</v>
      </c>
      <c r="CQ146" t="s">
        <v>247</v>
      </c>
      <c r="CR146" t="s">
        <v>3792</v>
      </c>
      <c r="CS146">
        <v>2.8033402775814098</v>
      </c>
      <c r="CT146">
        <v>7.6108402157278601</v>
      </c>
    </row>
    <row r="147" spans="1:98" x14ac:dyDescent="0.2">
      <c r="A147">
        <v>12.736984165340299</v>
      </c>
      <c r="B147">
        <v>5.6930582058430002</v>
      </c>
      <c r="C147" t="s">
        <v>1176</v>
      </c>
      <c r="D147">
        <v>0</v>
      </c>
      <c r="E147">
        <v>3</v>
      </c>
      <c r="F147" t="s">
        <v>81</v>
      </c>
      <c r="G147" t="s">
        <v>82</v>
      </c>
      <c r="H147">
        <v>0</v>
      </c>
      <c r="I147">
        <v>2</v>
      </c>
      <c r="J147" t="s">
        <v>1177</v>
      </c>
      <c r="K147" t="s">
        <v>81</v>
      </c>
      <c r="L147" t="s">
        <v>82</v>
      </c>
      <c r="M147">
        <v>0</v>
      </c>
      <c r="N147" t="s">
        <v>81</v>
      </c>
      <c r="O147" t="s">
        <v>82</v>
      </c>
      <c r="P147">
        <v>0</v>
      </c>
      <c r="Q147" t="s">
        <v>81</v>
      </c>
      <c r="R147" t="s">
        <v>82</v>
      </c>
      <c r="S147">
        <v>0</v>
      </c>
      <c r="T147" t="s">
        <v>81</v>
      </c>
      <c r="U147" t="s">
        <v>81</v>
      </c>
      <c r="V147" t="s">
        <v>82</v>
      </c>
      <c r="W147" t="s">
        <v>81</v>
      </c>
      <c r="Y147" t="s">
        <v>3793</v>
      </c>
      <c r="Z147" t="s">
        <v>553</v>
      </c>
      <c r="AA147" t="s">
        <v>3794</v>
      </c>
      <c r="AC147" t="s">
        <v>81</v>
      </c>
      <c r="AF147" t="s">
        <v>81</v>
      </c>
      <c r="AH147">
        <v>1</v>
      </c>
      <c r="AI147">
        <v>4</v>
      </c>
      <c r="AJ147">
        <v>1</v>
      </c>
      <c r="AK147">
        <v>3</v>
      </c>
      <c r="AL147">
        <v>24994885</v>
      </c>
      <c r="AM147">
        <v>15</v>
      </c>
      <c r="AN147">
        <v>77240</v>
      </c>
      <c r="AO147">
        <v>2017</v>
      </c>
      <c r="AP147">
        <v>2005</v>
      </c>
      <c r="AQ147">
        <v>2016</v>
      </c>
      <c r="AR147" t="s">
        <v>1203</v>
      </c>
      <c r="AS147" t="s">
        <v>1182</v>
      </c>
      <c r="AT147">
        <v>-99</v>
      </c>
      <c r="AU147" t="s">
        <v>553</v>
      </c>
      <c r="AV147" t="s">
        <v>553</v>
      </c>
      <c r="AW147" t="s">
        <v>82</v>
      </c>
      <c r="AX147" t="s">
        <v>82</v>
      </c>
      <c r="AY147">
        <v>120</v>
      </c>
      <c r="AZ147">
        <v>120</v>
      </c>
      <c r="BA147" t="s">
        <v>553</v>
      </c>
      <c r="BB147" t="s">
        <v>82</v>
      </c>
      <c r="BC147">
        <v>23424785</v>
      </c>
      <c r="BD147">
        <v>23424785</v>
      </c>
      <c r="BE147" t="s">
        <v>1183</v>
      </c>
      <c r="BF147" t="s">
        <v>82</v>
      </c>
      <c r="BG147" t="s">
        <v>82</v>
      </c>
      <c r="BH147">
        <v>-99</v>
      </c>
      <c r="BI147">
        <v>-99</v>
      </c>
      <c r="BJ147" t="s">
        <v>1426</v>
      </c>
      <c r="BK147" t="s">
        <v>1426</v>
      </c>
      <c r="BL147" t="s">
        <v>1758</v>
      </c>
      <c r="BM147" t="s">
        <v>921</v>
      </c>
      <c r="BN147">
        <v>8</v>
      </c>
      <c r="BO147">
        <v>8</v>
      </c>
      <c r="BP147">
        <v>4</v>
      </c>
      <c r="BQ147">
        <v>-99</v>
      </c>
      <c r="BR147">
        <v>1</v>
      </c>
      <c r="BS147">
        <v>0</v>
      </c>
      <c r="BT147">
        <v>3</v>
      </c>
      <c r="BU147">
        <v>8</v>
      </c>
      <c r="BV147">
        <v>1159320509</v>
      </c>
      <c r="BW147" t="s">
        <v>3795</v>
      </c>
      <c r="BX147" t="s">
        <v>3796</v>
      </c>
      <c r="BY147" t="s">
        <v>3797</v>
      </c>
      <c r="BZ147" t="s">
        <v>3798</v>
      </c>
      <c r="CA147" t="s">
        <v>81</v>
      </c>
      <c r="CB147" t="s">
        <v>3799</v>
      </c>
      <c r="CC147" t="s">
        <v>3800</v>
      </c>
      <c r="CD147" t="s">
        <v>3801</v>
      </c>
      <c r="CE147" t="s">
        <v>3802</v>
      </c>
      <c r="CF147" t="s">
        <v>3798</v>
      </c>
      <c r="CG147" t="s">
        <v>3798</v>
      </c>
      <c r="CH147" t="s">
        <v>3803</v>
      </c>
      <c r="CI147" t="s">
        <v>3804</v>
      </c>
      <c r="CJ147" t="s">
        <v>3805</v>
      </c>
      <c r="CK147" t="s">
        <v>3806</v>
      </c>
      <c r="CL147" t="s">
        <v>3798</v>
      </c>
      <c r="CM147" t="s">
        <v>3807</v>
      </c>
      <c r="CN147" t="s">
        <v>3808</v>
      </c>
      <c r="CO147" t="s">
        <v>3798</v>
      </c>
      <c r="CP147" t="s">
        <v>3798</v>
      </c>
      <c r="CQ147" t="s">
        <v>81</v>
      </c>
      <c r="CR147" t="s">
        <v>3809</v>
      </c>
      <c r="CS147">
        <v>37.937570793119598</v>
      </c>
      <c r="CT147">
        <v>46.0056572999069</v>
      </c>
    </row>
    <row r="148" spans="1:98" x14ac:dyDescent="0.2">
      <c r="A148">
        <v>11.7895692568333</v>
      </c>
      <c r="B148">
        <v>-0.59165591685191499</v>
      </c>
      <c r="C148" t="s">
        <v>1176</v>
      </c>
      <c r="D148">
        <v>0</v>
      </c>
      <c r="E148">
        <v>4</v>
      </c>
      <c r="F148" t="s">
        <v>165</v>
      </c>
      <c r="G148" t="s">
        <v>166</v>
      </c>
      <c r="H148">
        <v>0</v>
      </c>
      <c r="I148">
        <v>2</v>
      </c>
      <c r="J148" t="s">
        <v>1177</v>
      </c>
      <c r="K148" t="s">
        <v>165</v>
      </c>
      <c r="L148" t="s">
        <v>166</v>
      </c>
      <c r="M148">
        <v>0</v>
      </c>
      <c r="N148" t="s">
        <v>165</v>
      </c>
      <c r="O148" t="s">
        <v>166</v>
      </c>
      <c r="P148">
        <v>0</v>
      </c>
      <c r="Q148" t="s">
        <v>165</v>
      </c>
      <c r="R148" t="s">
        <v>166</v>
      </c>
      <c r="S148">
        <v>0</v>
      </c>
      <c r="T148" t="s">
        <v>165</v>
      </c>
      <c r="U148" t="s">
        <v>165</v>
      </c>
      <c r="V148" t="s">
        <v>166</v>
      </c>
      <c r="W148" t="s">
        <v>165</v>
      </c>
      <c r="Y148" t="s">
        <v>165</v>
      </c>
      <c r="Z148" t="s">
        <v>595</v>
      </c>
      <c r="AA148" t="s">
        <v>3810</v>
      </c>
      <c r="AC148" t="s">
        <v>165</v>
      </c>
      <c r="AF148" t="s">
        <v>165</v>
      </c>
      <c r="AH148">
        <v>6</v>
      </c>
      <c r="AI148">
        <v>2</v>
      </c>
      <c r="AJ148">
        <v>5</v>
      </c>
      <c r="AK148">
        <v>5</v>
      </c>
      <c r="AL148">
        <v>1772255</v>
      </c>
      <c r="AM148">
        <v>12</v>
      </c>
      <c r="AN148">
        <v>35980</v>
      </c>
      <c r="AO148">
        <v>2017</v>
      </c>
      <c r="AP148">
        <v>2003</v>
      </c>
      <c r="AQ148">
        <v>2016</v>
      </c>
      <c r="AR148" t="s">
        <v>1203</v>
      </c>
      <c r="AS148" t="s">
        <v>1204</v>
      </c>
      <c r="AT148">
        <v>-99</v>
      </c>
      <c r="AU148" t="s">
        <v>739</v>
      </c>
      <c r="AV148" t="s">
        <v>595</v>
      </c>
      <c r="AW148" t="s">
        <v>166</v>
      </c>
      <c r="AX148" t="s">
        <v>166</v>
      </c>
      <c r="AY148">
        <v>266</v>
      </c>
      <c r="AZ148">
        <v>266</v>
      </c>
      <c r="BA148" t="s">
        <v>595</v>
      </c>
      <c r="BB148" t="s">
        <v>166</v>
      </c>
      <c r="BC148">
        <v>23424822</v>
      </c>
      <c r="BD148">
        <v>23424822</v>
      </c>
      <c r="BE148" t="s">
        <v>1183</v>
      </c>
      <c r="BF148" t="s">
        <v>166</v>
      </c>
      <c r="BG148" t="s">
        <v>166</v>
      </c>
      <c r="BH148">
        <v>-99</v>
      </c>
      <c r="BI148">
        <v>-99</v>
      </c>
      <c r="BJ148" t="s">
        <v>1426</v>
      </c>
      <c r="BK148" t="s">
        <v>1426</v>
      </c>
      <c r="BL148" t="s">
        <v>1758</v>
      </c>
      <c r="BM148" t="s">
        <v>921</v>
      </c>
      <c r="BN148">
        <v>5</v>
      </c>
      <c r="BO148">
        <v>5</v>
      </c>
      <c r="BP148">
        <v>5</v>
      </c>
      <c r="BQ148">
        <v>3</v>
      </c>
      <c r="BR148">
        <v>1</v>
      </c>
      <c r="BS148">
        <v>0</v>
      </c>
      <c r="BT148">
        <v>3</v>
      </c>
      <c r="BU148">
        <v>8</v>
      </c>
      <c r="BV148">
        <v>1159320693</v>
      </c>
      <c r="BW148" t="s">
        <v>3811</v>
      </c>
      <c r="BX148" t="s">
        <v>3812</v>
      </c>
      <c r="BY148" t="s">
        <v>3813</v>
      </c>
      <c r="BZ148" t="s">
        <v>3814</v>
      </c>
      <c r="CA148" t="s">
        <v>165</v>
      </c>
      <c r="CB148" t="s">
        <v>3815</v>
      </c>
      <c r="CC148" t="s">
        <v>165</v>
      </c>
      <c r="CD148" t="s">
        <v>3816</v>
      </c>
      <c r="CE148" t="s">
        <v>3817</v>
      </c>
      <c r="CF148" t="s">
        <v>165</v>
      </c>
      <c r="CG148" t="s">
        <v>165</v>
      </c>
      <c r="CH148" t="s">
        <v>165</v>
      </c>
      <c r="CI148" t="s">
        <v>3818</v>
      </c>
      <c r="CJ148" t="s">
        <v>3819</v>
      </c>
      <c r="CK148" t="s">
        <v>165</v>
      </c>
      <c r="CL148" t="s">
        <v>165</v>
      </c>
      <c r="CM148" t="s">
        <v>3820</v>
      </c>
      <c r="CN148" t="s">
        <v>3821</v>
      </c>
      <c r="CO148" t="s">
        <v>165</v>
      </c>
      <c r="CP148" t="s">
        <v>165</v>
      </c>
      <c r="CQ148" t="s">
        <v>165</v>
      </c>
      <c r="CR148" t="s">
        <v>3822</v>
      </c>
      <c r="CS148">
        <v>21.126977018607398</v>
      </c>
      <c r="CT148">
        <v>37.175862609688302</v>
      </c>
    </row>
    <row r="149" spans="1:98" x14ac:dyDescent="0.2">
      <c r="A149">
        <v>9.3860339966761206</v>
      </c>
      <c r="B149">
        <v>17.418463771018502</v>
      </c>
      <c r="C149" t="s">
        <v>1176</v>
      </c>
      <c r="D149">
        <v>0</v>
      </c>
      <c r="E149">
        <v>3</v>
      </c>
      <c r="F149" t="s">
        <v>313</v>
      </c>
      <c r="G149" t="s">
        <v>314</v>
      </c>
      <c r="H149">
        <v>0</v>
      </c>
      <c r="I149">
        <v>2</v>
      </c>
      <c r="J149" t="s">
        <v>1177</v>
      </c>
      <c r="K149" t="s">
        <v>313</v>
      </c>
      <c r="L149" t="s">
        <v>314</v>
      </c>
      <c r="M149">
        <v>0</v>
      </c>
      <c r="N149" t="s">
        <v>313</v>
      </c>
      <c r="O149" t="s">
        <v>314</v>
      </c>
      <c r="P149">
        <v>0</v>
      </c>
      <c r="Q149" t="s">
        <v>313</v>
      </c>
      <c r="R149" t="s">
        <v>314</v>
      </c>
      <c r="S149">
        <v>0</v>
      </c>
      <c r="T149" t="s">
        <v>313</v>
      </c>
      <c r="U149" t="s">
        <v>313</v>
      </c>
      <c r="V149" t="s">
        <v>314</v>
      </c>
      <c r="W149" t="s">
        <v>313</v>
      </c>
      <c r="Y149" t="s">
        <v>313</v>
      </c>
      <c r="Z149" t="s">
        <v>669</v>
      </c>
      <c r="AA149" t="s">
        <v>3823</v>
      </c>
      <c r="AC149" t="s">
        <v>313</v>
      </c>
      <c r="AF149" t="s">
        <v>313</v>
      </c>
      <c r="AH149">
        <v>4</v>
      </c>
      <c r="AI149">
        <v>5</v>
      </c>
      <c r="AJ149">
        <v>3</v>
      </c>
      <c r="AK149">
        <v>13</v>
      </c>
      <c r="AL149">
        <v>19245344</v>
      </c>
      <c r="AM149">
        <v>14</v>
      </c>
      <c r="AN149">
        <v>20150</v>
      </c>
      <c r="AO149">
        <v>2017</v>
      </c>
      <c r="AP149">
        <v>2001</v>
      </c>
      <c r="AQ149">
        <v>2016</v>
      </c>
      <c r="AR149" t="s">
        <v>1424</v>
      </c>
      <c r="AS149" t="s">
        <v>1425</v>
      </c>
      <c r="AT149">
        <v>-99</v>
      </c>
      <c r="AU149" t="s">
        <v>670</v>
      </c>
      <c r="AV149" t="s">
        <v>669</v>
      </c>
      <c r="AW149" t="s">
        <v>314</v>
      </c>
      <c r="AX149" t="s">
        <v>314</v>
      </c>
      <c r="AY149">
        <v>562</v>
      </c>
      <c r="AZ149">
        <v>562</v>
      </c>
      <c r="BA149" t="s">
        <v>669</v>
      </c>
      <c r="BB149" t="s">
        <v>314</v>
      </c>
      <c r="BC149">
        <v>23424906</v>
      </c>
      <c r="BD149">
        <v>23424906</v>
      </c>
      <c r="BE149" t="s">
        <v>1183</v>
      </c>
      <c r="BF149" t="s">
        <v>314</v>
      </c>
      <c r="BG149" t="s">
        <v>314</v>
      </c>
      <c r="BH149">
        <v>-99</v>
      </c>
      <c r="BI149">
        <v>-99</v>
      </c>
      <c r="BJ149" t="s">
        <v>1426</v>
      </c>
      <c r="BK149" t="s">
        <v>1426</v>
      </c>
      <c r="BL149" t="s">
        <v>2762</v>
      </c>
      <c r="BM149" t="s">
        <v>921</v>
      </c>
      <c r="BN149">
        <v>5</v>
      </c>
      <c r="BO149">
        <v>5</v>
      </c>
      <c r="BP149">
        <v>5</v>
      </c>
      <c r="BQ149">
        <v>-99</v>
      </c>
      <c r="BR149">
        <v>1</v>
      </c>
      <c r="BS149">
        <v>0</v>
      </c>
      <c r="BT149">
        <v>3</v>
      </c>
      <c r="BU149">
        <v>8</v>
      </c>
      <c r="BV149">
        <v>1159321087</v>
      </c>
      <c r="BW149" t="s">
        <v>3824</v>
      </c>
      <c r="BX149" t="s">
        <v>3825</v>
      </c>
      <c r="BY149" t="s">
        <v>3826</v>
      </c>
      <c r="BZ149" t="s">
        <v>313</v>
      </c>
      <c r="CA149" t="s">
        <v>313</v>
      </c>
      <c r="CB149" t="s">
        <v>3827</v>
      </c>
      <c r="CC149" t="s">
        <v>313</v>
      </c>
      <c r="CD149" t="s">
        <v>3828</v>
      </c>
      <c r="CE149" t="s">
        <v>3829</v>
      </c>
      <c r="CF149" t="s">
        <v>313</v>
      </c>
      <c r="CG149" t="s">
        <v>313</v>
      </c>
      <c r="CH149" t="s">
        <v>313</v>
      </c>
      <c r="CI149" t="s">
        <v>3830</v>
      </c>
      <c r="CJ149" t="s">
        <v>3831</v>
      </c>
      <c r="CK149" t="s">
        <v>313</v>
      </c>
      <c r="CL149" t="s">
        <v>313</v>
      </c>
      <c r="CM149" t="s">
        <v>3827</v>
      </c>
      <c r="CN149" t="s">
        <v>3832</v>
      </c>
      <c r="CO149" t="s">
        <v>313</v>
      </c>
      <c r="CP149" t="s">
        <v>3833</v>
      </c>
      <c r="CQ149" t="s">
        <v>313</v>
      </c>
      <c r="CR149" t="s">
        <v>3834</v>
      </c>
      <c r="CS149">
        <v>100.573307319123</v>
      </c>
      <c r="CT149">
        <v>51.554484625077897</v>
      </c>
    </row>
    <row r="150" spans="1:98" x14ac:dyDescent="0.2">
      <c r="A150">
        <v>-1.7555276952566199</v>
      </c>
      <c r="B150">
        <v>12.2695539137944</v>
      </c>
      <c r="C150" t="s">
        <v>1176</v>
      </c>
      <c r="D150">
        <v>0</v>
      </c>
      <c r="E150">
        <v>3</v>
      </c>
      <c r="F150" t="s">
        <v>73</v>
      </c>
      <c r="G150" t="s">
        <v>74</v>
      </c>
      <c r="H150">
        <v>0</v>
      </c>
      <c r="I150">
        <v>2</v>
      </c>
      <c r="J150" t="s">
        <v>1177</v>
      </c>
      <c r="K150" t="s">
        <v>73</v>
      </c>
      <c r="L150" t="s">
        <v>74</v>
      </c>
      <c r="M150">
        <v>0</v>
      </c>
      <c r="N150" t="s">
        <v>73</v>
      </c>
      <c r="O150" t="s">
        <v>74</v>
      </c>
      <c r="P150">
        <v>0</v>
      </c>
      <c r="Q150" t="s">
        <v>73</v>
      </c>
      <c r="R150" t="s">
        <v>74</v>
      </c>
      <c r="S150">
        <v>0</v>
      </c>
      <c r="T150" t="s">
        <v>73</v>
      </c>
      <c r="U150" t="s">
        <v>73</v>
      </c>
      <c r="V150" t="s">
        <v>74</v>
      </c>
      <c r="W150" t="s">
        <v>73</v>
      </c>
      <c r="Y150" t="s">
        <v>3835</v>
      </c>
      <c r="Z150" t="s">
        <v>549</v>
      </c>
      <c r="AA150" t="s">
        <v>73</v>
      </c>
      <c r="AC150" t="s">
        <v>73</v>
      </c>
      <c r="AF150" t="s">
        <v>73</v>
      </c>
      <c r="AH150">
        <v>2</v>
      </c>
      <c r="AI150">
        <v>1</v>
      </c>
      <c r="AJ150">
        <v>5</v>
      </c>
      <c r="AK150">
        <v>11</v>
      </c>
      <c r="AL150">
        <v>20107509</v>
      </c>
      <c r="AM150">
        <v>15</v>
      </c>
      <c r="AN150">
        <v>32990</v>
      </c>
      <c r="AO150">
        <v>2017</v>
      </c>
      <c r="AP150">
        <v>2006</v>
      </c>
      <c r="AQ150">
        <v>2016</v>
      </c>
      <c r="AR150" t="s">
        <v>1424</v>
      </c>
      <c r="AS150" t="s">
        <v>1425</v>
      </c>
      <c r="AT150">
        <v>-99</v>
      </c>
      <c r="AU150" t="s">
        <v>3836</v>
      </c>
      <c r="AV150" t="s">
        <v>549</v>
      </c>
      <c r="AW150" t="s">
        <v>74</v>
      </c>
      <c r="AX150" t="s">
        <v>74</v>
      </c>
      <c r="AY150">
        <v>854</v>
      </c>
      <c r="AZ150">
        <v>854</v>
      </c>
      <c r="BA150" t="s">
        <v>549</v>
      </c>
      <c r="BB150" t="s">
        <v>74</v>
      </c>
      <c r="BC150">
        <v>23424978</v>
      </c>
      <c r="BD150">
        <v>23424978</v>
      </c>
      <c r="BE150" t="s">
        <v>1183</v>
      </c>
      <c r="BF150" t="s">
        <v>74</v>
      </c>
      <c r="BG150" t="s">
        <v>74</v>
      </c>
      <c r="BH150">
        <v>-99</v>
      </c>
      <c r="BI150">
        <v>-99</v>
      </c>
      <c r="BJ150" t="s">
        <v>1426</v>
      </c>
      <c r="BK150" t="s">
        <v>1426</v>
      </c>
      <c r="BL150" t="s">
        <v>2762</v>
      </c>
      <c r="BM150" t="s">
        <v>921</v>
      </c>
      <c r="BN150">
        <v>12</v>
      </c>
      <c r="BO150">
        <v>12</v>
      </c>
      <c r="BP150">
        <v>4</v>
      </c>
      <c r="BQ150">
        <v>-99</v>
      </c>
      <c r="BR150">
        <v>1</v>
      </c>
      <c r="BS150">
        <v>0</v>
      </c>
      <c r="BT150">
        <v>3</v>
      </c>
      <c r="BU150">
        <v>8</v>
      </c>
      <c r="BV150">
        <v>1159320405</v>
      </c>
      <c r="BW150" t="s">
        <v>3837</v>
      </c>
      <c r="BX150" t="s">
        <v>3838</v>
      </c>
      <c r="BY150" t="s">
        <v>3839</v>
      </c>
      <c r="BZ150" t="s">
        <v>73</v>
      </c>
      <c r="CA150" t="s">
        <v>73</v>
      </c>
      <c r="CB150" t="s">
        <v>73</v>
      </c>
      <c r="CC150" t="s">
        <v>73</v>
      </c>
      <c r="CD150" t="s">
        <v>3840</v>
      </c>
      <c r="CE150" t="s">
        <v>3841</v>
      </c>
      <c r="CF150" t="s">
        <v>73</v>
      </c>
      <c r="CG150" t="s">
        <v>73</v>
      </c>
      <c r="CH150" t="s">
        <v>73</v>
      </c>
      <c r="CI150" t="s">
        <v>3842</v>
      </c>
      <c r="CJ150" t="s">
        <v>3843</v>
      </c>
      <c r="CK150" t="s">
        <v>73</v>
      </c>
      <c r="CL150" t="s">
        <v>73</v>
      </c>
      <c r="CM150" t="s">
        <v>73</v>
      </c>
      <c r="CN150" t="s">
        <v>3844</v>
      </c>
      <c r="CO150" t="s">
        <v>73</v>
      </c>
      <c r="CP150" t="s">
        <v>73</v>
      </c>
      <c r="CQ150" t="s">
        <v>73</v>
      </c>
      <c r="CR150" t="s">
        <v>3845</v>
      </c>
      <c r="CS150">
        <v>22.669045672297901</v>
      </c>
      <c r="CT150">
        <v>29.865507015200301</v>
      </c>
    </row>
    <row r="151" spans="1:98" x14ac:dyDescent="0.2">
      <c r="A151">
        <v>0.96227159964520503</v>
      </c>
      <c r="B151">
        <v>8.5267882060508704</v>
      </c>
      <c r="C151" t="s">
        <v>1176</v>
      </c>
      <c r="D151">
        <v>0</v>
      </c>
      <c r="E151">
        <v>6</v>
      </c>
      <c r="F151" t="s">
        <v>429</v>
      </c>
      <c r="G151" t="s">
        <v>430</v>
      </c>
      <c r="H151">
        <v>0</v>
      </c>
      <c r="I151">
        <v>2</v>
      </c>
      <c r="J151" t="s">
        <v>1177</v>
      </c>
      <c r="K151" t="s">
        <v>429</v>
      </c>
      <c r="L151" t="s">
        <v>430</v>
      </c>
      <c r="M151">
        <v>0</v>
      </c>
      <c r="N151" t="s">
        <v>429</v>
      </c>
      <c r="O151" t="s">
        <v>430</v>
      </c>
      <c r="P151">
        <v>0</v>
      </c>
      <c r="Q151" t="s">
        <v>429</v>
      </c>
      <c r="R151" t="s">
        <v>430</v>
      </c>
      <c r="S151">
        <v>0</v>
      </c>
      <c r="T151" t="s">
        <v>429</v>
      </c>
      <c r="U151" t="s">
        <v>429</v>
      </c>
      <c r="V151" t="s">
        <v>430</v>
      </c>
      <c r="W151" t="s">
        <v>429</v>
      </c>
      <c r="Y151" t="s">
        <v>429</v>
      </c>
      <c r="Z151" t="s">
        <v>727</v>
      </c>
      <c r="AA151" t="s">
        <v>3846</v>
      </c>
      <c r="AB151" t="s">
        <v>3847</v>
      </c>
      <c r="AC151" t="s">
        <v>429</v>
      </c>
      <c r="AF151" t="s">
        <v>429</v>
      </c>
      <c r="AH151">
        <v>3</v>
      </c>
      <c r="AI151">
        <v>1</v>
      </c>
      <c r="AJ151">
        <v>3</v>
      </c>
      <c r="AK151">
        <v>5</v>
      </c>
      <c r="AL151">
        <v>7965055</v>
      </c>
      <c r="AM151">
        <v>13</v>
      </c>
      <c r="AN151">
        <v>11610</v>
      </c>
      <c r="AO151">
        <v>2017</v>
      </c>
      <c r="AP151">
        <v>2010</v>
      </c>
      <c r="AQ151">
        <v>2016</v>
      </c>
      <c r="AR151" t="s">
        <v>1424</v>
      </c>
      <c r="AS151" t="s">
        <v>1425</v>
      </c>
      <c r="AT151">
        <v>-99</v>
      </c>
      <c r="AU151" t="s">
        <v>729</v>
      </c>
      <c r="AV151" t="s">
        <v>727</v>
      </c>
      <c r="AW151" t="s">
        <v>430</v>
      </c>
      <c r="AX151" t="s">
        <v>430</v>
      </c>
      <c r="AY151">
        <v>768</v>
      </c>
      <c r="AZ151">
        <v>768</v>
      </c>
      <c r="BA151" t="s">
        <v>727</v>
      </c>
      <c r="BB151" t="s">
        <v>430</v>
      </c>
      <c r="BC151">
        <v>23424965</v>
      </c>
      <c r="BD151">
        <v>23424965</v>
      </c>
      <c r="BE151" t="s">
        <v>1183</v>
      </c>
      <c r="BF151" t="s">
        <v>430</v>
      </c>
      <c r="BG151" t="s">
        <v>430</v>
      </c>
      <c r="BH151">
        <v>-99</v>
      </c>
      <c r="BI151">
        <v>-99</v>
      </c>
      <c r="BJ151" t="s">
        <v>1426</v>
      </c>
      <c r="BK151" t="s">
        <v>1426</v>
      </c>
      <c r="BL151" t="s">
        <v>2762</v>
      </c>
      <c r="BM151" t="s">
        <v>921</v>
      </c>
      <c r="BN151">
        <v>4</v>
      </c>
      <c r="BO151">
        <v>4</v>
      </c>
      <c r="BP151">
        <v>4</v>
      </c>
      <c r="BQ151">
        <v>-99</v>
      </c>
      <c r="BR151">
        <v>1</v>
      </c>
      <c r="BS151">
        <v>0</v>
      </c>
      <c r="BT151">
        <v>5</v>
      </c>
      <c r="BU151">
        <v>10</v>
      </c>
      <c r="BV151">
        <v>1159321303</v>
      </c>
      <c r="BW151" t="s">
        <v>3848</v>
      </c>
      <c r="BX151" t="s">
        <v>3849</v>
      </c>
      <c r="BY151" t="s">
        <v>3850</v>
      </c>
      <c r="BZ151" t="s">
        <v>429</v>
      </c>
      <c r="CA151" t="s">
        <v>429</v>
      </c>
      <c r="CB151" t="s">
        <v>429</v>
      </c>
      <c r="CC151" t="s">
        <v>429</v>
      </c>
      <c r="CD151" t="s">
        <v>3851</v>
      </c>
      <c r="CE151" t="s">
        <v>3852</v>
      </c>
      <c r="CF151" t="s">
        <v>429</v>
      </c>
      <c r="CG151" t="s">
        <v>429</v>
      </c>
      <c r="CH151" t="s">
        <v>429</v>
      </c>
      <c r="CI151" t="s">
        <v>3853</v>
      </c>
      <c r="CJ151" t="s">
        <v>3854</v>
      </c>
      <c r="CK151" t="s">
        <v>429</v>
      </c>
      <c r="CL151" t="s">
        <v>429</v>
      </c>
      <c r="CM151" t="s">
        <v>429</v>
      </c>
      <c r="CN151" t="s">
        <v>3855</v>
      </c>
      <c r="CO151" t="s">
        <v>429</v>
      </c>
      <c r="CP151" t="s">
        <v>429</v>
      </c>
      <c r="CQ151" t="s">
        <v>429</v>
      </c>
      <c r="CR151" t="s">
        <v>3856</v>
      </c>
      <c r="CS151">
        <v>4.6711391087444802</v>
      </c>
      <c r="CT151">
        <v>14.973812062644701</v>
      </c>
    </row>
    <row r="152" spans="1:98" x14ac:dyDescent="0.2">
      <c r="A152">
        <v>-1.2165238314329601</v>
      </c>
      <c r="B152">
        <v>7.95395472367625</v>
      </c>
      <c r="C152" t="s">
        <v>1176</v>
      </c>
      <c r="D152">
        <v>0</v>
      </c>
      <c r="E152">
        <v>3</v>
      </c>
      <c r="F152" t="s">
        <v>173</v>
      </c>
      <c r="G152" t="s">
        <v>174</v>
      </c>
      <c r="H152">
        <v>0</v>
      </c>
      <c r="I152">
        <v>2</v>
      </c>
      <c r="J152" t="s">
        <v>1177</v>
      </c>
      <c r="K152" t="s">
        <v>173</v>
      </c>
      <c r="L152" t="s">
        <v>174</v>
      </c>
      <c r="M152">
        <v>0</v>
      </c>
      <c r="N152" t="s">
        <v>173</v>
      </c>
      <c r="O152" t="s">
        <v>174</v>
      </c>
      <c r="P152">
        <v>0</v>
      </c>
      <c r="Q152" t="s">
        <v>173</v>
      </c>
      <c r="R152" t="s">
        <v>174</v>
      </c>
      <c r="S152">
        <v>0</v>
      </c>
      <c r="T152" t="s">
        <v>173</v>
      </c>
      <c r="U152" t="s">
        <v>173</v>
      </c>
      <c r="V152" t="s">
        <v>174</v>
      </c>
      <c r="W152" t="s">
        <v>173</v>
      </c>
      <c r="Y152" t="s">
        <v>173</v>
      </c>
      <c r="Z152" t="s">
        <v>599</v>
      </c>
      <c r="AA152" t="s">
        <v>3857</v>
      </c>
      <c r="AC152" t="s">
        <v>173</v>
      </c>
      <c r="AF152" t="s">
        <v>173</v>
      </c>
      <c r="AH152">
        <v>5</v>
      </c>
      <c r="AI152">
        <v>3</v>
      </c>
      <c r="AJ152">
        <v>1</v>
      </c>
      <c r="AK152">
        <v>4</v>
      </c>
      <c r="AL152">
        <v>27499924</v>
      </c>
      <c r="AM152">
        <v>15</v>
      </c>
      <c r="AN152">
        <v>120800</v>
      </c>
      <c r="AO152">
        <v>2017</v>
      </c>
      <c r="AP152">
        <v>2010</v>
      </c>
      <c r="AQ152">
        <v>2016</v>
      </c>
      <c r="AR152" t="s">
        <v>1203</v>
      </c>
      <c r="AS152" t="s">
        <v>1182</v>
      </c>
      <c r="AT152">
        <v>-99</v>
      </c>
      <c r="AU152" t="s">
        <v>599</v>
      </c>
      <c r="AV152" t="s">
        <v>599</v>
      </c>
      <c r="AW152" t="s">
        <v>174</v>
      </c>
      <c r="AX152" t="s">
        <v>174</v>
      </c>
      <c r="AY152">
        <v>288</v>
      </c>
      <c r="AZ152">
        <v>288</v>
      </c>
      <c r="BA152" t="s">
        <v>599</v>
      </c>
      <c r="BB152" t="s">
        <v>174</v>
      </c>
      <c r="BC152">
        <v>23424824</v>
      </c>
      <c r="BD152">
        <v>23424824</v>
      </c>
      <c r="BE152" t="s">
        <v>1183</v>
      </c>
      <c r="BF152" t="s">
        <v>174</v>
      </c>
      <c r="BG152" t="s">
        <v>174</v>
      </c>
      <c r="BH152">
        <v>-99</v>
      </c>
      <c r="BI152">
        <v>-99</v>
      </c>
      <c r="BJ152" t="s">
        <v>1426</v>
      </c>
      <c r="BK152" t="s">
        <v>1426</v>
      </c>
      <c r="BL152" t="s">
        <v>2762</v>
      </c>
      <c r="BM152" t="s">
        <v>921</v>
      </c>
      <c r="BN152">
        <v>5</v>
      </c>
      <c r="BO152">
        <v>5</v>
      </c>
      <c r="BP152">
        <v>5</v>
      </c>
      <c r="BQ152">
        <v>-99</v>
      </c>
      <c r="BR152">
        <v>1</v>
      </c>
      <c r="BS152">
        <v>0</v>
      </c>
      <c r="BT152">
        <v>3</v>
      </c>
      <c r="BU152">
        <v>8</v>
      </c>
      <c r="BV152">
        <v>1159320793</v>
      </c>
      <c r="BW152" t="s">
        <v>3858</v>
      </c>
      <c r="BX152" t="s">
        <v>3859</v>
      </c>
      <c r="BY152" t="s">
        <v>3860</v>
      </c>
      <c r="BZ152" t="s">
        <v>173</v>
      </c>
      <c r="CA152" t="s">
        <v>173</v>
      </c>
      <c r="CB152" t="s">
        <v>173</v>
      </c>
      <c r="CC152" t="s">
        <v>173</v>
      </c>
      <c r="CD152" t="s">
        <v>3861</v>
      </c>
      <c r="CE152" t="s">
        <v>3862</v>
      </c>
      <c r="CF152" t="s">
        <v>3863</v>
      </c>
      <c r="CG152" t="s">
        <v>173</v>
      </c>
      <c r="CH152" t="s">
        <v>173</v>
      </c>
      <c r="CI152" t="s">
        <v>3864</v>
      </c>
      <c r="CJ152" t="s">
        <v>3865</v>
      </c>
      <c r="CK152" t="s">
        <v>173</v>
      </c>
      <c r="CL152" t="s">
        <v>173</v>
      </c>
      <c r="CM152" t="s">
        <v>3866</v>
      </c>
      <c r="CN152" t="s">
        <v>3867</v>
      </c>
      <c r="CO152" t="s">
        <v>173</v>
      </c>
      <c r="CP152" t="s">
        <v>3866</v>
      </c>
      <c r="CQ152" t="s">
        <v>173</v>
      </c>
      <c r="CR152" t="s">
        <v>3868</v>
      </c>
      <c r="CS152">
        <v>19.581142819664201</v>
      </c>
      <c r="CT152">
        <v>23.364525457345501</v>
      </c>
    </row>
    <row r="153" spans="1:98" x14ac:dyDescent="0.2">
      <c r="A153">
        <v>-14.9775137541618</v>
      </c>
      <c r="B153">
        <v>12.0269219033328</v>
      </c>
      <c r="C153" t="s">
        <v>1176</v>
      </c>
      <c r="D153">
        <v>0</v>
      </c>
      <c r="E153">
        <v>6</v>
      </c>
      <c r="F153" t="s">
        <v>193</v>
      </c>
      <c r="G153" t="s">
        <v>194</v>
      </c>
      <c r="H153">
        <v>0</v>
      </c>
      <c r="I153">
        <v>2</v>
      </c>
      <c r="J153" t="s">
        <v>1177</v>
      </c>
      <c r="K153" t="s">
        <v>193</v>
      </c>
      <c r="L153" t="s">
        <v>194</v>
      </c>
      <c r="M153">
        <v>0</v>
      </c>
      <c r="N153" t="s">
        <v>193</v>
      </c>
      <c r="O153" t="s">
        <v>194</v>
      </c>
      <c r="P153">
        <v>0</v>
      </c>
      <c r="Q153" t="s">
        <v>193</v>
      </c>
      <c r="R153" t="s">
        <v>194</v>
      </c>
      <c r="S153">
        <v>0</v>
      </c>
      <c r="T153" t="s">
        <v>193</v>
      </c>
      <c r="U153" t="s">
        <v>193</v>
      </c>
      <c r="V153" t="s">
        <v>194</v>
      </c>
      <c r="W153" t="s">
        <v>193</v>
      </c>
      <c r="Y153" t="s">
        <v>3869</v>
      </c>
      <c r="Z153" t="s">
        <v>609</v>
      </c>
      <c r="AA153" t="s">
        <v>3870</v>
      </c>
      <c r="AC153" t="s">
        <v>193</v>
      </c>
      <c r="AF153" t="s">
        <v>193</v>
      </c>
      <c r="AH153">
        <v>3</v>
      </c>
      <c r="AI153">
        <v>5</v>
      </c>
      <c r="AJ153">
        <v>3</v>
      </c>
      <c r="AK153">
        <v>4</v>
      </c>
      <c r="AL153">
        <v>1792338</v>
      </c>
      <c r="AM153">
        <v>12</v>
      </c>
      <c r="AN153">
        <v>2851</v>
      </c>
      <c r="AO153">
        <v>2017</v>
      </c>
      <c r="AP153">
        <v>2009</v>
      </c>
      <c r="AQ153">
        <v>2016</v>
      </c>
      <c r="AR153" t="s">
        <v>1424</v>
      </c>
      <c r="AS153" t="s">
        <v>1425</v>
      </c>
      <c r="AT153">
        <v>-99</v>
      </c>
      <c r="AU153" t="s">
        <v>3871</v>
      </c>
      <c r="AV153" t="s">
        <v>609</v>
      </c>
      <c r="AW153" t="s">
        <v>194</v>
      </c>
      <c r="AX153" t="s">
        <v>194</v>
      </c>
      <c r="AY153">
        <v>624</v>
      </c>
      <c r="AZ153">
        <v>624</v>
      </c>
      <c r="BA153" t="s">
        <v>609</v>
      </c>
      <c r="BB153" t="s">
        <v>194</v>
      </c>
      <c r="BC153">
        <v>23424929</v>
      </c>
      <c r="BD153">
        <v>23424929</v>
      </c>
      <c r="BE153" t="s">
        <v>1183</v>
      </c>
      <c r="BF153" t="s">
        <v>194</v>
      </c>
      <c r="BG153" t="s">
        <v>194</v>
      </c>
      <c r="BH153">
        <v>-99</v>
      </c>
      <c r="BI153">
        <v>-99</v>
      </c>
      <c r="BJ153" t="s">
        <v>1426</v>
      </c>
      <c r="BK153" t="s">
        <v>1426</v>
      </c>
      <c r="BL153" t="s">
        <v>2762</v>
      </c>
      <c r="BM153" t="s">
        <v>921</v>
      </c>
      <c r="BN153">
        <v>13</v>
      </c>
      <c r="BO153">
        <v>13</v>
      </c>
      <c r="BP153">
        <v>4</v>
      </c>
      <c r="BQ153">
        <v>-99</v>
      </c>
      <c r="BR153">
        <v>1</v>
      </c>
      <c r="BS153">
        <v>0</v>
      </c>
      <c r="BT153">
        <v>5</v>
      </c>
      <c r="BU153">
        <v>10</v>
      </c>
      <c r="BV153">
        <v>1159320799</v>
      </c>
      <c r="BW153" t="s">
        <v>3872</v>
      </c>
      <c r="BX153" t="s">
        <v>3873</v>
      </c>
      <c r="BY153" t="s">
        <v>3874</v>
      </c>
      <c r="BZ153" t="s">
        <v>193</v>
      </c>
      <c r="CA153" t="s">
        <v>193</v>
      </c>
      <c r="CB153" t="s">
        <v>3875</v>
      </c>
      <c r="CC153" t="s">
        <v>3876</v>
      </c>
      <c r="CD153" t="s">
        <v>3877</v>
      </c>
      <c r="CE153" t="s">
        <v>3878</v>
      </c>
      <c r="CF153" t="s">
        <v>3879</v>
      </c>
      <c r="CG153" t="s">
        <v>193</v>
      </c>
      <c r="CH153" t="s">
        <v>193</v>
      </c>
      <c r="CI153" t="s">
        <v>3880</v>
      </c>
      <c r="CJ153" t="s">
        <v>3881</v>
      </c>
      <c r="CK153" t="s">
        <v>3882</v>
      </c>
      <c r="CL153" t="s">
        <v>3883</v>
      </c>
      <c r="CM153" t="s">
        <v>3884</v>
      </c>
      <c r="CN153" t="s">
        <v>3885</v>
      </c>
      <c r="CO153" t="s">
        <v>193</v>
      </c>
      <c r="CP153" t="s">
        <v>3886</v>
      </c>
      <c r="CQ153" t="s">
        <v>3884</v>
      </c>
      <c r="CR153" t="s">
        <v>3887</v>
      </c>
      <c r="CS153">
        <v>2.7253983583755299</v>
      </c>
      <c r="CT153">
        <v>23.740924631945902</v>
      </c>
    </row>
    <row r="154" spans="1:98" x14ac:dyDescent="0.2">
      <c r="A154">
        <v>-5.3467003237090198</v>
      </c>
      <c r="B154">
        <v>36.129463670366199</v>
      </c>
      <c r="C154" t="s">
        <v>1176</v>
      </c>
      <c r="D154">
        <v>0</v>
      </c>
      <c r="E154">
        <v>5</v>
      </c>
      <c r="F154" t="s">
        <v>453</v>
      </c>
      <c r="G154" t="s">
        <v>1038</v>
      </c>
      <c r="H154">
        <v>1</v>
      </c>
      <c r="I154">
        <v>2</v>
      </c>
      <c r="J154" t="s">
        <v>1283</v>
      </c>
      <c r="K154" t="s">
        <v>175</v>
      </c>
      <c r="L154" t="s">
        <v>176</v>
      </c>
      <c r="M154">
        <v>0</v>
      </c>
      <c r="N154" t="s">
        <v>175</v>
      </c>
      <c r="O154" t="s">
        <v>176</v>
      </c>
      <c r="P154">
        <v>0</v>
      </c>
      <c r="Q154" t="s">
        <v>175</v>
      </c>
      <c r="R154" t="s">
        <v>176</v>
      </c>
      <c r="S154">
        <v>1</v>
      </c>
      <c r="T154" t="s">
        <v>175</v>
      </c>
      <c r="U154" t="s">
        <v>175</v>
      </c>
      <c r="V154" t="s">
        <v>3888</v>
      </c>
      <c r="W154" t="s">
        <v>175</v>
      </c>
      <c r="Y154" t="s">
        <v>3889</v>
      </c>
      <c r="Z154" t="s">
        <v>600</v>
      </c>
      <c r="AC154" t="s">
        <v>175</v>
      </c>
      <c r="AD154" t="s">
        <v>2701</v>
      </c>
      <c r="AE154" t="s">
        <v>3890</v>
      </c>
      <c r="AF154" t="s">
        <v>175</v>
      </c>
      <c r="AH154">
        <v>6</v>
      </c>
      <c r="AI154">
        <v>6</v>
      </c>
      <c r="AJ154">
        <v>6</v>
      </c>
      <c r="AK154">
        <v>3</v>
      </c>
      <c r="AL154">
        <v>29396</v>
      </c>
      <c r="AM154">
        <v>7</v>
      </c>
      <c r="AN154">
        <v>2044</v>
      </c>
      <c r="AO154">
        <v>2017</v>
      </c>
      <c r="AP154">
        <v>-99</v>
      </c>
      <c r="AQ154">
        <v>2014</v>
      </c>
      <c r="AR154" t="s">
        <v>1288</v>
      </c>
      <c r="AS154" t="s">
        <v>1371</v>
      </c>
      <c r="AT154">
        <v>-99</v>
      </c>
      <c r="AU154" t="s">
        <v>600</v>
      </c>
      <c r="AV154" t="s">
        <v>600</v>
      </c>
      <c r="AW154" t="s">
        <v>176</v>
      </c>
      <c r="AX154" t="s">
        <v>176</v>
      </c>
      <c r="AY154">
        <v>292</v>
      </c>
      <c r="AZ154">
        <v>292</v>
      </c>
      <c r="BA154">
        <v>-99</v>
      </c>
      <c r="BB154">
        <v>-99</v>
      </c>
      <c r="BC154">
        <v>23424825</v>
      </c>
      <c r="BD154">
        <v>23424825</v>
      </c>
      <c r="BE154" t="s">
        <v>1183</v>
      </c>
      <c r="BF154" t="s">
        <v>176</v>
      </c>
      <c r="BG154" t="s">
        <v>176</v>
      </c>
      <c r="BH154">
        <v>-99</v>
      </c>
      <c r="BI154">
        <v>-99</v>
      </c>
      <c r="BJ154" t="s">
        <v>1584</v>
      </c>
      <c r="BK154" t="s">
        <v>1584</v>
      </c>
      <c r="BL154" t="s">
        <v>2365</v>
      </c>
      <c r="BM154" t="s">
        <v>846</v>
      </c>
      <c r="BN154">
        <v>9</v>
      </c>
      <c r="BO154">
        <v>9</v>
      </c>
      <c r="BP154">
        <v>4</v>
      </c>
      <c r="BQ154">
        <v>5</v>
      </c>
      <c r="BR154">
        <v>-99</v>
      </c>
      <c r="BS154">
        <v>0</v>
      </c>
      <c r="BT154">
        <v>5</v>
      </c>
      <c r="BU154">
        <v>9.5</v>
      </c>
      <c r="BV154">
        <v>1159320719</v>
      </c>
      <c r="BW154" t="s">
        <v>3891</v>
      </c>
      <c r="BX154" t="s">
        <v>3892</v>
      </c>
      <c r="BY154" t="s">
        <v>3893</v>
      </c>
      <c r="BZ154" t="s">
        <v>175</v>
      </c>
      <c r="CA154" t="s">
        <v>175</v>
      </c>
      <c r="CB154" t="s">
        <v>175</v>
      </c>
      <c r="CC154" t="s">
        <v>175</v>
      </c>
      <c r="CD154" t="s">
        <v>3894</v>
      </c>
      <c r="CE154" t="s">
        <v>3895</v>
      </c>
      <c r="CF154" t="s">
        <v>3896</v>
      </c>
      <c r="CG154" t="s">
        <v>175</v>
      </c>
      <c r="CH154" t="s">
        <v>3897</v>
      </c>
      <c r="CI154" t="s">
        <v>3898</v>
      </c>
      <c r="CJ154" t="s">
        <v>3899</v>
      </c>
      <c r="CK154" t="s">
        <v>175</v>
      </c>
      <c r="CL154" t="s">
        <v>175</v>
      </c>
      <c r="CM154" t="s">
        <v>175</v>
      </c>
      <c r="CN154" t="s">
        <v>3900</v>
      </c>
      <c r="CO154" t="s">
        <v>175</v>
      </c>
      <c r="CP154" t="s">
        <v>3901</v>
      </c>
      <c r="CQ154" t="s">
        <v>175</v>
      </c>
      <c r="CR154" t="s">
        <v>3902</v>
      </c>
      <c r="CS154">
        <v>3.6967571479351602E-4</v>
      </c>
      <c r="CT154">
        <v>8.5998692726388104E-2</v>
      </c>
    </row>
    <row r="155" spans="1:98" x14ac:dyDescent="0.2">
      <c r="A155">
        <v>-112.495726075036</v>
      </c>
      <c r="B155">
        <v>45.688113435795998</v>
      </c>
      <c r="C155" t="s">
        <v>1176</v>
      </c>
      <c r="D155">
        <v>0</v>
      </c>
      <c r="E155">
        <v>2</v>
      </c>
      <c r="F155" t="s">
        <v>457</v>
      </c>
      <c r="G155" t="s">
        <v>1050</v>
      </c>
      <c r="H155">
        <v>1</v>
      </c>
      <c r="I155">
        <v>2</v>
      </c>
      <c r="J155" t="s">
        <v>1346</v>
      </c>
      <c r="K155" t="s">
        <v>457</v>
      </c>
      <c r="L155" t="s">
        <v>458</v>
      </c>
      <c r="M155">
        <v>0</v>
      </c>
      <c r="N155" t="s">
        <v>457</v>
      </c>
      <c r="O155" t="s">
        <v>458</v>
      </c>
      <c r="P155">
        <v>0</v>
      </c>
      <c r="Q155" t="s">
        <v>942</v>
      </c>
      <c r="R155" t="s">
        <v>458</v>
      </c>
      <c r="S155">
        <v>0</v>
      </c>
      <c r="T155" t="s">
        <v>457</v>
      </c>
      <c r="U155" t="s">
        <v>942</v>
      </c>
      <c r="V155" t="s">
        <v>458</v>
      </c>
      <c r="W155" t="s">
        <v>942</v>
      </c>
      <c r="Y155" t="s">
        <v>3903</v>
      </c>
      <c r="Z155" t="s">
        <v>741</v>
      </c>
      <c r="AA155" t="s">
        <v>457</v>
      </c>
      <c r="AC155" t="s">
        <v>942</v>
      </c>
      <c r="AF155" t="s">
        <v>457</v>
      </c>
      <c r="AH155">
        <v>4</v>
      </c>
      <c r="AI155">
        <v>5</v>
      </c>
      <c r="AJ155">
        <v>1</v>
      </c>
      <c r="AK155">
        <v>1</v>
      </c>
      <c r="AL155">
        <v>326625791</v>
      </c>
      <c r="AM155">
        <v>17</v>
      </c>
      <c r="AN155">
        <v>18560000</v>
      </c>
      <c r="AO155">
        <v>2017</v>
      </c>
      <c r="AP155">
        <v>2010</v>
      </c>
      <c r="AQ155">
        <v>2016</v>
      </c>
      <c r="AR155" t="s">
        <v>1582</v>
      </c>
      <c r="AS155" t="s">
        <v>1371</v>
      </c>
      <c r="AT155">
        <v>0</v>
      </c>
      <c r="AU155" t="s">
        <v>741</v>
      </c>
      <c r="AV155" t="s">
        <v>741</v>
      </c>
      <c r="AW155" t="s">
        <v>458</v>
      </c>
      <c r="AX155" t="s">
        <v>458</v>
      </c>
      <c r="AY155">
        <v>840</v>
      </c>
      <c r="AZ155">
        <v>840</v>
      </c>
      <c r="BA155" t="s">
        <v>741</v>
      </c>
      <c r="BB155" t="s">
        <v>458</v>
      </c>
      <c r="BC155">
        <v>23424977</v>
      </c>
      <c r="BD155">
        <v>23424977</v>
      </c>
      <c r="BE155" t="s">
        <v>1183</v>
      </c>
      <c r="BF155" t="s">
        <v>458</v>
      </c>
      <c r="BG155" t="s">
        <v>458</v>
      </c>
      <c r="BH155">
        <v>-99</v>
      </c>
      <c r="BI155">
        <v>-99</v>
      </c>
      <c r="BJ155" t="s">
        <v>903</v>
      </c>
      <c r="BK155" t="s">
        <v>1225</v>
      </c>
      <c r="BL155" t="s">
        <v>3904</v>
      </c>
      <c r="BM155" t="s">
        <v>903</v>
      </c>
      <c r="BN155">
        <v>24</v>
      </c>
      <c r="BO155">
        <v>13</v>
      </c>
      <c r="BP155">
        <v>6</v>
      </c>
      <c r="BQ155">
        <v>-99</v>
      </c>
      <c r="BR155">
        <v>1</v>
      </c>
      <c r="BS155">
        <v>0</v>
      </c>
      <c r="BT155">
        <v>1.7</v>
      </c>
      <c r="BU155">
        <v>5.7</v>
      </c>
      <c r="BV155">
        <v>1159321369</v>
      </c>
      <c r="BW155" t="s">
        <v>3905</v>
      </c>
      <c r="BX155" t="s">
        <v>3906</v>
      </c>
      <c r="BY155" t="s">
        <v>3907</v>
      </c>
      <c r="BZ155" t="s">
        <v>3908</v>
      </c>
      <c r="CA155" t="s">
        <v>457</v>
      </c>
      <c r="CB155" t="s">
        <v>3909</v>
      </c>
      <c r="CC155" t="s">
        <v>3910</v>
      </c>
      <c r="CD155" t="s">
        <v>3911</v>
      </c>
      <c r="CE155" t="s">
        <v>3912</v>
      </c>
      <c r="CF155" t="s">
        <v>3913</v>
      </c>
      <c r="CG155" t="s">
        <v>3914</v>
      </c>
      <c r="CH155" t="s">
        <v>3915</v>
      </c>
      <c r="CI155" t="s">
        <v>3916</v>
      </c>
      <c r="CJ155" t="s">
        <v>3917</v>
      </c>
      <c r="CK155" t="s">
        <v>3918</v>
      </c>
      <c r="CL155" t="s">
        <v>3919</v>
      </c>
      <c r="CM155" t="s">
        <v>3909</v>
      </c>
      <c r="CN155" t="s">
        <v>3920</v>
      </c>
      <c r="CO155" t="s">
        <v>458</v>
      </c>
      <c r="CP155" t="s">
        <v>3921</v>
      </c>
      <c r="CQ155" t="s">
        <v>3922</v>
      </c>
      <c r="CR155" t="s">
        <v>3923</v>
      </c>
      <c r="CS155">
        <v>1116.36176133555</v>
      </c>
      <c r="CT155">
        <v>948.72431878057102</v>
      </c>
    </row>
    <row r="156" spans="1:98" x14ac:dyDescent="0.2">
      <c r="A156">
        <v>-98.293904308467305</v>
      </c>
      <c r="B156">
        <v>61.376462802539898</v>
      </c>
      <c r="C156" t="s">
        <v>1176</v>
      </c>
      <c r="D156">
        <v>0</v>
      </c>
      <c r="E156">
        <v>2</v>
      </c>
      <c r="F156" t="s">
        <v>83</v>
      </c>
      <c r="G156" t="s">
        <v>84</v>
      </c>
      <c r="H156">
        <v>0</v>
      </c>
      <c r="I156">
        <v>2</v>
      </c>
      <c r="J156" t="s">
        <v>1177</v>
      </c>
      <c r="K156" t="s">
        <v>83</v>
      </c>
      <c r="L156" t="s">
        <v>84</v>
      </c>
      <c r="M156">
        <v>0</v>
      </c>
      <c r="N156" t="s">
        <v>83</v>
      </c>
      <c r="O156" t="s">
        <v>84</v>
      </c>
      <c r="P156">
        <v>0</v>
      </c>
      <c r="Q156" t="s">
        <v>83</v>
      </c>
      <c r="R156" t="s">
        <v>84</v>
      </c>
      <c r="S156">
        <v>0</v>
      </c>
      <c r="T156" t="s">
        <v>83</v>
      </c>
      <c r="U156" t="s">
        <v>83</v>
      </c>
      <c r="V156" t="s">
        <v>84</v>
      </c>
      <c r="W156" t="s">
        <v>83</v>
      </c>
      <c r="Y156" t="s">
        <v>3924</v>
      </c>
      <c r="Z156" t="s">
        <v>554</v>
      </c>
      <c r="AA156" t="s">
        <v>83</v>
      </c>
      <c r="AC156" t="s">
        <v>83</v>
      </c>
      <c r="AF156" t="s">
        <v>83</v>
      </c>
      <c r="AH156">
        <v>6</v>
      </c>
      <c r="AI156">
        <v>6</v>
      </c>
      <c r="AJ156">
        <v>2</v>
      </c>
      <c r="AK156">
        <v>2</v>
      </c>
      <c r="AL156">
        <v>35623680</v>
      </c>
      <c r="AM156">
        <v>15</v>
      </c>
      <c r="AN156">
        <v>1674000</v>
      </c>
      <c r="AO156">
        <v>2017</v>
      </c>
      <c r="AP156">
        <v>2011</v>
      </c>
      <c r="AQ156">
        <v>2016</v>
      </c>
      <c r="AR156" t="s">
        <v>1582</v>
      </c>
      <c r="AS156" t="s">
        <v>1371</v>
      </c>
      <c r="AT156">
        <v>-99</v>
      </c>
      <c r="AU156" t="s">
        <v>554</v>
      </c>
      <c r="AV156" t="s">
        <v>554</v>
      </c>
      <c r="AW156" t="s">
        <v>84</v>
      </c>
      <c r="AX156" t="s">
        <v>84</v>
      </c>
      <c r="AY156">
        <v>124</v>
      </c>
      <c r="AZ156">
        <v>124</v>
      </c>
      <c r="BA156" t="s">
        <v>554</v>
      </c>
      <c r="BB156" t="s">
        <v>84</v>
      </c>
      <c r="BC156">
        <v>23424775</v>
      </c>
      <c r="BD156">
        <v>23424775</v>
      </c>
      <c r="BE156" t="s">
        <v>1183</v>
      </c>
      <c r="BF156" t="s">
        <v>84</v>
      </c>
      <c r="BG156" t="s">
        <v>84</v>
      </c>
      <c r="BH156">
        <v>-99</v>
      </c>
      <c r="BI156">
        <v>-99</v>
      </c>
      <c r="BJ156" t="s">
        <v>903</v>
      </c>
      <c r="BK156" t="s">
        <v>1225</v>
      </c>
      <c r="BL156" t="s">
        <v>3904</v>
      </c>
      <c r="BM156" t="s">
        <v>903</v>
      </c>
      <c r="BN156">
        <v>6</v>
      </c>
      <c r="BO156">
        <v>6</v>
      </c>
      <c r="BP156">
        <v>4</v>
      </c>
      <c r="BQ156">
        <v>-99</v>
      </c>
      <c r="BR156">
        <v>1</v>
      </c>
      <c r="BS156">
        <v>0</v>
      </c>
      <c r="BT156">
        <v>1.7</v>
      </c>
      <c r="BU156">
        <v>5.7</v>
      </c>
      <c r="BV156">
        <v>1159320467</v>
      </c>
      <c r="BW156" t="s">
        <v>3925</v>
      </c>
      <c r="BX156" t="s">
        <v>3926</v>
      </c>
      <c r="BY156" t="s">
        <v>3927</v>
      </c>
      <c r="BZ156" t="s">
        <v>3928</v>
      </c>
      <c r="CA156" t="s">
        <v>83</v>
      </c>
      <c r="CB156" t="s">
        <v>3929</v>
      </c>
      <c r="CC156" t="s">
        <v>83</v>
      </c>
      <c r="CD156" t="s">
        <v>3930</v>
      </c>
      <c r="CE156" t="s">
        <v>3931</v>
      </c>
      <c r="CF156" t="s">
        <v>3928</v>
      </c>
      <c r="CG156" t="s">
        <v>3928</v>
      </c>
      <c r="CH156" t="s">
        <v>83</v>
      </c>
      <c r="CI156" t="s">
        <v>3932</v>
      </c>
      <c r="CJ156" t="s">
        <v>3933</v>
      </c>
      <c r="CK156" t="s">
        <v>83</v>
      </c>
      <c r="CL156" t="s">
        <v>3928</v>
      </c>
      <c r="CM156" t="s">
        <v>3929</v>
      </c>
      <c r="CN156" t="s">
        <v>3934</v>
      </c>
      <c r="CO156" t="s">
        <v>3928</v>
      </c>
      <c r="CP156" t="s">
        <v>3928</v>
      </c>
      <c r="CQ156" t="s">
        <v>83</v>
      </c>
      <c r="CR156" t="s">
        <v>3935</v>
      </c>
      <c r="CS156">
        <v>1691.8690764258699</v>
      </c>
      <c r="CT156">
        <v>2573.71248423834</v>
      </c>
    </row>
    <row r="157" spans="1:98" x14ac:dyDescent="0.2">
      <c r="A157">
        <v>-102.53030787352699</v>
      </c>
      <c r="B157">
        <v>23.949171200329001</v>
      </c>
      <c r="C157" t="s">
        <v>1176</v>
      </c>
      <c r="D157">
        <v>0</v>
      </c>
      <c r="E157">
        <v>2</v>
      </c>
      <c r="F157" t="s">
        <v>281</v>
      </c>
      <c r="G157" t="s">
        <v>282</v>
      </c>
      <c r="H157">
        <v>0</v>
      </c>
      <c r="I157">
        <v>2</v>
      </c>
      <c r="J157" t="s">
        <v>1177</v>
      </c>
      <c r="K157" t="s">
        <v>281</v>
      </c>
      <c r="L157" t="s">
        <v>282</v>
      </c>
      <c r="M157">
        <v>0</v>
      </c>
      <c r="N157" t="s">
        <v>281</v>
      </c>
      <c r="O157" t="s">
        <v>282</v>
      </c>
      <c r="P157">
        <v>0</v>
      </c>
      <c r="Q157" t="s">
        <v>281</v>
      </c>
      <c r="R157" t="s">
        <v>282</v>
      </c>
      <c r="S157">
        <v>0</v>
      </c>
      <c r="T157" t="s">
        <v>281</v>
      </c>
      <c r="U157" t="s">
        <v>281</v>
      </c>
      <c r="V157" t="s">
        <v>282</v>
      </c>
      <c r="W157" t="s">
        <v>281</v>
      </c>
      <c r="Y157" t="s">
        <v>3936</v>
      </c>
      <c r="Z157" t="s">
        <v>653</v>
      </c>
      <c r="AA157" t="s">
        <v>3937</v>
      </c>
      <c r="AC157" t="s">
        <v>281</v>
      </c>
      <c r="AF157" t="s">
        <v>281</v>
      </c>
      <c r="AH157">
        <v>6</v>
      </c>
      <c r="AI157">
        <v>1</v>
      </c>
      <c r="AJ157">
        <v>7</v>
      </c>
      <c r="AK157">
        <v>3</v>
      </c>
      <c r="AL157">
        <v>124574795</v>
      </c>
      <c r="AM157">
        <v>17</v>
      </c>
      <c r="AN157">
        <v>2307000</v>
      </c>
      <c r="AO157">
        <v>2017</v>
      </c>
      <c r="AP157">
        <v>2010</v>
      </c>
      <c r="AQ157">
        <v>2016</v>
      </c>
      <c r="AR157" t="s">
        <v>1181</v>
      </c>
      <c r="AS157" t="s">
        <v>1204</v>
      </c>
      <c r="AT157">
        <v>-99</v>
      </c>
      <c r="AU157" t="s">
        <v>653</v>
      </c>
      <c r="AV157" t="s">
        <v>653</v>
      </c>
      <c r="AW157" t="s">
        <v>282</v>
      </c>
      <c r="AX157" t="s">
        <v>282</v>
      </c>
      <c r="AY157">
        <v>484</v>
      </c>
      <c r="AZ157">
        <v>484</v>
      </c>
      <c r="BA157" t="s">
        <v>653</v>
      </c>
      <c r="BB157" t="s">
        <v>282</v>
      </c>
      <c r="BC157">
        <v>23424900</v>
      </c>
      <c r="BD157">
        <v>23424900</v>
      </c>
      <c r="BE157" t="s">
        <v>1183</v>
      </c>
      <c r="BF157" t="s">
        <v>282</v>
      </c>
      <c r="BG157" t="s">
        <v>282</v>
      </c>
      <c r="BH157">
        <v>-99</v>
      </c>
      <c r="BI157">
        <v>-99</v>
      </c>
      <c r="BJ157" t="s">
        <v>903</v>
      </c>
      <c r="BK157" t="s">
        <v>1225</v>
      </c>
      <c r="BL157" t="s">
        <v>1731</v>
      </c>
      <c r="BM157" t="s">
        <v>882</v>
      </c>
      <c r="BN157">
        <v>6</v>
      </c>
      <c r="BO157">
        <v>6</v>
      </c>
      <c r="BP157">
        <v>4</v>
      </c>
      <c r="BQ157">
        <v>-99</v>
      </c>
      <c r="BR157">
        <v>1</v>
      </c>
      <c r="BS157">
        <v>0</v>
      </c>
      <c r="BT157">
        <v>2</v>
      </c>
      <c r="BU157">
        <v>6.7</v>
      </c>
      <c r="BV157">
        <v>1159321055</v>
      </c>
      <c r="BW157" t="s">
        <v>3938</v>
      </c>
      <c r="BX157" t="s">
        <v>3939</v>
      </c>
      <c r="BY157" t="s">
        <v>3940</v>
      </c>
      <c r="BZ157" t="s">
        <v>3941</v>
      </c>
      <c r="CA157" t="s">
        <v>281</v>
      </c>
      <c r="CB157" t="s">
        <v>3942</v>
      </c>
      <c r="CC157" t="s">
        <v>3943</v>
      </c>
      <c r="CD157" t="s">
        <v>3944</v>
      </c>
      <c r="CE157" t="s">
        <v>3945</v>
      </c>
      <c r="CF157" t="s">
        <v>3946</v>
      </c>
      <c r="CG157" t="s">
        <v>3947</v>
      </c>
      <c r="CH157" t="s">
        <v>3948</v>
      </c>
      <c r="CI157" t="s">
        <v>3949</v>
      </c>
      <c r="CJ157" t="s">
        <v>3950</v>
      </c>
      <c r="CK157" t="s">
        <v>281</v>
      </c>
      <c r="CL157" t="s">
        <v>3951</v>
      </c>
      <c r="CM157" t="s">
        <v>3942</v>
      </c>
      <c r="CN157" t="s">
        <v>3952</v>
      </c>
      <c r="CO157" t="s">
        <v>3941</v>
      </c>
      <c r="CP157" t="s">
        <v>3953</v>
      </c>
      <c r="CQ157" t="s">
        <v>3942</v>
      </c>
      <c r="CR157" t="s">
        <v>3954</v>
      </c>
      <c r="CS157">
        <v>174.20202128670201</v>
      </c>
      <c r="CT157">
        <v>182.06621314352299</v>
      </c>
    </row>
    <row r="158" spans="1:98" x14ac:dyDescent="0.2">
      <c r="A158">
        <v>-88.693888531417201</v>
      </c>
      <c r="B158">
        <v>17.2083186915279</v>
      </c>
      <c r="C158" t="s">
        <v>1176</v>
      </c>
      <c r="D158">
        <v>0</v>
      </c>
      <c r="E158">
        <v>6</v>
      </c>
      <c r="F158" t="s">
        <v>49</v>
      </c>
      <c r="G158" t="s">
        <v>50</v>
      </c>
      <c r="H158">
        <v>0</v>
      </c>
      <c r="I158">
        <v>2</v>
      </c>
      <c r="J158" t="s">
        <v>1177</v>
      </c>
      <c r="K158" t="s">
        <v>49</v>
      </c>
      <c r="L158" t="s">
        <v>50</v>
      </c>
      <c r="M158">
        <v>0</v>
      </c>
      <c r="N158" t="s">
        <v>49</v>
      </c>
      <c r="O158" t="s">
        <v>50</v>
      </c>
      <c r="P158">
        <v>0</v>
      </c>
      <c r="Q158" t="s">
        <v>49</v>
      </c>
      <c r="R158" t="s">
        <v>50</v>
      </c>
      <c r="S158">
        <v>0</v>
      </c>
      <c r="T158" t="s">
        <v>49</v>
      </c>
      <c r="U158" t="s">
        <v>49</v>
      </c>
      <c r="V158" t="s">
        <v>50</v>
      </c>
      <c r="W158" t="s">
        <v>49</v>
      </c>
      <c r="Y158" t="s">
        <v>49</v>
      </c>
      <c r="Z158" t="s">
        <v>537</v>
      </c>
      <c r="AA158" t="s">
        <v>49</v>
      </c>
      <c r="AC158" t="s">
        <v>49</v>
      </c>
      <c r="AF158" t="s">
        <v>49</v>
      </c>
      <c r="AH158">
        <v>1</v>
      </c>
      <c r="AI158">
        <v>4</v>
      </c>
      <c r="AJ158">
        <v>5</v>
      </c>
      <c r="AK158">
        <v>7</v>
      </c>
      <c r="AL158">
        <v>360346</v>
      </c>
      <c r="AM158">
        <v>10</v>
      </c>
      <c r="AN158">
        <v>3088</v>
      </c>
      <c r="AO158">
        <v>2017</v>
      </c>
      <c r="AP158">
        <v>2010</v>
      </c>
      <c r="AQ158">
        <v>2016</v>
      </c>
      <c r="AR158" t="s">
        <v>1203</v>
      </c>
      <c r="AS158" t="s">
        <v>1182</v>
      </c>
      <c r="AT158">
        <v>-99</v>
      </c>
      <c r="AU158" t="s">
        <v>532</v>
      </c>
      <c r="AV158" t="s">
        <v>537</v>
      </c>
      <c r="AW158" t="s">
        <v>50</v>
      </c>
      <c r="AX158" t="s">
        <v>50</v>
      </c>
      <c r="AY158">
        <v>84</v>
      </c>
      <c r="AZ158">
        <v>84</v>
      </c>
      <c r="BA158" t="s">
        <v>537</v>
      </c>
      <c r="BB158" t="s">
        <v>50</v>
      </c>
      <c r="BC158">
        <v>23424760</v>
      </c>
      <c r="BD158">
        <v>23424760</v>
      </c>
      <c r="BE158" t="s">
        <v>1183</v>
      </c>
      <c r="BF158" t="s">
        <v>50</v>
      </c>
      <c r="BG158" t="s">
        <v>50</v>
      </c>
      <c r="BH158">
        <v>-99</v>
      </c>
      <c r="BI158">
        <v>-99</v>
      </c>
      <c r="BJ158" t="s">
        <v>903</v>
      </c>
      <c r="BK158" t="s">
        <v>1225</v>
      </c>
      <c r="BL158" t="s">
        <v>1731</v>
      </c>
      <c r="BM158" t="s">
        <v>882</v>
      </c>
      <c r="BN158">
        <v>6</v>
      </c>
      <c r="BO158">
        <v>6</v>
      </c>
      <c r="BP158">
        <v>6</v>
      </c>
      <c r="BQ158">
        <v>-99</v>
      </c>
      <c r="BR158">
        <v>1</v>
      </c>
      <c r="BS158">
        <v>0</v>
      </c>
      <c r="BT158">
        <v>5</v>
      </c>
      <c r="BU158">
        <v>10</v>
      </c>
      <c r="BV158">
        <v>1159320431</v>
      </c>
      <c r="BW158" t="s">
        <v>3955</v>
      </c>
      <c r="BX158" t="s">
        <v>3956</v>
      </c>
      <c r="BY158" t="s">
        <v>3957</v>
      </c>
      <c r="BZ158" t="s">
        <v>49</v>
      </c>
      <c r="CA158" t="s">
        <v>49</v>
      </c>
      <c r="CB158" t="s">
        <v>3958</v>
      </c>
      <c r="CC158" t="s">
        <v>49</v>
      </c>
      <c r="CD158" t="s">
        <v>3959</v>
      </c>
      <c r="CE158" t="s">
        <v>3960</v>
      </c>
      <c r="CF158" t="s">
        <v>49</v>
      </c>
      <c r="CG158" t="s">
        <v>49</v>
      </c>
      <c r="CH158" t="s">
        <v>49</v>
      </c>
      <c r="CI158" t="s">
        <v>3961</v>
      </c>
      <c r="CJ158" t="s">
        <v>3962</v>
      </c>
      <c r="CK158" t="s">
        <v>49</v>
      </c>
      <c r="CL158" t="s">
        <v>49</v>
      </c>
      <c r="CM158" t="s">
        <v>49</v>
      </c>
      <c r="CN158" t="s">
        <v>3963</v>
      </c>
      <c r="CO158" t="s">
        <v>49</v>
      </c>
      <c r="CP158" t="s">
        <v>49</v>
      </c>
      <c r="CQ158" t="s">
        <v>49</v>
      </c>
      <c r="CR158" t="s">
        <v>3964</v>
      </c>
      <c r="CS158">
        <v>1.89441426939345</v>
      </c>
      <c r="CT158">
        <v>10.8562881979321</v>
      </c>
    </row>
    <row r="159" spans="1:98" x14ac:dyDescent="0.2">
      <c r="A159">
        <v>-80.121294950699905</v>
      </c>
      <c r="B159">
        <v>8.5145569664550091</v>
      </c>
      <c r="C159" t="s">
        <v>1176</v>
      </c>
      <c r="D159">
        <v>0</v>
      </c>
      <c r="E159">
        <v>4</v>
      </c>
      <c r="F159" t="s">
        <v>331</v>
      </c>
      <c r="G159" t="s">
        <v>332</v>
      </c>
      <c r="H159">
        <v>0</v>
      </c>
      <c r="I159">
        <v>2</v>
      </c>
      <c r="J159" t="s">
        <v>1177</v>
      </c>
      <c r="K159" t="s">
        <v>331</v>
      </c>
      <c r="L159" t="s">
        <v>332</v>
      </c>
      <c r="M159">
        <v>0</v>
      </c>
      <c r="N159" t="s">
        <v>331</v>
      </c>
      <c r="O159" t="s">
        <v>332</v>
      </c>
      <c r="P159">
        <v>0</v>
      </c>
      <c r="Q159" t="s">
        <v>331</v>
      </c>
      <c r="R159" t="s">
        <v>332</v>
      </c>
      <c r="S159">
        <v>0</v>
      </c>
      <c r="T159" t="s">
        <v>331</v>
      </c>
      <c r="U159" t="s">
        <v>331</v>
      </c>
      <c r="V159" t="s">
        <v>332</v>
      </c>
      <c r="W159" t="s">
        <v>331</v>
      </c>
      <c r="Y159" t="s">
        <v>3965</v>
      </c>
      <c r="Z159" t="s">
        <v>678</v>
      </c>
      <c r="AA159" t="s">
        <v>3966</v>
      </c>
      <c r="AC159" t="s">
        <v>331</v>
      </c>
      <c r="AF159" t="s">
        <v>331</v>
      </c>
      <c r="AH159">
        <v>4</v>
      </c>
      <c r="AI159">
        <v>4</v>
      </c>
      <c r="AJ159">
        <v>6</v>
      </c>
      <c r="AK159">
        <v>3</v>
      </c>
      <c r="AL159">
        <v>3753142</v>
      </c>
      <c r="AM159">
        <v>12</v>
      </c>
      <c r="AN159">
        <v>93120</v>
      </c>
      <c r="AO159">
        <v>2017</v>
      </c>
      <c r="AP159">
        <v>2010</v>
      </c>
      <c r="AQ159">
        <v>2016</v>
      </c>
      <c r="AR159" t="s">
        <v>1203</v>
      </c>
      <c r="AS159" t="s">
        <v>1204</v>
      </c>
      <c r="AT159">
        <v>-99</v>
      </c>
      <c r="AU159" t="s">
        <v>698</v>
      </c>
      <c r="AV159" t="s">
        <v>678</v>
      </c>
      <c r="AW159" t="s">
        <v>332</v>
      </c>
      <c r="AX159" t="s">
        <v>332</v>
      </c>
      <c r="AY159">
        <v>591</v>
      </c>
      <c r="AZ159">
        <v>591</v>
      </c>
      <c r="BA159" t="s">
        <v>678</v>
      </c>
      <c r="BB159" t="s">
        <v>332</v>
      </c>
      <c r="BC159">
        <v>23424924</v>
      </c>
      <c r="BD159">
        <v>23424924</v>
      </c>
      <c r="BE159" t="s">
        <v>1183</v>
      </c>
      <c r="BF159" t="s">
        <v>332</v>
      </c>
      <c r="BG159" t="s">
        <v>332</v>
      </c>
      <c r="BH159">
        <v>-99</v>
      </c>
      <c r="BI159">
        <v>-99</v>
      </c>
      <c r="BJ159" t="s">
        <v>903</v>
      </c>
      <c r="BK159" t="s">
        <v>1225</v>
      </c>
      <c r="BL159" t="s">
        <v>1731</v>
      </c>
      <c r="BM159" t="s">
        <v>882</v>
      </c>
      <c r="BN159">
        <v>6</v>
      </c>
      <c r="BO159">
        <v>6</v>
      </c>
      <c r="BP159">
        <v>4</v>
      </c>
      <c r="BQ159">
        <v>-99</v>
      </c>
      <c r="BR159">
        <v>1</v>
      </c>
      <c r="BS159">
        <v>0</v>
      </c>
      <c r="BT159">
        <v>4</v>
      </c>
      <c r="BU159">
        <v>9</v>
      </c>
      <c r="BV159">
        <v>1159321161</v>
      </c>
      <c r="BW159" t="s">
        <v>3967</v>
      </c>
      <c r="BX159" t="s">
        <v>3968</v>
      </c>
      <c r="BY159" t="s">
        <v>3969</v>
      </c>
      <c r="BZ159" t="s">
        <v>331</v>
      </c>
      <c r="CA159" t="s">
        <v>331</v>
      </c>
      <c r="CB159" t="s">
        <v>3970</v>
      </c>
      <c r="CC159" t="s">
        <v>331</v>
      </c>
      <c r="CD159" t="s">
        <v>3971</v>
      </c>
      <c r="CE159" t="s">
        <v>3972</v>
      </c>
      <c r="CF159" t="s">
        <v>331</v>
      </c>
      <c r="CG159" t="s">
        <v>331</v>
      </c>
      <c r="CH159" t="s">
        <v>331</v>
      </c>
      <c r="CI159" t="s">
        <v>3973</v>
      </c>
      <c r="CJ159" t="s">
        <v>3974</v>
      </c>
      <c r="CK159" t="s">
        <v>331</v>
      </c>
      <c r="CL159" t="s">
        <v>331</v>
      </c>
      <c r="CM159" t="s">
        <v>3970</v>
      </c>
      <c r="CN159" t="s">
        <v>3975</v>
      </c>
      <c r="CO159" t="s">
        <v>331</v>
      </c>
      <c r="CP159" t="s">
        <v>331</v>
      </c>
      <c r="CQ159" t="s">
        <v>331</v>
      </c>
      <c r="CR159" t="s">
        <v>3976</v>
      </c>
      <c r="CS159">
        <v>6.1208708110678502</v>
      </c>
      <c r="CT159">
        <v>35.640399609275697</v>
      </c>
    </row>
    <row r="160" spans="1:98" x14ac:dyDescent="0.2">
      <c r="A160">
        <v>-66.168840263064197</v>
      </c>
      <c r="B160">
        <v>7.1277315369812904</v>
      </c>
      <c r="C160" t="s">
        <v>1176</v>
      </c>
      <c r="D160">
        <v>0</v>
      </c>
      <c r="E160">
        <v>3</v>
      </c>
      <c r="F160" t="s">
        <v>1055</v>
      </c>
      <c r="G160" t="s">
        <v>468</v>
      </c>
      <c r="H160">
        <v>0</v>
      </c>
      <c r="I160">
        <v>2</v>
      </c>
      <c r="J160" t="s">
        <v>1177</v>
      </c>
      <c r="K160" t="s">
        <v>1055</v>
      </c>
      <c r="L160" t="s">
        <v>468</v>
      </c>
      <c r="M160">
        <v>0</v>
      </c>
      <c r="N160" t="s">
        <v>1055</v>
      </c>
      <c r="O160" t="s">
        <v>468</v>
      </c>
      <c r="P160">
        <v>0</v>
      </c>
      <c r="Q160" t="s">
        <v>1055</v>
      </c>
      <c r="R160" t="s">
        <v>468</v>
      </c>
      <c r="S160">
        <v>0</v>
      </c>
      <c r="T160" t="s">
        <v>1055</v>
      </c>
      <c r="U160" t="s">
        <v>1055</v>
      </c>
      <c r="V160" t="s">
        <v>468</v>
      </c>
      <c r="W160" t="s">
        <v>1055</v>
      </c>
      <c r="Y160" t="s">
        <v>3977</v>
      </c>
      <c r="Z160" t="s">
        <v>746</v>
      </c>
      <c r="AA160" t="s">
        <v>3978</v>
      </c>
      <c r="AB160" t="s">
        <v>3979</v>
      </c>
      <c r="AC160" t="s">
        <v>1055</v>
      </c>
      <c r="AF160" t="s">
        <v>944</v>
      </c>
      <c r="AH160">
        <v>1</v>
      </c>
      <c r="AI160">
        <v>3</v>
      </c>
      <c r="AJ160">
        <v>1</v>
      </c>
      <c r="AK160">
        <v>4</v>
      </c>
      <c r="AL160">
        <v>31304016</v>
      </c>
      <c r="AM160">
        <v>15</v>
      </c>
      <c r="AN160">
        <v>468600</v>
      </c>
      <c r="AO160">
        <v>2017</v>
      </c>
      <c r="AP160">
        <v>2001</v>
      </c>
      <c r="AQ160">
        <v>2016</v>
      </c>
      <c r="AR160" t="s">
        <v>1223</v>
      </c>
      <c r="AS160" t="s">
        <v>1204</v>
      </c>
      <c r="AT160">
        <v>-99</v>
      </c>
      <c r="AU160" t="s">
        <v>746</v>
      </c>
      <c r="AV160" t="s">
        <v>746</v>
      </c>
      <c r="AW160" t="s">
        <v>468</v>
      </c>
      <c r="AX160" t="s">
        <v>468</v>
      </c>
      <c r="AY160">
        <v>862</v>
      </c>
      <c r="AZ160">
        <v>862</v>
      </c>
      <c r="BA160" t="s">
        <v>746</v>
      </c>
      <c r="BB160" t="s">
        <v>468</v>
      </c>
      <c r="BC160">
        <v>23424982</v>
      </c>
      <c r="BD160">
        <v>23424982</v>
      </c>
      <c r="BE160" t="s">
        <v>1183</v>
      </c>
      <c r="BF160" t="s">
        <v>468</v>
      </c>
      <c r="BG160" t="s">
        <v>468</v>
      </c>
      <c r="BH160">
        <v>-99</v>
      </c>
      <c r="BI160">
        <v>-99</v>
      </c>
      <c r="BJ160" t="s">
        <v>1224</v>
      </c>
      <c r="BK160" t="s">
        <v>1225</v>
      </c>
      <c r="BL160" t="s">
        <v>1224</v>
      </c>
      <c r="BM160" t="s">
        <v>882</v>
      </c>
      <c r="BN160">
        <v>9</v>
      </c>
      <c r="BO160">
        <v>9</v>
      </c>
      <c r="BP160">
        <v>4</v>
      </c>
      <c r="BQ160">
        <v>-99</v>
      </c>
      <c r="BR160">
        <v>1</v>
      </c>
      <c r="BS160">
        <v>0</v>
      </c>
      <c r="BT160">
        <v>3</v>
      </c>
      <c r="BU160">
        <v>7.5</v>
      </c>
      <c r="BV160">
        <v>1159321411</v>
      </c>
      <c r="BW160" t="s">
        <v>3980</v>
      </c>
      <c r="BX160" t="s">
        <v>3981</v>
      </c>
      <c r="BY160" t="s">
        <v>3982</v>
      </c>
      <c r="BZ160" t="s">
        <v>1055</v>
      </c>
      <c r="CA160" t="s">
        <v>1055</v>
      </c>
      <c r="CB160" t="s">
        <v>1055</v>
      </c>
      <c r="CC160" t="s">
        <v>1055</v>
      </c>
      <c r="CD160" t="s">
        <v>3983</v>
      </c>
      <c r="CE160" t="s">
        <v>3984</v>
      </c>
      <c r="CF160" t="s">
        <v>1055</v>
      </c>
      <c r="CG160" t="s">
        <v>1055</v>
      </c>
      <c r="CH160" t="s">
        <v>1055</v>
      </c>
      <c r="CI160" t="s">
        <v>3985</v>
      </c>
      <c r="CJ160" t="s">
        <v>3986</v>
      </c>
      <c r="CK160" t="s">
        <v>1055</v>
      </c>
      <c r="CL160" t="s">
        <v>3987</v>
      </c>
      <c r="CM160" t="s">
        <v>1055</v>
      </c>
      <c r="CN160" t="s">
        <v>3988</v>
      </c>
      <c r="CO160" t="s">
        <v>1055</v>
      </c>
      <c r="CP160" t="s">
        <v>1055</v>
      </c>
      <c r="CQ160" t="s">
        <v>1055</v>
      </c>
      <c r="CR160" t="s">
        <v>3989</v>
      </c>
      <c r="CS160">
        <v>74.778739909527104</v>
      </c>
      <c r="CT160">
        <v>88.935407113782205</v>
      </c>
    </row>
    <row r="161" spans="1:98" x14ac:dyDescent="0.2">
      <c r="A161">
        <v>145.23152362072199</v>
      </c>
      <c r="B161">
        <v>-6.4701205957030297</v>
      </c>
      <c r="C161" t="s">
        <v>1176</v>
      </c>
      <c r="D161">
        <v>0</v>
      </c>
      <c r="E161">
        <v>2</v>
      </c>
      <c r="F161" t="s">
        <v>333</v>
      </c>
      <c r="G161" t="s">
        <v>334</v>
      </c>
      <c r="H161">
        <v>0</v>
      </c>
      <c r="I161">
        <v>2</v>
      </c>
      <c r="J161" t="s">
        <v>1177</v>
      </c>
      <c r="K161" t="s">
        <v>333</v>
      </c>
      <c r="L161" t="s">
        <v>334</v>
      </c>
      <c r="M161">
        <v>0</v>
      </c>
      <c r="N161" t="s">
        <v>333</v>
      </c>
      <c r="O161" t="s">
        <v>334</v>
      </c>
      <c r="P161">
        <v>1</v>
      </c>
      <c r="Q161" t="s">
        <v>333</v>
      </c>
      <c r="R161" t="s">
        <v>3990</v>
      </c>
      <c r="S161">
        <v>0</v>
      </c>
      <c r="T161" t="s">
        <v>333</v>
      </c>
      <c r="U161" t="s">
        <v>333</v>
      </c>
      <c r="V161" t="s">
        <v>3990</v>
      </c>
      <c r="W161" t="s">
        <v>333</v>
      </c>
      <c r="Y161" t="s">
        <v>3991</v>
      </c>
      <c r="Z161" t="s">
        <v>679</v>
      </c>
      <c r="AA161" t="s">
        <v>3992</v>
      </c>
      <c r="AC161" t="s">
        <v>333</v>
      </c>
      <c r="AF161" t="s">
        <v>333</v>
      </c>
      <c r="AH161">
        <v>4</v>
      </c>
      <c r="AI161">
        <v>2</v>
      </c>
      <c r="AJ161">
        <v>3</v>
      </c>
      <c r="AK161">
        <v>1</v>
      </c>
      <c r="AL161">
        <v>6909701</v>
      </c>
      <c r="AM161">
        <v>13</v>
      </c>
      <c r="AN161">
        <v>28020</v>
      </c>
      <c r="AO161">
        <v>2017</v>
      </c>
      <c r="AP161">
        <v>2000</v>
      </c>
      <c r="AQ161">
        <v>2016</v>
      </c>
      <c r="AR161" t="s">
        <v>1203</v>
      </c>
      <c r="AS161" t="s">
        <v>1182</v>
      </c>
      <c r="AT161">
        <v>-99</v>
      </c>
      <c r="AU161" t="s">
        <v>3993</v>
      </c>
      <c r="AV161" t="s">
        <v>679</v>
      </c>
      <c r="AW161" t="s">
        <v>334</v>
      </c>
      <c r="AX161" t="s">
        <v>334</v>
      </c>
      <c r="AY161">
        <v>598</v>
      </c>
      <c r="AZ161">
        <v>598</v>
      </c>
      <c r="BA161" t="s">
        <v>679</v>
      </c>
      <c r="BB161" t="s">
        <v>334</v>
      </c>
      <c r="BC161">
        <v>23424926</v>
      </c>
      <c r="BD161">
        <v>23424926</v>
      </c>
      <c r="BE161" t="s">
        <v>1183</v>
      </c>
      <c r="BF161" t="s">
        <v>334</v>
      </c>
      <c r="BG161" t="s">
        <v>334</v>
      </c>
      <c r="BH161">
        <v>-99</v>
      </c>
      <c r="BI161">
        <v>-99</v>
      </c>
      <c r="BJ161" t="s">
        <v>3994</v>
      </c>
      <c r="BK161" t="s">
        <v>3994</v>
      </c>
      <c r="BL161" t="s">
        <v>3995</v>
      </c>
      <c r="BM161" t="s">
        <v>842</v>
      </c>
      <c r="BN161">
        <v>16</v>
      </c>
      <c r="BO161">
        <v>16</v>
      </c>
      <c r="BP161">
        <v>6</v>
      </c>
      <c r="BQ161">
        <v>-99</v>
      </c>
      <c r="BR161">
        <v>1</v>
      </c>
      <c r="BS161">
        <v>0</v>
      </c>
      <c r="BT161">
        <v>2.5</v>
      </c>
      <c r="BU161">
        <v>7.5</v>
      </c>
      <c r="BV161">
        <v>1159321173</v>
      </c>
      <c r="BW161" t="s">
        <v>3996</v>
      </c>
      <c r="BX161" t="s">
        <v>3997</v>
      </c>
      <c r="BY161" t="s">
        <v>3998</v>
      </c>
      <c r="BZ161" t="s">
        <v>3999</v>
      </c>
      <c r="CA161" t="s">
        <v>333</v>
      </c>
      <c r="CB161" t="s">
        <v>4000</v>
      </c>
      <c r="CC161" t="s">
        <v>4001</v>
      </c>
      <c r="CD161" t="s">
        <v>4002</v>
      </c>
      <c r="CE161" t="s">
        <v>4003</v>
      </c>
      <c r="CF161" t="s">
        <v>4004</v>
      </c>
      <c r="CG161" t="s">
        <v>4005</v>
      </c>
      <c r="CH161" t="s">
        <v>4006</v>
      </c>
      <c r="CI161" t="s">
        <v>4007</v>
      </c>
      <c r="CJ161" t="s">
        <v>4008</v>
      </c>
      <c r="CK161" t="s">
        <v>4009</v>
      </c>
      <c r="CL161" t="s">
        <v>4010</v>
      </c>
      <c r="CM161" t="s">
        <v>4011</v>
      </c>
      <c r="CN161" t="s">
        <v>4012</v>
      </c>
      <c r="CO161" t="s">
        <v>4013</v>
      </c>
      <c r="CP161" t="s">
        <v>4014</v>
      </c>
      <c r="CQ161" t="s">
        <v>333</v>
      </c>
      <c r="CR161" t="s">
        <v>4015</v>
      </c>
      <c r="CS161">
        <v>38.0436676544007</v>
      </c>
      <c r="CT161">
        <v>108.30826026826399</v>
      </c>
    </row>
    <row r="162" spans="1:98" x14ac:dyDescent="0.2">
      <c r="A162">
        <v>29.8612087090325</v>
      </c>
      <c r="B162">
        <v>26.4929196264704</v>
      </c>
      <c r="C162" t="s">
        <v>1176</v>
      </c>
      <c r="D162">
        <v>0</v>
      </c>
      <c r="E162">
        <v>2</v>
      </c>
      <c r="F162" t="s">
        <v>137</v>
      </c>
      <c r="G162" t="s">
        <v>138</v>
      </c>
      <c r="H162">
        <v>0</v>
      </c>
      <c r="I162">
        <v>2</v>
      </c>
      <c r="J162" t="s">
        <v>1177</v>
      </c>
      <c r="K162" t="s">
        <v>137</v>
      </c>
      <c r="L162" t="s">
        <v>138</v>
      </c>
      <c r="M162">
        <v>0</v>
      </c>
      <c r="N162" t="s">
        <v>137</v>
      </c>
      <c r="O162" t="s">
        <v>138</v>
      </c>
      <c r="P162">
        <v>0</v>
      </c>
      <c r="Q162" t="s">
        <v>137</v>
      </c>
      <c r="R162" t="s">
        <v>138</v>
      </c>
      <c r="S162">
        <v>0</v>
      </c>
      <c r="T162" t="s">
        <v>137</v>
      </c>
      <c r="U162" t="s">
        <v>137</v>
      </c>
      <c r="V162" t="s">
        <v>138</v>
      </c>
      <c r="W162" t="s">
        <v>137</v>
      </c>
      <c r="Y162" t="s">
        <v>137</v>
      </c>
      <c r="Z162" t="s">
        <v>581</v>
      </c>
      <c r="AA162" t="s">
        <v>4016</v>
      </c>
      <c r="AC162" t="s">
        <v>137</v>
      </c>
      <c r="AF162" t="s">
        <v>848</v>
      </c>
      <c r="AH162">
        <v>4</v>
      </c>
      <c r="AI162">
        <v>6</v>
      </c>
      <c r="AJ162">
        <v>7</v>
      </c>
      <c r="AK162">
        <v>2</v>
      </c>
      <c r="AL162">
        <v>97041072</v>
      </c>
      <c r="AM162">
        <v>16</v>
      </c>
      <c r="AN162">
        <v>1105000</v>
      </c>
      <c r="AO162">
        <v>2017</v>
      </c>
      <c r="AP162">
        <v>2006</v>
      </c>
      <c r="AQ162">
        <v>2016</v>
      </c>
      <c r="AR162" t="s">
        <v>1223</v>
      </c>
      <c r="AS162" t="s">
        <v>1182</v>
      </c>
      <c r="AT162">
        <v>-99</v>
      </c>
      <c r="AU162" t="s">
        <v>581</v>
      </c>
      <c r="AV162" t="s">
        <v>581</v>
      </c>
      <c r="AW162" t="s">
        <v>138</v>
      </c>
      <c r="AX162" t="s">
        <v>138</v>
      </c>
      <c r="AY162">
        <v>818</v>
      </c>
      <c r="AZ162">
        <v>818</v>
      </c>
      <c r="BA162" t="s">
        <v>581</v>
      </c>
      <c r="BB162" t="s">
        <v>138</v>
      </c>
      <c r="BC162">
        <v>23424802</v>
      </c>
      <c r="BD162">
        <v>23424802</v>
      </c>
      <c r="BE162" t="s">
        <v>1183</v>
      </c>
      <c r="BF162" t="s">
        <v>138</v>
      </c>
      <c r="BG162" t="s">
        <v>138</v>
      </c>
      <c r="BH162">
        <v>-99</v>
      </c>
      <c r="BI162">
        <v>-99</v>
      </c>
      <c r="BJ162" t="s">
        <v>1426</v>
      </c>
      <c r="BK162" t="s">
        <v>1426</v>
      </c>
      <c r="BL162" t="s">
        <v>1682</v>
      </c>
      <c r="BM162" t="s">
        <v>897</v>
      </c>
      <c r="BN162">
        <v>5</v>
      </c>
      <c r="BO162">
        <v>5</v>
      </c>
      <c r="BP162">
        <v>5</v>
      </c>
      <c r="BQ162">
        <v>-99</v>
      </c>
      <c r="BR162">
        <v>1</v>
      </c>
      <c r="BS162">
        <v>0</v>
      </c>
      <c r="BT162">
        <v>1.7</v>
      </c>
      <c r="BU162">
        <v>6.7</v>
      </c>
      <c r="BV162">
        <v>1159320575</v>
      </c>
      <c r="BW162" t="s">
        <v>4017</v>
      </c>
      <c r="BX162" t="s">
        <v>4018</v>
      </c>
      <c r="BY162" t="s">
        <v>4019</v>
      </c>
      <c r="BZ162" t="s">
        <v>4020</v>
      </c>
      <c r="CA162" t="s">
        <v>137</v>
      </c>
      <c r="CB162" t="s">
        <v>4021</v>
      </c>
      <c r="CC162" t="s">
        <v>4022</v>
      </c>
      <c r="CD162" t="s">
        <v>4023</v>
      </c>
      <c r="CE162" t="s">
        <v>4024</v>
      </c>
      <c r="CF162" t="s">
        <v>4025</v>
      </c>
      <c r="CG162" t="s">
        <v>4026</v>
      </c>
      <c r="CH162" t="s">
        <v>4027</v>
      </c>
      <c r="CI162" t="s">
        <v>4028</v>
      </c>
      <c r="CJ162" t="s">
        <v>4029</v>
      </c>
      <c r="CK162" t="s">
        <v>4030</v>
      </c>
      <c r="CL162" t="s">
        <v>4031</v>
      </c>
      <c r="CM162" t="s">
        <v>4032</v>
      </c>
      <c r="CN162" t="s">
        <v>4033</v>
      </c>
      <c r="CO162" t="s">
        <v>4034</v>
      </c>
      <c r="CP162" t="s">
        <v>4035</v>
      </c>
      <c r="CQ162" t="s">
        <v>4036</v>
      </c>
      <c r="CR162" t="s">
        <v>4037</v>
      </c>
      <c r="CS162">
        <v>90.731926345334699</v>
      </c>
      <c r="CT162">
        <v>61.159288045628301</v>
      </c>
    </row>
    <row r="163" spans="1:98" x14ac:dyDescent="0.2">
      <c r="A163">
        <v>47.590601932967402</v>
      </c>
      <c r="B163">
        <v>15.905421285478401</v>
      </c>
      <c r="C163" t="s">
        <v>1176</v>
      </c>
      <c r="D163">
        <v>0</v>
      </c>
      <c r="E163">
        <v>3</v>
      </c>
      <c r="F163" t="s">
        <v>475</v>
      </c>
      <c r="G163" t="s">
        <v>476</v>
      </c>
      <c r="H163">
        <v>0</v>
      </c>
      <c r="I163">
        <v>2</v>
      </c>
      <c r="J163" t="s">
        <v>1177</v>
      </c>
      <c r="K163" t="s">
        <v>475</v>
      </c>
      <c r="L163" t="s">
        <v>476</v>
      </c>
      <c r="M163">
        <v>0</v>
      </c>
      <c r="N163" t="s">
        <v>475</v>
      </c>
      <c r="O163" t="s">
        <v>476</v>
      </c>
      <c r="P163">
        <v>0</v>
      </c>
      <c r="Q163" t="s">
        <v>475</v>
      </c>
      <c r="R163" t="s">
        <v>476</v>
      </c>
      <c r="S163">
        <v>0</v>
      </c>
      <c r="T163" t="s">
        <v>475</v>
      </c>
      <c r="U163" t="s">
        <v>475</v>
      </c>
      <c r="V163" t="s">
        <v>476</v>
      </c>
      <c r="W163" t="s">
        <v>475</v>
      </c>
      <c r="Y163" t="s">
        <v>4038</v>
      </c>
      <c r="Z163" t="s">
        <v>750</v>
      </c>
      <c r="AA163" t="s">
        <v>4039</v>
      </c>
      <c r="AC163" t="s">
        <v>475</v>
      </c>
      <c r="AF163" t="s">
        <v>950</v>
      </c>
      <c r="AH163">
        <v>5</v>
      </c>
      <c r="AI163">
        <v>3</v>
      </c>
      <c r="AJ163">
        <v>3</v>
      </c>
      <c r="AK163">
        <v>11</v>
      </c>
      <c r="AL163">
        <v>28036829</v>
      </c>
      <c r="AM163">
        <v>15</v>
      </c>
      <c r="AN163">
        <v>73450</v>
      </c>
      <c r="AO163">
        <v>2017</v>
      </c>
      <c r="AP163">
        <v>2004</v>
      </c>
      <c r="AQ163">
        <v>2016</v>
      </c>
      <c r="AR163" t="s">
        <v>1424</v>
      </c>
      <c r="AS163" t="s">
        <v>1182</v>
      </c>
      <c r="AT163">
        <v>-99</v>
      </c>
      <c r="AU163" t="s">
        <v>4040</v>
      </c>
      <c r="AV163" t="s">
        <v>750</v>
      </c>
      <c r="AW163" t="s">
        <v>476</v>
      </c>
      <c r="AX163" t="s">
        <v>476</v>
      </c>
      <c r="AY163">
        <v>887</v>
      </c>
      <c r="AZ163">
        <v>887</v>
      </c>
      <c r="BA163" t="s">
        <v>4041</v>
      </c>
      <c r="BB163" t="s">
        <v>476</v>
      </c>
      <c r="BC163">
        <v>23425002</v>
      </c>
      <c r="BD163">
        <v>23425002</v>
      </c>
      <c r="BE163" t="s">
        <v>1183</v>
      </c>
      <c r="BF163" t="s">
        <v>476</v>
      </c>
      <c r="BG163" t="s">
        <v>476</v>
      </c>
      <c r="BH163">
        <v>-99</v>
      </c>
      <c r="BI163">
        <v>-99</v>
      </c>
      <c r="BJ163" t="s">
        <v>1184</v>
      </c>
      <c r="BK163" t="s">
        <v>1184</v>
      </c>
      <c r="BL163" t="s">
        <v>1291</v>
      </c>
      <c r="BM163" t="s">
        <v>897</v>
      </c>
      <c r="BN163">
        <v>5</v>
      </c>
      <c r="BO163">
        <v>5</v>
      </c>
      <c r="BP163">
        <v>4</v>
      </c>
      <c r="BQ163">
        <v>-99</v>
      </c>
      <c r="BR163">
        <v>1</v>
      </c>
      <c r="BS163">
        <v>0</v>
      </c>
      <c r="BT163">
        <v>3</v>
      </c>
      <c r="BU163">
        <v>8</v>
      </c>
      <c r="BV163">
        <v>1159321425</v>
      </c>
      <c r="BW163" t="s">
        <v>4042</v>
      </c>
      <c r="BX163" t="s">
        <v>4043</v>
      </c>
      <c r="BY163" t="s">
        <v>4044</v>
      </c>
      <c r="BZ163" t="s">
        <v>4045</v>
      </c>
      <c r="CA163" t="s">
        <v>475</v>
      </c>
      <c r="CB163" t="s">
        <v>475</v>
      </c>
      <c r="CC163" t="s">
        <v>4046</v>
      </c>
      <c r="CD163" t="s">
        <v>4047</v>
      </c>
      <c r="CE163" t="s">
        <v>4048</v>
      </c>
      <c r="CF163" t="s">
        <v>4045</v>
      </c>
      <c r="CG163" t="s">
        <v>4049</v>
      </c>
      <c r="CH163" t="s">
        <v>475</v>
      </c>
      <c r="CI163" t="s">
        <v>4050</v>
      </c>
      <c r="CJ163" t="s">
        <v>4051</v>
      </c>
      <c r="CK163" t="s">
        <v>4045</v>
      </c>
      <c r="CL163" t="s">
        <v>4045</v>
      </c>
      <c r="CM163" t="s">
        <v>4052</v>
      </c>
      <c r="CN163" t="s">
        <v>4053</v>
      </c>
      <c r="CO163" t="s">
        <v>4045</v>
      </c>
      <c r="CP163" t="s">
        <v>475</v>
      </c>
      <c r="CQ163" t="s">
        <v>475</v>
      </c>
      <c r="CR163" t="s">
        <v>4054</v>
      </c>
      <c r="CS163">
        <v>38.246701637093501</v>
      </c>
      <c r="CT163">
        <v>37.305421670298699</v>
      </c>
    </row>
    <row r="164" spans="1:98" x14ac:dyDescent="0.2">
      <c r="A164">
        <v>-10.343397875690901</v>
      </c>
      <c r="B164">
        <v>20.256218126413501</v>
      </c>
      <c r="C164" t="s">
        <v>1176</v>
      </c>
      <c r="D164">
        <v>0</v>
      </c>
      <c r="E164">
        <v>3</v>
      </c>
      <c r="F164" t="s">
        <v>275</v>
      </c>
      <c r="G164" t="s">
        <v>276</v>
      </c>
      <c r="H164">
        <v>0</v>
      </c>
      <c r="I164">
        <v>2</v>
      </c>
      <c r="J164" t="s">
        <v>1177</v>
      </c>
      <c r="K164" t="s">
        <v>275</v>
      </c>
      <c r="L164" t="s">
        <v>276</v>
      </c>
      <c r="M164">
        <v>0</v>
      </c>
      <c r="N164" t="s">
        <v>275</v>
      </c>
      <c r="O164" t="s">
        <v>276</v>
      </c>
      <c r="P164">
        <v>0</v>
      </c>
      <c r="Q164" t="s">
        <v>275</v>
      </c>
      <c r="R164" t="s">
        <v>276</v>
      </c>
      <c r="S164">
        <v>0</v>
      </c>
      <c r="T164" t="s">
        <v>275</v>
      </c>
      <c r="U164" t="s">
        <v>275</v>
      </c>
      <c r="V164" t="s">
        <v>276</v>
      </c>
      <c r="W164" t="s">
        <v>275</v>
      </c>
      <c r="Y164" t="s">
        <v>4055</v>
      </c>
      <c r="Z164" t="s">
        <v>650</v>
      </c>
      <c r="AA164" t="s">
        <v>4056</v>
      </c>
      <c r="AC164" t="s">
        <v>275</v>
      </c>
      <c r="AF164" t="s">
        <v>275</v>
      </c>
      <c r="AH164">
        <v>3</v>
      </c>
      <c r="AI164">
        <v>3</v>
      </c>
      <c r="AJ164">
        <v>2</v>
      </c>
      <c r="AK164">
        <v>1</v>
      </c>
      <c r="AL164">
        <v>3758571</v>
      </c>
      <c r="AM164">
        <v>12</v>
      </c>
      <c r="AN164">
        <v>16710</v>
      </c>
      <c r="AO164">
        <v>2017</v>
      </c>
      <c r="AP164">
        <v>2000</v>
      </c>
      <c r="AQ164">
        <v>2016</v>
      </c>
      <c r="AR164" t="s">
        <v>1424</v>
      </c>
      <c r="AS164" t="s">
        <v>1425</v>
      </c>
      <c r="AT164">
        <v>-99</v>
      </c>
      <c r="AU164" t="s">
        <v>650</v>
      </c>
      <c r="AV164" t="s">
        <v>650</v>
      </c>
      <c r="AW164" t="s">
        <v>276</v>
      </c>
      <c r="AX164" t="s">
        <v>276</v>
      </c>
      <c r="AY164">
        <v>478</v>
      </c>
      <c r="AZ164">
        <v>478</v>
      </c>
      <c r="BA164" t="s">
        <v>650</v>
      </c>
      <c r="BB164" t="s">
        <v>276</v>
      </c>
      <c r="BC164">
        <v>23424896</v>
      </c>
      <c r="BD164">
        <v>23424896</v>
      </c>
      <c r="BE164" t="s">
        <v>1183</v>
      </c>
      <c r="BF164" t="s">
        <v>276</v>
      </c>
      <c r="BG164" t="s">
        <v>276</v>
      </c>
      <c r="BH164">
        <v>-99</v>
      </c>
      <c r="BI164">
        <v>-99</v>
      </c>
      <c r="BJ164" t="s">
        <v>1426</v>
      </c>
      <c r="BK164" t="s">
        <v>1426</v>
      </c>
      <c r="BL164" t="s">
        <v>2762</v>
      </c>
      <c r="BM164" t="s">
        <v>921</v>
      </c>
      <c r="BN164">
        <v>10</v>
      </c>
      <c r="BO164">
        <v>10</v>
      </c>
      <c r="BP164">
        <v>4</v>
      </c>
      <c r="BQ164">
        <v>-99</v>
      </c>
      <c r="BR164">
        <v>1</v>
      </c>
      <c r="BS164">
        <v>0</v>
      </c>
      <c r="BT164">
        <v>3</v>
      </c>
      <c r="BU164">
        <v>8</v>
      </c>
      <c r="BV164">
        <v>1159321075</v>
      </c>
      <c r="BW164" t="s">
        <v>4057</v>
      </c>
      <c r="BX164" t="s">
        <v>4058</v>
      </c>
      <c r="BY164" t="s">
        <v>4059</v>
      </c>
      <c r="BZ164" t="s">
        <v>4060</v>
      </c>
      <c r="CA164" t="s">
        <v>275</v>
      </c>
      <c r="CB164" t="s">
        <v>275</v>
      </c>
      <c r="CC164" t="s">
        <v>4061</v>
      </c>
      <c r="CD164" t="s">
        <v>4062</v>
      </c>
      <c r="CE164" t="s">
        <v>4063</v>
      </c>
      <c r="CF164" t="s">
        <v>4064</v>
      </c>
      <c r="CG164" t="s">
        <v>275</v>
      </c>
      <c r="CH164" t="s">
        <v>275</v>
      </c>
      <c r="CI164" t="s">
        <v>4065</v>
      </c>
      <c r="CJ164" t="s">
        <v>4066</v>
      </c>
      <c r="CK164" t="s">
        <v>4067</v>
      </c>
      <c r="CL164" t="s">
        <v>4068</v>
      </c>
      <c r="CM164" t="s">
        <v>4069</v>
      </c>
      <c r="CN164" t="s">
        <v>4070</v>
      </c>
      <c r="CO164" t="s">
        <v>4060</v>
      </c>
      <c r="CP164" t="s">
        <v>4071</v>
      </c>
      <c r="CQ164" t="s">
        <v>4061</v>
      </c>
      <c r="CR164" t="s">
        <v>4072</v>
      </c>
      <c r="CS164">
        <v>89.721893123824998</v>
      </c>
      <c r="CT164">
        <v>54.85724396386</v>
      </c>
    </row>
    <row r="165" spans="1:98" x14ac:dyDescent="0.2">
      <c r="A165">
        <v>10.3328854604833</v>
      </c>
      <c r="B165">
        <v>1.70696104004746</v>
      </c>
      <c r="C165" t="s">
        <v>1176</v>
      </c>
      <c r="D165">
        <v>0</v>
      </c>
      <c r="E165">
        <v>4</v>
      </c>
      <c r="F165" t="s">
        <v>141</v>
      </c>
      <c r="G165" t="s">
        <v>142</v>
      </c>
      <c r="H165">
        <v>0</v>
      </c>
      <c r="I165">
        <v>2</v>
      </c>
      <c r="J165" t="s">
        <v>1177</v>
      </c>
      <c r="K165" t="s">
        <v>141</v>
      </c>
      <c r="L165" t="s">
        <v>142</v>
      </c>
      <c r="M165">
        <v>0</v>
      </c>
      <c r="N165" t="s">
        <v>141</v>
      </c>
      <c r="O165" t="s">
        <v>142</v>
      </c>
      <c r="P165">
        <v>0</v>
      </c>
      <c r="Q165" t="s">
        <v>141</v>
      </c>
      <c r="R165" t="s">
        <v>142</v>
      </c>
      <c r="S165">
        <v>0</v>
      </c>
      <c r="T165" t="s">
        <v>4073</v>
      </c>
      <c r="U165" t="s">
        <v>141</v>
      </c>
      <c r="V165" t="s">
        <v>142</v>
      </c>
      <c r="W165" t="s">
        <v>4073</v>
      </c>
      <c r="Y165" t="s">
        <v>4074</v>
      </c>
      <c r="Z165" t="s">
        <v>583</v>
      </c>
      <c r="AA165" t="s">
        <v>4075</v>
      </c>
      <c r="AC165" t="s">
        <v>141</v>
      </c>
      <c r="AF165" t="s">
        <v>141</v>
      </c>
      <c r="AH165">
        <v>4</v>
      </c>
      <c r="AI165">
        <v>1</v>
      </c>
      <c r="AJ165">
        <v>4</v>
      </c>
      <c r="AK165">
        <v>8</v>
      </c>
      <c r="AL165">
        <v>778358</v>
      </c>
      <c r="AM165">
        <v>11</v>
      </c>
      <c r="AN165">
        <v>31770</v>
      </c>
      <c r="AO165">
        <v>2017</v>
      </c>
      <c r="AP165">
        <v>2002</v>
      </c>
      <c r="AQ165">
        <v>2016</v>
      </c>
      <c r="AR165" t="s">
        <v>1424</v>
      </c>
      <c r="AS165" t="s">
        <v>1289</v>
      </c>
      <c r="AT165">
        <v>-99</v>
      </c>
      <c r="AU165" t="s">
        <v>4076</v>
      </c>
      <c r="AV165" t="s">
        <v>583</v>
      </c>
      <c r="AW165" t="s">
        <v>142</v>
      </c>
      <c r="AX165" t="s">
        <v>142</v>
      </c>
      <c r="AY165">
        <v>226</v>
      </c>
      <c r="AZ165">
        <v>226</v>
      </c>
      <c r="BA165" t="s">
        <v>583</v>
      </c>
      <c r="BB165" t="s">
        <v>142</v>
      </c>
      <c r="BC165">
        <v>23424804</v>
      </c>
      <c r="BD165">
        <v>23424804</v>
      </c>
      <c r="BE165" t="s">
        <v>1183</v>
      </c>
      <c r="BF165" t="s">
        <v>142</v>
      </c>
      <c r="BG165" t="s">
        <v>142</v>
      </c>
      <c r="BH165">
        <v>-99</v>
      </c>
      <c r="BI165">
        <v>-99</v>
      </c>
      <c r="BJ165" t="s">
        <v>1426</v>
      </c>
      <c r="BK165" t="s">
        <v>1426</v>
      </c>
      <c r="BL165" t="s">
        <v>1758</v>
      </c>
      <c r="BM165" t="s">
        <v>921</v>
      </c>
      <c r="BN165">
        <v>10</v>
      </c>
      <c r="BO165">
        <v>17</v>
      </c>
      <c r="BP165">
        <v>6</v>
      </c>
      <c r="BQ165">
        <v>-99</v>
      </c>
      <c r="BR165">
        <v>1</v>
      </c>
      <c r="BS165">
        <v>0</v>
      </c>
      <c r="BT165">
        <v>4</v>
      </c>
      <c r="BU165">
        <v>9</v>
      </c>
      <c r="BV165">
        <v>1159320801</v>
      </c>
      <c r="BW165" t="s">
        <v>4077</v>
      </c>
      <c r="BX165" t="s">
        <v>4078</v>
      </c>
      <c r="BY165" t="s">
        <v>4079</v>
      </c>
      <c r="BZ165" t="s">
        <v>4080</v>
      </c>
      <c r="CA165" t="s">
        <v>141</v>
      </c>
      <c r="CB165" t="s">
        <v>4081</v>
      </c>
      <c r="CC165" t="s">
        <v>4082</v>
      </c>
      <c r="CD165" t="s">
        <v>4083</v>
      </c>
      <c r="CE165" t="s">
        <v>4084</v>
      </c>
      <c r="CF165" t="s">
        <v>4085</v>
      </c>
      <c r="CG165" t="s">
        <v>4086</v>
      </c>
      <c r="CH165" t="s">
        <v>4087</v>
      </c>
      <c r="CI165" t="s">
        <v>4088</v>
      </c>
      <c r="CJ165" t="s">
        <v>4089</v>
      </c>
      <c r="CK165" t="s">
        <v>4090</v>
      </c>
      <c r="CL165" t="s">
        <v>4091</v>
      </c>
      <c r="CM165" t="s">
        <v>4092</v>
      </c>
      <c r="CN165" t="s">
        <v>4093</v>
      </c>
      <c r="CO165" t="s">
        <v>4094</v>
      </c>
      <c r="CP165" t="s">
        <v>4095</v>
      </c>
      <c r="CQ165" t="s">
        <v>4096</v>
      </c>
      <c r="CR165" t="s">
        <v>4097</v>
      </c>
      <c r="CS165">
        <v>2.1678828150758198</v>
      </c>
      <c r="CT165">
        <v>8.8569207512558101</v>
      </c>
    </row>
    <row r="166" spans="1:98" x14ac:dyDescent="0.2">
      <c r="A166">
        <v>-15.3975820256895</v>
      </c>
      <c r="B166">
        <v>13.4497295585573</v>
      </c>
      <c r="C166" t="s">
        <v>1176</v>
      </c>
      <c r="D166">
        <v>0</v>
      </c>
      <c r="E166">
        <v>6</v>
      </c>
      <c r="F166" t="s">
        <v>167</v>
      </c>
      <c r="G166" t="s">
        <v>168</v>
      </c>
      <c r="H166">
        <v>0</v>
      </c>
      <c r="I166">
        <v>2</v>
      </c>
      <c r="J166" t="s">
        <v>1177</v>
      </c>
      <c r="K166" t="s">
        <v>167</v>
      </c>
      <c r="L166" t="s">
        <v>168</v>
      </c>
      <c r="M166">
        <v>0</v>
      </c>
      <c r="N166" t="s">
        <v>167</v>
      </c>
      <c r="O166" t="s">
        <v>168</v>
      </c>
      <c r="P166">
        <v>0</v>
      </c>
      <c r="Q166" t="s">
        <v>167</v>
      </c>
      <c r="R166" t="s">
        <v>168</v>
      </c>
      <c r="S166">
        <v>0</v>
      </c>
      <c r="T166" t="s">
        <v>167</v>
      </c>
      <c r="U166" t="s">
        <v>4098</v>
      </c>
      <c r="V166" t="s">
        <v>168</v>
      </c>
      <c r="W166" t="s">
        <v>167</v>
      </c>
      <c r="Y166" t="s">
        <v>167</v>
      </c>
      <c r="Z166" t="s">
        <v>596</v>
      </c>
      <c r="AA166" t="s">
        <v>4099</v>
      </c>
      <c r="AC166" t="s">
        <v>856</v>
      </c>
      <c r="AF166" t="s">
        <v>856</v>
      </c>
      <c r="AH166">
        <v>1</v>
      </c>
      <c r="AI166">
        <v>4</v>
      </c>
      <c r="AJ166">
        <v>1</v>
      </c>
      <c r="AK166">
        <v>8</v>
      </c>
      <c r="AL166">
        <v>2051363</v>
      </c>
      <c r="AM166">
        <v>12</v>
      </c>
      <c r="AN166">
        <v>3387</v>
      </c>
      <c r="AO166">
        <v>2017</v>
      </c>
      <c r="AP166">
        <v>2003</v>
      </c>
      <c r="AQ166">
        <v>2016</v>
      </c>
      <c r="AR166" t="s">
        <v>1424</v>
      </c>
      <c r="AS166" t="s">
        <v>1425</v>
      </c>
      <c r="AT166">
        <v>-99</v>
      </c>
      <c r="AU166" t="s">
        <v>595</v>
      </c>
      <c r="AV166" t="s">
        <v>596</v>
      </c>
      <c r="AW166" t="s">
        <v>168</v>
      </c>
      <c r="AX166" t="s">
        <v>168</v>
      </c>
      <c r="AY166">
        <v>270</v>
      </c>
      <c r="AZ166">
        <v>270</v>
      </c>
      <c r="BA166" t="s">
        <v>596</v>
      </c>
      <c r="BB166" t="s">
        <v>168</v>
      </c>
      <c r="BC166">
        <v>23424821</v>
      </c>
      <c r="BD166">
        <v>23424821</v>
      </c>
      <c r="BE166" t="s">
        <v>1183</v>
      </c>
      <c r="BF166" t="s">
        <v>168</v>
      </c>
      <c r="BG166" t="s">
        <v>168</v>
      </c>
      <c r="BH166">
        <v>-99</v>
      </c>
      <c r="BI166">
        <v>-99</v>
      </c>
      <c r="BJ166" t="s">
        <v>1426</v>
      </c>
      <c r="BK166" t="s">
        <v>1426</v>
      </c>
      <c r="BL166" t="s">
        <v>2762</v>
      </c>
      <c r="BM166" t="s">
        <v>921</v>
      </c>
      <c r="BN166">
        <v>6</v>
      </c>
      <c r="BO166">
        <v>10</v>
      </c>
      <c r="BP166">
        <v>6</v>
      </c>
      <c r="BQ166">
        <v>-99</v>
      </c>
      <c r="BR166">
        <v>1</v>
      </c>
      <c r="BS166">
        <v>0</v>
      </c>
      <c r="BT166">
        <v>5</v>
      </c>
      <c r="BU166">
        <v>10</v>
      </c>
      <c r="BV166">
        <v>1159320797</v>
      </c>
      <c r="BW166" t="s">
        <v>4100</v>
      </c>
      <c r="BX166" t="s">
        <v>4101</v>
      </c>
      <c r="BY166" t="s">
        <v>4102</v>
      </c>
      <c r="BZ166" t="s">
        <v>167</v>
      </c>
      <c r="CA166" t="s">
        <v>4098</v>
      </c>
      <c r="CB166" t="s">
        <v>167</v>
      </c>
      <c r="CC166" t="s">
        <v>4103</v>
      </c>
      <c r="CD166" t="s">
        <v>4104</v>
      </c>
      <c r="CE166" t="s">
        <v>4105</v>
      </c>
      <c r="CF166" t="s">
        <v>167</v>
      </c>
      <c r="CG166" t="s">
        <v>167</v>
      </c>
      <c r="CH166" t="s">
        <v>167</v>
      </c>
      <c r="CI166" t="s">
        <v>4106</v>
      </c>
      <c r="CJ166" t="s">
        <v>4107</v>
      </c>
      <c r="CK166" t="s">
        <v>167</v>
      </c>
      <c r="CL166" t="s">
        <v>167</v>
      </c>
      <c r="CM166" t="s">
        <v>4108</v>
      </c>
      <c r="CN166" t="s">
        <v>4109</v>
      </c>
      <c r="CO166" t="s">
        <v>167</v>
      </c>
      <c r="CP166" t="s">
        <v>4110</v>
      </c>
      <c r="CQ166" t="s">
        <v>167</v>
      </c>
      <c r="CR166" t="s">
        <v>4111</v>
      </c>
      <c r="CS166">
        <v>0.876541796922368</v>
      </c>
      <c r="CT166">
        <v>11.2693999011919</v>
      </c>
    </row>
    <row r="167" spans="1:98" x14ac:dyDescent="0.2">
      <c r="A167">
        <v>114.131446886842</v>
      </c>
      <c r="B167">
        <v>22.3846368940765</v>
      </c>
      <c r="C167" t="s">
        <v>1176</v>
      </c>
      <c r="D167">
        <v>0</v>
      </c>
      <c r="E167">
        <v>4</v>
      </c>
      <c r="F167" t="s">
        <v>93</v>
      </c>
      <c r="G167" t="s">
        <v>976</v>
      </c>
      <c r="H167">
        <v>1</v>
      </c>
      <c r="I167">
        <v>2</v>
      </c>
      <c r="J167" t="s">
        <v>1346</v>
      </c>
      <c r="K167" t="s">
        <v>977</v>
      </c>
      <c r="L167" t="s">
        <v>96</v>
      </c>
      <c r="M167">
        <v>0</v>
      </c>
      <c r="N167" t="s">
        <v>977</v>
      </c>
      <c r="O167" t="s">
        <v>96</v>
      </c>
      <c r="P167">
        <v>0</v>
      </c>
      <c r="Q167" t="s">
        <v>977</v>
      </c>
      <c r="R167" t="s">
        <v>96</v>
      </c>
      <c r="S167">
        <v>0</v>
      </c>
      <c r="T167" t="s">
        <v>4112</v>
      </c>
      <c r="U167" t="s">
        <v>4112</v>
      </c>
      <c r="V167" t="s">
        <v>96</v>
      </c>
      <c r="W167" t="s">
        <v>4112</v>
      </c>
      <c r="Y167" t="s">
        <v>4113</v>
      </c>
      <c r="Z167" t="s">
        <v>560</v>
      </c>
      <c r="AA167" t="s">
        <v>4114</v>
      </c>
      <c r="AC167" t="s">
        <v>4112</v>
      </c>
      <c r="AD167" t="s">
        <v>93</v>
      </c>
      <c r="AF167" t="s">
        <v>859</v>
      </c>
      <c r="AH167">
        <v>4</v>
      </c>
      <c r="AI167">
        <v>4</v>
      </c>
      <c r="AJ167">
        <v>4</v>
      </c>
      <c r="AK167">
        <v>3</v>
      </c>
      <c r="AL167">
        <v>7191503</v>
      </c>
      <c r="AM167">
        <v>13</v>
      </c>
      <c r="AN167">
        <v>427400</v>
      </c>
      <c r="AO167">
        <v>2017</v>
      </c>
      <c r="AP167">
        <v>2006</v>
      </c>
      <c r="AQ167">
        <v>2016</v>
      </c>
      <c r="AR167" t="s">
        <v>1203</v>
      </c>
      <c r="AS167" t="s">
        <v>1289</v>
      </c>
      <c r="AT167">
        <v>0</v>
      </c>
      <c r="AU167" t="s">
        <v>560</v>
      </c>
      <c r="AV167" t="s">
        <v>560</v>
      </c>
      <c r="AW167" t="s">
        <v>96</v>
      </c>
      <c r="AX167" t="s">
        <v>96</v>
      </c>
      <c r="AY167">
        <v>344</v>
      </c>
      <c r="AZ167">
        <v>344</v>
      </c>
      <c r="BA167" t="s">
        <v>560</v>
      </c>
      <c r="BB167" t="s">
        <v>96</v>
      </c>
      <c r="BC167">
        <v>24865698</v>
      </c>
      <c r="BD167">
        <v>24865698</v>
      </c>
      <c r="BE167" t="s">
        <v>1183</v>
      </c>
      <c r="BF167" t="s">
        <v>96</v>
      </c>
      <c r="BG167" t="s">
        <v>96</v>
      </c>
      <c r="BH167">
        <v>-99</v>
      </c>
      <c r="BI167">
        <v>-99</v>
      </c>
      <c r="BJ167" t="s">
        <v>1184</v>
      </c>
      <c r="BK167" t="s">
        <v>1184</v>
      </c>
      <c r="BL167" t="s">
        <v>1348</v>
      </c>
      <c r="BM167" t="s">
        <v>842</v>
      </c>
      <c r="BN167">
        <v>9</v>
      </c>
      <c r="BO167">
        <v>9</v>
      </c>
      <c r="BP167">
        <v>4</v>
      </c>
      <c r="BQ167">
        <v>-99</v>
      </c>
      <c r="BR167">
        <v>-99</v>
      </c>
      <c r="BS167">
        <v>0</v>
      </c>
      <c r="BT167">
        <v>4</v>
      </c>
      <c r="BU167">
        <v>9</v>
      </c>
      <c r="BV167">
        <v>1159320473</v>
      </c>
      <c r="BW167" t="s">
        <v>4115</v>
      </c>
      <c r="BX167" t="s">
        <v>4116</v>
      </c>
      <c r="BY167" t="s">
        <v>4117</v>
      </c>
      <c r="BZ167" t="s">
        <v>4118</v>
      </c>
      <c r="CA167" t="s">
        <v>4112</v>
      </c>
      <c r="CB167" t="s">
        <v>4112</v>
      </c>
      <c r="CC167" t="s">
        <v>4112</v>
      </c>
      <c r="CD167" t="s">
        <v>4119</v>
      </c>
      <c r="CE167" t="s">
        <v>4120</v>
      </c>
      <c r="CF167" t="s">
        <v>4118</v>
      </c>
      <c r="CG167" t="s">
        <v>4112</v>
      </c>
      <c r="CH167" t="s">
        <v>4112</v>
      </c>
      <c r="CI167" t="s">
        <v>4121</v>
      </c>
      <c r="CJ167" t="s">
        <v>4122</v>
      </c>
      <c r="CK167" t="s">
        <v>4118</v>
      </c>
      <c r="CL167" t="s">
        <v>4118</v>
      </c>
      <c r="CM167" t="s">
        <v>4112</v>
      </c>
      <c r="CN167" t="s">
        <v>4123</v>
      </c>
      <c r="CO167" t="s">
        <v>4118</v>
      </c>
      <c r="CP167" t="s">
        <v>4112</v>
      </c>
      <c r="CQ167" t="s">
        <v>4124</v>
      </c>
      <c r="CR167" t="s">
        <v>4121</v>
      </c>
      <c r="CS167">
        <v>9.0865781906813894E-2</v>
      </c>
      <c r="CT167">
        <v>4.2549733691367804</v>
      </c>
    </row>
    <row r="168" spans="1:98" x14ac:dyDescent="0.2">
      <c r="A168">
        <v>12.4534177293956</v>
      </c>
      <c r="B168">
        <v>41.9033124692439</v>
      </c>
      <c r="C168" t="s">
        <v>1176</v>
      </c>
      <c r="D168">
        <v>0</v>
      </c>
      <c r="E168">
        <v>6</v>
      </c>
      <c r="F168" t="s">
        <v>1053</v>
      </c>
      <c r="G168" t="s">
        <v>1054</v>
      </c>
      <c r="H168">
        <v>0</v>
      </c>
      <c r="I168">
        <v>2</v>
      </c>
      <c r="J168" t="s">
        <v>1177</v>
      </c>
      <c r="K168" t="s">
        <v>1053</v>
      </c>
      <c r="L168" t="s">
        <v>1054</v>
      </c>
      <c r="M168">
        <v>0</v>
      </c>
      <c r="N168" t="s">
        <v>1053</v>
      </c>
      <c r="O168" t="s">
        <v>1054</v>
      </c>
      <c r="P168">
        <v>0</v>
      </c>
      <c r="Q168" t="s">
        <v>1053</v>
      </c>
      <c r="R168" t="s">
        <v>1054</v>
      </c>
      <c r="S168">
        <v>0</v>
      </c>
      <c r="T168" t="s">
        <v>1053</v>
      </c>
      <c r="U168" t="s">
        <v>1053</v>
      </c>
      <c r="V168" t="s">
        <v>1054</v>
      </c>
      <c r="W168" t="s">
        <v>1053</v>
      </c>
      <c r="Y168" t="s">
        <v>4125</v>
      </c>
      <c r="Z168" t="s">
        <v>4126</v>
      </c>
      <c r="AA168" t="s">
        <v>4127</v>
      </c>
      <c r="AC168" t="s">
        <v>4128</v>
      </c>
      <c r="AF168" t="s">
        <v>4129</v>
      </c>
      <c r="AG168" t="s">
        <v>4130</v>
      </c>
      <c r="AH168">
        <v>1</v>
      </c>
      <c r="AI168">
        <v>3</v>
      </c>
      <c r="AJ168">
        <v>4</v>
      </c>
      <c r="AK168">
        <v>2</v>
      </c>
      <c r="AL168">
        <v>1000</v>
      </c>
      <c r="AM168">
        <v>3</v>
      </c>
      <c r="AN168">
        <v>0</v>
      </c>
      <c r="AO168">
        <v>2015</v>
      </c>
      <c r="AP168">
        <v>-99</v>
      </c>
      <c r="AQ168">
        <v>0</v>
      </c>
      <c r="AR168" t="s">
        <v>1288</v>
      </c>
      <c r="AS168" t="s">
        <v>1289</v>
      </c>
      <c r="AT168">
        <v>0</v>
      </c>
      <c r="AU168" t="s">
        <v>4131</v>
      </c>
      <c r="AV168" t="s">
        <v>4132</v>
      </c>
      <c r="AW168" t="s">
        <v>1054</v>
      </c>
      <c r="AX168" t="s">
        <v>1054</v>
      </c>
      <c r="AY168">
        <v>336</v>
      </c>
      <c r="AZ168">
        <v>336</v>
      </c>
      <c r="BA168">
        <v>-99</v>
      </c>
      <c r="BB168">
        <v>-99</v>
      </c>
      <c r="BC168">
        <v>23424986</v>
      </c>
      <c r="BD168">
        <v>23424986</v>
      </c>
      <c r="BE168" t="s">
        <v>1183</v>
      </c>
      <c r="BF168" t="s">
        <v>1054</v>
      </c>
      <c r="BG168" t="s">
        <v>1054</v>
      </c>
      <c r="BH168">
        <v>-99</v>
      </c>
      <c r="BI168">
        <v>-99</v>
      </c>
      <c r="BJ168" t="s">
        <v>1584</v>
      </c>
      <c r="BK168" t="s">
        <v>1584</v>
      </c>
      <c r="BL168" t="s">
        <v>2365</v>
      </c>
      <c r="BM168" t="s">
        <v>846</v>
      </c>
      <c r="BN168">
        <v>7</v>
      </c>
      <c r="BO168">
        <v>7</v>
      </c>
      <c r="BP168">
        <v>4</v>
      </c>
      <c r="BQ168">
        <v>4</v>
      </c>
      <c r="BR168">
        <v>1</v>
      </c>
      <c r="BS168">
        <v>0</v>
      </c>
      <c r="BT168">
        <v>5</v>
      </c>
      <c r="BU168">
        <v>10</v>
      </c>
      <c r="BV168">
        <v>1159321407</v>
      </c>
      <c r="BW168" t="s">
        <v>4133</v>
      </c>
      <c r="BX168" t="s">
        <v>4134</v>
      </c>
      <c r="BY168" t="s">
        <v>4135</v>
      </c>
      <c r="BZ168" t="s">
        <v>4136</v>
      </c>
      <c r="CA168" t="s">
        <v>4137</v>
      </c>
      <c r="CB168" t="s">
        <v>4138</v>
      </c>
      <c r="CC168" t="s">
        <v>1053</v>
      </c>
      <c r="CD168" t="s">
        <v>4139</v>
      </c>
      <c r="CE168" t="s">
        <v>4140</v>
      </c>
      <c r="CF168" t="s">
        <v>4141</v>
      </c>
      <c r="CG168" t="s">
        <v>4142</v>
      </c>
      <c r="CH168" t="s">
        <v>4143</v>
      </c>
      <c r="CI168" t="s">
        <v>4144</v>
      </c>
      <c r="CJ168" t="s">
        <v>4145</v>
      </c>
      <c r="CK168" t="s">
        <v>4146</v>
      </c>
      <c r="CL168" t="s">
        <v>4147</v>
      </c>
      <c r="CM168" t="s">
        <v>4148</v>
      </c>
      <c r="CN168" t="s">
        <v>4149</v>
      </c>
      <c r="CO168" t="s">
        <v>4150</v>
      </c>
      <c r="CP168" t="s">
        <v>4142</v>
      </c>
      <c r="CQ168" t="s">
        <v>4151</v>
      </c>
      <c r="CR168" t="s">
        <v>4152</v>
      </c>
      <c r="CS168" s="40">
        <v>1.3241615306469599E-6</v>
      </c>
      <c r="CT168">
        <v>4.4314953411425297E-3</v>
      </c>
    </row>
    <row r="169" spans="1:98" x14ac:dyDescent="0.2">
      <c r="A169">
        <v>33.597794235143098</v>
      </c>
      <c r="B169">
        <v>35.276421095778701</v>
      </c>
      <c r="C169" t="s">
        <v>1176</v>
      </c>
      <c r="D169">
        <v>1</v>
      </c>
      <c r="E169">
        <v>6</v>
      </c>
      <c r="F169" t="s">
        <v>1016</v>
      </c>
      <c r="G169" t="s">
        <v>1017</v>
      </c>
      <c r="H169">
        <v>0</v>
      </c>
      <c r="I169">
        <v>2</v>
      </c>
      <c r="J169" t="s">
        <v>1177</v>
      </c>
      <c r="K169" t="s">
        <v>1016</v>
      </c>
      <c r="L169" t="s">
        <v>1017</v>
      </c>
      <c r="M169">
        <v>0</v>
      </c>
      <c r="N169" t="s">
        <v>1016</v>
      </c>
      <c r="O169" t="s">
        <v>1017</v>
      </c>
      <c r="P169">
        <v>0</v>
      </c>
      <c r="Q169" t="s">
        <v>1016</v>
      </c>
      <c r="R169" t="s">
        <v>1017</v>
      </c>
      <c r="S169">
        <v>1</v>
      </c>
      <c r="T169" t="s">
        <v>4153</v>
      </c>
      <c r="U169" t="s">
        <v>1016</v>
      </c>
      <c r="V169" t="s">
        <v>4154</v>
      </c>
      <c r="W169" t="s">
        <v>4153</v>
      </c>
      <c r="Y169" t="s">
        <v>4155</v>
      </c>
      <c r="Z169" t="s">
        <v>559</v>
      </c>
      <c r="AA169" t="s">
        <v>4156</v>
      </c>
      <c r="AD169" t="s">
        <v>1564</v>
      </c>
      <c r="AE169" t="s">
        <v>4157</v>
      </c>
      <c r="AF169" t="s">
        <v>4158</v>
      </c>
      <c r="AH169">
        <v>3</v>
      </c>
      <c r="AI169">
        <v>1</v>
      </c>
      <c r="AJ169">
        <v>4</v>
      </c>
      <c r="AK169">
        <v>8</v>
      </c>
      <c r="AL169">
        <v>265100</v>
      </c>
      <c r="AM169">
        <v>10</v>
      </c>
      <c r="AN169">
        <v>3600</v>
      </c>
      <c r="AO169">
        <v>2013</v>
      </c>
      <c r="AP169">
        <v>-99</v>
      </c>
      <c r="AQ169">
        <v>2013</v>
      </c>
      <c r="AR169" t="s">
        <v>1203</v>
      </c>
      <c r="AS169" t="s">
        <v>1204</v>
      </c>
      <c r="AT169">
        <v>-99</v>
      </c>
      <c r="AU169">
        <v>-99</v>
      </c>
      <c r="AV169">
        <v>-99</v>
      </c>
      <c r="AW169">
        <v>-99</v>
      </c>
      <c r="AX169">
        <v>-99</v>
      </c>
      <c r="AY169">
        <v>-99</v>
      </c>
      <c r="AZ169">
        <v>-99</v>
      </c>
      <c r="BA169">
        <v>-99</v>
      </c>
      <c r="BB169">
        <v>-99</v>
      </c>
      <c r="BC169">
        <v>-90</v>
      </c>
      <c r="BD169">
        <v>23424995</v>
      </c>
      <c r="BE169" t="s">
        <v>1308</v>
      </c>
      <c r="BF169" t="s">
        <v>120</v>
      </c>
      <c r="BG169" t="s">
        <v>120</v>
      </c>
      <c r="BH169">
        <v>-99</v>
      </c>
      <c r="BI169">
        <v>-99</v>
      </c>
      <c r="BJ169" t="s">
        <v>1184</v>
      </c>
      <c r="BK169" t="s">
        <v>1184</v>
      </c>
      <c r="BL169" t="s">
        <v>1291</v>
      </c>
      <c r="BM169" t="s">
        <v>846</v>
      </c>
      <c r="BN169">
        <v>9</v>
      </c>
      <c r="BO169">
        <v>15</v>
      </c>
      <c r="BP169">
        <v>6</v>
      </c>
      <c r="BQ169">
        <v>-99</v>
      </c>
      <c r="BR169">
        <v>1</v>
      </c>
      <c r="BS169">
        <v>0</v>
      </c>
      <c r="BT169">
        <v>6</v>
      </c>
      <c r="BU169">
        <v>10</v>
      </c>
      <c r="BV169">
        <v>1159320531</v>
      </c>
      <c r="BW169" t="s">
        <v>4159</v>
      </c>
      <c r="BX169" t="s">
        <v>4160</v>
      </c>
      <c r="BY169" t="s">
        <v>4161</v>
      </c>
      <c r="BZ169" t="s">
        <v>4162</v>
      </c>
      <c r="CA169" t="s">
        <v>4156</v>
      </c>
      <c r="CB169" t="s">
        <v>4163</v>
      </c>
      <c r="CC169" t="s">
        <v>4164</v>
      </c>
      <c r="CD169" t="s">
        <v>4165</v>
      </c>
      <c r="CE169" t="s">
        <v>4166</v>
      </c>
      <c r="CF169" t="s">
        <v>4167</v>
      </c>
      <c r="CG169" t="s">
        <v>4168</v>
      </c>
      <c r="CH169" t="s">
        <v>4169</v>
      </c>
      <c r="CI169" t="s">
        <v>4170</v>
      </c>
      <c r="CJ169" t="s">
        <v>4171</v>
      </c>
      <c r="CK169" t="s">
        <v>4172</v>
      </c>
      <c r="CL169" t="s">
        <v>4173</v>
      </c>
      <c r="CM169" t="s">
        <v>4174</v>
      </c>
      <c r="CN169" t="s">
        <v>4175</v>
      </c>
      <c r="CO169" t="s">
        <v>4176</v>
      </c>
      <c r="CP169" t="s">
        <v>4177</v>
      </c>
      <c r="CQ169" t="s">
        <v>4178</v>
      </c>
      <c r="CR169" t="s">
        <v>4179</v>
      </c>
      <c r="CS169">
        <v>0.32885628868484701</v>
      </c>
      <c r="CT169">
        <v>5.2582939390314598</v>
      </c>
    </row>
    <row r="170" spans="1:98" x14ac:dyDescent="0.2">
      <c r="A170">
        <v>33.2574699181394</v>
      </c>
      <c r="B170">
        <v>35.101996656203298</v>
      </c>
      <c r="C170" t="s">
        <v>1176</v>
      </c>
      <c r="D170">
        <v>1</v>
      </c>
      <c r="E170">
        <v>9</v>
      </c>
      <c r="F170" t="s">
        <v>982</v>
      </c>
      <c r="G170" t="s">
        <v>983</v>
      </c>
      <c r="H170">
        <v>0</v>
      </c>
      <c r="I170">
        <v>2</v>
      </c>
      <c r="J170" t="s">
        <v>1560</v>
      </c>
      <c r="K170" t="s">
        <v>982</v>
      </c>
      <c r="L170" t="s">
        <v>983</v>
      </c>
      <c r="M170">
        <v>0</v>
      </c>
      <c r="N170" t="s">
        <v>982</v>
      </c>
      <c r="O170" t="s">
        <v>983</v>
      </c>
      <c r="P170">
        <v>0</v>
      </c>
      <c r="Q170" t="s">
        <v>982</v>
      </c>
      <c r="R170" t="s">
        <v>983</v>
      </c>
      <c r="S170">
        <v>1</v>
      </c>
      <c r="T170" t="s">
        <v>4180</v>
      </c>
      <c r="U170" t="s">
        <v>4180</v>
      </c>
      <c r="V170" t="s">
        <v>4181</v>
      </c>
      <c r="W170" t="s">
        <v>4180</v>
      </c>
      <c r="AA170" t="s">
        <v>4182</v>
      </c>
      <c r="AF170" t="s">
        <v>982</v>
      </c>
      <c r="AH170">
        <v>4</v>
      </c>
      <c r="AI170">
        <v>1</v>
      </c>
      <c r="AJ170">
        <v>1</v>
      </c>
      <c r="AK170">
        <v>-99</v>
      </c>
      <c r="AL170">
        <v>10000</v>
      </c>
      <c r="AM170">
        <v>6</v>
      </c>
      <c r="AN170">
        <v>280</v>
      </c>
      <c r="AO170">
        <v>2013</v>
      </c>
      <c r="AP170">
        <v>-99</v>
      </c>
      <c r="AQ170">
        <v>2013</v>
      </c>
      <c r="AR170" t="s">
        <v>1203</v>
      </c>
      <c r="AS170" t="s">
        <v>1289</v>
      </c>
      <c r="AT170">
        <v>0</v>
      </c>
      <c r="AU170">
        <v>-99</v>
      </c>
      <c r="AV170">
        <v>-99</v>
      </c>
      <c r="AW170">
        <v>-99</v>
      </c>
      <c r="AX170">
        <v>-99</v>
      </c>
      <c r="AY170">
        <v>-99</v>
      </c>
      <c r="AZ170">
        <v>-99</v>
      </c>
      <c r="BA170">
        <v>-99</v>
      </c>
      <c r="BB170">
        <v>-99</v>
      </c>
      <c r="BC170">
        <v>-99</v>
      </c>
      <c r="BD170">
        <v>-99</v>
      </c>
      <c r="BE170" t="s">
        <v>1290</v>
      </c>
      <c r="BF170" t="s">
        <v>120</v>
      </c>
      <c r="BG170" t="s">
        <v>120</v>
      </c>
      <c r="BH170">
        <v>-99</v>
      </c>
      <c r="BI170">
        <v>-99</v>
      </c>
      <c r="BJ170" t="s">
        <v>1184</v>
      </c>
      <c r="BK170" t="s">
        <v>1184</v>
      </c>
      <c r="BL170" t="s">
        <v>1291</v>
      </c>
      <c r="BM170" t="s">
        <v>846</v>
      </c>
      <c r="BN170">
        <v>23</v>
      </c>
      <c r="BO170">
        <v>23</v>
      </c>
      <c r="BP170">
        <v>0</v>
      </c>
      <c r="BQ170">
        <v>-99</v>
      </c>
      <c r="BR170">
        <v>1</v>
      </c>
      <c r="BS170">
        <v>7</v>
      </c>
      <c r="BT170">
        <v>7.7</v>
      </c>
      <c r="BU170">
        <v>11</v>
      </c>
      <c r="BV170">
        <v>1159320511</v>
      </c>
      <c r="BW170" t="s">
        <v>4183</v>
      </c>
      <c r="BX170" t="s">
        <v>4184</v>
      </c>
      <c r="BY170" t="s">
        <v>4185</v>
      </c>
      <c r="BZ170" t="s">
        <v>4186</v>
      </c>
      <c r="CA170" t="s">
        <v>4187</v>
      </c>
      <c r="CB170" t="s">
        <v>4188</v>
      </c>
      <c r="CC170" t="s">
        <v>4189</v>
      </c>
      <c r="CD170" t="s">
        <v>4190</v>
      </c>
      <c r="CE170" t="s">
        <v>4191</v>
      </c>
      <c r="CF170" t="s">
        <v>4192</v>
      </c>
      <c r="CG170" t="s">
        <v>4193</v>
      </c>
      <c r="CH170" t="s">
        <v>4194</v>
      </c>
      <c r="CI170" t="s">
        <v>4195</v>
      </c>
      <c r="CJ170" t="s">
        <v>4196</v>
      </c>
      <c r="CK170" t="s">
        <v>4197</v>
      </c>
      <c r="CL170" t="s">
        <v>4198</v>
      </c>
      <c r="CM170" t="s">
        <v>4199</v>
      </c>
      <c r="CN170" t="s">
        <v>4200</v>
      </c>
      <c r="CO170" t="s">
        <v>4201</v>
      </c>
      <c r="CP170" t="s">
        <v>4202</v>
      </c>
      <c r="CQ170" t="s">
        <v>4203</v>
      </c>
      <c r="CR170" t="s">
        <v>4204</v>
      </c>
      <c r="CS170">
        <v>3.3711743542653501E-2</v>
      </c>
      <c r="CT170">
        <v>3.31579083784897</v>
      </c>
    </row>
    <row r="171" spans="1:98" x14ac:dyDescent="0.2">
      <c r="A171">
        <v>77.179952798742704</v>
      </c>
      <c r="B171">
        <v>35.391081981279697</v>
      </c>
      <c r="C171" t="s">
        <v>1176</v>
      </c>
      <c r="D171">
        <v>0</v>
      </c>
      <c r="E171">
        <v>5</v>
      </c>
      <c r="F171" t="s">
        <v>1004</v>
      </c>
      <c r="G171" t="s">
        <v>1005</v>
      </c>
      <c r="H171">
        <v>0</v>
      </c>
      <c r="I171">
        <v>2</v>
      </c>
      <c r="J171" t="s">
        <v>1560</v>
      </c>
      <c r="K171" t="s">
        <v>1006</v>
      </c>
      <c r="L171" t="s">
        <v>1005</v>
      </c>
      <c r="M171">
        <v>0</v>
      </c>
      <c r="N171" t="s">
        <v>1006</v>
      </c>
      <c r="O171" t="s">
        <v>1005</v>
      </c>
      <c r="P171">
        <v>0</v>
      </c>
      <c r="Q171" t="s">
        <v>1006</v>
      </c>
      <c r="R171" t="s">
        <v>1005</v>
      </c>
      <c r="S171">
        <v>1</v>
      </c>
      <c r="T171" t="s">
        <v>1006</v>
      </c>
      <c r="U171" t="s">
        <v>1006</v>
      </c>
      <c r="V171" t="s">
        <v>4205</v>
      </c>
      <c r="W171" t="s">
        <v>1006</v>
      </c>
      <c r="X171" t="s">
        <v>4206</v>
      </c>
      <c r="Y171" t="s">
        <v>4207</v>
      </c>
      <c r="Z171" t="s">
        <v>708</v>
      </c>
      <c r="AE171" t="s">
        <v>4208</v>
      </c>
      <c r="AF171" t="s">
        <v>1004</v>
      </c>
      <c r="AH171">
        <v>3</v>
      </c>
      <c r="AI171">
        <v>7</v>
      </c>
      <c r="AJ171">
        <v>6</v>
      </c>
      <c r="AK171">
        <v>-99</v>
      </c>
      <c r="AL171">
        <v>6000</v>
      </c>
      <c r="AM171">
        <v>5</v>
      </c>
      <c r="AN171">
        <v>15</v>
      </c>
      <c r="AO171">
        <v>2013</v>
      </c>
      <c r="AP171">
        <v>-99</v>
      </c>
      <c r="AQ171">
        <v>2013</v>
      </c>
      <c r="AR171" t="s">
        <v>1203</v>
      </c>
      <c r="AS171" t="s">
        <v>1182</v>
      </c>
      <c r="AT171">
        <v>-99</v>
      </c>
      <c r="AU171">
        <v>-99</v>
      </c>
      <c r="AV171">
        <v>-99</v>
      </c>
      <c r="AW171">
        <v>-99</v>
      </c>
      <c r="AX171">
        <v>-99</v>
      </c>
      <c r="AY171">
        <v>-99</v>
      </c>
      <c r="AZ171">
        <v>-99</v>
      </c>
      <c r="BA171">
        <v>-99</v>
      </c>
      <c r="BB171">
        <v>-99</v>
      </c>
      <c r="BC171">
        <v>23424928</v>
      </c>
      <c r="BD171">
        <v>23424928</v>
      </c>
      <c r="BE171" t="s">
        <v>1183</v>
      </c>
      <c r="BF171">
        <v>-99</v>
      </c>
      <c r="BG171" t="s">
        <v>1005</v>
      </c>
      <c r="BH171">
        <v>-99</v>
      </c>
      <c r="BI171">
        <v>-99</v>
      </c>
      <c r="BJ171" t="s">
        <v>1184</v>
      </c>
      <c r="BK171" t="s">
        <v>1184</v>
      </c>
      <c r="BL171" t="s">
        <v>1330</v>
      </c>
      <c r="BM171" t="s">
        <v>917</v>
      </c>
      <c r="BN171">
        <v>15</v>
      </c>
      <c r="BO171">
        <v>15</v>
      </c>
      <c r="BP171">
        <v>7</v>
      </c>
      <c r="BQ171">
        <v>-99</v>
      </c>
      <c r="BR171">
        <v>1</v>
      </c>
      <c r="BS171">
        <v>5</v>
      </c>
      <c r="BT171">
        <v>6.5</v>
      </c>
      <c r="BU171">
        <v>9.5</v>
      </c>
      <c r="BV171">
        <v>1159320963</v>
      </c>
      <c r="BW171" t="s">
        <v>4209</v>
      </c>
      <c r="BX171" t="s">
        <v>4210</v>
      </c>
      <c r="BY171" t="s">
        <v>4211</v>
      </c>
      <c r="BZ171" t="s">
        <v>4212</v>
      </c>
      <c r="CA171" t="s">
        <v>1006</v>
      </c>
      <c r="CB171" t="s">
        <v>4213</v>
      </c>
      <c r="CC171" t="s">
        <v>4214</v>
      </c>
      <c r="CD171" t="s">
        <v>4215</v>
      </c>
      <c r="CE171" t="s">
        <v>4216</v>
      </c>
      <c r="CF171" t="s">
        <v>4217</v>
      </c>
      <c r="CG171" t="s">
        <v>1006</v>
      </c>
      <c r="CH171" t="s">
        <v>4218</v>
      </c>
      <c r="CI171" t="s">
        <v>4219</v>
      </c>
      <c r="CJ171" t="s">
        <v>4220</v>
      </c>
      <c r="CK171" t="s">
        <v>4221</v>
      </c>
      <c r="CL171" t="s">
        <v>4222</v>
      </c>
      <c r="CM171" t="s">
        <v>4213</v>
      </c>
      <c r="CN171" t="s">
        <v>4223</v>
      </c>
      <c r="CO171" t="s">
        <v>4224</v>
      </c>
      <c r="CP171" t="s">
        <v>4225</v>
      </c>
      <c r="CQ171" t="s">
        <v>4226</v>
      </c>
      <c r="CR171" t="s">
        <v>4227</v>
      </c>
      <c r="CS171">
        <v>0.20710586603968301</v>
      </c>
      <c r="CT171">
        <v>2.5381300374436799</v>
      </c>
    </row>
    <row r="172" spans="1:98" x14ac:dyDescent="0.2">
      <c r="A172">
        <v>63.383897003137697</v>
      </c>
      <c r="B172">
        <v>45.978330138225097</v>
      </c>
      <c r="C172" t="s">
        <v>1176</v>
      </c>
      <c r="D172">
        <v>0</v>
      </c>
      <c r="E172">
        <v>5</v>
      </c>
      <c r="F172" t="s">
        <v>229</v>
      </c>
      <c r="G172" t="s">
        <v>230</v>
      </c>
      <c r="H172">
        <v>1</v>
      </c>
      <c r="I172">
        <v>2</v>
      </c>
      <c r="J172" t="s">
        <v>3599</v>
      </c>
      <c r="K172" t="s">
        <v>1008</v>
      </c>
      <c r="L172" t="s">
        <v>1009</v>
      </c>
      <c r="M172">
        <v>0</v>
      </c>
      <c r="N172" t="s">
        <v>1008</v>
      </c>
      <c r="O172" t="s">
        <v>1009</v>
      </c>
      <c r="P172">
        <v>0</v>
      </c>
      <c r="Q172" t="s">
        <v>1008</v>
      </c>
      <c r="R172" t="s">
        <v>1009</v>
      </c>
      <c r="S172">
        <v>1</v>
      </c>
      <c r="T172" t="s">
        <v>4228</v>
      </c>
      <c r="U172" t="s">
        <v>4229</v>
      </c>
      <c r="V172" t="s">
        <v>4230</v>
      </c>
      <c r="W172" t="s">
        <v>4231</v>
      </c>
      <c r="Y172" t="s">
        <v>4232</v>
      </c>
      <c r="Z172" t="s">
        <v>3564</v>
      </c>
      <c r="AD172" t="s">
        <v>4233</v>
      </c>
      <c r="AE172" t="s">
        <v>4234</v>
      </c>
      <c r="AF172" t="s">
        <v>4229</v>
      </c>
      <c r="AG172" t="s">
        <v>1008</v>
      </c>
      <c r="AH172">
        <v>6</v>
      </c>
      <c r="AI172">
        <v>1</v>
      </c>
      <c r="AJ172">
        <v>6</v>
      </c>
      <c r="AK172">
        <v>1</v>
      </c>
      <c r="AL172">
        <v>70000</v>
      </c>
      <c r="AM172">
        <v>8</v>
      </c>
      <c r="AN172">
        <v>1155</v>
      </c>
      <c r="AO172">
        <v>2013</v>
      </c>
      <c r="AP172">
        <v>-99</v>
      </c>
      <c r="AQ172">
        <v>2013</v>
      </c>
      <c r="AR172" t="s">
        <v>1288</v>
      </c>
      <c r="AS172" t="s">
        <v>1204</v>
      </c>
      <c r="AT172">
        <v>0</v>
      </c>
      <c r="AU172">
        <v>-99</v>
      </c>
      <c r="AV172">
        <v>-99</v>
      </c>
      <c r="AW172">
        <v>-99</v>
      </c>
      <c r="AX172">
        <v>-99</v>
      </c>
      <c r="AY172">
        <v>-99</v>
      </c>
      <c r="AZ172">
        <v>-99</v>
      </c>
      <c r="BA172">
        <v>-99</v>
      </c>
      <c r="BB172">
        <v>-99</v>
      </c>
      <c r="BC172">
        <v>-90</v>
      </c>
      <c r="BD172">
        <v>20070177</v>
      </c>
      <c r="BE172" t="s">
        <v>4235</v>
      </c>
      <c r="BF172" t="s">
        <v>230</v>
      </c>
      <c r="BG172" t="s">
        <v>1009</v>
      </c>
      <c r="BH172">
        <v>-99</v>
      </c>
      <c r="BI172">
        <v>-99</v>
      </c>
      <c r="BJ172" t="s">
        <v>1184</v>
      </c>
      <c r="BK172" t="s">
        <v>1184</v>
      </c>
      <c r="BL172" t="s">
        <v>1943</v>
      </c>
      <c r="BM172" t="s">
        <v>846</v>
      </c>
      <c r="BN172">
        <v>8</v>
      </c>
      <c r="BO172">
        <v>19</v>
      </c>
      <c r="BP172">
        <v>5</v>
      </c>
      <c r="BQ172">
        <v>-99</v>
      </c>
      <c r="BR172">
        <v>-99</v>
      </c>
      <c r="BS172">
        <v>5</v>
      </c>
      <c r="BT172">
        <v>6</v>
      </c>
      <c r="BU172">
        <v>9.5</v>
      </c>
      <c r="BV172">
        <v>1159320965</v>
      </c>
      <c r="BW172" t="s">
        <v>4236</v>
      </c>
      <c r="BX172" t="s">
        <v>4237</v>
      </c>
      <c r="BY172" t="s">
        <v>4238</v>
      </c>
      <c r="BZ172" t="s">
        <v>4228</v>
      </c>
      <c r="CA172" t="s">
        <v>4228</v>
      </c>
      <c r="CB172" t="s">
        <v>4228</v>
      </c>
      <c r="CC172" t="s">
        <v>4239</v>
      </c>
      <c r="CD172" t="s">
        <v>4240</v>
      </c>
      <c r="CE172" t="s">
        <v>4241</v>
      </c>
      <c r="CF172" t="s">
        <v>4242</v>
      </c>
      <c r="CG172" t="s">
        <v>4231</v>
      </c>
      <c r="CH172" t="s">
        <v>4243</v>
      </c>
      <c r="CI172" t="s">
        <v>4244</v>
      </c>
      <c r="CJ172" t="s">
        <v>4245</v>
      </c>
      <c r="CK172" t="s">
        <v>4246</v>
      </c>
      <c r="CL172" t="s">
        <v>4242</v>
      </c>
      <c r="CM172" t="s">
        <v>4228</v>
      </c>
      <c r="CN172" t="s">
        <v>4247</v>
      </c>
      <c r="CO172" t="s">
        <v>4242</v>
      </c>
      <c r="CP172" t="s">
        <v>4231</v>
      </c>
      <c r="CQ172" t="s">
        <v>4228</v>
      </c>
      <c r="CR172" t="s">
        <v>4248</v>
      </c>
      <c r="CS172">
        <v>0.75480974667834699</v>
      </c>
      <c r="CT172">
        <v>3.1504017745742998</v>
      </c>
    </row>
    <row r="173" spans="1:98" x14ac:dyDescent="0.2">
      <c r="A173">
        <v>32.933994860347703</v>
      </c>
      <c r="B173">
        <v>34.631813284864897</v>
      </c>
      <c r="C173" t="s">
        <v>1176</v>
      </c>
      <c r="D173">
        <v>3</v>
      </c>
      <c r="E173">
        <v>3</v>
      </c>
      <c r="F173" t="s">
        <v>453</v>
      </c>
      <c r="G173" t="s">
        <v>1038</v>
      </c>
      <c r="H173">
        <v>1</v>
      </c>
      <c r="I173">
        <v>2</v>
      </c>
      <c r="J173" t="s">
        <v>1283</v>
      </c>
      <c r="K173" t="s">
        <v>1041</v>
      </c>
      <c r="L173" t="s">
        <v>1042</v>
      </c>
      <c r="M173">
        <v>0</v>
      </c>
      <c r="N173" t="s">
        <v>1041</v>
      </c>
      <c r="O173" t="s">
        <v>1042</v>
      </c>
      <c r="P173">
        <v>0</v>
      </c>
      <c r="Q173" t="s">
        <v>1041</v>
      </c>
      <c r="R173" t="s">
        <v>1042</v>
      </c>
      <c r="S173">
        <v>0</v>
      </c>
      <c r="T173" t="s">
        <v>4249</v>
      </c>
      <c r="U173" t="s">
        <v>4249</v>
      </c>
      <c r="V173" t="s">
        <v>1042</v>
      </c>
      <c r="W173" t="s">
        <v>4249</v>
      </c>
      <c r="Y173" t="s">
        <v>4250</v>
      </c>
      <c r="Z173" t="s">
        <v>4251</v>
      </c>
      <c r="AD173" t="s">
        <v>1287</v>
      </c>
      <c r="AF173" t="s">
        <v>1041</v>
      </c>
      <c r="AH173">
        <v>6</v>
      </c>
      <c r="AI173">
        <v>6</v>
      </c>
      <c r="AJ173">
        <v>6</v>
      </c>
      <c r="AK173">
        <v>3</v>
      </c>
      <c r="AL173">
        <v>7850</v>
      </c>
      <c r="AM173">
        <v>5</v>
      </c>
      <c r="AN173">
        <v>314</v>
      </c>
      <c r="AO173">
        <v>2017</v>
      </c>
      <c r="AP173">
        <v>-99</v>
      </c>
      <c r="AQ173">
        <v>2016</v>
      </c>
      <c r="AR173" t="s">
        <v>1288</v>
      </c>
      <c r="AS173" t="s">
        <v>1289</v>
      </c>
      <c r="AT173">
        <v>-99</v>
      </c>
      <c r="AU173">
        <v>-99</v>
      </c>
      <c r="AV173">
        <v>-99</v>
      </c>
      <c r="AW173">
        <v>-99</v>
      </c>
      <c r="AX173">
        <v>-99</v>
      </c>
      <c r="AY173">
        <v>-99</v>
      </c>
      <c r="AZ173">
        <v>-99</v>
      </c>
      <c r="BA173">
        <v>-99</v>
      </c>
      <c r="BB173">
        <v>-99</v>
      </c>
      <c r="BC173">
        <v>-99</v>
      </c>
      <c r="BD173">
        <v>-99</v>
      </c>
      <c r="BE173" t="s">
        <v>1290</v>
      </c>
      <c r="BF173" t="s">
        <v>454</v>
      </c>
      <c r="BG173" t="s">
        <v>1042</v>
      </c>
      <c r="BH173">
        <v>-99</v>
      </c>
      <c r="BI173">
        <v>-99</v>
      </c>
      <c r="BJ173" t="s">
        <v>1184</v>
      </c>
      <c r="BK173" t="s">
        <v>1184</v>
      </c>
      <c r="BL173" t="s">
        <v>1291</v>
      </c>
      <c r="BM173" t="s">
        <v>846</v>
      </c>
      <c r="BN173">
        <v>8</v>
      </c>
      <c r="BO173">
        <v>8</v>
      </c>
      <c r="BP173">
        <v>4</v>
      </c>
      <c r="BQ173">
        <v>-99</v>
      </c>
      <c r="BR173">
        <v>-99</v>
      </c>
      <c r="BS173">
        <v>0</v>
      </c>
      <c r="BT173">
        <v>6.5</v>
      </c>
      <c r="BU173">
        <v>11</v>
      </c>
      <c r="BV173">
        <v>1159320741</v>
      </c>
      <c r="BW173" t="s">
        <v>4252</v>
      </c>
      <c r="BZ173" t="s">
        <v>4249</v>
      </c>
      <c r="CA173" t="s">
        <v>4249</v>
      </c>
      <c r="CF173" t="s">
        <v>4253</v>
      </c>
      <c r="CL173" t="s">
        <v>4249</v>
      </c>
      <c r="CS173">
        <v>9.7014755384634607E-3</v>
      </c>
      <c r="CT173">
        <v>0.86475812716646705</v>
      </c>
    </row>
    <row r="174" spans="1:98" x14ac:dyDescent="0.2">
      <c r="A174">
        <v>19.9083990639378</v>
      </c>
      <c r="B174">
        <v>-80.5082193787742</v>
      </c>
      <c r="C174" t="s">
        <v>1176</v>
      </c>
      <c r="D174">
        <v>0</v>
      </c>
      <c r="E174">
        <v>4</v>
      </c>
      <c r="F174" t="s">
        <v>956</v>
      </c>
      <c r="G174" t="s">
        <v>957</v>
      </c>
      <c r="H174">
        <v>0</v>
      </c>
      <c r="I174">
        <v>2</v>
      </c>
      <c r="J174" t="s">
        <v>1560</v>
      </c>
      <c r="K174" t="s">
        <v>956</v>
      </c>
      <c r="L174" t="s">
        <v>957</v>
      </c>
      <c r="M174">
        <v>0</v>
      </c>
      <c r="N174" t="s">
        <v>956</v>
      </c>
      <c r="O174" t="s">
        <v>957</v>
      </c>
      <c r="P174">
        <v>0</v>
      </c>
      <c r="Q174" t="s">
        <v>956</v>
      </c>
      <c r="R174" t="s">
        <v>957</v>
      </c>
      <c r="S174">
        <v>0</v>
      </c>
      <c r="T174" t="s">
        <v>956</v>
      </c>
      <c r="U174" t="s">
        <v>956</v>
      </c>
      <c r="V174" t="s">
        <v>957</v>
      </c>
      <c r="W174" t="s">
        <v>956</v>
      </c>
      <c r="Y174" t="s">
        <v>4254</v>
      </c>
      <c r="Z174" t="s">
        <v>4255</v>
      </c>
      <c r="AE174" t="s">
        <v>4256</v>
      </c>
      <c r="AF174" t="s">
        <v>956</v>
      </c>
      <c r="AH174">
        <v>4</v>
      </c>
      <c r="AI174">
        <v>5</v>
      </c>
      <c r="AJ174">
        <v>1</v>
      </c>
      <c r="AK174">
        <v>-99</v>
      </c>
      <c r="AL174">
        <v>4050</v>
      </c>
      <c r="AM174">
        <v>4</v>
      </c>
      <c r="AN174">
        <v>810</v>
      </c>
      <c r="AO174">
        <v>2013</v>
      </c>
      <c r="AP174">
        <v>-99</v>
      </c>
      <c r="AQ174">
        <v>2013</v>
      </c>
      <c r="AR174" t="s">
        <v>1203</v>
      </c>
      <c r="AS174" t="s">
        <v>1289</v>
      </c>
      <c r="AT174">
        <v>-99</v>
      </c>
      <c r="AU174" t="s">
        <v>4257</v>
      </c>
      <c r="AV174" t="s">
        <v>4255</v>
      </c>
      <c r="AW174" t="s">
        <v>957</v>
      </c>
      <c r="AX174" t="s">
        <v>957</v>
      </c>
      <c r="AY174">
        <v>10</v>
      </c>
      <c r="AZ174">
        <v>-99</v>
      </c>
      <c r="BA174">
        <v>-99</v>
      </c>
      <c r="BB174">
        <v>-99</v>
      </c>
      <c r="BC174">
        <v>28289409</v>
      </c>
      <c r="BD174">
        <v>28289409</v>
      </c>
      <c r="BE174" t="s">
        <v>1183</v>
      </c>
      <c r="BF174" t="s">
        <v>957</v>
      </c>
      <c r="BG174" t="s">
        <v>957</v>
      </c>
      <c r="BH174">
        <v>-99</v>
      </c>
      <c r="BI174">
        <v>-99</v>
      </c>
      <c r="BJ174" t="s">
        <v>956</v>
      </c>
      <c r="BK174" t="s">
        <v>956</v>
      </c>
      <c r="BL174" t="s">
        <v>956</v>
      </c>
      <c r="BM174" t="s">
        <v>956</v>
      </c>
      <c r="BN174">
        <v>10</v>
      </c>
      <c r="BO174">
        <v>10</v>
      </c>
      <c r="BP174">
        <v>4</v>
      </c>
      <c r="BQ174">
        <v>-99</v>
      </c>
      <c r="BR174">
        <v>1</v>
      </c>
      <c r="BS174">
        <v>0</v>
      </c>
      <c r="BT174">
        <v>4</v>
      </c>
      <c r="BU174">
        <v>9</v>
      </c>
      <c r="BV174">
        <v>1159320335</v>
      </c>
      <c r="BW174" t="s">
        <v>4258</v>
      </c>
      <c r="BX174" t="s">
        <v>4259</v>
      </c>
      <c r="BY174" t="s">
        <v>4260</v>
      </c>
      <c r="BZ174" t="s">
        <v>4261</v>
      </c>
      <c r="CA174" t="s">
        <v>956</v>
      </c>
      <c r="CB174" t="s">
        <v>4262</v>
      </c>
      <c r="CC174" t="s">
        <v>4263</v>
      </c>
      <c r="CD174" t="s">
        <v>4264</v>
      </c>
      <c r="CE174" t="s">
        <v>4265</v>
      </c>
      <c r="CF174" t="s">
        <v>4261</v>
      </c>
      <c r="CG174" t="s">
        <v>4266</v>
      </c>
      <c r="CH174" t="s">
        <v>4267</v>
      </c>
      <c r="CI174" t="s">
        <v>4268</v>
      </c>
      <c r="CJ174" t="s">
        <v>4269</v>
      </c>
      <c r="CK174" t="s">
        <v>956</v>
      </c>
      <c r="CL174" t="s">
        <v>4270</v>
      </c>
      <c r="CM174" t="s">
        <v>4262</v>
      </c>
      <c r="CN174" t="s">
        <v>4271</v>
      </c>
      <c r="CO174" t="s">
        <v>4272</v>
      </c>
      <c r="CP174" t="s">
        <v>4261</v>
      </c>
      <c r="CQ174" t="s">
        <v>4273</v>
      </c>
      <c r="CR174" t="s">
        <v>4274</v>
      </c>
      <c r="CS174">
        <v>6049.5746930424903</v>
      </c>
      <c r="CT174">
        <v>1951.6720850289501</v>
      </c>
    </row>
    <row r="175" spans="1:98" x14ac:dyDescent="0.2">
      <c r="A175">
        <v>134.49111878779999</v>
      </c>
      <c r="B175">
        <v>-25.732310539055799</v>
      </c>
      <c r="C175" t="s">
        <v>1176</v>
      </c>
      <c r="D175">
        <v>0</v>
      </c>
      <c r="E175">
        <v>2</v>
      </c>
      <c r="F175" t="s">
        <v>31</v>
      </c>
      <c r="G175" t="s">
        <v>958</v>
      </c>
      <c r="H175">
        <v>1</v>
      </c>
      <c r="I175">
        <v>2</v>
      </c>
      <c r="J175" t="s">
        <v>1346</v>
      </c>
      <c r="K175" t="s">
        <v>31</v>
      </c>
      <c r="L175" t="s">
        <v>32</v>
      </c>
      <c r="M175">
        <v>0</v>
      </c>
      <c r="N175" t="s">
        <v>31</v>
      </c>
      <c r="O175" t="s">
        <v>32</v>
      </c>
      <c r="P175">
        <v>0</v>
      </c>
      <c r="Q175" t="s">
        <v>31</v>
      </c>
      <c r="R175" t="s">
        <v>32</v>
      </c>
      <c r="S175">
        <v>0</v>
      </c>
      <c r="T175" t="s">
        <v>31</v>
      </c>
      <c r="U175" t="s">
        <v>31</v>
      </c>
      <c r="V175" t="s">
        <v>32</v>
      </c>
      <c r="W175" t="s">
        <v>31</v>
      </c>
      <c r="Y175" t="s">
        <v>4275</v>
      </c>
      <c r="Z175" t="s">
        <v>528</v>
      </c>
      <c r="AA175" t="s">
        <v>4276</v>
      </c>
      <c r="AC175" t="s">
        <v>31</v>
      </c>
      <c r="AF175" t="s">
        <v>31</v>
      </c>
      <c r="AH175">
        <v>1</v>
      </c>
      <c r="AI175">
        <v>2</v>
      </c>
      <c r="AJ175">
        <v>2</v>
      </c>
      <c r="AK175">
        <v>7</v>
      </c>
      <c r="AL175">
        <v>23232413</v>
      </c>
      <c r="AM175">
        <v>15</v>
      </c>
      <c r="AN175">
        <v>1189000</v>
      </c>
      <c r="AO175">
        <v>2017</v>
      </c>
      <c r="AP175">
        <v>2006</v>
      </c>
      <c r="AQ175">
        <v>2016</v>
      </c>
      <c r="AR175" t="s">
        <v>1288</v>
      </c>
      <c r="AS175" t="s">
        <v>1371</v>
      </c>
      <c r="AT175">
        <v>-99</v>
      </c>
      <c r="AU175" t="s">
        <v>520</v>
      </c>
      <c r="AV175" t="s">
        <v>528</v>
      </c>
      <c r="AW175" t="s">
        <v>32</v>
      </c>
      <c r="AX175" t="s">
        <v>32</v>
      </c>
      <c r="AY175">
        <v>36</v>
      </c>
      <c r="AZ175">
        <v>36</v>
      </c>
      <c r="BA175" t="s">
        <v>528</v>
      </c>
      <c r="BB175" t="s">
        <v>32</v>
      </c>
      <c r="BC175">
        <v>-90</v>
      </c>
      <c r="BD175">
        <v>23424748</v>
      </c>
      <c r="BE175" t="s">
        <v>4277</v>
      </c>
      <c r="BF175" t="s">
        <v>32</v>
      </c>
      <c r="BG175" t="s">
        <v>32</v>
      </c>
      <c r="BH175">
        <v>-99</v>
      </c>
      <c r="BI175">
        <v>-99</v>
      </c>
      <c r="BJ175" t="s">
        <v>3994</v>
      </c>
      <c r="BK175" t="s">
        <v>3994</v>
      </c>
      <c r="BL175" t="s">
        <v>4278</v>
      </c>
      <c r="BM175" t="s">
        <v>842</v>
      </c>
      <c r="BN175">
        <v>9</v>
      </c>
      <c r="BO175">
        <v>9</v>
      </c>
      <c r="BP175">
        <v>4</v>
      </c>
      <c r="BQ175">
        <v>-99</v>
      </c>
      <c r="BR175">
        <v>1</v>
      </c>
      <c r="BS175">
        <v>0</v>
      </c>
      <c r="BT175">
        <v>1.7</v>
      </c>
      <c r="BU175">
        <v>5.7</v>
      </c>
      <c r="BV175">
        <v>1159320355</v>
      </c>
      <c r="BW175" t="s">
        <v>4279</v>
      </c>
      <c r="BX175" t="s">
        <v>4280</v>
      </c>
      <c r="BY175" t="s">
        <v>4281</v>
      </c>
      <c r="BZ175" t="s">
        <v>4282</v>
      </c>
      <c r="CA175" t="s">
        <v>31</v>
      </c>
      <c r="CB175" t="s">
        <v>31</v>
      </c>
      <c r="CC175" t="s">
        <v>4283</v>
      </c>
      <c r="CD175" t="s">
        <v>4284</v>
      </c>
      <c r="CE175" t="s">
        <v>4285</v>
      </c>
      <c r="CF175" t="s">
        <v>4286</v>
      </c>
      <c r="CG175" t="s">
        <v>31</v>
      </c>
      <c r="CH175" t="s">
        <v>31</v>
      </c>
      <c r="CI175" t="s">
        <v>4287</v>
      </c>
      <c r="CJ175" t="s">
        <v>4288</v>
      </c>
      <c r="CK175" t="s">
        <v>4289</v>
      </c>
      <c r="CL175" t="s">
        <v>31</v>
      </c>
      <c r="CM175" t="s">
        <v>4290</v>
      </c>
      <c r="CN175" t="s">
        <v>4291</v>
      </c>
      <c r="CO175" t="s">
        <v>4282</v>
      </c>
      <c r="CP175" t="s">
        <v>4292</v>
      </c>
      <c r="CQ175" t="s">
        <v>4293</v>
      </c>
      <c r="CR175" t="s">
        <v>4294</v>
      </c>
      <c r="CS175">
        <v>695.909092373671</v>
      </c>
      <c r="CT175">
        <v>322.89554697806102</v>
      </c>
    </row>
    <row r="176" spans="1:98" x14ac:dyDescent="0.2">
      <c r="A176">
        <v>-41.345739366750301</v>
      </c>
      <c r="B176">
        <v>74.735990621560504</v>
      </c>
      <c r="C176" t="s">
        <v>1176</v>
      </c>
      <c r="D176">
        <v>0</v>
      </c>
      <c r="E176">
        <v>3</v>
      </c>
      <c r="F176" t="s">
        <v>127</v>
      </c>
      <c r="G176" t="s">
        <v>984</v>
      </c>
      <c r="H176">
        <v>1</v>
      </c>
      <c r="I176">
        <v>2</v>
      </c>
      <c r="J176" t="s">
        <v>1346</v>
      </c>
      <c r="K176" t="s">
        <v>179</v>
      </c>
      <c r="L176" t="s">
        <v>180</v>
      </c>
      <c r="M176">
        <v>0</v>
      </c>
      <c r="N176" t="s">
        <v>179</v>
      </c>
      <c r="O176" t="s">
        <v>180</v>
      </c>
      <c r="P176">
        <v>0</v>
      </c>
      <c r="Q176" t="s">
        <v>179</v>
      </c>
      <c r="R176" t="s">
        <v>180</v>
      </c>
      <c r="S176">
        <v>0</v>
      </c>
      <c r="T176" t="s">
        <v>179</v>
      </c>
      <c r="U176" t="s">
        <v>179</v>
      </c>
      <c r="V176" t="s">
        <v>180</v>
      </c>
      <c r="W176" t="s">
        <v>179</v>
      </c>
      <c r="Y176" t="s">
        <v>4295</v>
      </c>
      <c r="Z176" t="s">
        <v>602</v>
      </c>
      <c r="AA176" t="s">
        <v>179</v>
      </c>
      <c r="AC176" t="s">
        <v>179</v>
      </c>
      <c r="AD176" t="s">
        <v>2540</v>
      </c>
      <c r="AF176" t="s">
        <v>179</v>
      </c>
      <c r="AH176">
        <v>4</v>
      </c>
      <c r="AI176">
        <v>1</v>
      </c>
      <c r="AJ176">
        <v>3</v>
      </c>
      <c r="AK176">
        <v>12</v>
      </c>
      <c r="AL176">
        <v>57713</v>
      </c>
      <c r="AM176">
        <v>8</v>
      </c>
      <c r="AN176">
        <v>2173</v>
      </c>
      <c r="AO176">
        <v>2017</v>
      </c>
      <c r="AP176">
        <v>2010</v>
      </c>
      <c r="AQ176">
        <v>2015</v>
      </c>
      <c r="AR176" t="s">
        <v>1288</v>
      </c>
      <c r="AS176" t="s">
        <v>1289</v>
      </c>
      <c r="AT176">
        <v>-99</v>
      </c>
      <c r="AU176" t="s">
        <v>602</v>
      </c>
      <c r="AV176" t="s">
        <v>602</v>
      </c>
      <c r="AW176" t="s">
        <v>180</v>
      </c>
      <c r="AX176" t="s">
        <v>180</v>
      </c>
      <c r="AY176">
        <v>304</v>
      </c>
      <c r="AZ176">
        <v>304</v>
      </c>
      <c r="BA176" t="s">
        <v>602</v>
      </c>
      <c r="BB176" t="s">
        <v>180</v>
      </c>
      <c r="BC176">
        <v>23424828</v>
      </c>
      <c r="BD176">
        <v>23424828</v>
      </c>
      <c r="BE176" t="s">
        <v>1183</v>
      </c>
      <c r="BF176" t="s">
        <v>180</v>
      </c>
      <c r="BG176" t="s">
        <v>180</v>
      </c>
      <c r="BH176">
        <v>-99</v>
      </c>
      <c r="BI176">
        <v>-99</v>
      </c>
      <c r="BJ176" t="s">
        <v>903</v>
      </c>
      <c r="BK176" t="s">
        <v>1225</v>
      </c>
      <c r="BL176" t="s">
        <v>3904</v>
      </c>
      <c r="BM176" t="s">
        <v>846</v>
      </c>
      <c r="BN176">
        <v>9</v>
      </c>
      <c r="BO176">
        <v>9</v>
      </c>
      <c r="BP176">
        <v>6</v>
      </c>
      <c r="BQ176">
        <v>-99</v>
      </c>
      <c r="BR176">
        <v>-99</v>
      </c>
      <c r="BS176">
        <v>0</v>
      </c>
      <c r="BT176">
        <v>1.7</v>
      </c>
      <c r="BU176">
        <v>6.7</v>
      </c>
      <c r="BV176">
        <v>1159320551</v>
      </c>
      <c r="BW176" t="s">
        <v>4296</v>
      </c>
      <c r="BX176" t="s">
        <v>4297</v>
      </c>
      <c r="BY176" t="s">
        <v>4298</v>
      </c>
      <c r="BZ176" t="s">
        <v>4299</v>
      </c>
      <c r="CA176" t="s">
        <v>179</v>
      </c>
      <c r="CB176" t="s">
        <v>4300</v>
      </c>
      <c r="CC176" t="s">
        <v>4301</v>
      </c>
      <c r="CD176" t="s">
        <v>4302</v>
      </c>
      <c r="CE176" t="s">
        <v>4303</v>
      </c>
      <c r="CF176" t="s">
        <v>4299</v>
      </c>
      <c r="CG176" t="s">
        <v>179</v>
      </c>
      <c r="CH176" t="s">
        <v>4300</v>
      </c>
      <c r="CI176" t="s">
        <v>4304</v>
      </c>
      <c r="CJ176" t="s">
        <v>4305</v>
      </c>
      <c r="CK176" t="s">
        <v>4301</v>
      </c>
      <c r="CL176" t="s">
        <v>4306</v>
      </c>
      <c r="CM176" t="s">
        <v>4307</v>
      </c>
      <c r="CN176" t="s">
        <v>4308</v>
      </c>
      <c r="CO176" t="s">
        <v>4299</v>
      </c>
      <c r="CP176" t="s">
        <v>4299</v>
      </c>
      <c r="CQ176" t="s">
        <v>179</v>
      </c>
      <c r="CR176" t="s">
        <v>4309</v>
      </c>
      <c r="CS176">
        <v>659.87745175949601</v>
      </c>
      <c r="CT176">
        <v>1003.53617668585</v>
      </c>
    </row>
    <row r="177" spans="1:98" x14ac:dyDescent="0.2">
      <c r="A177">
        <v>163.407847703035</v>
      </c>
      <c r="B177">
        <v>-17.447561917430399</v>
      </c>
      <c r="C177" t="s">
        <v>1176</v>
      </c>
      <c r="D177">
        <v>5</v>
      </c>
      <c r="E177">
        <v>6</v>
      </c>
      <c r="F177" t="s">
        <v>155</v>
      </c>
      <c r="G177" t="s">
        <v>156</v>
      </c>
      <c r="H177">
        <v>0</v>
      </c>
      <c r="I177">
        <v>2</v>
      </c>
      <c r="J177" t="s">
        <v>1177</v>
      </c>
      <c r="K177" t="s">
        <v>155</v>
      </c>
      <c r="L177" t="s">
        <v>156</v>
      </c>
      <c r="M177">
        <v>0</v>
      </c>
      <c r="N177" t="s">
        <v>155</v>
      </c>
      <c r="O177" t="s">
        <v>156</v>
      </c>
      <c r="P177">
        <v>0</v>
      </c>
      <c r="Q177" t="s">
        <v>155</v>
      </c>
      <c r="R177" t="s">
        <v>156</v>
      </c>
      <c r="S177">
        <v>0</v>
      </c>
      <c r="T177" t="s">
        <v>155</v>
      </c>
      <c r="U177" t="s">
        <v>155</v>
      </c>
      <c r="V177" t="s">
        <v>156</v>
      </c>
      <c r="W177" t="s">
        <v>155</v>
      </c>
      <c r="Y177" t="s">
        <v>155</v>
      </c>
      <c r="Z177" t="s">
        <v>590</v>
      </c>
      <c r="AA177" t="s">
        <v>4310</v>
      </c>
      <c r="AC177" t="s">
        <v>155</v>
      </c>
      <c r="AF177" t="s">
        <v>155</v>
      </c>
      <c r="AH177">
        <v>5</v>
      </c>
      <c r="AI177">
        <v>1</v>
      </c>
      <c r="AJ177">
        <v>2</v>
      </c>
      <c r="AK177">
        <v>2</v>
      </c>
      <c r="AL177">
        <v>920938</v>
      </c>
      <c r="AM177">
        <v>11</v>
      </c>
      <c r="AN177">
        <v>8374</v>
      </c>
      <c r="AO177">
        <v>2017</v>
      </c>
      <c r="AP177">
        <v>2007</v>
      </c>
      <c r="AQ177">
        <v>2016</v>
      </c>
      <c r="AR177" t="s">
        <v>1203</v>
      </c>
      <c r="AS177" t="s">
        <v>1182</v>
      </c>
      <c r="AT177">
        <v>-99</v>
      </c>
      <c r="AU177" t="s">
        <v>590</v>
      </c>
      <c r="AV177" t="s">
        <v>590</v>
      </c>
      <c r="AW177" t="s">
        <v>156</v>
      </c>
      <c r="AX177" t="s">
        <v>156</v>
      </c>
      <c r="AY177">
        <v>242</v>
      </c>
      <c r="AZ177">
        <v>242</v>
      </c>
      <c r="BA177" t="s">
        <v>590</v>
      </c>
      <c r="BB177" t="s">
        <v>156</v>
      </c>
      <c r="BC177">
        <v>23424813</v>
      </c>
      <c r="BD177">
        <v>23424813</v>
      </c>
      <c r="BE177" t="s">
        <v>1183</v>
      </c>
      <c r="BF177" t="s">
        <v>156</v>
      </c>
      <c r="BG177" t="s">
        <v>156</v>
      </c>
      <c r="BH177">
        <v>-99</v>
      </c>
      <c r="BI177">
        <v>-99</v>
      </c>
      <c r="BJ177" t="s">
        <v>3994</v>
      </c>
      <c r="BK177" t="s">
        <v>3994</v>
      </c>
      <c r="BL177" t="s">
        <v>3995</v>
      </c>
      <c r="BM177" t="s">
        <v>842</v>
      </c>
      <c r="BN177">
        <v>4</v>
      </c>
      <c r="BO177">
        <v>4</v>
      </c>
      <c r="BP177">
        <v>4</v>
      </c>
      <c r="BQ177">
        <v>-99</v>
      </c>
      <c r="BR177">
        <v>1</v>
      </c>
      <c r="BS177">
        <v>0</v>
      </c>
      <c r="BT177">
        <v>3</v>
      </c>
      <c r="BU177">
        <v>8</v>
      </c>
      <c r="BV177">
        <v>1159320625</v>
      </c>
      <c r="BW177" t="s">
        <v>4311</v>
      </c>
      <c r="BX177" t="s">
        <v>4312</v>
      </c>
      <c r="BY177" t="s">
        <v>4313</v>
      </c>
      <c r="BZ177" t="s">
        <v>4314</v>
      </c>
      <c r="CA177" t="s">
        <v>155</v>
      </c>
      <c r="CB177" t="s">
        <v>4315</v>
      </c>
      <c r="CC177" t="s">
        <v>4316</v>
      </c>
      <c r="CD177" t="s">
        <v>4317</v>
      </c>
      <c r="CE177" t="s">
        <v>4318</v>
      </c>
      <c r="CF177" t="s">
        <v>4319</v>
      </c>
      <c r="CG177" t="s">
        <v>155</v>
      </c>
      <c r="CH177" t="s">
        <v>4320</v>
      </c>
      <c r="CI177" t="s">
        <v>4321</v>
      </c>
      <c r="CJ177" t="s">
        <v>4322</v>
      </c>
      <c r="CK177" t="s">
        <v>155</v>
      </c>
      <c r="CL177" t="s">
        <v>4323</v>
      </c>
      <c r="CM177" t="s">
        <v>155</v>
      </c>
      <c r="CN177" t="s">
        <v>4324</v>
      </c>
      <c r="CO177" t="s">
        <v>155</v>
      </c>
      <c r="CP177" t="s">
        <v>155</v>
      </c>
      <c r="CQ177" t="s">
        <v>155</v>
      </c>
      <c r="CR177" t="s">
        <v>4325</v>
      </c>
      <c r="CS177">
        <v>1.61025023659863</v>
      </c>
      <c r="CT177">
        <v>24.0827537345859</v>
      </c>
    </row>
    <row r="178" spans="1:98" x14ac:dyDescent="0.2">
      <c r="A178">
        <v>171.47069068212301</v>
      </c>
      <c r="B178">
        <v>-41.829522169551097</v>
      </c>
      <c r="C178" t="s">
        <v>1176</v>
      </c>
      <c r="D178">
        <v>6</v>
      </c>
      <c r="E178">
        <v>2</v>
      </c>
      <c r="F178" t="s">
        <v>309</v>
      </c>
      <c r="G178" t="s">
        <v>1014</v>
      </c>
      <c r="H178">
        <v>1</v>
      </c>
      <c r="I178">
        <v>2</v>
      </c>
      <c r="J178" t="s">
        <v>1346</v>
      </c>
      <c r="K178" t="s">
        <v>309</v>
      </c>
      <c r="L178" t="s">
        <v>310</v>
      </c>
      <c r="M178">
        <v>0</v>
      </c>
      <c r="N178" t="s">
        <v>309</v>
      </c>
      <c r="O178" t="s">
        <v>310</v>
      </c>
      <c r="P178">
        <v>0</v>
      </c>
      <c r="Q178" t="s">
        <v>309</v>
      </c>
      <c r="R178" t="s">
        <v>310</v>
      </c>
      <c r="S178">
        <v>0</v>
      </c>
      <c r="T178" t="s">
        <v>309</v>
      </c>
      <c r="U178" t="s">
        <v>309</v>
      </c>
      <c r="V178" t="s">
        <v>310</v>
      </c>
      <c r="W178" t="s">
        <v>309</v>
      </c>
      <c r="Y178" t="s">
        <v>4326</v>
      </c>
      <c r="Z178" t="s">
        <v>667</v>
      </c>
      <c r="AA178" t="s">
        <v>309</v>
      </c>
      <c r="AC178" t="s">
        <v>309</v>
      </c>
      <c r="AF178" t="s">
        <v>309</v>
      </c>
      <c r="AH178">
        <v>3</v>
      </c>
      <c r="AI178">
        <v>3</v>
      </c>
      <c r="AJ178">
        <v>4</v>
      </c>
      <c r="AK178">
        <v>4</v>
      </c>
      <c r="AL178">
        <v>4510327</v>
      </c>
      <c r="AM178">
        <v>12</v>
      </c>
      <c r="AN178">
        <v>174800</v>
      </c>
      <c r="AO178">
        <v>2017</v>
      </c>
      <c r="AP178">
        <v>2006</v>
      </c>
      <c r="AQ178">
        <v>2016</v>
      </c>
      <c r="AR178" t="s">
        <v>1288</v>
      </c>
      <c r="AS178" t="s">
        <v>1371</v>
      </c>
      <c r="AT178">
        <v>-99</v>
      </c>
      <c r="AU178" t="s">
        <v>667</v>
      </c>
      <c r="AV178" t="s">
        <v>667</v>
      </c>
      <c r="AW178" t="s">
        <v>310</v>
      </c>
      <c r="AX178" t="s">
        <v>310</v>
      </c>
      <c r="AY178">
        <v>554</v>
      </c>
      <c r="AZ178">
        <v>554</v>
      </c>
      <c r="BA178" t="s">
        <v>667</v>
      </c>
      <c r="BB178" t="s">
        <v>310</v>
      </c>
      <c r="BC178">
        <v>23424916</v>
      </c>
      <c r="BD178">
        <v>23424916</v>
      </c>
      <c r="BE178" t="s">
        <v>1183</v>
      </c>
      <c r="BF178" t="s">
        <v>310</v>
      </c>
      <c r="BG178" t="s">
        <v>310</v>
      </c>
      <c r="BH178">
        <v>-99</v>
      </c>
      <c r="BI178">
        <v>-99</v>
      </c>
      <c r="BJ178" t="s">
        <v>3994</v>
      </c>
      <c r="BK178" t="s">
        <v>3994</v>
      </c>
      <c r="BL178" t="s">
        <v>4278</v>
      </c>
      <c r="BM178" t="s">
        <v>842</v>
      </c>
      <c r="BN178">
        <v>11</v>
      </c>
      <c r="BO178">
        <v>11</v>
      </c>
      <c r="BP178">
        <v>4</v>
      </c>
      <c r="BQ178">
        <v>-99</v>
      </c>
      <c r="BR178">
        <v>1</v>
      </c>
      <c r="BS178">
        <v>0</v>
      </c>
      <c r="BT178">
        <v>2</v>
      </c>
      <c r="BU178">
        <v>6.7</v>
      </c>
      <c r="BV178">
        <v>1159321135</v>
      </c>
      <c r="BW178" t="s">
        <v>4327</v>
      </c>
      <c r="BX178" t="s">
        <v>4328</v>
      </c>
      <c r="BY178" t="s">
        <v>4329</v>
      </c>
      <c r="BZ178" t="s">
        <v>4330</v>
      </c>
      <c r="CA178" t="s">
        <v>309</v>
      </c>
      <c r="CB178" t="s">
        <v>4331</v>
      </c>
      <c r="CC178" t="s">
        <v>4332</v>
      </c>
      <c r="CD178" t="s">
        <v>4333</v>
      </c>
      <c r="CE178" t="s">
        <v>4334</v>
      </c>
      <c r="CF178" t="s">
        <v>4335</v>
      </c>
      <c r="CG178" t="s">
        <v>4336</v>
      </c>
      <c r="CH178" t="s">
        <v>4337</v>
      </c>
      <c r="CI178" t="s">
        <v>4338</v>
      </c>
      <c r="CJ178" t="s">
        <v>4339</v>
      </c>
      <c r="CK178" t="s">
        <v>4340</v>
      </c>
      <c r="CL178" t="s">
        <v>4341</v>
      </c>
      <c r="CM178" t="s">
        <v>4342</v>
      </c>
      <c r="CN178" t="s">
        <v>4343</v>
      </c>
      <c r="CO178" t="s">
        <v>4344</v>
      </c>
      <c r="CP178" t="s">
        <v>4345</v>
      </c>
      <c r="CQ178" t="s">
        <v>309</v>
      </c>
      <c r="CR178" t="s">
        <v>4346</v>
      </c>
      <c r="CS178">
        <v>29.1438903888446</v>
      </c>
      <c r="CT178">
        <v>105.0074390873</v>
      </c>
    </row>
    <row r="179" spans="1:98" x14ac:dyDescent="0.2">
      <c r="A179">
        <v>165.702654748523</v>
      </c>
      <c r="B179">
        <v>-21.304340145282598</v>
      </c>
      <c r="C179" t="s">
        <v>1176</v>
      </c>
      <c r="D179">
        <v>6</v>
      </c>
      <c r="E179">
        <v>3</v>
      </c>
      <c r="F179" t="s">
        <v>159</v>
      </c>
      <c r="G179" t="s">
        <v>991</v>
      </c>
      <c r="H179">
        <v>1</v>
      </c>
      <c r="I179">
        <v>2</v>
      </c>
      <c r="J179" t="s">
        <v>1283</v>
      </c>
      <c r="K179" t="s">
        <v>307</v>
      </c>
      <c r="L179" t="s">
        <v>308</v>
      </c>
      <c r="M179">
        <v>0</v>
      </c>
      <c r="N179" t="s">
        <v>307</v>
      </c>
      <c r="O179" t="s">
        <v>308</v>
      </c>
      <c r="P179">
        <v>0</v>
      </c>
      <c r="Q179" t="s">
        <v>307</v>
      </c>
      <c r="R179" t="s">
        <v>308</v>
      </c>
      <c r="S179">
        <v>0</v>
      </c>
      <c r="T179" t="s">
        <v>307</v>
      </c>
      <c r="U179" t="s">
        <v>307</v>
      </c>
      <c r="V179" t="s">
        <v>308</v>
      </c>
      <c r="W179" t="s">
        <v>307</v>
      </c>
      <c r="Y179" t="s">
        <v>4347</v>
      </c>
      <c r="Z179" t="s">
        <v>666</v>
      </c>
      <c r="AA179" t="s">
        <v>307</v>
      </c>
      <c r="AB179" t="s">
        <v>4348</v>
      </c>
      <c r="AC179" t="s">
        <v>307</v>
      </c>
      <c r="AD179" t="s">
        <v>1579</v>
      </c>
      <c r="AF179" t="s">
        <v>307</v>
      </c>
      <c r="AH179">
        <v>7</v>
      </c>
      <c r="AI179">
        <v>5</v>
      </c>
      <c r="AJ179">
        <v>9</v>
      </c>
      <c r="AK179">
        <v>11</v>
      </c>
      <c r="AL179">
        <v>279070</v>
      </c>
      <c r="AM179">
        <v>10</v>
      </c>
      <c r="AN179">
        <v>10770</v>
      </c>
      <c r="AO179">
        <v>2017</v>
      </c>
      <c r="AP179">
        <v>2009</v>
      </c>
      <c r="AQ179">
        <v>2016</v>
      </c>
      <c r="AR179" t="s">
        <v>1203</v>
      </c>
      <c r="AS179" t="s">
        <v>1289</v>
      </c>
      <c r="AT179">
        <v>-99</v>
      </c>
      <c r="AU179" t="s">
        <v>666</v>
      </c>
      <c r="AV179" t="s">
        <v>666</v>
      </c>
      <c r="AW179" t="s">
        <v>308</v>
      </c>
      <c r="AX179" t="s">
        <v>308</v>
      </c>
      <c r="AY179">
        <v>540</v>
      </c>
      <c r="AZ179">
        <v>540</v>
      </c>
      <c r="BA179" t="s">
        <v>666</v>
      </c>
      <c r="BB179" t="s">
        <v>308</v>
      </c>
      <c r="BC179">
        <v>23424903</v>
      </c>
      <c r="BD179">
        <v>23424903</v>
      </c>
      <c r="BE179" t="s">
        <v>1183</v>
      </c>
      <c r="BF179" t="s">
        <v>308</v>
      </c>
      <c r="BG179" t="s">
        <v>308</v>
      </c>
      <c r="BH179">
        <v>-99</v>
      </c>
      <c r="BI179">
        <v>-99</v>
      </c>
      <c r="BJ179" t="s">
        <v>3994</v>
      </c>
      <c r="BK179" t="s">
        <v>3994</v>
      </c>
      <c r="BL179" t="s">
        <v>3995</v>
      </c>
      <c r="BM179" t="s">
        <v>842</v>
      </c>
      <c r="BN179">
        <v>13</v>
      </c>
      <c r="BO179">
        <v>13</v>
      </c>
      <c r="BP179">
        <v>6</v>
      </c>
      <c r="BQ179">
        <v>-99</v>
      </c>
      <c r="BR179">
        <v>-99</v>
      </c>
      <c r="BS179">
        <v>0</v>
      </c>
      <c r="BT179">
        <v>4.5999999999999996</v>
      </c>
      <c r="BU179">
        <v>8</v>
      </c>
      <c r="BV179">
        <v>1159320641</v>
      </c>
      <c r="BW179" t="s">
        <v>4349</v>
      </c>
      <c r="BX179" t="s">
        <v>4350</v>
      </c>
      <c r="BY179" t="s">
        <v>4351</v>
      </c>
      <c r="BZ179" t="s">
        <v>4352</v>
      </c>
      <c r="CA179" t="s">
        <v>307</v>
      </c>
      <c r="CB179" t="s">
        <v>4353</v>
      </c>
      <c r="CC179" t="s">
        <v>4348</v>
      </c>
      <c r="CD179" t="s">
        <v>4354</v>
      </c>
      <c r="CE179" t="s">
        <v>4355</v>
      </c>
      <c r="CF179" t="s">
        <v>4356</v>
      </c>
      <c r="CG179" t="s">
        <v>4357</v>
      </c>
      <c r="CH179" t="s">
        <v>4358</v>
      </c>
      <c r="CI179" t="s">
        <v>4359</v>
      </c>
      <c r="CJ179" t="s">
        <v>4360</v>
      </c>
      <c r="CK179" t="s">
        <v>4361</v>
      </c>
      <c r="CL179" t="s">
        <v>4362</v>
      </c>
      <c r="CM179" t="s">
        <v>4363</v>
      </c>
      <c r="CN179" t="s">
        <v>4364</v>
      </c>
      <c r="CO179" t="s">
        <v>4365</v>
      </c>
      <c r="CP179" t="s">
        <v>4366</v>
      </c>
      <c r="CQ179" t="s">
        <v>4348</v>
      </c>
      <c r="CR179" t="s">
        <v>4367</v>
      </c>
      <c r="CS179">
        <v>1.64011412358172</v>
      </c>
      <c r="CT179">
        <v>17.616911106582901</v>
      </c>
    </row>
    <row r="180" spans="1:98" x14ac:dyDescent="0.2">
      <c r="A180">
        <v>46.705998313348502</v>
      </c>
      <c r="B180">
        <v>-19.3731675300067</v>
      </c>
      <c r="C180" t="s">
        <v>1176</v>
      </c>
      <c r="D180">
        <v>0</v>
      </c>
      <c r="E180">
        <v>3</v>
      </c>
      <c r="F180" t="s">
        <v>259</v>
      </c>
      <c r="G180" t="s">
        <v>260</v>
      </c>
      <c r="H180">
        <v>0</v>
      </c>
      <c r="I180">
        <v>2</v>
      </c>
      <c r="J180" t="s">
        <v>1177</v>
      </c>
      <c r="K180" t="s">
        <v>259</v>
      </c>
      <c r="L180" t="s">
        <v>260</v>
      </c>
      <c r="M180">
        <v>0</v>
      </c>
      <c r="N180" t="s">
        <v>259</v>
      </c>
      <c r="O180" t="s">
        <v>260</v>
      </c>
      <c r="P180">
        <v>0</v>
      </c>
      <c r="Q180" t="s">
        <v>259</v>
      </c>
      <c r="R180" t="s">
        <v>260</v>
      </c>
      <c r="S180">
        <v>0</v>
      </c>
      <c r="T180" t="s">
        <v>259</v>
      </c>
      <c r="U180" t="s">
        <v>259</v>
      </c>
      <c r="V180" t="s">
        <v>260</v>
      </c>
      <c r="W180" t="s">
        <v>259</v>
      </c>
      <c r="Y180" t="s">
        <v>4368</v>
      </c>
      <c r="Z180" t="s">
        <v>642</v>
      </c>
      <c r="AA180" t="s">
        <v>4369</v>
      </c>
      <c r="AC180" t="s">
        <v>259</v>
      </c>
      <c r="AF180" t="s">
        <v>259</v>
      </c>
      <c r="AH180">
        <v>6</v>
      </c>
      <c r="AI180">
        <v>5</v>
      </c>
      <c r="AJ180">
        <v>2</v>
      </c>
      <c r="AK180">
        <v>3</v>
      </c>
      <c r="AL180">
        <v>25054161</v>
      </c>
      <c r="AM180">
        <v>15</v>
      </c>
      <c r="AN180">
        <v>36860</v>
      </c>
      <c r="AO180">
        <v>2017</v>
      </c>
      <c r="AP180">
        <v>1993</v>
      </c>
      <c r="AQ180">
        <v>2016</v>
      </c>
      <c r="AR180" t="s">
        <v>1424</v>
      </c>
      <c r="AS180" t="s">
        <v>1425</v>
      </c>
      <c r="AT180">
        <v>-99</v>
      </c>
      <c r="AU180" t="s">
        <v>659</v>
      </c>
      <c r="AV180" t="s">
        <v>642</v>
      </c>
      <c r="AW180" t="s">
        <v>260</v>
      </c>
      <c r="AX180" t="s">
        <v>260</v>
      </c>
      <c r="AY180">
        <v>450</v>
      </c>
      <c r="AZ180">
        <v>450</v>
      </c>
      <c r="BA180" t="s">
        <v>642</v>
      </c>
      <c r="BB180" t="s">
        <v>260</v>
      </c>
      <c r="BC180">
        <v>23424883</v>
      </c>
      <c r="BD180">
        <v>23424883</v>
      </c>
      <c r="BE180" t="s">
        <v>1183</v>
      </c>
      <c r="BF180" t="s">
        <v>260</v>
      </c>
      <c r="BG180" t="s">
        <v>260</v>
      </c>
      <c r="BH180">
        <v>-99</v>
      </c>
      <c r="BI180">
        <v>-99</v>
      </c>
      <c r="BJ180" t="s">
        <v>1426</v>
      </c>
      <c r="BK180" t="s">
        <v>1426</v>
      </c>
      <c r="BL180" t="s">
        <v>1427</v>
      </c>
      <c r="BM180" t="s">
        <v>921</v>
      </c>
      <c r="BN180">
        <v>10</v>
      </c>
      <c r="BO180">
        <v>10</v>
      </c>
      <c r="BP180">
        <v>4</v>
      </c>
      <c r="BQ180">
        <v>-99</v>
      </c>
      <c r="BR180">
        <v>1</v>
      </c>
      <c r="BS180">
        <v>0</v>
      </c>
      <c r="BT180">
        <v>3</v>
      </c>
      <c r="BU180">
        <v>7</v>
      </c>
      <c r="BV180">
        <v>1159321051</v>
      </c>
      <c r="BW180" t="s">
        <v>4370</v>
      </c>
      <c r="BX180" t="s">
        <v>4371</v>
      </c>
      <c r="BY180" t="s">
        <v>4372</v>
      </c>
      <c r="BZ180" t="s">
        <v>4373</v>
      </c>
      <c r="CA180" t="s">
        <v>259</v>
      </c>
      <c r="CB180" t="s">
        <v>259</v>
      </c>
      <c r="CC180" t="s">
        <v>259</v>
      </c>
      <c r="CD180" t="s">
        <v>4374</v>
      </c>
      <c r="CE180" t="s">
        <v>4375</v>
      </c>
      <c r="CF180" t="s">
        <v>4376</v>
      </c>
      <c r="CG180" t="s">
        <v>4373</v>
      </c>
      <c r="CH180" t="s">
        <v>259</v>
      </c>
      <c r="CI180" t="s">
        <v>4377</v>
      </c>
      <c r="CJ180" t="s">
        <v>4378</v>
      </c>
      <c r="CK180" t="s">
        <v>4373</v>
      </c>
      <c r="CL180" t="s">
        <v>4373</v>
      </c>
      <c r="CM180" t="s">
        <v>4379</v>
      </c>
      <c r="CN180" t="s">
        <v>4380</v>
      </c>
      <c r="CO180" t="s">
        <v>4373</v>
      </c>
      <c r="CP180" t="s">
        <v>4373</v>
      </c>
      <c r="CQ180" t="s">
        <v>259</v>
      </c>
      <c r="CR180" t="s">
        <v>4381</v>
      </c>
      <c r="CS180">
        <v>51.069683442614</v>
      </c>
      <c r="CT180">
        <v>49.830432083588803</v>
      </c>
    </row>
    <row r="181" spans="1:98" x14ac:dyDescent="0.2">
      <c r="A181">
        <v>122.874484260049</v>
      </c>
      <c r="B181">
        <v>11.7630150526296</v>
      </c>
      <c r="C181" t="s">
        <v>1176</v>
      </c>
      <c r="D181">
        <v>6</v>
      </c>
      <c r="E181">
        <v>2</v>
      </c>
      <c r="F181" t="s">
        <v>339</v>
      </c>
      <c r="G181" t="s">
        <v>340</v>
      </c>
      <c r="H181">
        <v>0</v>
      </c>
      <c r="I181">
        <v>2</v>
      </c>
      <c r="J181" t="s">
        <v>1177</v>
      </c>
      <c r="K181" t="s">
        <v>339</v>
      </c>
      <c r="L181" t="s">
        <v>340</v>
      </c>
      <c r="M181">
        <v>0</v>
      </c>
      <c r="N181" t="s">
        <v>339</v>
      </c>
      <c r="O181" t="s">
        <v>340</v>
      </c>
      <c r="P181">
        <v>0</v>
      </c>
      <c r="Q181" t="s">
        <v>339</v>
      </c>
      <c r="R181" t="s">
        <v>340</v>
      </c>
      <c r="S181">
        <v>0</v>
      </c>
      <c r="T181" t="s">
        <v>339</v>
      </c>
      <c r="U181" t="s">
        <v>339</v>
      </c>
      <c r="V181" t="s">
        <v>340</v>
      </c>
      <c r="W181" t="s">
        <v>339</v>
      </c>
      <c r="Y181" t="s">
        <v>4382</v>
      </c>
      <c r="Z181" t="s">
        <v>682</v>
      </c>
      <c r="AA181" t="s">
        <v>4383</v>
      </c>
      <c r="AC181" t="s">
        <v>339</v>
      </c>
      <c r="AF181" t="s">
        <v>339</v>
      </c>
      <c r="AH181">
        <v>3</v>
      </c>
      <c r="AI181">
        <v>2</v>
      </c>
      <c r="AJ181">
        <v>2</v>
      </c>
      <c r="AK181">
        <v>8</v>
      </c>
      <c r="AL181">
        <v>104256076</v>
      </c>
      <c r="AM181">
        <v>17</v>
      </c>
      <c r="AN181">
        <v>801900</v>
      </c>
      <c r="AO181">
        <v>2017</v>
      </c>
      <c r="AP181">
        <v>2010</v>
      </c>
      <c r="AQ181">
        <v>2016</v>
      </c>
      <c r="AR181" t="s">
        <v>1223</v>
      </c>
      <c r="AS181" t="s">
        <v>1182</v>
      </c>
      <c r="AT181">
        <v>-99</v>
      </c>
      <c r="AU181" t="s">
        <v>4384</v>
      </c>
      <c r="AV181" t="s">
        <v>682</v>
      </c>
      <c r="AW181" t="s">
        <v>340</v>
      </c>
      <c r="AX181" t="s">
        <v>340</v>
      </c>
      <c r="AY181">
        <v>608</v>
      </c>
      <c r="AZ181">
        <v>608</v>
      </c>
      <c r="BA181" t="s">
        <v>682</v>
      </c>
      <c r="BB181" t="s">
        <v>340</v>
      </c>
      <c r="BC181">
        <v>23424934</v>
      </c>
      <c r="BD181">
        <v>23424934</v>
      </c>
      <c r="BE181" t="s">
        <v>1183</v>
      </c>
      <c r="BF181" t="s">
        <v>340</v>
      </c>
      <c r="BG181" t="s">
        <v>340</v>
      </c>
      <c r="BH181">
        <v>-99</v>
      </c>
      <c r="BI181">
        <v>-99</v>
      </c>
      <c r="BJ181" t="s">
        <v>1184</v>
      </c>
      <c r="BK181" t="s">
        <v>1184</v>
      </c>
      <c r="BL181" t="s">
        <v>1185</v>
      </c>
      <c r="BM181" t="s">
        <v>842</v>
      </c>
      <c r="BN181">
        <v>11</v>
      </c>
      <c r="BO181">
        <v>11</v>
      </c>
      <c r="BP181">
        <v>5</v>
      </c>
      <c r="BQ181">
        <v>-99</v>
      </c>
      <c r="BR181">
        <v>1</v>
      </c>
      <c r="BS181">
        <v>0</v>
      </c>
      <c r="BT181">
        <v>3</v>
      </c>
      <c r="BU181">
        <v>7</v>
      </c>
      <c r="BV181">
        <v>1159321169</v>
      </c>
      <c r="BW181" t="s">
        <v>4385</v>
      </c>
      <c r="BX181" t="s">
        <v>4386</v>
      </c>
      <c r="BY181" t="s">
        <v>4387</v>
      </c>
      <c r="BZ181" t="s">
        <v>4388</v>
      </c>
      <c r="CA181" t="s">
        <v>339</v>
      </c>
      <c r="CB181" t="s">
        <v>4389</v>
      </c>
      <c r="CC181" t="s">
        <v>339</v>
      </c>
      <c r="CD181" t="s">
        <v>4390</v>
      </c>
      <c r="CE181" t="s">
        <v>4391</v>
      </c>
      <c r="CF181" t="s">
        <v>4392</v>
      </c>
      <c r="CG181" t="s">
        <v>4393</v>
      </c>
      <c r="CH181" t="s">
        <v>4394</v>
      </c>
      <c r="CI181" t="s">
        <v>4395</v>
      </c>
      <c r="CJ181" t="s">
        <v>4396</v>
      </c>
      <c r="CK181" t="s">
        <v>4397</v>
      </c>
      <c r="CL181" t="s">
        <v>4398</v>
      </c>
      <c r="CM181" t="s">
        <v>4389</v>
      </c>
      <c r="CN181" t="s">
        <v>4399</v>
      </c>
      <c r="CO181" t="s">
        <v>4400</v>
      </c>
      <c r="CP181" t="s">
        <v>4401</v>
      </c>
      <c r="CQ181" t="s">
        <v>339</v>
      </c>
      <c r="CR181" t="s">
        <v>4402</v>
      </c>
      <c r="CS181">
        <v>24.371221235899899</v>
      </c>
      <c r="CT181">
        <v>157.22290661998599</v>
      </c>
    </row>
    <row r="182" spans="1:98" x14ac:dyDescent="0.2">
      <c r="A182">
        <v>80.703162835698507</v>
      </c>
      <c r="B182">
        <v>7.6159140484093504</v>
      </c>
      <c r="C182" t="s">
        <v>1176</v>
      </c>
      <c r="D182">
        <v>0</v>
      </c>
      <c r="E182">
        <v>3</v>
      </c>
      <c r="F182" t="s">
        <v>409</v>
      </c>
      <c r="G182" t="s">
        <v>410</v>
      </c>
      <c r="H182">
        <v>0</v>
      </c>
      <c r="I182">
        <v>2</v>
      </c>
      <c r="J182" t="s">
        <v>1177</v>
      </c>
      <c r="K182" t="s">
        <v>409</v>
      </c>
      <c r="L182" t="s">
        <v>410</v>
      </c>
      <c r="M182">
        <v>0</v>
      </c>
      <c r="N182" t="s">
        <v>409</v>
      </c>
      <c r="O182" t="s">
        <v>410</v>
      </c>
      <c r="P182">
        <v>0</v>
      </c>
      <c r="Q182" t="s">
        <v>409</v>
      </c>
      <c r="R182" t="s">
        <v>410</v>
      </c>
      <c r="S182">
        <v>0</v>
      </c>
      <c r="T182" t="s">
        <v>409</v>
      </c>
      <c r="U182" t="s">
        <v>409</v>
      </c>
      <c r="V182" t="s">
        <v>410</v>
      </c>
      <c r="W182" t="s">
        <v>409</v>
      </c>
      <c r="Y182" t="s">
        <v>4403</v>
      </c>
      <c r="Z182" t="s">
        <v>717</v>
      </c>
      <c r="AA182" t="s">
        <v>4404</v>
      </c>
      <c r="AC182" t="s">
        <v>409</v>
      </c>
      <c r="AF182" t="s">
        <v>409</v>
      </c>
      <c r="AH182">
        <v>3</v>
      </c>
      <c r="AI182">
        <v>5</v>
      </c>
      <c r="AJ182">
        <v>4</v>
      </c>
      <c r="AK182">
        <v>9</v>
      </c>
      <c r="AL182">
        <v>22409381</v>
      </c>
      <c r="AM182">
        <v>15</v>
      </c>
      <c r="AN182">
        <v>236700</v>
      </c>
      <c r="AO182">
        <v>2017</v>
      </c>
      <c r="AP182">
        <v>2001</v>
      </c>
      <c r="AQ182">
        <v>2016</v>
      </c>
      <c r="AR182" t="s">
        <v>1203</v>
      </c>
      <c r="AS182" t="s">
        <v>1182</v>
      </c>
      <c r="AT182">
        <v>-99</v>
      </c>
      <c r="AU182" t="s">
        <v>4405</v>
      </c>
      <c r="AV182" t="s">
        <v>717</v>
      </c>
      <c r="AW182" t="s">
        <v>410</v>
      </c>
      <c r="AX182" t="s">
        <v>410</v>
      </c>
      <c r="AY182">
        <v>144</v>
      </c>
      <c r="AZ182">
        <v>144</v>
      </c>
      <c r="BA182" t="s">
        <v>717</v>
      </c>
      <c r="BB182" t="s">
        <v>410</v>
      </c>
      <c r="BC182">
        <v>23424778</v>
      </c>
      <c r="BD182">
        <v>23424778</v>
      </c>
      <c r="BE182" t="s">
        <v>1183</v>
      </c>
      <c r="BF182" t="s">
        <v>410</v>
      </c>
      <c r="BG182" t="s">
        <v>410</v>
      </c>
      <c r="BH182">
        <v>-99</v>
      </c>
      <c r="BI182">
        <v>-99</v>
      </c>
      <c r="BJ182" t="s">
        <v>1184</v>
      </c>
      <c r="BK182" t="s">
        <v>1184</v>
      </c>
      <c r="BL182" t="s">
        <v>1330</v>
      </c>
      <c r="BM182" t="s">
        <v>917</v>
      </c>
      <c r="BN182">
        <v>9</v>
      </c>
      <c r="BO182">
        <v>9</v>
      </c>
      <c r="BP182">
        <v>6</v>
      </c>
      <c r="BQ182">
        <v>-99</v>
      </c>
      <c r="BR182">
        <v>1</v>
      </c>
      <c r="BS182">
        <v>0</v>
      </c>
      <c r="BT182">
        <v>3</v>
      </c>
      <c r="BU182">
        <v>8</v>
      </c>
      <c r="BV182">
        <v>1159321025</v>
      </c>
      <c r="BW182" t="s">
        <v>4406</v>
      </c>
      <c r="BX182" t="s">
        <v>4407</v>
      </c>
      <c r="BY182" t="s">
        <v>4408</v>
      </c>
      <c r="BZ182" t="s">
        <v>409</v>
      </c>
      <c r="CA182" t="s">
        <v>409</v>
      </c>
      <c r="CB182" t="s">
        <v>409</v>
      </c>
      <c r="CC182" t="s">
        <v>409</v>
      </c>
      <c r="CD182" t="s">
        <v>4409</v>
      </c>
      <c r="CE182" t="s">
        <v>4410</v>
      </c>
      <c r="CF182" t="s">
        <v>4411</v>
      </c>
      <c r="CG182" t="s">
        <v>409</v>
      </c>
      <c r="CH182" t="s">
        <v>409</v>
      </c>
      <c r="CI182" t="s">
        <v>4412</v>
      </c>
      <c r="CJ182" t="s">
        <v>4413</v>
      </c>
      <c r="CK182" t="s">
        <v>409</v>
      </c>
      <c r="CL182" t="s">
        <v>409</v>
      </c>
      <c r="CM182" t="s">
        <v>409</v>
      </c>
      <c r="CN182" t="s">
        <v>4414</v>
      </c>
      <c r="CO182" t="s">
        <v>409</v>
      </c>
      <c r="CP182" t="s">
        <v>409</v>
      </c>
      <c r="CQ182" t="s">
        <v>409</v>
      </c>
      <c r="CR182" t="s">
        <v>4415</v>
      </c>
      <c r="CS182">
        <v>5.4328732006542904</v>
      </c>
      <c r="CT182">
        <v>17.956902875171298</v>
      </c>
    </row>
    <row r="183" spans="1:98" x14ac:dyDescent="0.2">
      <c r="A183">
        <v>-68.971305607009597</v>
      </c>
      <c r="B183">
        <v>12.193821089163601</v>
      </c>
      <c r="C183" t="s">
        <v>1176</v>
      </c>
      <c r="D183">
        <v>3</v>
      </c>
      <c r="E183">
        <v>5</v>
      </c>
      <c r="F183" t="s">
        <v>305</v>
      </c>
      <c r="G183" t="s">
        <v>1012</v>
      </c>
      <c r="H183">
        <v>1</v>
      </c>
      <c r="I183">
        <v>2</v>
      </c>
      <c r="J183" t="s">
        <v>1346</v>
      </c>
      <c r="K183" t="s">
        <v>4416</v>
      </c>
      <c r="L183" t="s">
        <v>118</v>
      </c>
      <c r="M183">
        <v>0</v>
      </c>
      <c r="N183" t="s">
        <v>4416</v>
      </c>
      <c r="O183" t="s">
        <v>118</v>
      </c>
      <c r="P183">
        <v>0</v>
      </c>
      <c r="Q183" t="s">
        <v>4416</v>
      </c>
      <c r="R183" t="s">
        <v>118</v>
      </c>
      <c r="S183">
        <v>0</v>
      </c>
      <c r="T183" t="s">
        <v>4416</v>
      </c>
      <c r="U183" t="s">
        <v>4416</v>
      </c>
      <c r="V183" t="s">
        <v>118</v>
      </c>
      <c r="W183" t="s">
        <v>4416</v>
      </c>
      <c r="Y183" t="s">
        <v>4417</v>
      </c>
      <c r="Z183" t="s">
        <v>571</v>
      </c>
      <c r="AA183" t="s">
        <v>4416</v>
      </c>
      <c r="AC183" t="s">
        <v>837</v>
      </c>
      <c r="AD183" t="s">
        <v>1916</v>
      </c>
      <c r="AF183" t="s">
        <v>4416</v>
      </c>
      <c r="AH183">
        <v>4</v>
      </c>
      <c r="AI183">
        <v>2</v>
      </c>
      <c r="AJ183">
        <v>2</v>
      </c>
      <c r="AK183">
        <v>9</v>
      </c>
      <c r="AL183">
        <v>149648</v>
      </c>
      <c r="AM183">
        <v>9</v>
      </c>
      <c r="AN183">
        <v>3128</v>
      </c>
      <c r="AO183">
        <v>2017</v>
      </c>
      <c r="AP183">
        <v>-99</v>
      </c>
      <c r="AQ183">
        <v>2012</v>
      </c>
      <c r="AR183" t="s">
        <v>1203</v>
      </c>
      <c r="AS183" t="s">
        <v>1289</v>
      </c>
      <c r="AT183">
        <v>-99</v>
      </c>
      <c r="AU183" t="s">
        <v>1918</v>
      </c>
      <c r="AV183" t="s">
        <v>571</v>
      </c>
      <c r="AW183" t="s">
        <v>118</v>
      </c>
      <c r="AX183" t="s">
        <v>118</v>
      </c>
      <c r="AY183">
        <v>531</v>
      </c>
      <c r="AZ183">
        <v>531</v>
      </c>
      <c r="BA183" t="s">
        <v>571</v>
      </c>
      <c r="BB183" t="s">
        <v>118</v>
      </c>
      <c r="BC183">
        <v>-90</v>
      </c>
      <c r="BD183">
        <v>24549810</v>
      </c>
      <c r="BE183" t="s">
        <v>1919</v>
      </c>
      <c r="BF183" t="s">
        <v>118</v>
      </c>
      <c r="BG183" t="s">
        <v>118</v>
      </c>
      <c r="BH183">
        <v>-99</v>
      </c>
      <c r="BI183">
        <v>-99</v>
      </c>
      <c r="BJ183" t="s">
        <v>903</v>
      </c>
      <c r="BK183" t="s">
        <v>1225</v>
      </c>
      <c r="BL183" t="s">
        <v>1905</v>
      </c>
      <c r="BM183" t="s">
        <v>882</v>
      </c>
      <c r="BN183">
        <v>7</v>
      </c>
      <c r="BO183">
        <v>7</v>
      </c>
      <c r="BP183">
        <v>4</v>
      </c>
      <c r="BQ183">
        <v>4</v>
      </c>
      <c r="BR183">
        <v>-99</v>
      </c>
      <c r="BS183">
        <v>0</v>
      </c>
      <c r="BT183">
        <v>5</v>
      </c>
      <c r="BU183">
        <v>10</v>
      </c>
      <c r="BV183">
        <v>1159321099</v>
      </c>
      <c r="BW183" t="s">
        <v>4418</v>
      </c>
      <c r="BX183" t="s">
        <v>4419</v>
      </c>
      <c r="BY183" t="s">
        <v>4420</v>
      </c>
      <c r="BZ183" t="s">
        <v>4416</v>
      </c>
      <c r="CA183" t="s">
        <v>4416</v>
      </c>
      <c r="CB183" t="s">
        <v>4421</v>
      </c>
      <c r="CC183" t="s">
        <v>4416</v>
      </c>
      <c r="CD183" t="s">
        <v>4422</v>
      </c>
      <c r="CE183" t="s">
        <v>4423</v>
      </c>
      <c r="CF183" t="s">
        <v>4416</v>
      </c>
      <c r="CG183" t="s">
        <v>4416</v>
      </c>
      <c r="CH183" t="s">
        <v>4416</v>
      </c>
      <c r="CI183" t="s">
        <v>4424</v>
      </c>
      <c r="CJ183" t="s">
        <v>4425</v>
      </c>
      <c r="CK183" t="s">
        <v>4416</v>
      </c>
      <c r="CL183" t="s">
        <v>4416</v>
      </c>
      <c r="CM183" t="s">
        <v>4416</v>
      </c>
      <c r="CN183" t="s">
        <v>4426</v>
      </c>
      <c r="CO183" t="s">
        <v>4416</v>
      </c>
      <c r="CP183" t="s">
        <v>4416</v>
      </c>
      <c r="CQ183" t="s">
        <v>4416</v>
      </c>
      <c r="CR183" t="s">
        <v>4427</v>
      </c>
      <c r="CS183">
        <v>3.8479992845452698E-2</v>
      </c>
      <c r="CT183">
        <v>1.20704004182639</v>
      </c>
    </row>
    <row r="184" spans="1:98" x14ac:dyDescent="0.2">
      <c r="A184">
        <v>-69.974200750287295</v>
      </c>
      <c r="B184">
        <v>12.516935269076299</v>
      </c>
      <c r="C184" t="s">
        <v>1176</v>
      </c>
      <c r="D184">
        <v>3</v>
      </c>
      <c r="E184">
        <v>5</v>
      </c>
      <c r="F184" t="s">
        <v>305</v>
      </c>
      <c r="G184" t="s">
        <v>1012</v>
      </c>
      <c r="H184">
        <v>1</v>
      </c>
      <c r="I184">
        <v>2</v>
      </c>
      <c r="J184" t="s">
        <v>1346</v>
      </c>
      <c r="K184" t="s">
        <v>29</v>
      </c>
      <c r="L184" t="s">
        <v>30</v>
      </c>
      <c r="M184">
        <v>0</v>
      </c>
      <c r="N184" t="s">
        <v>29</v>
      </c>
      <c r="O184" t="s">
        <v>30</v>
      </c>
      <c r="P184">
        <v>0</v>
      </c>
      <c r="Q184" t="s">
        <v>29</v>
      </c>
      <c r="R184" t="s">
        <v>30</v>
      </c>
      <c r="S184">
        <v>0</v>
      </c>
      <c r="T184" t="s">
        <v>29</v>
      </c>
      <c r="U184" t="s">
        <v>29</v>
      </c>
      <c r="V184" t="s">
        <v>30</v>
      </c>
      <c r="W184" t="s">
        <v>29</v>
      </c>
      <c r="Y184" t="s">
        <v>29</v>
      </c>
      <c r="Z184" t="s">
        <v>527</v>
      </c>
      <c r="AA184" t="s">
        <v>29</v>
      </c>
      <c r="AC184" t="s">
        <v>29</v>
      </c>
      <c r="AD184" t="s">
        <v>1916</v>
      </c>
      <c r="AF184" t="s">
        <v>29</v>
      </c>
      <c r="AH184">
        <v>4</v>
      </c>
      <c r="AI184">
        <v>2</v>
      </c>
      <c r="AJ184">
        <v>2</v>
      </c>
      <c r="AK184">
        <v>9</v>
      </c>
      <c r="AL184">
        <v>115120</v>
      </c>
      <c r="AM184">
        <v>9</v>
      </c>
      <c r="AN184">
        <v>2516</v>
      </c>
      <c r="AO184">
        <v>2017</v>
      </c>
      <c r="AP184">
        <v>2010</v>
      </c>
      <c r="AQ184">
        <v>2009</v>
      </c>
      <c r="AR184" t="s">
        <v>1203</v>
      </c>
      <c r="AS184" t="s">
        <v>1289</v>
      </c>
      <c r="AT184">
        <v>-99</v>
      </c>
      <c r="AU184" t="s">
        <v>4428</v>
      </c>
      <c r="AV184" t="s">
        <v>527</v>
      </c>
      <c r="AW184" t="s">
        <v>30</v>
      </c>
      <c r="AX184" t="s">
        <v>30</v>
      </c>
      <c r="AY184">
        <v>533</v>
      </c>
      <c r="AZ184">
        <v>533</v>
      </c>
      <c r="BA184" t="s">
        <v>527</v>
      </c>
      <c r="BB184" t="s">
        <v>30</v>
      </c>
      <c r="BC184">
        <v>23424736</v>
      </c>
      <c r="BD184">
        <v>23424736</v>
      </c>
      <c r="BE184" t="s">
        <v>1183</v>
      </c>
      <c r="BF184" t="s">
        <v>30</v>
      </c>
      <c r="BG184" t="s">
        <v>30</v>
      </c>
      <c r="BH184">
        <v>-99</v>
      </c>
      <c r="BI184">
        <v>-99</v>
      </c>
      <c r="BJ184" t="s">
        <v>903</v>
      </c>
      <c r="BK184" t="s">
        <v>1225</v>
      </c>
      <c r="BL184" t="s">
        <v>1905</v>
      </c>
      <c r="BM184" t="s">
        <v>882</v>
      </c>
      <c r="BN184">
        <v>5</v>
      </c>
      <c r="BO184">
        <v>5</v>
      </c>
      <c r="BP184">
        <v>5</v>
      </c>
      <c r="BQ184">
        <v>4</v>
      </c>
      <c r="BR184">
        <v>-99</v>
      </c>
      <c r="BS184">
        <v>0</v>
      </c>
      <c r="BT184">
        <v>5</v>
      </c>
      <c r="BU184">
        <v>10</v>
      </c>
      <c r="BV184">
        <v>1159321097</v>
      </c>
      <c r="BW184" t="s">
        <v>4429</v>
      </c>
      <c r="BX184" t="s">
        <v>4430</v>
      </c>
      <c r="BY184" t="s">
        <v>4431</v>
      </c>
      <c r="BZ184" t="s">
        <v>29</v>
      </c>
      <c r="CA184" t="s">
        <v>29</v>
      </c>
      <c r="CB184" t="s">
        <v>29</v>
      </c>
      <c r="CC184" t="s">
        <v>29</v>
      </c>
      <c r="CD184" t="s">
        <v>4432</v>
      </c>
      <c r="CE184" t="s">
        <v>4433</v>
      </c>
      <c r="CF184" t="s">
        <v>29</v>
      </c>
      <c r="CG184" t="s">
        <v>29</v>
      </c>
      <c r="CH184" t="s">
        <v>29</v>
      </c>
      <c r="CI184" t="s">
        <v>4434</v>
      </c>
      <c r="CJ184" t="s">
        <v>4435</v>
      </c>
      <c r="CK184" t="s">
        <v>29</v>
      </c>
      <c r="CL184" t="s">
        <v>29</v>
      </c>
      <c r="CM184" t="s">
        <v>29</v>
      </c>
      <c r="CN184" t="s">
        <v>4436</v>
      </c>
      <c r="CO184" t="s">
        <v>29</v>
      </c>
      <c r="CP184" t="s">
        <v>29</v>
      </c>
      <c r="CQ184" t="s">
        <v>29</v>
      </c>
      <c r="CR184" t="s">
        <v>4437</v>
      </c>
      <c r="CS184">
        <v>1.4118879217051E-2</v>
      </c>
      <c r="CT184">
        <v>0.65236708842480895</v>
      </c>
    </row>
    <row r="185" spans="1:98" x14ac:dyDescent="0.2">
      <c r="A185">
        <v>-76.551252212518804</v>
      </c>
      <c r="B185">
        <v>24.222809281568701</v>
      </c>
      <c r="C185" t="s">
        <v>1176</v>
      </c>
      <c r="D185">
        <v>5</v>
      </c>
      <c r="E185">
        <v>4</v>
      </c>
      <c r="F185" t="s">
        <v>1036</v>
      </c>
      <c r="G185" t="s">
        <v>38</v>
      </c>
      <c r="H185">
        <v>0</v>
      </c>
      <c r="I185">
        <v>2</v>
      </c>
      <c r="J185" t="s">
        <v>1177</v>
      </c>
      <c r="K185" t="s">
        <v>1036</v>
      </c>
      <c r="L185" t="s">
        <v>38</v>
      </c>
      <c r="M185">
        <v>0</v>
      </c>
      <c r="N185" t="s">
        <v>1036</v>
      </c>
      <c r="O185" t="s">
        <v>38</v>
      </c>
      <c r="P185">
        <v>0</v>
      </c>
      <c r="Q185" t="s">
        <v>1036</v>
      </c>
      <c r="R185" t="s">
        <v>38</v>
      </c>
      <c r="S185">
        <v>0</v>
      </c>
      <c r="T185" t="s">
        <v>37</v>
      </c>
      <c r="U185" t="s">
        <v>37</v>
      </c>
      <c r="V185" t="s">
        <v>38</v>
      </c>
      <c r="W185" t="s">
        <v>37</v>
      </c>
      <c r="Y185" t="s">
        <v>4438</v>
      </c>
      <c r="Z185" t="s">
        <v>531</v>
      </c>
      <c r="AA185" t="s">
        <v>4439</v>
      </c>
      <c r="AC185" t="s">
        <v>826</v>
      </c>
      <c r="AF185" t="s">
        <v>826</v>
      </c>
      <c r="AH185">
        <v>1</v>
      </c>
      <c r="AI185">
        <v>1</v>
      </c>
      <c r="AJ185">
        <v>2</v>
      </c>
      <c r="AK185">
        <v>5</v>
      </c>
      <c r="AL185">
        <v>329988</v>
      </c>
      <c r="AM185">
        <v>10</v>
      </c>
      <c r="AN185">
        <v>9066</v>
      </c>
      <c r="AO185">
        <v>2017</v>
      </c>
      <c r="AP185">
        <v>2010</v>
      </c>
      <c r="AQ185">
        <v>2016</v>
      </c>
      <c r="AR185" t="s">
        <v>1203</v>
      </c>
      <c r="AS185" t="s">
        <v>1289</v>
      </c>
      <c r="AT185">
        <v>-99</v>
      </c>
      <c r="AU185" t="s">
        <v>549</v>
      </c>
      <c r="AV185" t="s">
        <v>531</v>
      </c>
      <c r="AW185" t="s">
        <v>38</v>
      </c>
      <c r="AX185" t="s">
        <v>38</v>
      </c>
      <c r="AY185">
        <v>44</v>
      </c>
      <c r="AZ185">
        <v>44</v>
      </c>
      <c r="BA185" t="s">
        <v>531</v>
      </c>
      <c r="BB185" t="s">
        <v>38</v>
      </c>
      <c r="BC185">
        <v>23424758</v>
      </c>
      <c r="BD185">
        <v>23424758</v>
      </c>
      <c r="BE185" t="s">
        <v>1183</v>
      </c>
      <c r="BF185" t="s">
        <v>38</v>
      </c>
      <c r="BG185" t="s">
        <v>38</v>
      </c>
      <c r="BH185">
        <v>-99</v>
      </c>
      <c r="BI185">
        <v>-99</v>
      </c>
      <c r="BJ185" t="s">
        <v>903</v>
      </c>
      <c r="BK185" t="s">
        <v>1225</v>
      </c>
      <c r="BL185" t="s">
        <v>1905</v>
      </c>
      <c r="BM185" t="s">
        <v>882</v>
      </c>
      <c r="BN185">
        <v>7</v>
      </c>
      <c r="BO185">
        <v>7</v>
      </c>
      <c r="BP185">
        <v>4</v>
      </c>
      <c r="BQ185">
        <v>-99</v>
      </c>
      <c r="BR185">
        <v>1</v>
      </c>
      <c r="BS185">
        <v>0</v>
      </c>
      <c r="BT185">
        <v>4</v>
      </c>
      <c r="BU185">
        <v>9</v>
      </c>
      <c r="BV185">
        <v>1159320415</v>
      </c>
      <c r="BW185" t="s">
        <v>4440</v>
      </c>
      <c r="BX185" t="s">
        <v>4441</v>
      </c>
      <c r="BY185" t="s">
        <v>4442</v>
      </c>
      <c r="BZ185" t="s">
        <v>37</v>
      </c>
      <c r="CA185" t="s">
        <v>1036</v>
      </c>
      <c r="CB185" t="s">
        <v>37</v>
      </c>
      <c r="CC185" t="s">
        <v>37</v>
      </c>
      <c r="CD185" t="s">
        <v>4443</v>
      </c>
      <c r="CE185" t="s">
        <v>4444</v>
      </c>
      <c r="CF185" t="s">
        <v>4445</v>
      </c>
      <c r="CG185" t="s">
        <v>4446</v>
      </c>
      <c r="CH185" t="s">
        <v>4446</v>
      </c>
      <c r="CI185" t="s">
        <v>4447</v>
      </c>
      <c r="CJ185" t="s">
        <v>4448</v>
      </c>
      <c r="CK185" t="s">
        <v>4449</v>
      </c>
      <c r="CL185" t="s">
        <v>4450</v>
      </c>
      <c r="CM185" t="s">
        <v>37</v>
      </c>
      <c r="CN185" t="s">
        <v>4451</v>
      </c>
      <c r="CO185" t="s">
        <v>37</v>
      </c>
      <c r="CP185" t="s">
        <v>4452</v>
      </c>
      <c r="CQ185" t="s">
        <v>37</v>
      </c>
      <c r="CR185" t="s">
        <v>4453</v>
      </c>
      <c r="CS185">
        <v>1.1197495610305199</v>
      </c>
      <c r="CT185">
        <v>35.736819422308898</v>
      </c>
    </row>
    <row r="186" spans="1:98" x14ac:dyDescent="0.2">
      <c r="A186">
        <v>-71.873306601705394</v>
      </c>
      <c r="B186">
        <v>21.780045376326999</v>
      </c>
      <c r="C186" t="s">
        <v>1176</v>
      </c>
      <c r="D186">
        <v>6</v>
      </c>
      <c r="E186">
        <v>6</v>
      </c>
      <c r="F186" t="s">
        <v>453</v>
      </c>
      <c r="G186" t="s">
        <v>1038</v>
      </c>
      <c r="H186">
        <v>1</v>
      </c>
      <c r="I186">
        <v>2</v>
      </c>
      <c r="J186" t="s">
        <v>1283</v>
      </c>
      <c r="K186" t="s">
        <v>443</v>
      </c>
      <c r="L186" t="s">
        <v>444</v>
      </c>
      <c r="M186">
        <v>0</v>
      </c>
      <c r="N186" t="s">
        <v>443</v>
      </c>
      <c r="O186" t="s">
        <v>444</v>
      </c>
      <c r="P186">
        <v>0</v>
      </c>
      <c r="Q186" t="s">
        <v>443</v>
      </c>
      <c r="R186" t="s">
        <v>444</v>
      </c>
      <c r="S186">
        <v>0</v>
      </c>
      <c r="T186" t="s">
        <v>4454</v>
      </c>
      <c r="U186" t="s">
        <v>443</v>
      </c>
      <c r="V186" t="s">
        <v>444</v>
      </c>
      <c r="W186" t="s">
        <v>4454</v>
      </c>
      <c r="Y186" t="s">
        <v>4455</v>
      </c>
      <c r="Z186" t="s">
        <v>734</v>
      </c>
      <c r="AA186" t="s">
        <v>443</v>
      </c>
      <c r="AC186" t="s">
        <v>443</v>
      </c>
      <c r="AD186" t="s">
        <v>2701</v>
      </c>
      <c r="AF186" t="s">
        <v>443</v>
      </c>
      <c r="AH186">
        <v>6</v>
      </c>
      <c r="AI186">
        <v>6</v>
      </c>
      <c r="AJ186">
        <v>6</v>
      </c>
      <c r="AK186">
        <v>3</v>
      </c>
      <c r="AL186">
        <v>52570</v>
      </c>
      <c r="AM186">
        <v>8</v>
      </c>
      <c r="AN186">
        <v>632</v>
      </c>
      <c r="AO186">
        <v>2017</v>
      </c>
      <c r="AP186">
        <v>2001</v>
      </c>
      <c r="AQ186">
        <v>2007</v>
      </c>
      <c r="AR186" t="s">
        <v>1203</v>
      </c>
      <c r="AS186" t="s">
        <v>1289</v>
      </c>
      <c r="AT186">
        <v>-99</v>
      </c>
      <c r="AU186" t="s">
        <v>728</v>
      </c>
      <c r="AV186" t="s">
        <v>734</v>
      </c>
      <c r="AW186" t="s">
        <v>444</v>
      </c>
      <c r="AX186" t="s">
        <v>444</v>
      </c>
      <c r="AY186">
        <v>796</v>
      </c>
      <c r="AZ186">
        <v>796</v>
      </c>
      <c r="BA186" t="s">
        <v>734</v>
      </c>
      <c r="BB186" t="s">
        <v>444</v>
      </c>
      <c r="BC186">
        <v>23424962</v>
      </c>
      <c r="BD186">
        <v>23424962</v>
      </c>
      <c r="BE186" t="s">
        <v>1183</v>
      </c>
      <c r="BF186" t="s">
        <v>444</v>
      </c>
      <c r="BG186" t="s">
        <v>444</v>
      </c>
      <c r="BH186">
        <v>-99</v>
      </c>
      <c r="BI186">
        <v>-99</v>
      </c>
      <c r="BJ186" t="s">
        <v>903</v>
      </c>
      <c r="BK186" t="s">
        <v>1225</v>
      </c>
      <c r="BL186" t="s">
        <v>1905</v>
      </c>
      <c r="BM186" t="s">
        <v>882</v>
      </c>
      <c r="BN186">
        <v>20</v>
      </c>
      <c r="BO186">
        <v>24</v>
      </c>
      <c r="BP186">
        <v>8</v>
      </c>
      <c r="BQ186">
        <v>-99</v>
      </c>
      <c r="BR186">
        <v>-99</v>
      </c>
      <c r="BS186">
        <v>0</v>
      </c>
      <c r="BT186">
        <v>5</v>
      </c>
      <c r="BU186">
        <v>10</v>
      </c>
      <c r="BV186">
        <v>1159320737</v>
      </c>
      <c r="BW186" t="s">
        <v>4456</v>
      </c>
      <c r="BX186" t="s">
        <v>4457</v>
      </c>
      <c r="BY186" t="s">
        <v>4458</v>
      </c>
      <c r="BZ186" t="s">
        <v>4459</v>
      </c>
      <c r="CA186" t="s">
        <v>443</v>
      </c>
      <c r="CB186" t="s">
        <v>4460</v>
      </c>
      <c r="CC186" t="s">
        <v>4461</v>
      </c>
      <c r="CD186" t="s">
        <v>4462</v>
      </c>
      <c r="CE186" t="s">
        <v>4463</v>
      </c>
      <c r="CF186" t="s">
        <v>4464</v>
      </c>
      <c r="CG186" t="s">
        <v>4465</v>
      </c>
      <c r="CH186" t="s">
        <v>4466</v>
      </c>
      <c r="CI186" t="s">
        <v>4467</v>
      </c>
      <c r="CJ186" t="s">
        <v>4468</v>
      </c>
      <c r="CK186" t="s">
        <v>4469</v>
      </c>
      <c r="CL186" t="s">
        <v>4470</v>
      </c>
      <c r="CM186" t="s">
        <v>4466</v>
      </c>
      <c r="CN186" t="s">
        <v>4471</v>
      </c>
      <c r="CO186" t="s">
        <v>4472</v>
      </c>
      <c r="CP186" t="s">
        <v>4473</v>
      </c>
      <c r="CQ186" t="s">
        <v>4474</v>
      </c>
      <c r="CR186" t="s">
        <v>4475</v>
      </c>
      <c r="CS186">
        <v>3.8878358926240301E-2</v>
      </c>
      <c r="CT186">
        <v>3.4562246274664599</v>
      </c>
    </row>
    <row r="187" spans="1:98" x14ac:dyDescent="0.2">
      <c r="A187">
        <v>120.949875329769</v>
      </c>
      <c r="B187">
        <v>23.752985113410102</v>
      </c>
      <c r="C187" t="s">
        <v>1176</v>
      </c>
      <c r="D187">
        <v>0</v>
      </c>
      <c r="E187">
        <v>3</v>
      </c>
      <c r="F187" t="s">
        <v>1035</v>
      </c>
      <c r="G187" t="s">
        <v>100</v>
      </c>
      <c r="H187">
        <v>0</v>
      </c>
      <c r="I187">
        <v>2</v>
      </c>
      <c r="J187" t="s">
        <v>1177</v>
      </c>
      <c r="K187" t="s">
        <v>1035</v>
      </c>
      <c r="L187" t="s">
        <v>100</v>
      </c>
      <c r="M187">
        <v>0</v>
      </c>
      <c r="N187" t="s">
        <v>1035</v>
      </c>
      <c r="O187" t="s">
        <v>100</v>
      </c>
      <c r="P187">
        <v>0</v>
      </c>
      <c r="Q187" t="s">
        <v>1035</v>
      </c>
      <c r="R187" t="s">
        <v>100</v>
      </c>
      <c r="S187">
        <v>1</v>
      </c>
      <c r="T187" t="s">
        <v>1035</v>
      </c>
      <c r="U187" t="s">
        <v>1035</v>
      </c>
      <c r="V187" t="s">
        <v>4476</v>
      </c>
      <c r="W187" t="s">
        <v>1035</v>
      </c>
      <c r="Y187" t="s">
        <v>1035</v>
      </c>
      <c r="Z187" t="s">
        <v>562</v>
      </c>
      <c r="AC187" t="s">
        <v>1035</v>
      </c>
      <c r="AE187" t="s">
        <v>4477</v>
      </c>
      <c r="AF187" t="s">
        <v>1035</v>
      </c>
      <c r="AH187">
        <v>1</v>
      </c>
      <c r="AI187">
        <v>5</v>
      </c>
      <c r="AJ187">
        <v>7</v>
      </c>
      <c r="AK187">
        <v>2</v>
      </c>
      <c r="AL187">
        <v>23508428</v>
      </c>
      <c r="AM187">
        <v>15</v>
      </c>
      <c r="AN187">
        <v>1127000</v>
      </c>
      <c r="AO187">
        <v>2017</v>
      </c>
      <c r="AP187">
        <v>-99</v>
      </c>
      <c r="AQ187">
        <v>2016</v>
      </c>
      <c r="AR187" t="s">
        <v>1288</v>
      </c>
      <c r="AS187" t="s">
        <v>1289</v>
      </c>
      <c r="AT187">
        <v>-99</v>
      </c>
      <c r="AU187" t="s">
        <v>562</v>
      </c>
      <c r="AV187" t="s">
        <v>562</v>
      </c>
      <c r="AW187" t="s">
        <v>100</v>
      </c>
      <c r="AX187" t="s">
        <v>100</v>
      </c>
      <c r="AY187">
        <v>158</v>
      </c>
      <c r="AZ187">
        <v>-99</v>
      </c>
      <c r="BA187">
        <v>-99</v>
      </c>
      <c r="BB187">
        <v>-99</v>
      </c>
      <c r="BC187">
        <v>23424971</v>
      </c>
      <c r="BD187">
        <v>23424971</v>
      </c>
      <c r="BE187" t="s">
        <v>1183</v>
      </c>
      <c r="BF187" t="s">
        <v>100</v>
      </c>
      <c r="BG187" t="s">
        <v>100</v>
      </c>
      <c r="BH187">
        <v>-99</v>
      </c>
      <c r="BI187">
        <v>-99</v>
      </c>
      <c r="BJ187" t="s">
        <v>1184</v>
      </c>
      <c r="BK187" t="s">
        <v>1184</v>
      </c>
      <c r="BL187" t="s">
        <v>1348</v>
      </c>
      <c r="BM187" t="s">
        <v>842</v>
      </c>
      <c r="BN187">
        <v>6</v>
      </c>
      <c r="BO187">
        <v>6</v>
      </c>
      <c r="BP187">
        <v>6</v>
      </c>
      <c r="BQ187">
        <v>-99</v>
      </c>
      <c r="BR187">
        <v>1</v>
      </c>
      <c r="BS187">
        <v>0</v>
      </c>
      <c r="BT187">
        <v>3</v>
      </c>
      <c r="BU187">
        <v>8</v>
      </c>
      <c r="BV187">
        <v>1159321335</v>
      </c>
      <c r="BW187" t="s">
        <v>4478</v>
      </c>
      <c r="BX187" t="s">
        <v>4479</v>
      </c>
      <c r="BY187" t="s">
        <v>4480</v>
      </c>
      <c r="BZ187" t="s">
        <v>1035</v>
      </c>
      <c r="CA187" t="s">
        <v>1035</v>
      </c>
      <c r="CB187" t="s">
        <v>4481</v>
      </c>
      <c r="CC187" t="s">
        <v>4482</v>
      </c>
      <c r="CD187" t="s">
        <v>4483</v>
      </c>
      <c r="CE187" t="s">
        <v>4484</v>
      </c>
      <c r="CF187" t="s">
        <v>4485</v>
      </c>
      <c r="CG187" t="s">
        <v>4486</v>
      </c>
      <c r="CH187" t="s">
        <v>1035</v>
      </c>
      <c r="CI187" t="s">
        <v>4487</v>
      </c>
      <c r="CJ187" t="s">
        <v>4488</v>
      </c>
      <c r="CK187" t="s">
        <v>1035</v>
      </c>
      <c r="CL187" t="s">
        <v>4489</v>
      </c>
      <c r="CM187" t="s">
        <v>1035</v>
      </c>
      <c r="CN187" t="s">
        <v>4490</v>
      </c>
      <c r="CO187" t="s">
        <v>1035</v>
      </c>
      <c r="CP187" t="s">
        <v>4491</v>
      </c>
      <c r="CQ187" t="s">
        <v>4492</v>
      </c>
      <c r="CR187" t="s">
        <v>4493</v>
      </c>
      <c r="CS187">
        <v>3.2062156220749798</v>
      </c>
      <c r="CT187">
        <v>11.846377763800399</v>
      </c>
    </row>
    <row r="188" spans="1:98" x14ac:dyDescent="0.2">
      <c r="A188">
        <v>137.97834760987601</v>
      </c>
      <c r="B188">
        <v>37.5511773936148</v>
      </c>
      <c r="C188" t="s">
        <v>1176</v>
      </c>
      <c r="D188">
        <v>5</v>
      </c>
      <c r="E188">
        <v>2</v>
      </c>
      <c r="F188" t="s">
        <v>223</v>
      </c>
      <c r="G188" t="s">
        <v>224</v>
      </c>
      <c r="H188">
        <v>0</v>
      </c>
      <c r="I188">
        <v>2</v>
      </c>
      <c r="J188" t="s">
        <v>1177</v>
      </c>
      <c r="K188" t="s">
        <v>223</v>
      </c>
      <c r="L188" t="s">
        <v>224</v>
      </c>
      <c r="M188">
        <v>0</v>
      </c>
      <c r="N188" t="s">
        <v>223</v>
      </c>
      <c r="O188" t="s">
        <v>224</v>
      </c>
      <c r="P188">
        <v>0</v>
      </c>
      <c r="Q188" t="s">
        <v>223</v>
      </c>
      <c r="R188" t="s">
        <v>224</v>
      </c>
      <c r="S188">
        <v>0</v>
      </c>
      <c r="T188" t="s">
        <v>223</v>
      </c>
      <c r="U188" t="s">
        <v>223</v>
      </c>
      <c r="V188" t="s">
        <v>224</v>
      </c>
      <c r="W188" t="s">
        <v>223</v>
      </c>
      <c r="Y188" t="s">
        <v>223</v>
      </c>
      <c r="Z188" t="s">
        <v>3750</v>
      </c>
      <c r="AA188" t="s">
        <v>223</v>
      </c>
      <c r="AC188" t="s">
        <v>223</v>
      </c>
      <c r="AF188" t="s">
        <v>223</v>
      </c>
      <c r="AH188">
        <v>5</v>
      </c>
      <c r="AI188">
        <v>3</v>
      </c>
      <c r="AJ188">
        <v>5</v>
      </c>
      <c r="AK188">
        <v>4</v>
      </c>
      <c r="AL188">
        <v>126451398</v>
      </c>
      <c r="AM188">
        <v>17</v>
      </c>
      <c r="AN188">
        <v>4932000</v>
      </c>
      <c r="AO188">
        <v>2017</v>
      </c>
      <c r="AP188">
        <v>2010</v>
      </c>
      <c r="AQ188">
        <v>2016</v>
      </c>
      <c r="AR188" t="s">
        <v>1582</v>
      </c>
      <c r="AS188" t="s">
        <v>1371</v>
      </c>
      <c r="AT188">
        <v>-99</v>
      </c>
      <c r="AU188" t="s">
        <v>4494</v>
      </c>
      <c r="AV188" t="s">
        <v>624</v>
      </c>
      <c r="AW188" t="s">
        <v>224</v>
      </c>
      <c r="AX188" t="s">
        <v>224</v>
      </c>
      <c r="AY188">
        <v>392</v>
      </c>
      <c r="AZ188">
        <v>392</v>
      </c>
      <c r="BA188" t="s">
        <v>624</v>
      </c>
      <c r="BB188" t="s">
        <v>224</v>
      </c>
      <c r="BC188">
        <v>23424856</v>
      </c>
      <c r="BD188">
        <v>23424856</v>
      </c>
      <c r="BE188" t="s">
        <v>1183</v>
      </c>
      <c r="BF188" t="s">
        <v>224</v>
      </c>
      <c r="BG188" t="s">
        <v>224</v>
      </c>
      <c r="BH188">
        <v>-99</v>
      </c>
      <c r="BI188">
        <v>-99</v>
      </c>
      <c r="BJ188" t="s">
        <v>1184</v>
      </c>
      <c r="BK188" t="s">
        <v>1184</v>
      </c>
      <c r="BL188" t="s">
        <v>1348</v>
      </c>
      <c r="BM188" t="s">
        <v>842</v>
      </c>
      <c r="BN188">
        <v>5</v>
      </c>
      <c r="BO188">
        <v>5</v>
      </c>
      <c r="BP188">
        <v>5</v>
      </c>
      <c r="BQ188">
        <v>-99</v>
      </c>
      <c r="BR188">
        <v>1</v>
      </c>
      <c r="BS188">
        <v>0</v>
      </c>
      <c r="BT188">
        <v>1.7</v>
      </c>
      <c r="BU188">
        <v>7</v>
      </c>
      <c r="BV188">
        <v>1159320937</v>
      </c>
      <c r="BW188" t="s">
        <v>4495</v>
      </c>
      <c r="BX188" t="s">
        <v>4496</v>
      </c>
      <c r="BY188" t="s">
        <v>4497</v>
      </c>
      <c r="BZ188" t="s">
        <v>223</v>
      </c>
      <c r="CA188" t="s">
        <v>223</v>
      </c>
      <c r="CB188" t="s">
        <v>4498</v>
      </c>
      <c r="CC188" t="s">
        <v>4499</v>
      </c>
      <c r="CD188" t="s">
        <v>4500</v>
      </c>
      <c r="CE188" t="s">
        <v>4501</v>
      </c>
      <c r="CF188" t="s">
        <v>4502</v>
      </c>
      <c r="CG188" t="s">
        <v>4503</v>
      </c>
      <c r="CH188" t="s">
        <v>4504</v>
      </c>
      <c r="CI188" t="s">
        <v>4505</v>
      </c>
      <c r="CJ188" t="s">
        <v>4506</v>
      </c>
      <c r="CK188" t="s">
        <v>223</v>
      </c>
      <c r="CL188" t="s">
        <v>4507</v>
      </c>
      <c r="CM188" t="s">
        <v>4508</v>
      </c>
      <c r="CN188" t="s">
        <v>4509</v>
      </c>
      <c r="CO188" t="s">
        <v>223</v>
      </c>
      <c r="CP188" t="s">
        <v>4510</v>
      </c>
      <c r="CQ188" t="s">
        <v>4511</v>
      </c>
      <c r="CR188" t="s">
        <v>4505</v>
      </c>
      <c r="CS188">
        <v>38.171382640321298</v>
      </c>
      <c r="CT188">
        <v>155.113996523541</v>
      </c>
    </row>
    <row r="189" spans="1:98" x14ac:dyDescent="0.2">
      <c r="A189">
        <v>-56.307813542482599</v>
      </c>
      <c r="B189">
        <v>46.930457949750902</v>
      </c>
      <c r="C189" t="s">
        <v>1176</v>
      </c>
      <c r="D189">
        <v>5</v>
      </c>
      <c r="E189">
        <v>4</v>
      </c>
      <c r="F189" t="s">
        <v>159</v>
      </c>
      <c r="G189" t="s">
        <v>991</v>
      </c>
      <c r="H189">
        <v>1</v>
      </c>
      <c r="I189">
        <v>2</v>
      </c>
      <c r="J189" t="s">
        <v>1283</v>
      </c>
      <c r="K189" t="s">
        <v>371</v>
      </c>
      <c r="L189" t="s">
        <v>372</v>
      </c>
      <c r="M189">
        <v>0</v>
      </c>
      <c r="N189" t="s">
        <v>371</v>
      </c>
      <c r="O189" t="s">
        <v>372</v>
      </c>
      <c r="P189">
        <v>0</v>
      </c>
      <c r="Q189" t="s">
        <v>371</v>
      </c>
      <c r="R189" t="s">
        <v>372</v>
      </c>
      <c r="S189">
        <v>0</v>
      </c>
      <c r="T189" t="s">
        <v>4512</v>
      </c>
      <c r="U189" t="s">
        <v>371</v>
      </c>
      <c r="V189" t="s">
        <v>372</v>
      </c>
      <c r="W189" t="s">
        <v>4512</v>
      </c>
      <c r="Y189" t="s">
        <v>4513</v>
      </c>
      <c r="Z189" t="s">
        <v>698</v>
      </c>
      <c r="AA189" t="s">
        <v>371</v>
      </c>
      <c r="AC189" t="s">
        <v>371</v>
      </c>
      <c r="AD189" t="s">
        <v>1579</v>
      </c>
      <c r="AF189" t="s">
        <v>4512</v>
      </c>
      <c r="AH189">
        <v>7</v>
      </c>
      <c r="AI189">
        <v>5</v>
      </c>
      <c r="AJ189">
        <v>9</v>
      </c>
      <c r="AK189">
        <v>11</v>
      </c>
      <c r="AL189">
        <v>5533</v>
      </c>
      <c r="AM189">
        <v>5</v>
      </c>
      <c r="AN189">
        <v>215.3</v>
      </c>
      <c r="AO189">
        <v>2017</v>
      </c>
      <c r="AP189">
        <v>-99</v>
      </c>
      <c r="AQ189">
        <v>2016</v>
      </c>
      <c r="AR189" t="s">
        <v>1288</v>
      </c>
      <c r="AS189" t="s">
        <v>1204</v>
      </c>
      <c r="AT189">
        <v>-99</v>
      </c>
      <c r="AU189" t="s">
        <v>712</v>
      </c>
      <c r="AV189" t="s">
        <v>698</v>
      </c>
      <c r="AW189" t="s">
        <v>372</v>
      </c>
      <c r="AX189" t="s">
        <v>372</v>
      </c>
      <c r="AY189">
        <v>666</v>
      </c>
      <c r="AZ189">
        <v>666</v>
      </c>
      <c r="BA189">
        <v>-99</v>
      </c>
      <c r="BB189">
        <v>-99</v>
      </c>
      <c r="BC189">
        <v>23424939</v>
      </c>
      <c r="BD189">
        <v>23424939</v>
      </c>
      <c r="BE189" t="s">
        <v>1183</v>
      </c>
      <c r="BF189" t="s">
        <v>372</v>
      </c>
      <c r="BG189" t="s">
        <v>372</v>
      </c>
      <c r="BH189">
        <v>-99</v>
      </c>
      <c r="BI189">
        <v>-99</v>
      </c>
      <c r="BJ189" t="s">
        <v>903</v>
      </c>
      <c r="BK189" t="s">
        <v>1225</v>
      </c>
      <c r="BL189" t="s">
        <v>3904</v>
      </c>
      <c r="BM189" t="s">
        <v>903</v>
      </c>
      <c r="BN189">
        <v>23</v>
      </c>
      <c r="BO189">
        <v>25</v>
      </c>
      <c r="BP189">
        <v>8</v>
      </c>
      <c r="BQ189">
        <v>3</v>
      </c>
      <c r="BR189">
        <v>-99</v>
      </c>
      <c r="BS189">
        <v>0</v>
      </c>
      <c r="BT189">
        <v>5</v>
      </c>
      <c r="BU189">
        <v>10</v>
      </c>
      <c r="BV189">
        <v>1159320647</v>
      </c>
      <c r="BW189" t="s">
        <v>4514</v>
      </c>
      <c r="BX189" t="s">
        <v>4515</v>
      </c>
      <c r="BY189" t="s">
        <v>4516</v>
      </c>
      <c r="BZ189" t="s">
        <v>4517</v>
      </c>
      <c r="CA189" t="s">
        <v>371</v>
      </c>
      <c r="CB189" t="s">
        <v>4518</v>
      </c>
      <c r="CC189" t="s">
        <v>4519</v>
      </c>
      <c r="CD189" t="s">
        <v>4520</v>
      </c>
      <c r="CE189" t="s">
        <v>4521</v>
      </c>
      <c r="CF189" t="s">
        <v>4522</v>
      </c>
      <c r="CG189" t="s">
        <v>4523</v>
      </c>
      <c r="CH189" t="s">
        <v>4524</v>
      </c>
      <c r="CI189" t="s">
        <v>4525</v>
      </c>
      <c r="CJ189" t="s">
        <v>4526</v>
      </c>
      <c r="CK189" t="s">
        <v>4527</v>
      </c>
      <c r="CL189" t="s">
        <v>4528</v>
      </c>
      <c r="CM189" t="s">
        <v>4524</v>
      </c>
      <c r="CN189" t="s">
        <v>4529</v>
      </c>
      <c r="CO189" t="s">
        <v>4530</v>
      </c>
      <c r="CP189" t="s">
        <v>4531</v>
      </c>
      <c r="CQ189" t="s">
        <v>4532</v>
      </c>
      <c r="CR189" t="s">
        <v>4533</v>
      </c>
      <c r="CS189">
        <v>2.8674369891405101E-2</v>
      </c>
      <c r="CT189">
        <v>1.4406387885246099</v>
      </c>
    </row>
    <row r="190" spans="1:98" x14ac:dyDescent="0.2">
      <c r="A190">
        <v>-18.596445927816301</v>
      </c>
      <c r="B190">
        <v>64.998315820473394</v>
      </c>
      <c r="C190" t="s">
        <v>1176</v>
      </c>
      <c r="D190">
        <v>0</v>
      </c>
      <c r="E190">
        <v>3</v>
      </c>
      <c r="F190" t="s">
        <v>203</v>
      </c>
      <c r="G190" t="s">
        <v>204</v>
      </c>
      <c r="H190">
        <v>0</v>
      </c>
      <c r="I190">
        <v>2</v>
      </c>
      <c r="J190" t="s">
        <v>1177</v>
      </c>
      <c r="K190" t="s">
        <v>203</v>
      </c>
      <c r="L190" t="s">
        <v>204</v>
      </c>
      <c r="M190">
        <v>0</v>
      </c>
      <c r="N190" t="s">
        <v>203</v>
      </c>
      <c r="O190" t="s">
        <v>204</v>
      </c>
      <c r="P190">
        <v>0</v>
      </c>
      <c r="Q190" t="s">
        <v>203</v>
      </c>
      <c r="R190" t="s">
        <v>204</v>
      </c>
      <c r="S190">
        <v>0</v>
      </c>
      <c r="T190" t="s">
        <v>203</v>
      </c>
      <c r="U190" t="s">
        <v>203</v>
      </c>
      <c r="V190" t="s">
        <v>204</v>
      </c>
      <c r="W190" t="s">
        <v>203</v>
      </c>
      <c r="Y190" t="s">
        <v>203</v>
      </c>
      <c r="Z190" t="s">
        <v>614</v>
      </c>
      <c r="AA190" t="s">
        <v>4534</v>
      </c>
      <c r="AC190" t="s">
        <v>203</v>
      </c>
      <c r="AF190" t="s">
        <v>203</v>
      </c>
      <c r="AH190">
        <v>1</v>
      </c>
      <c r="AI190">
        <v>4</v>
      </c>
      <c r="AJ190">
        <v>4</v>
      </c>
      <c r="AK190">
        <v>9</v>
      </c>
      <c r="AL190">
        <v>339747</v>
      </c>
      <c r="AM190">
        <v>10</v>
      </c>
      <c r="AN190">
        <v>16150</v>
      </c>
      <c r="AO190">
        <v>2017</v>
      </c>
      <c r="AP190">
        <v>-99</v>
      </c>
      <c r="AQ190">
        <v>2016</v>
      </c>
      <c r="AR190" t="s">
        <v>1288</v>
      </c>
      <c r="AS190" t="s">
        <v>1371</v>
      </c>
      <c r="AT190">
        <v>-99</v>
      </c>
      <c r="AU190" t="s">
        <v>4535</v>
      </c>
      <c r="AV190" t="s">
        <v>614</v>
      </c>
      <c r="AW190" t="s">
        <v>204</v>
      </c>
      <c r="AX190" t="s">
        <v>204</v>
      </c>
      <c r="AY190">
        <v>352</v>
      </c>
      <c r="AZ190">
        <v>352</v>
      </c>
      <c r="BA190" t="s">
        <v>614</v>
      </c>
      <c r="BB190" t="s">
        <v>204</v>
      </c>
      <c r="BC190">
        <v>23424845</v>
      </c>
      <c r="BD190">
        <v>23424845</v>
      </c>
      <c r="BE190" t="s">
        <v>1183</v>
      </c>
      <c r="BF190" t="s">
        <v>204</v>
      </c>
      <c r="BG190" t="s">
        <v>204</v>
      </c>
      <c r="BH190">
        <v>-99</v>
      </c>
      <c r="BI190">
        <v>-99</v>
      </c>
      <c r="BJ190" t="s">
        <v>1584</v>
      </c>
      <c r="BK190" t="s">
        <v>1584</v>
      </c>
      <c r="BL190" t="s">
        <v>2003</v>
      </c>
      <c r="BM190" t="s">
        <v>846</v>
      </c>
      <c r="BN190">
        <v>7</v>
      </c>
      <c r="BO190">
        <v>7</v>
      </c>
      <c r="BP190">
        <v>7</v>
      </c>
      <c r="BQ190">
        <v>-99</v>
      </c>
      <c r="BR190">
        <v>1</v>
      </c>
      <c r="BS190">
        <v>0</v>
      </c>
      <c r="BT190">
        <v>2</v>
      </c>
      <c r="BU190">
        <v>7</v>
      </c>
      <c r="BV190">
        <v>1159320917</v>
      </c>
      <c r="BW190" t="s">
        <v>4536</v>
      </c>
      <c r="BX190" t="s">
        <v>4537</v>
      </c>
      <c r="BY190" t="s">
        <v>4538</v>
      </c>
      <c r="BZ190" t="s">
        <v>4539</v>
      </c>
      <c r="CA190" t="s">
        <v>203</v>
      </c>
      <c r="CB190" t="s">
        <v>4540</v>
      </c>
      <c r="CC190" t="s">
        <v>4541</v>
      </c>
      <c r="CD190" t="s">
        <v>4542</v>
      </c>
      <c r="CE190" t="s">
        <v>4543</v>
      </c>
      <c r="CF190" t="s">
        <v>4544</v>
      </c>
      <c r="CG190" t="s">
        <v>4540</v>
      </c>
      <c r="CH190" t="s">
        <v>4545</v>
      </c>
      <c r="CI190" t="s">
        <v>4546</v>
      </c>
      <c r="CJ190" t="s">
        <v>4547</v>
      </c>
      <c r="CK190" t="s">
        <v>4548</v>
      </c>
      <c r="CL190" t="s">
        <v>4540</v>
      </c>
      <c r="CM190" t="s">
        <v>4549</v>
      </c>
      <c r="CN190" t="s">
        <v>4550</v>
      </c>
      <c r="CO190" t="s">
        <v>4539</v>
      </c>
      <c r="CP190" t="s">
        <v>4551</v>
      </c>
      <c r="CQ190" t="s">
        <v>203</v>
      </c>
      <c r="CR190" t="s">
        <v>4552</v>
      </c>
      <c r="CS190">
        <v>19.467231138743202</v>
      </c>
      <c r="CT190">
        <v>83.050585546518704</v>
      </c>
    </row>
    <row r="191" spans="1:98" x14ac:dyDescent="0.2">
      <c r="A191">
        <v>-128.47926706073301</v>
      </c>
      <c r="B191">
        <v>-24.412769983988198</v>
      </c>
      <c r="C191" t="s">
        <v>1176</v>
      </c>
      <c r="D191">
        <v>6</v>
      </c>
      <c r="E191">
        <v>4</v>
      </c>
      <c r="F191" t="s">
        <v>453</v>
      </c>
      <c r="G191" t="s">
        <v>1038</v>
      </c>
      <c r="H191">
        <v>1</v>
      </c>
      <c r="I191">
        <v>2</v>
      </c>
      <c r="J191" t="s">
        <v>1283</v>
      </c>
      <c r="K191" t="s">
        <v>1043</v>
      </c>
      <c r="L191" t="s">
        <v>1044</v>
      </c>
      <c r="M191">
        <v>0</v>
      </c>
      <c r="N191" t="s">
        <v>1043</v>
      </c>
      <c r="O191" t="s">
        <v>1044</v>
      </c>
      <c r="P191">
        <v>0</v>
      </c>
      <c r="Q191" t="s">
        <v>1043</v>
      </c>
      <c r="R191" t="s">
        <v>1044</v>
      </c>
      <c r="S191">
        <v>0</v>
      </c>
      <c r="T191" t="s">
        <v>4553</v>
      </c>
      <c r="U191" t="s">
        <v>1043</v>
      </c>
      <c r="V191" t="s">
        <v>1044</v>
      </c>
      <c r="W191" t="s">
        <v>4553</v>
      </c>
      <c r="Y191" t="s">
        <v>4554</v>
      </c>
      <c r="Z191" t="s">
        <v>4555</v>
      </c>
      <c r="AA191" t="s">
        <v>4556</v>
      </c>
      <c r="AC191" t="s">
        <v>1043</v>
      </c>
      <c r="AD191" t="s">
        <v>2701</v>
      </c>
      <c r="AF191" t="s">
        <v>1043</v>
      </c>
      <c r="AH191">
        <v>6</v>
      </c>
      <c r="AI191">
        <v>6</v>
      </c>
      <c r="AJ191">
        <v>6</v>
      </c>
      <c r="AK191">
        <v>3</v>
      </c>
      <c r="AL191">
        <v>54</v>
      </c>
      <c r="AM191">
        <v>1</v>
      </c>
      <c r="AN191">
        <v>0</v>
      </c>
      <c r="AO191">
        <v>2016</v>
      </c>
      <c r="AP191">
        <v>-99</v>
      </c>
      <c r="AQ191">
        <v>2016</v>
      </c>
      <c r="AR191" t="s">
        <v>1424</v>
      </c>
      <c r="AS191" t="s">
        <v>1425</v>
      </c>
      <c r="AT191">
        <v>-99</v>
      </c>
      <c r="AU191" t="s">
        <v>4557</v>
      </c>
      <c r="AV191" t="s">
        <v>4555</v>
      </c>
      <c r="AW191" t="s">
        <v>1044</v>
      </c>
      <c r="AX191" t="s">
        <v>1044</v>
      </c>
      <c r="AY191">
        <v>612</v>
      </c>
      <c r="AZ191">
        <v>612</v>
      </c>
      <c r="BA191">
        <v>-99</v>
      </c>
      <c r="BB191">
        <v>-99</v>
      </c>
      <c r="BC191">
        <v>23424918</v>
      </c>
      <c r="BD191">
        <v>23424918</v>
      </c>
      <c r="BE191" t="s">
        <v>1183</v>
      </c>
      <c r="BF191" t="s">
        <v>1044</v>
      </c>
      <c r="BG191" t="s">
        <v>1044</v>
      </c>
      <c r="BH191">
        <v>-99</v>
      </c>
      <c r="BI191">
        <v>-99</v>
      </c>
      <c r="BJ191" t="s">
        <v>3994</v>
      </c>
      <c r="BK191" t="s">
        <v>3994</v>
      </c>
      <c r="BL191" t="s">
        <v>4558</v>
      </c>
      <c r="BM191" t="s">
        <v>842</v>
      </c>
      <c r="BN191">
        <v>12</v>
      </c>
      <c r="BO191">
        <v>16</v>
      </c>
      <c r="BP191">
        <v>8</v>
      </c>
      <c r="BQ191">
        <v>-99</v>
      </c>
      <c r="BR191">
        <v>-99</v>
      </c>
      <c r="BS191">
        <v>0</v>
      </c>
      <c r="BT191">
        <v>5</v>
      </c>
      <c r="BU191">
        <v>9</v>
      </c>
      <c r="BV191">
        <v>1159320729</v>
      </c>
      <c r="BW191" t="s">
        <v>4559</v>
      </c>
      <c r="BX191" t="s">
        <v>4560</v>
      </c>
      <c r="BY191" t="s">
        <v>4561</v>
      </c>
      <c r="BZ191" t="s">
        <v>4562</v>
      </c>
      <c r="CA191" t="s">
        <v>1043</v>
      </c>
      <c r="CB191" t="s">
        <v>4563</v>
      </c>
      <c r="CC191" t="s">
        <v>4564</v>
      </c>
      <c r="CD191" t="s">
        <v>4565</v>
      </c>
      <c r="CE191" t="s">
        <v>4566</v>
      </c>
      <c r="CF191" t="s">
        <v>4567</v>
      </c>
      <c r="CG191" t="s">
        <v>4568</v>
      </c>
      <c r="CH191" t="s">
        <v>4569</v>
      </c>
      <c r="CI191" t="s">
        <v>4570</v>
      </c>
      <c r="CJ191" t="s">
        <v>4571</v>
      </c>
      <c r="CK191" t="s">
        <v>4572</v>
      </c>
      <c r="CL191" t="s">
        <v>4573</v>
      </c>
      <c r="CM191" t="s">
        <v>4574</v>
      </c>
      <c r="CN191" t="s">
        <v>4575</v>
      </c>
      <c r="CO191" t="s">
        <v>4576</v>
      </c>
      <c r="CP191" t="s">
        <v>4577</v>
      </c>
      <c r="CQ191" t="s">
        <v>4578</v>
      </c>
      <c r="CR191" t="s">
        <v>4579</v>
      </c>
      <c r="CS191">
        <v>3.7893089895533198E-3</v>
      </c>
      <c r="CT191">
        <v>0.39031787397821799</v>
      </c>
    </row>
    <row r="192" spans="1:98" x14ac:dyDescent="0.2">
      <c r="A192">
        <v>-145.05204035835601</v>
      </c>
      <c r="B192">
        <v>-15.1887795957993</v>
      </c>
      <c r="C192" t="s">
        <v>1176</v>
      </c>
      <c r="D192">
        <v>6</v>
      </c>
      <c r="E192">
        <v>4</v>
      </c>
      <c r="F192" t="s">
        <v>159</v>
      </c>
      <c r="G192" t="s">
        <v>991</v>
      </c>
      <c r="H192">
        <v>1</v>
      </c>
      <c r="I192">
        <v>2</v>
      </c>
      <c r="J192" t="s">
        <v>1283</v>
      </c>
      <c r="K192" t="s">
        <v>163</v>
      </c>
      <c r="L192" t="s">
        <v>164</v>
      </c>
      <c r="M192">
        <v>0</v>
      </c>
      <c r="N192" t="s">
        <v>163</v>
      </c>
      <c r="O192" t="s">
        <v>164</v>
      </c>
      <c r="P192">
        <v>0</v>
      </c>
      <c r="Q192" t="s">
        <v>163</v>
      </c>
      <c r="R192" t="s">
        <v>164</v>
      </c>
      <c r="S192">
        <v>0</v>
      </c>
      <c r="T192" t="s">
        <v>4580</v>
      </c>
      <c r="U192" t="s">
        <v>163</v>
      </c>
      <c r="V192" t="s">
        <v>164</v>
      </c>
      <c r="W192" t="s">
        <v>4580</v>
      </c>
      <c r="Y192" t="s">
        <v>4581</v>
      </c>
      <c r="Z192" t="s">
        <v>594</v>
      </c>
      <c r="AA192" t="s">
        <v>163</v>
      </c>
      <c r="AC192" t="s">
        <v>163</v>
      </c>
      <c r="AD192" t="s">
        <v>1579</v>
      </c>
      <c r="AF192" t="s">
        <v>163</v>
      </c>
      <c r="AH192">
        <v>7</v>
      </c>
      <c r="AI192">
        <v>5</v>
      </c>
      <c r="AJ192">
        <v>9</v>
      </c>
      <c r="AK192">
        <v>11</v>
      </c>
      <c r="AL192">
        <v>287881</v>
      </c>
      <c r="AM192">
        <v>10</v>
      </c>
      <c r="AN192">
        <v>5490</v>
      </c>
      <c r="AO192">
        <v>2017</v>
      </c>
      <c r="AP192">
        <v>2007</v>
      </c>
      <c r="AQ192">
        <v>2016</v>
      </c>
      <c r="AR192" t="s">
        <v>1203</v>
      </c>
      <c r="AS192" t="s">
        <v>1289</v>
      </c>
      <c r="AT192">
        <v>-99</v>
      </c>
      <c r="AU192" t="s">
        <v>4582</v>
      </c>
      <c r="AV192" t="s">
        <v>594</v>
      </c>
      <c r="AW192" t="s">
        <v>164</v>
      </c>
      <c r="AX192" t="s">
        <v>164</v>
      </c>
      <c r="AY192">
        <v>258</v>
      </c>
      <c r="AZ192">
        <v>258</v>
      </c>
      <c r="BA192" t="s">
        <v>594</v>
      </c>
      <c r="BB192" t="s">
        <v>164</v>
      </c>
      <c r="BC192">
        <v>23424817</v>
      </c>
      <c r="BD192">
        <v>23424817</v>
      </c>
      <c r="BE192" t="s">
        <v>1183</v>
      </c>
      <c r="BF192" t="s">
        <v>164</v>
      </c>
      <c r="BG192" t="s">
        <v>164</v>
      </c>
      <c r="BH192">
        <v>-99</v>
      </c>
      <c r="BI192">
        <v>-99</v>
      </c>
      <c r="BJ192" t="s">
        <v>3994</v>
      </c>
      <c r="BK192" t="s">
        <v>3994</v>
      </c>
      <c r="BL192" t="s">
        <v>4558</v>
      </c>
      <c r="BM192" t="s">
        <v>842</v>
      </c>
      <c r="BN192">
        <v>13</v>
      </c>
      <c r="BO192">
        <v>16</v>
      </c>
      <c r="BP192">
        <v>9</v>
      </c>
      <c r="BQ192">
        <v>2</v>
      </c>
      <c r="BR192">
        <v>-99</v>
      </c>
      <c r="BS192">
        <v>0</v>
      </c>
      <c r="BT192">
        <v>3.5</v>
      </c>
      <c r="BU192">
        <v>8.5</v>
      </c>
      <c r="BV192">
        <v>1159320643</v>
      </c>
      <c r="BW192" t="s">
        <v>4583</v>
      </c>
      <c r="BX192" t="s">
        <v>4584</v>
      </c>
      <c r="BY192" t="s">
        <v>4585</v>
      </c>
      <c r="BZ192" t="s">
        <v>4586</v>
      </c>
      <c r="CA192" t="s">
        <v>163</v>
      </c>
      <c r="CB192" t="s">
        <v>4587</v>
      </c>
      <c r="CC192" t="s">
        <v>4588</v>
      </c>
      <c r="CD192" t="s">
        <v>4589</v>
      </c>
      <c r="CE192" t="s">
        <v>4590</v>
      </c>
      <c r="CF192" t="s">
        <v>4591</v>
      </c>
      <c r="CG192" t="s">
        <v>4592</v>
      </c>
      <c r="CH192" t="s">
        <v>4593</v>
      </c>
      <c r="CI192" t="s">
        <v>4594</v>
      </c>
      <c r="CJ192" t="s">
        <v>4595</v>
      </c>
      <c r="CK192" t="s">
        <v>4596</v>
      </c>
      <c r="CL192" t="s">
        <v>4597</v>
      </c>
      <c r="CM192" t="s">
        <v>4598</v>
      </c>
      <c r="CN192" t="s">
        <v>4599</v>
      </c>
      <c r="CO192" t="s">
        <v>4600</v>
      </c>
      <c r="CP192" t="s">
        <v>4601</v>
      </c>
      <c r="CQ192" t="s">
        <v>4602</v>
      </c>
      <c r="CR192" t="s">
        <v>4603</v>
      </c>
      <c r="CS192">
        <v>0.28139214364807702</v>
      </c>
      <c r="CT192">
        <v>20.217364430034799</v>
      </c>
    </row>
    <row r="193" spans="1:98" x14ac:dyDescent="0.2">
      <c r="A193">
        <v>68.992134044780698</v>
      </c>
      <c r="B193">
        <v>-49.065151470727599</v>
      </c>
      <c r="C193" t="s">
        <v>1176</v>
      </c>
      <c r="D193">
        <v>6</v>
      </c>
      <c r="E193">
        <v>6</v>
      </c>
      <c r="F193" t="s">
        <v>159</v>
      </c>
      <c r="G193" t="s">
        <v>991</v>
      </c>
      <c r="H193">
        <v>1</v>
      </c>
      <c r="I193">
        <v>2</v>
      </c>
      <c r="J193" t="s">
        <v>1283</v>
      </c>
      <c r="K193" t="s">
        <v>993</v>
      </c>
      <c r="L193" t="s">
        <v>994</v>
      </c>
      <c r="M193">
        <v>0</v>
      </c>
      <c r="N193" t="s">
        <v>993</v>
      </c>
      <c r="O193" t="s">
        <v>994</v>
      </c>
      <c r="P193">
        <v>0</v>
      </c>
      <c r="Q193" t="s">
        <v>993</v>
      </c>
      <c r="R193" t="s">
        <v>994</v>
      </c>
      <c r="S193">
        <v>0</v>
      </c>
      <c r="T193" t="s">
        <v>4604</v>
      </c>
      <c r="U193" t="s">
        <v>993</v>
      </c>
      <c r="V193" t="s">
        <v>994</v>
      </c>
      <c r="W193" t="s">
        <v>4605</v>
      </c>
      <c r="Y193" t="s">
        <v>4606</v>
      </c>
      <c r="Z193" t="s">
        <v>4607</v>
      </c>
      <c r="AA193" t="s">
        <v>4608</v>
      </c>
      <c r="AD193" t="s">
        <v>1579</v>
      </c>
      <c r="AF193" t="s">
        <v>993</v>
      </c>
      <c r="AH193">
        <v>7</v>
      </c>
      <c r="AI193">
        <v>5</v>
      </c>
      <c r="AJ193">
        <v>9</v>
      </c>
      <c r="AK193">
        <v>11</v>
      </c>
      <c r="AL193">
        <v>140</v>
      </c>
      <c r="AM193">
        <v>1</v>
      </c>
      <c r="AN193">
        <v>16</v>
      </c>
      <c r="AO193">
        <v>2017</v>
      </c>
      <c r="AP193">
        <v>-99</v>
      </c>
      <c r="AQ193">
        <v>2016</v>
      </c>
      <c r="AR193" t="s">
        <v>1203</v>
      </c>
      <c r="AS193" t="s">
        <v>1289</v>
      </c>
      <c r="AT193">
        <v>-99</v>
      </c>
      <c r="AU193" t="s">
        <v>4609</v>
      </c>
      <c r="AV193" t="s">
        <v>4607</v>
      </c>
      <c r="AW193" t="s">
        <v>994</v>
      </c>
      <c r="AX193" t="s">
        <v>994</v>
      </c>
      <c r="AY193">
        <v>260</v>
      </c>
      <c r="AZ193">
        <v>-99</v>
      </c>
      <c r="BA193">
        <v>-99</v>
      </c>
      <c r="BB193">
        <v>-99</v>
      </c>
      <c r="BC193">
        <v>28289406</v>
      </c>
      <c r="BD193">
        <v>28289406</v>
      </c>
      <c r="BE193" t="s">
        <v>1183</v>
      </c>
      <c r="BF193" t="s">
        <v>994</v>
      </c>
      <c r="BG193" t="s">
        <v>994</v>
      </c>
      <c r="BH193">
        <v>-99</v>
      </c>
      <c r="BI193">
        <v>-99</v>
      </c>
      <c r="BJ193" t="s">
        <v>4610</v>
      </c>
      <c r="BK193" t="s">
        <v>4610</v>
      </c>
      <c r="BL193" t="s">
        <v>4610</v>
      </c>
      <c r="BM193" t="s">
        <v>921</v>
      </c>
      <c r="BN193">
        <v>22</v>
      </c>
      <c r="BO193">
        <v>35</v>
      </c>
      <c r="BP193">
        <v>10</v>
      </c>
      <c r="BQ193">
        <v>2</v>
      </c>
      <c r="BR193">
        <v>-99</v>
      </c>
      <c r="BS193">
        <v>0</v>
      </c>
      <c r="BT193">
        <v>4</v>
      </c>
      <c r="BU193">
        <v>9</v>
      </c>
      <c r="BV193">
        <v>1159320631</v>
      </c>
      <c r="BW193" t="s">
        <v>4611</v>
      </c>
      <c r="BX193" t="s">
        <v>4612</v>
      </c>
      <c r="BZ193" t="s">
        <v>4613</v>
      </c>
      <c r="CA193" t="s">
        <v>993</v>
      </c>
      <c r="CB193" t="s">
        <v>4614</v>
      </c>
      <c r="CC193" t="s">
        <v>4615</v>
      </c>
      <c r="CD193" t="s">
        <v>4616</v>
      </c>
      <c r="CE193" t="s">
        <v>4617</v>
      </c>
      <c r="CF193" t="s">
        <v>4618</v>
      </c>
      <c r="CG193" t="s">
        <v>4619</v>
      </c>
      <c r="CH193" t="s">
        <v>4620</v>
      </c>
      <c r="CI193" t="s">
        <v>4621</v>
      </c>
      <c r="CJ193" t="s">
        <v>4622</v>
      </c>
      <c r="CK193" t="s">
        <v>4623</v>
      </c>
      <c r="CL193" t="s">
        <v>4624</v>
      </c>
      <c r="CM193" t="s">
        <v>4625</v>
      </c>
      <c r="CN193" t="s">
        <v>4626</v>
      </c>
      <c r="CO193" t="s">
        <v>4627</v>
      </c>
      <c r="CP193" t="s">
        <v>4628</v>
      </c>
      <c r="CQ193" t="s">
        <v>4629</v>
      </c>
      <c r="CR193" t="s">
        <v>4630</v>
      </c>
      <c r="CS193">
        <v>0.89628637106784503</v>
      </c>
      <c r="CT193">
        <v>17.9401597400085</v>
      </c>
    </row>
    <row r="194" spans="1:98" x14ac:dyDescent="0.2">
      <c r="A194">
        <v>52.062291900404801</v>
      </c>
      <c r="B194">
        <v>-6.4899904837101596</v>
      </c>
      <c r="C194" t="s">
        <v>1176</v>
      </c>
      <c r="D194">
        <v>6</v>
      </c>
      <c r="E194">
        <v>6</v>
      </c>
      <c r="F194" t="s">
        <v>387</v>
      </c>
      <c r="G194" t="s">
        <v>388</v>
      </c>
      <c r="H194">
        <v>0</v>
      </c>
      <c r="I194">
        <v>2</v>
      </c>
      <c r="J194" t="s">
        <v>1177</v>
      </c>
      <c r="K194" t="s">
        <v>387</v>
      </c>
      <c r="L194" t="s">
        <v>388</v>
      </c>
      <c r="M194">
        <v>0</v>
      </c>
      <c r="N194" t="s">
        <v>387</v>
      </c>
      <c r="O194" t="s">
        <v>388</v>
      </c>
      <c r="P194">
        <v>0</v>
      </c>
      <c r="Q194" t="s">
        <v>387</v>
      </c>
      <c r="R194" t="s">
        <v>388</v>
      </c>
      <c r="S194">
        <v>0</v>
      </c>
      <c r="T194" t="s">
        <v>387</v>
      </c>
      <c r="U194" t="s">
        <v>387</v>
      </c>
      <c r="V194" t="s">
        <v>388</v>
      </c>
      <c r="W194" t="s">
        <v>387</v>
      </c>
      <c r="Y194" t="s">
        <v>4631</v>
      </c>
      <c r="Z194" t="s">
        <v>706</v>
      </c>
      <c r="AA194" t="s">
        <v>4632</v>
      </c>
      <c r="AC194" t="s">
        <v>387</v>
      </c>
      <c r="AF194" t="s">
        <v>387</v>
      </c>
      <c r="AH194">
        <v>5</v>
      </c>
      <c r="AI194">
        <v>8</v>
      </c>
      <c r="AJ194">
        <v>3</v>
      </c>
      <c r="AK194">
        <v>1</v>
      </c>
      <c r="AL194">
        <v>93920</v>
      </c>
      <c r="AM194">
        <v>8</v>
      </c>
      <c r="AN194">
        <v>2608</v>
      </c>
      <c r="AO194">
        <v>2017</v>
      </c>
      <c r="AP194">
        <v>2010</v>
      </c>
      <c r="AQ194">
        <v>2016</v>
      </c>
      <c r="AR194" t="s">
        <v>1203</v>
      </c>
      <c r="AS194" t="s">
        <v>1204</v>
      </c>
      <c r="AT194">
        <v>-99</v>
      </c>
      <c r="AU194" t="s">
        <v>721</v>
      </c>
      <c r="AV194" t="s">
        <v>706</v>
      </c>
      <c r="AW194" t="s">
        <v>388</v>
      </c>
      <c r="AX194" t="s">
        <v>388</v>
      </c>
      <c r="AY194">
        <v>690</v>
      </c>
      <c r="AZ194">
        <v>690</v>
      </c>
      <c r="BA194" t="s">
        <v>706</v>
      </c>
      <c r="BB194" t="s">
        <v>388</v>
      </c>
      <c r="BC194">
        <v>23424941</v>
      </c>
      <c r="BD194">
        <v>23424941</v>
      </c>
      <c r="BE194" t="s">
        <v>1183</v>
      </c>
      <c r="BF194" t="s">
        <v>388</v>
      </c>
      <c r="BG194" t="s">
        <v>388</v>
      </c>
      <c r="BH194">
        <v>-99</v>
      </c>
      <c r="BI194">
        <v>-99</v>
      </c>
      <c r="BJ194" t="s">
        <v>4610</v>
      </c>
      <c r="BK194" t="s">
        <v>1426</v>
      </c>
      <c r="BL194" t="s">
        <v>1427</v>
      </c>
      <c r="BM194" t="s">
        <v>921</v>
      </c>
      <c r="BN194">
        <v>10</v>
      </c>
      <c r="BO194">
        <v>10</v>
      </c>
      <c r="BP194">
        <v>4</v>
      </c>
      <c r="BQ194">
        <v>2</v>
      </c>
      <c r="BR194">
        <v>1</v>
      </c>
      <c r="BS194">
        <v>0</v>
      </c>
      <c r="BT194">
        <v>5</v>
      </c>
      <c r="BU194">
        <v>10</v>
      </c>
      <c r="BV194">
        <v>1159321291</v>
      </c>
      <c r="BW194" t="s">
        <v>4633</v>
      </c>
      <c r="BX194" t="s">
        <v>4634</v>
      </c>
      <c r="BY194" t="s">
        <v>4635</v>
      </c>
      <c r="BZ194" t="s">
        <v>4636</v>
      </c>
      <c r="CA194" t="s">
        <v>387</v>
      </c>
      <c r="CB194" t="s">
        <v>387</v>
      </c>
      <c r="CC194" t="s">
        <v>387</v>
      </c>
      <c r="CD194" t="s">
        <v>4637</v>
      </c>
      <c r="CE194" t="s">
        <v>4638</v>
      </c>
      <c r="CF194" t="s">
        <v>4639</v>
      </c>
      <c r="CG194" t="s">
        <v>387</v>
      </c>
      <c r="CH194" t="s">
        <v>387</v>
      </c>
      <c r="CI194" t="s">
        <v>4640</v>
      </c>
      <c r="CJ194" t="s">
        <v>4641</v>
      </c>
      <c r="CK194" t="s">
        <v>4636</v>
      </c>
      <c r="CL194" t="s">
        <v>4642</v>
      </c>
      <c r="CM194" t="s">
        <v>387</v>
      </c>
      <c r="CN194" t="s">
        <v>4643</v>
      </c>
      <c r="CO194" t="s">
        <v>4644</v>
      </c>
      <c r="CP194" t="s">
        <v>4645</v>
      </c>
      <c r="CQ194" t="s">
        <v>387</v>
      </c>
      <c r="CR194" t="s">
        <v>4646</v>
      </c>
      <c r="CS194">
        <v>3.5644794456118199E-2</v>
      </c>
      <c r="CT194">
        <v>3.5336525930945801</v>
      </c>
    </row>
    <row r="195" spans="1:98" x14ac:dyDescent="0.2">
      <c r="A195">
        <v>-51.525325360089496</v>
      </c>
      <c r="B195">
        <v>0.61518570813655105</v>
      </c>
      <c r="C195" t="s">
        <v>1176</v>
      </c>
      <c r="D195">
        <v>5</v>
      </c>
      <c r="E195">
        <v>6</v>
      </c>
      <c r="F195" t="s">
        <v>233</v>
      </c>
      <c r="G195" t="s">
        <v>234</v>
      </c>
      <c r="H195">
        <v>0</v>
      </c>
      <c r="I195">
        <v>2</v>
      </c>
      <c r="J195" t="s">
        <v>1177</v>
      </c>
      <c r="K195" t="s">
        <v>233</v>
      </c>
      <c r="L195" t="s">
        <v>234</v>
      </c>
      <c r="M195">
        <v>0</v>
      </c>
      <c r="N195" t="s">
        <v>233</v>
      </c>
      <c r="O195" t="s">
        <v>234</v>
      </c>
      <c r="P195">
        <v>0</v>
      </c>
      <c r="Q195" t="s">
        <v>233</v>
      </c>
      <c r="R195" t="s">
        <v>234</v>
      </c>
      <c r="S195">
        <v>0</v>
      </c>
      <c r="T195" t="s">
        <v>233</v>
      </c>
      <c r="U195" t="s">
        <v>233</v>
      </c>
      <c r="V195" t="s">
        <v>234</v>
      </c>
      <c r="W195" t="s">
        <v>233</v>
      </c>
      <c r="Y195" t="s">
        <v>4647</v>
      </c>
      <c r="Z195" t="s">
        <v>629</v>
      </c>
      <c r="AA195" t="s">
        <v>4648</v>
      </c>
      <c r="AC195" t="s">
        <v>233</v>
      </c>
      <c r="AF195" t="s">
        <v>233</v>
      </c>
      <c r="AH195">
        <v>5</v>
      </c>
      <c r="AI195">
        <v>7</v>
      </c>
      <c r="AJ195">
        <v>6</v>
      </c>
      <c r="AK195">
        <v>12</v>
      </c>
      <c r="AL195">
        <v>108145</v>
      </c>
      <c r="AM195">
        <v>9</v>
      </c>
      <c r="AN195">
        <v>211</v>
      </c>
      <c r="AO195">
        <v>2017</v>
      </c>
      <c r="AP195">
        <v>2005</v>
      </c>
      <c r="AQ195">
        <v>2016</v>
      </c>
      <c r="AR195" t="s">
        <v>1424</v>
      </c>
      <c r="AS195" t="s">
        <v>1182</v>
      </c>
      <c r="AT195">
        <v>-99</v>
      </c>
      <c r="AU195" t="s">
        <v>687</v>
      </c>
      <c r="AV195" t="s">
        <v>629</v>
      </c>
      <c r="AW195" t="s">
        <v>234</v>
      </c>
      <c r="AX195" t="s">
        <v>234</v>
      </c>
      <c r="AY195">
        <v>296</v>
      </c>
      <c r="AZ195">
        <v>296</v>
      </c>
      <c r="BA195" t="s">
        <v>629</v>
      </c>
      <c r="BB195" t="s">
        <v>234</v>
      </c>
      <c r="BC195">
        <v>23424867</v>
      </c>
      <c r="BD195">
        <v>23424867</v>
      </c>
      <c r="BE195" t="s">
        <v>1183</v>
      </c>
      <c r="BF195" t="s">
        <v>234</v>
      </c>
      <c r="BG195" t="s">
        <v>234</v>
      </c>
      <c r="BH195">
        <v>-99</v>
      </c>
      <c r="BI195">
        <v>-99</v>
      </c>
      <c r="BJ195" t="s">
        <v>3994</v>
      </c>
      <c r="BK195" t="s">
        <v>3994</v>
      </c>
      <c r="BL195" t="s">
        <v>4649</v>
      </c>
      <c r="BM195" t="s">
        <v>842</v>
      </c>
      <c r="BN195">
        <v>8</v>
      </c>
      <c r="BO195">
        <v>8</v>
      </c>
      <c r="BP195">
        <v>4</v>
      </c>
      <c r="BQ195">
        <v>2</v>
      </c>
      <c r="BR195">
        <v>1</v>
      </c>
      <c r="BS195">
        <v>0</v>
      </c>
      <c r="BT195">
        <v>5</v>
      </c>
      <c r="BU195">
        <v>10</v>
      </c>
      <c r="BV195">
        <v>1159320981</v>
      </c>
      <c r="BW195" t="s">
        <v>4650</v>
      </c>
      <c r="BX195" t="s">
        <v>4651</v>
      </c>
      <c r="BY195" t="s">
        <v>4652</v>
      </c>
      <c r="BZ195" t="s">
        <v>233</v>
      </c>
      <c r="CA195" t="s">
        <v>233</v>
      </c>
      <c r="CB195" t="s">
        <v>233</v>
      </c>
      <c r="CC195" t="s">
        <v>233</v>
      </c>
      <c r="CD195" t="s">
        <v>4653</v>
      </c>
      <c r="CE195" t="s">
        <v>4654</v>
      </c>
      <c r="CF195" t="s">
        <v>233</v>
      </c>
      <c r="CG195" t="s">
        <v>233</v>
      </c>
      <c r="CH195" t="s">
        <v>233</v>
      </c>
      <c r="CI195" t="s">
        <v>4655</v>
      </c>
      <c r="CJ195" t="s">
        <v>4656</v>
      </c>
      <c r="CK195" t="s">
        <v>233</v>
      </c>
      <c r="CL195" t="s">
        <v>233</v>
      </c>
      <c r="CM195" t="s">
        <v>233</v>
      </c>
      <c r="CN195" t="s">
        <v>4657</v>
      </c>
      <c r="CO195" t="s">
        <v>233</v>
      </c>
      <c r="CP195" t="s">
        <v>233</v>
      </c>
      <c r="CQ195" t="s">
        <v>233</v>
      </c>
      <c r="CR195" t="s">
        <v>4658</v>
      </c>
      <c r="CS195">
        <v>7.7267699784423299E-2</v>
      </c>
      <c r="CT195">
        <v>10.4885569257049</v>
      </c>
    </row>
    <row r="196" spans="1:98" x14ac:dyDescent="0.2">
      <c r="A196">
        <v>170.099527812079</v>
      </c>
      <c r="B196">
        <v>7.1144653354632403</v>
      </c>
      <c r="C196" t="s">
        <v>1176</v>
      </c>
      <c r="D196">
        <v>6</v>
      </c>
      <c r="E196">
        <v>6</v>
      </c>
      <c r="F196" t="s">
        <v>271</v>
      </c>
      <c r="G196" t="s">
        <v>272</v>
      </c>
      <c r="H196">
        <v>0</v>
      </c>
      <c r="I196">
        <v>2</v>
      </c>
      <c r="J196" t="s">
        <v>1177</v>
      </c>
      <c r="K196" t="s">
        <v>271</v>
      </c>
      <c r="L196" t="s">
        <v>272</v>
      </c>
      <c r="M196">
        <v>0</v>
      </c>
      <c r="N196" t="s">
        <v>271</v>
      </c>
      <c r="O196" t="s">
        <v>272</v>
      </c>
      <c r="P196">
        <v>0</v>
      </c>
      <c r="Q196" t="s">
        <v>271</v>
      </c>
      <c r="R196" t="s">
        <v>272</v>
      </c>
      <c r="S196">
        <v>0</v>
      </c>
      <c r="T196" t="s">
        <v>4659</v>
      </c>
      <c r="U196" t="s">
        <v>271</v>
      </c>
      <c r="V196" t="s">
        <v>272</v>
      </c>
      <c r="W196" t="s">
        <v>4659</v>
      </c>
      <c r="Y196" t="s">
        <v>4660</v>
      </c>
      <c r="Z196" t="s">
        <v>648</v>
      </c>
      <c r="AA196" t="s">
        <v>4661</v>
      </c>
      <c r="AC196" t="s">
        <v>271</v>
      </c>
      <c r="AF196" t="s">
        <v>271</v>
      </c>
      <c r="AH196">
        <v>2</v>
      </c>
      <c r="AI196">
        <v>5</v>
      </c>
      <c r="AJ196">
        <v>5</v>
      </c>
      <c r="AK196">
        <v>3</v>
      </c>
      <c r="AL196">
        <v>74539</v>
      </c>
      <c r="AM196">
        <v>8</v>
      </c>
      <c r="AN196">
        <v>180</v>
      </c>
      <c r="AO196">
        <v>2017</v>
      </c>
      <c r="AP196">
        <v>2011</v>
      </c>
      <c r="AQ196">
        <v>2016</v>
      </c>
      <c r="AR196" t="s">
        <v>1203</v>
      </c>
      <c r="AS196" t="s">
        <v>1182</v>
      </c>
      <c r="AT196">
        <v>-99</v>
      </c>
      <c r="AU196" t="s">
        <v>4662</v>
      </c>
      <c r="AV196" t="s">
        <v>648</v>
      </c>
      <c r="AW196" t="s">
        <v>272</v>
      </c>
      <c r="AX196" t="s">
        <v>272</v>
      </c>
      <c r="AY196">
        <v>584</v>
      </c>
      <c r="AZ196">
        <v>584</v>
      </c>
      <c r="BA196" t="s">
        <v>648</v>
      </c>
      <c r="BB196" t="s">
        <v>272</v>
      </c>
      <c r="BC196">
        <v>23424932</v>
      </c>
      <c r="BD196">
        <v>23424932</v>
      </c>
      <c r="BE196" t="s">
        <v>1183</v>
      </c>
      <c r="BF196" t="s">
        <v>272</v>
      </c>
      <c r="BG196" t="s">
        <v>272</v>
      </c>
      <c r="BH196">
        <v>-99</v>
      </c>
      <c r="BI196">
        <v>-99</v>
      </c>
      <c r="BJ196" t="s">
        <v>3994</v>
      </c>
      <c r="BK196" t="s">
        <v>3994</v>
      </c>
      <c r="BL196" t="s">
        <v>4649</v>
      </c>
      <c r="BM196" t="s">
        <v>842</v>
      </c>
      <c r="BN196">
        <v>12</v>
      </c>
      <c r="BO196">
        <v>16</v>
      </c>
      <c r="BP196">
        <v>6</v>
      </c>
      <c r="BQ196">
        <v>2</v>
      </c>
      <c r="BR196">
        <v>1</v>
      </c>
      <c r="BS196">
        <v>0</v>
      </c>
      <c r="BT196">
        <v>5</v>
      </c>
      <c r="BU196">
        <v>10</v>
      </c>
      <c r="BV196">
        <v>1159321057</v>
      </c>
      <c r="BW196" t="s">
        <v>4663</v>
      </c>
      <c r="BX196" t="s">
        <v>4664</v>
      </c>
      <c r="BY196" t="s">
        <v>4665</v>
      </c>
      <c r="BZ196" t="s">
        <v>4666</v>
      </c>
      <c r="CA196" t="s">
        <v>271</v>
      </c>
      <c r="CB196" t="s">
        <v>4667</v>
      </c>
      <c r="CC196" t="s">
        <v>4668</v>
      </c>
      <c r="CD196" t="s">
        <v>4669</v>
      </c>
      <c r="CE196" t="s">
        <v>4670</v>
      </c>
      <c r="CF196" t="s">
        <v>4671</v>
      </c>
      <c r="CG196" t="s">
        <v>4672</v>
      </c>
      <c r="CH196" t="s">
        <v>4673</v>
      </c>
      <c r="CI196" t="s">
        <v>4674</v>
      </c>
      <c r="CJ196" t="s">
        <v>4675</v>
      </c>
      <c r="CK196" t="s">
        <v>4676</v>
      </c>
      <c r="CL196" t="s">
        <v>4677</v>
      </c>
      <c r="CM196" t="s">
        <v>4678</v>
      </c>
      <c r="CN196" t="s">
        <v>4679</v>
      </c>
      <c r="CO196" t="s">
        <v>4680</v>
      </c>
      <c r="CP196" t="s">
        <v>4681</v>
      </c>
      <c r="CQ196" t="s">
        <v>4682</v>
      </c>
      <c r="CR196" t="s">
        <v>4683</v>
      </c>
      <c r="CS196">
        <v>1.3495534743981401E-2</v>
      </c>
      <c r="CT196">
        <v>3.67487002381031</v>
      </c>
    </row>
    <row r="197" spans="1:98" x14ac:dyDescent="0.2">
      <c r="A197">
        <v>-61.258449839275499</v>
      </c>
      <c r="B197">
        <v>10.4688298567647</v>
      </c>
      <c r="C197" t="s">
        <v>1176</v>
      </c>
      <c r="D197">
        <v>3</v>
      </c>
      <c r="E197">
        <v>5</v>
      </c>
      <c r="F197" t="s">
        <v>435</v>
      </c>
      <c r="G197" t="s">
        <v>436</v>
      </c>
      <c r="H197">
        <v>0</v>
      </c>
      <c r="I197">
        <v>2</v>
      </c>
      <c r="J197" t="s">
        <v>1177</v>
      </c>
      <c r="K197" t="s">
        <v>435</v>
      </c>
      <c r="L197" t="s">
        <v>436</v>
      </c>
      <c r="M197">
        <v>0</v>
      </c>
      <c r="N197" t="s">
        <v>435</v>
      </c>
      <c r="O197" t="s">
        <v>436</v>
      </c>
      <c r="P197">
        <v>0</v>
      </c>
      <c r="Q197" t="s">
        <v>435</v>
      </c>
      <c r="R197" t="s">
        <v>436</v>
      </c>
      <c r="S197">
        <v>0</v>
      </c>
      <c r="T197" t="s">
        <v>435</v>
      </c>
      <c r="U197" t="s">
        <v>435</v>
      </c>
      <c r="V197" t="s">
        <v>436</v>
      </c>
      <c r="W197" t="s">
        <v>435</v>
      </c>
      <c r="Y197" t="s">
        <v>4684</v>
      </c>
      <c r="Z197" t="s">
        <v>730</v>
      </c>
      <c r="AA197" t="s">
        <v>4685</v>
      </c>
      <c r="AC197" t="s">
        <v>435</v>
      </c>
      <c r="AF197" t="s">
        <v>435</v>
      </c>
      <c r="AH197">
        <v>5</v>
      </c>
      <c r="AI197">
        <v>6</v>
      </c>
      <c r="AJ197">
        <v>2</v>
      </c>
      <c r="AK197">
        <v>5</v>
      </c>
      <c r="AL197">
        <v>1218208</v>
      </c>
      <c r="AM197">
        <v>12</v>
      </c>
      <c r="AN197">
        <v>43570</v>
      </c>
      <c r="AO197">
        <v>2017</v>
      </c>
      <c r="AP197">
        <v>2011</v>
      </c>
      <c r="AQ197">
        <v>2016</v>
      </c>
      <c r="AR197" t="s">
        <v>1203</v>
      </c>
      <c r="AS197" t="s">
        <v>1289</v>
      </c>
      <c r="AT197">
        <v>-99</v>
      </c>
      <c r="AU197" t="s">
        <v>557</v>
      </c>
      <c r="AV197" t="s">
        <v>730</v>
      </c>
      <c r="AW197" t="s">
        <v>436</v>
      </c>
      <c r="AX197" t="s">
        <v>436</v>
      </c>
      <c r="AY197">
        <v>780</v>
      </c>
      <c r="AZ197">
        <v>780</v>
      </c>
      <c r="BA197" t="s">
        <v>730</v>
      </c>
      <c r="BB197" t="s">
        <v>436</v>
      </c>
      <c r="BC197">
        <v>23424958</v>
      </c>
      <c r="BD197">
        <v>23424958</v>
      </c>
      <c r="BE197" t="s">
        <v>1183</v>
      </c>
      <c r="BF197" t="s">
        <v>436</v>
      </c>
      <c r="BG197" t="s">
        <v>436</v>
      </c>
      <c r="BH197">
        <v>-99</v>
      </c>
      <c r="BI197">
        <v>-99</v>
      </c>
      <c r="BJ197" t="s">
        <v>903</v>
      </c>
      <c r="BK197" t="s">
        <v>1225</v>
      </c>
      <c r="BL197" t="s">
        <v>1905</v>
      </c>
      <c r="BM197" t="s">
        <v>882</v>
      </c>
      <c r="BN197">
        <v>19</v>
      </c>
      <c r="BO197">
        <v>19</v>
      </c>
      <c r="BP197">
        <v>5</v>
      </c>
      <c r="BQ197">
        <v>2</v>
      </c>
      <c r="BR197">
        <v>1</v>
      </c>
      <c r="BS197">
        <v>0</v>
      </c>
      <c r="BT197">
        <v>4.5</v>
      </c>
      <c r="BU197">
        <v>9.5</v>
      </c>
      <c r="BV197">
        <v>1159321321</v>
      </c>
      <c r="BW197" t="s">
        <v>4686</v>
      </c>
      <c r="BX197" t="s">
        <v>4687</v>
      </c>
      <c r="BY197" t="s">
        <v>4688</v>
      </c>
      <c r="BZ197" t="s">
        <v>4689</v>
      </c>
      <c r="CA197" t="s">
        <v>435</v>
      </c>
      <c r="CB197" t="s">
        <v>4690</v>
      </c>
      <c r="CC197" t="s">
        <v>4691</v>
      </c>
      <c r="CD197" t="s">
        <v>4692</v>
      </c>
      <c r="CE197" t="s">
        <v>4693</v>
      </c>
      <c r="CF197" t="s">
        <v>4694</v>
      </c>
      <c r="CG197" t="s">
        <v>4695</v>
      </c>
      <c r="CH197" t="s">
        <v>4696</v>
      </c>
      <c r="CI197" t="s">
        <v>4697</v>
      </c>
      <c r="CJ197" t="s">
        <v>4698</v>
      </c>
      <c r="CK197" t="s">
        <v>4699</v>
      </c>
      <c r="CL197" t="s">
        <v>4700</v>
      </c>
      <c r="CM197" t="s">
        <v>4696</v>
      </c>
      <c r="CN197" t="s">
        <v>4701</v>
      </c>
      <c r="CO197" t="s">
        <v>4702</v>
      </c>
      <c r="CP197" t="s">
        <v>4703</v>
      </c>
      <c r="CQ197" t="s">
        <v>4704</v>
      </c>
      <c r="CR197" t="s">
        <v>4705</v>
      </c>
      <c r="CS197">
        <v>0.42305392284669102</v>
      </c>
      <c r="CT197">
        <v>4.66253814984732</v>
      </c>
    </row>
    <row r="198" spans="1:98" x14ac:dyDescent="0.2">
      <c r="A198">
        <v>-61.656682383265199</v>
      </c>
      <c r="B198">
        <v>12.153372404312501</v>
      </c>
      <c r="C198" t="s">
        <v>1176</v>
      </c>
      <c r="D198">
        <v>3</v>
      </c>
      <c r="E198">
        <v>6</v>
      </c>
      <c r="F198" t="s">
        <v>181</v>
      </c>
      <c r="G198" t="s">
        <v>182</v>
      </c>
      <c r="H198">
        <v>0</v>
      </c>
      <c r="I198">
        <v>2</v>
      </c>
      <c r="J198" t="s">
        <v>1177</v>
      </c>
      <c r="K198" t="s">
        <v>181</v>
      </c>
      <c r="L198" t="s">
        <v>182</v>
      </c>
      <c r="M198">
        <v>0</v>
      </c>
      <c r="N198" t="s">
        <v>181</v>
      </c>
      <c r="O198" t="s">
        <v>182</v>
      </c>
      <c r="P198">
        <v>0</v>
      </c>
      <c r="Q198" t="s">
        <v>181</v>
      </c>
      <c r="R198" t="s">
        <v>182</v>
      </c>
      <c r="S198">
        <v>0</v>
      </c>
      <c r="T198" t="s">
        <v>181</v>
      </c>
      <c r="U198" t="s">
        <v>181</v>
      </c>
      <c r="V198" t="s">
        <v>182</v>
      </c>
      <c r="W198" t="s">
        <v>181</v>
      </c>
      <c r="Y198" t="s">
        <v>4706</v>
      </c>
      <c r="Z198" t="s">
        <v>603</v>
      </c>
      <c r="AA198" t="s">
        <v>181</v>
      </c>
      <c r="AC198" t="s">
        <v>181</v>
      </c>
      <c r="AF198" t="s">
        <v>181</v>
      </c>
      <c r="AH198">
        <v>2</v>
      </c>
      <c r="AI198">
        <v>4</v>
      </c>
      <c r="AJ198">
        <v>3</v>
      </c>
      <c r="AK198">
        <v>6</v>
      </c>
      <c r="AL198">
        <v>111724</v>
      </c>
      <c r="AM198">
        <v>9</v>
      </c>
      <c r="AN198">
        <v>1511</v>
      </c>
      <c r="AO198">
        <v>2017</v>
      </c>
      <c r="AP198">
        <v>2011</v>
      </c>
      <c r="AQ198">
        <v>2016</v>
      </c>
      <c r="AR198" t="s">
        <v>1203</v>
      </c>
      <c r="AS198" t="s">
        <v>1204</v>
      </c>
      <c r="AT198">
        <v>-99</v>
      </c>
      <c r="AU198" t="s">
        <v>4707</v>
      </c>
      <c r="AV198" t="s">
        <v>603</v>
      </c>
      <c r="AW198" t="s">
        <v>182</v>
      </c>
      <c r="AX198" t="s">
        <v>182</v>
      </c>
      <c r="AY198">
        <v>308</v>
      </c>
      <c r="AZ198">
        <v>308</v>
      </c>
      <c r="BA198" t="s">
        <v>603</v>
      </c>
      <c r="BB198" t="s">
        <v>182</v>
      </c>
      <c r="BC198">
        <v>23424826</v>
      </c>
      <c r="BD198">
        <v>23424826</v>
      </c>
      <c r="BE198" t="s">
        <v>1183</v>
      </c>
      <c r="BF198" t="s">
        <v>182</v>
      </c>
      <c r="BG198" t="s">
        <v>182</v>
      </c>
      <c r="BH198">
        <v>-99</v>
      </c>
      <c r="BI198">
        <v>-99</v>
      </c>
      <c r="BJ198" t="s">
        <v>903</v>
      </c>
      <c r="BK198" t="s">
        <v>1225</v>
      </c>
      <c r="BL198" t="s">
        <v>1905</v>
      </c>
      <c r="BM198" t="s">
        <v>882</v>
      </c>
      <c r="BN198">
        <v>7</v>
      </c>
      <c r="BO198">
        <v>7</v>
      </c>
      <c r="BP198">
        <v>5</v>
      </c>
      <c r="BQ198">
        <v>-99</v>
      </c>
      <c r="BR198">
        <v>1</v>
      </c>
      <c r="BS198">
        <v>0</v>
      </c>
      <c r="BT198">
        <v>4</v>
      </c>
      <c r="BU198">
        <v>9</v>
      </c>
      <c r="BV198">
        <v>1159320813</v>
      </c>
      <c r="BW198" t="s">
        <v>4708</v>
      </c>
      <c r="BX198" t="s">
        <v>4709</v>
      </c>
      <c r="BY198" t="s">
        <v>4710</v>
      </c>
      <c r="BZ198" t="s">
        <v>181</v>
      </c>
      <c r="CA198" t="s">
        <v>181</v>
      </c>
      <c r="CB198" t="s">
        <v>4711</v>
      </c>
      <c r="CC198" t="s">
        <v>4712</v>
      </c>
      <c r="CD198" t="s">
        <v>4713</v>
      </c>
      <c r="CE198" t="s">
        <v>4714</v>
      </c>
      <c r="CF198" t="s">
        <v>181</v>
      </c>
      <c r="CG198" t="s">
        <v>181</v>
      </c>
      <c r="CH198" t="s">
        <v>181</v>
      </c>
      <c r="CI198" t="s">
        <v>4715</v>
      </c>
      <c r="CJ198" t="s">
        <v>4716</v>
      </c>
      <c r="CK198" t="s">
        <v>181</v>
      </c>
      <c r="CL198" t="s">
        <v>181</v>
      </c>
      <c r="CM198" t="s">
        <v>4711</v>
      </c>
      <c r="CN198" t="s">
        <v>4717</v>
      </c>
      <c r="CO198" t="s">
        <v>181</v>
      </c>
      <c r="CP198" t="s">
        <v>181</v>
      </c>
      <c r="CQ198" t="s">
        <v>181</v>
      </c>
      <c r="CR198" t="s">
        <v>4718</v>
      </c>
      <c r="CS198">
        <v>2.8841459941190799E-2</v>
      </c>
      <c r="CT198">
        <v>1.03769239062583</v>
      </c>
    </row>
    <row r="199" spans="1:98" x14ac:dyDescent="0.2">
      <c r="A199">
        <v>-61.203353266324598</v>
      </c>
      <c r="B199">
        <v>13.2162159193175</v>
      </c>
      <c r="C199" t="s">
        <v>1176</v>
      </c>
      <c r="D199">
        <v>6</v>
      </c>
      <c r="E199">
        <v>6</v>
      </c>
      <c r="F199" t="s">
        <v>373</v>
      </c>
      <c r="G199" t="s">
        <v>374</v>
      </c>
      <c r="H199">
        <v>0</v>
      </c>
      <c r="I199">
        <v>2</v>
      </c>
      <c r="J199" t="s">
        <v>1177</v>
      </c>
      <c r="K199" t="s">
        <v>373</v>
      </c>
      <c r="L199" t="s">
        <v>374</v>
      </c>
      <c r="M199">
        <v>0</v>
      </c>
      <c r="N199" t="s">
        <v>373</v>
      </c>
      <c r="O199" t="s">
        <v>374</v>
      </c>
      <c r="P199">
        <v>0</v>
      </c>
      <c r="Q199" t="s">
        <v>373</v>
      </c>
      <c r="R199" t="s">
        <v>374</v>
      </c>
      <c r="S199">
        <v>0</v>
      </c>
      <c r="T199" t="s">
        <v>4719</v>
      </c>
      <c r="U199" t="s">
        <v>373</v>
      </c>
      <c r="V199" t="s">
        <v>374</v>
      </c>
      <c r="W199" t="s">
        <v>4719</v>
      </c>
      <c r="Y199" t="s">
        <v>4720</v>
      </c>
      <c r="Z199" t="s">
        <v>699</v>
      </c>
      <c r="AA199" t="s">
        <v>373</v>
      </c>
      <c r="AC199" t="s">
        <v>373</v>
      </c>
      <c r="AF199" t="s">
        <v>943</v>
      </c>
      <c r="AH199">
        <v>1</v>
      </c>
      <c r="AI199">
        <v>1</v>
      </c>
      <c r="AJ199">
        <v>5</v>
      </c>
      <c r="AK199">
        <v>7</v>
      </c>
      <c r="AL199">
        <v>102089</v>
      </c>
      <c r="AM199">
        <v>9</v>
      </c>
      <c r="AN199">
        <v>1241</v>
      </c>
      <c r="AO199">
        <v>2017</v>
      </c>
      <c r="AP199">
        <v>2011</v>
      </c>
      <c r="AQ199">
        <v>2016</v>
      </c>
      <c r="AR199" t="s">
        <v>1203</v>
      </c>
      <c r="AS199" t="s">
        <v>1204</v>
      </c>
      <c r="AT199">
        <v>-99</v>
      </c>
      <c r="AU199" t="s">
        <v>699</v>
      </c>
      <c r="AV199" t="s">
        <v>699</v>
      </c>
      <c r="AW199" t="s">
        <v>374</v>
      </c>
      <c r="AX199" t="s">
        <v>374</v>
      </c>
      <c r="AY199">
        <v>670</v>
      </c>
      <c r="AZ199">
        <v>670</v>
      </c>
      <c r="BA199" t="s">
        <v>699</v>
      </c>
      <c r="BB199" t="s">
        <v>374</v>
      </c>
      <c r="BC199">
        <v>23424981</v>
      </c>
      <c r="BD199">
        <v>23424981</v>
      </c>
      <c r="BE199" t="s">
        <v>1183</v>
      </c>
      <c r="BF199" t="s">
        <v>374</v>
      </c>
      <c r="BG199" t="s">
        <v>374</v>
      </c>
      <c r="BH199">
        <v>-99</v>
      </c>
      <c r="BI199">
        <v>-99</v>
      </c>
      <c r="BJ199" t="s">
        <v>903</v>
      </c>
      <c r="BK199" t="s">
        <v>1225</v>
      </c>
      <c r="BL199" t="s">
        <v>1905</v>
      </c>
      <c r="BM199" t="s">
        <v>882</v>
      </c>
      <c r="BN199">
        <v>18</v>
      </c>
      <c r="BO199">
        <v>32</v>
      </c>
      <c r="BP199">
        <v>7</v>
      </c>
      <c r="BQ199">
        <v>-99</v>
      </c>
      <c r="BR199">
        <v>1</v>
      </c>
      <c r="BS199">
        <v>0</v>
      </c>
      <c r="BT199">
        <v>5</v>
      </c>
      <c r="BU199">
        <v>10</v>
      </c>
      <c r="BV199">
        <v>1159321409</v>
      </c>
      <c r="BW199" t="s">
        <v>4721</v>
      </c>
      <c r="BX199" t="s">
        <v>4722</v>
      </c>
      <c r="BY199" t="s">
        <v>4723</v>
      </c>
      <c r="BZ199" t="s">
        <v>4724</v>
      </c>
      <c r="CA199" t="s">
        <v>373</v>
      </c>
      <c r="CB199" t="s">
        <v>4725</v>
      </c>
      <c r="CC199" t="s">
        <v>4726</v>
      </c>
      <c r="CD199" t="s">
        <v>4727</v>
      </c>
      <c r="CE199" t="s">
        <v>4728</v>
      </c>
      <c r="CF199" t="s">
        <v>4729</v>
      </c>
      <c r="CG199" t="s">
        <v>4730</v>
      </c>
      <c r="CH199" t="s">
        <v>4731</v>
      </c>
      <c r="CI199" t="s">
        <v>4732</v>
      </c>
      <c r="CJ199" t="s">
        <v>4733</v>
      </c>
      <c r="CK199" t="s">
        <v>4734</v>
      </c>
      <c r="CL199" t="s">
        <v>4735</v>
      </c>
      <c r="CM199" t="s">
        <v>4736</v>
      </c>
      <c r="CN199" t="s">
        <v>4737</v>
      </c>
      <c r="CO199" t="s">
        <v>4738</v>
      </c>
      <c r="CP199" t="s">
        <v>4739</v>
      </c>
      <c r="CQ199" t="s">
        <v>4740</v>
      </c>
      <c r="CR199" t="s">
        <v>4741</v>
      </c>
      <c r="CS199">
        <v>3.0665911739049499E-2</v>
      </c>
      <c r="CT199">
        <v>1.22852448474371</v>
      </c>
    </row>
    <row r="200" spans="1:98" x14ac:dyDescent="0.2">
      <c r="A200">
        <v>-59.561217748117997</v>
      </c>
      <c r="B200">
        <v>13.1810538267802</v>
      </c>
      <c r="C200" t="s">
        <v>1176</v>
      </c>
      <c r="D200">
        <v>3</v>
      </c>
      <c r="E200">
        <v>5</v>
      </c>
      <c r="F200" t="s">
        <v>43</v>
      </c>
      <c r="G200" t="s">
        <v>44</v>
      </c>
      <c r="H200">
        <v>0</v>
      </c>
      <c r="I200">
        <v>2</v>
      </c>
      <c r="J200" t="s">
        <v>1177</v>
      </c>
      <c r="K200" t="s">
        <v>43</v>
      </c>
      <c r="L200" t="s">
        <v>44</v>
      </c>
      <c r="M200">
        <v>0</v>
      </c>
      <c r="N200" t="s">
        <v>43</v>
      </c>
      <c r="O200" t="s">
        <v>44</v>
      </c>
      <c r="P200">
        <v>0</v>
      </c>
      <c r="Q200" t="s">
        <v>43</v>
      </c>
      <c r="R200" t="s">
        <v>44</v>
      </c>
      <c r="S200">
        <v>0</v>
      </c>
      <c r="T200" t="s">
        <v>43</v>
      </c>
      <c r="U200" t="s">
        <v>43</v>
      </c>
      <c r="V200" t="s">
        <v>44</v>
      </c>
      <c r="W200" t="s">
        <v>43</v>
      </c>
      <c r="Y200" t="s">
        <v>4742</v>
      </c>
      <c r="Z200" t="s">
        <v>534</v>
      </c>
      <c r="AA200" t="s">
        <v>43</v>
      </c>
      <c r="AC200" t="s">
        <v>43</v>
      </c>
      <c r="AF200" t="s">
        <v>43</v>
      </c>
      <c r="AH200">
        <v>4</v>
      </c>
      <c r="AI200">
        <v>1</v>
      </c>
      <c r="AJ200">
        <v>5</v>
      </c>
      <c r="AK200">
        <v>3</v>
      </c>
      <c r="AL200">
        <v>292336</v>
      </c>
      <c r="AM200">
        <v>10</v>
      </c>
      <c r="AN200">
        <v>4804</v>
      </c>
      <c r="AO200">
        <v>2017</v>
      </c>
      <c r="AP200">
        <v>2010</v>
      </c>
      <c r="AQ200">
        <v>2016</v>
      </c>
      <c r="AR200" t="s">
        <v>1203</v>
      </c>
      <c r="AS200" t="s">
        <v>1289</v>
      </c>
      <c r="AT200">
        <v>-99</v>
      </c>
      <c r="AU200" t="s">
        <v>534</v>
      </c>
      <c r="AV200" t="s">
        <v>534</v>
      </c>
      <c r="AW200" t="s">
        <v>44</v>
      </c>
      <c r="AX200" t="s">
        <v>44</v>
      </c>
      <c r="AY200">
        <v>52</v>
      </c>
      <c r="AZ200">
        <v>52</v>
      </c>
      <c r="BA200" t="s">
        <v>534</v>
      </c>
      <c r="BB200" t="s">
        <v>44</v>
      </c>
      <c r="BC200">
        <v>23424754</v>
      </c>
      <c r="BD200">
        <v>23424754</v>
      </c>
      <c r="BE200" t="s">
        <v>1183</v>
      </c>
      <c r="BF200" t="s">
        <v>44</v>
      </c>
      <c r="BG200" t="s">
        <v>44</v>
      </c>
      <c r="BH200">
        <v>-99</v>
      </c>
      <c r="BI200">
        <v>-99</v>
      </c>
      <c r="BJ200" t="s">
        <v>903</v>
      </c>
      <c r="BK200" t="s">
        <v>1225</v>
      </c>
      <c r="BL200" t="s">
        <v>1905</v>
      </c>
      <c r="BM200" t="s">
        <v>882</v>
      </c>
      <c r="BN200">
        <v>8</v>
      </c>
      <c r="BO200">
        <v>8</v>
      </c>
      <c r="BP200">
        <v>5</v>
      </c>
      <c r="BQ200">
        <v>3</v>
      </c>
      <c r="BR200">
        <v>1</v>
      </c>
      <c r="BS200">
        <v>0</v>
      </c>
      <c r="BT200">
        <v>4.5</v>
      </c>
      <c r="BU200">
        <v>9.5</v>
      </c>
      <c r="BV200">
        <v>1159320449</v>
      </c>
      <c r="BW200" t="s">
        <v>4743</v>
      </c>
      <c r="BX200" t="s">
        <v>4744</v>
      </c>
      <c r="BY200" t="s">
        <v>4745</v>
      </c>
      <c r="BZ200" t="s">
        <v>43</v>
      </c>
      <c r="CA200" t="s">
        <v>43</v>
      </c>
      <c r="CB200" t="s">
        <v>43</v>
      </c>
      <c r="CC200" t="s">
        <v>4746</v>
      </c>
      <c r="CD200" t="s">
        <v>4747</v>
      </c>
      <c r="CE200" t="s">
        <v>4748</v>
      </c>
      <c r="CF200" t="s">
        <v>43</v>
      </c>
      <c r="CG200" t="s">
        <v>43</v>
      </c>
      <c r="CH200" t="s">
        <v>43</v>
      </c>
      <c r="CI200" t="s">
        <v>4749</v>
      </c>
      <c r="CJ200" t="s">
        <v>4750</v>
      </c>
      <c r="CK200" t="s">
        <v>43</v>
      </c>
      <c r="CL200" t="s">
        <v>43</v>
      </c>
      <c r="CM200" t="s">
        <v>43</v>
      </c>
      <c r="CN200" t="s">
        <v>4751</v>
      </c>
      <c r="CO200" t="s">
        <v>43</v>
      </c>
      <c r="CP200" t="s">
        <v>43</v>
      </c>
      <c r="CQ200" t="s">
        <v>43</v>
      </c>
      <c r="CR200" t="s">
        <v>4752</v>
      </c>
      <c r="CS200">
        <v>3.7039776658787098E-2</v>
      </c>
      <c r="CT200">
        <v>0.81765067441782402</v>
      </c>
    </row>
    <row r="201" spans="1:98" x14ac:dyDescent="0.2">
      <c r="A201">
        <v>-60.970316531144199</v>
      </c>
      <c r="B201">
        <v>13.902670546809199</v>
      </c>
      <c r="C201" t="s">
        <v>1176</v>
      </c>
      <c r="D201">
        <v>3</v>
      </c>
      <c r="E201">
        <v>6</v>
      </c>
      <c r="F201" t="s">
        <v>367</v>
      </c>
      <c r="G201" t="s">
        <v>368</v>
      </c>
      <c r="H201">
        <v>0</v>
      </c>
      <c r="I201">
        <v>2</v>
      </c>
      <c r="J201" t="s">
        <v>1177</v>
      </c>
      <c r="K201" t="s">
        <v>367</v>
      </c>
      <c r="L201" t="s">
        <v>368</v>
      </c>
      <c r="M201">
        <v>0</v>
      </c>
      <c r="N201" t="s">
        <v>367</v>
      </c>
      <c r="O201" t="s">
        <v>368</v>
      </c>
      <c r="P201">
        <v>0</v>
      </c>
      <c r="Q201" t="s">
        <v>367</v>
      </c>
      <c r="R201" t="s">
        <v>368</v>
      </c>
      <c r="S201">
        <v>0</v>
      </c>
      <c r="T201" t="s">
        <v>367</v>
      </c>
      <c r="U201" t="s">
        <v>367</v>
      </c>
      <c r="V201" t="s">
        <v>368</v>
      </c>
      <c r="W201" t="s">
        <v>367</v>
      </c>
      <c r="Y201" t="s">
        <v>2760</v>
      </c>
      <c r="Z201" t="s">
        <v>696</v>
      </c>
      <c r="AA201" t="s">
        <v>367</v>
      </c>
      <c r="AC201" t="s">
        <v>367</v>
      </c>
      <c r="AF201" t="s">
        <v>881</v>
      </c>
      <c r="AH201">
        <v>3</v>
      </c>
      <c r="AI201">
        <v>4</v>
      </c>
      <c r="AJ201">
        <v>3</v>
      </c>
      <c r="AK201">
        <v>4</v>
      </c>
      <c r="AL201">
        <v>164994</v>
      </c>
      <c r="AM201">
        <v>9</v>
      </c>
      <c r="AN201">
        <v>2083</v>
      </c>
      <c r="AO201">
        <v>2017</v>
      </c>
      <c r="AP201">
        <v>2010</v>
      </c>
      <c r="AQ201">
        <v>2016</v>
      </c>
      <c r="AR201" t="s">
        <v>1203</v>
      </c>
      <c r="AS201" t="s">
        <v>1204</v>
      </c>
      <c r="AT201">
        <v>-99</v>
      </c>
      <c r="AU201" t="s">
        <v>702</v>
      </c>
      <c r="AV201" t="s">
        <v>696</v>
      </c>
      <c r="AW201" t="s">
        <v>368</v>
      </c>
      <c r="AX201" t="s">
        <v>368</v>
      </c>
      <c r="AY201">
        <v>662</v>
      </c>
      <c r="AZ201">
        <v>662</v>
      </c>
      <c r="BA201" t="s">
        <v>696</v>
      </c>
      <c r="BB201" t="s">
        <v>368</v>
      </c>
      <c r="BC201">
        <v>23424951</v>
      </c>
      <c r="BD201">
        <v>23424951</v>
      </c>
      <c r="BE201" t="s">
        <v>1183</v>
      </c>
      <c r="BF201" t="s">
        <v>368</v>
      </c>
      <c r="BG201" t="s">
        <v>368</v>
      </c>
      <c r="BH201">
        <v>-99</v>
      </c>
      <c r="BI201">
        <v>-99</v>
      </c>
      <c r="BJ201" t="s">
        <v>903</v>
      </c>
      <c r="BK201" t="s">
        <v>1225</v>
      </c>
      <c r="BL201" t="s">
        <v>1905</v>
      </c>
      <c r="BM201" t="s">
        <v>882</v>
      </c>
      <c r="BN201">
        <v>11</v>
      </c>
      <c r="BO201">
        <v>11</v>
      </c>
      <c r="BP201">
        <v>4</v>
      </c>
      <c r="BQ201">
        <v>4</v>
      </c>
      <c r="BR201">
        <v>1</v>
      </c>
      <c r="BS201">
        <v>0</v>
      </c>
      <c r="BT201">
        <v>5</v>
      </c>
      <c r="BU201">
        <v>9.5</v>
      </c>
      <c r="BV201">
        <v>1159321019</v>
      </c>
      <c r="BW201" t="s">
        <v>4753</v>
      </c>
      <c r="BX201" t="s">
        <v>4754</v>
      </c>
      <c r="BY201" t="s">
        <v>4755</v>
      </c>
      <c r="BZ201" t="s">
        <v>881</v>
      </c>
      <c r="CA201" t="s">
        <v>367</v>
      </c>
      <c r="CB201" t="s">
        <v>4756</v>
      </c>
      <c r="CC201" t="s">
        <v>4757</v>
      </c>
      <c r="CD201" t="s">
        <v>4758</v>
      </c>
      <c r="CE201" t="s">
        <v>4759</v>
      </c>
      <c r="CF201" t="s">
        <v>367</v>
      </c>
      <c r="CG201" t="s">
        <v>367</v>
      </c>
      <c r="CH201" t="s">
        <v>367</v>
      </c>
      <c r="CI201" t="s">
        <v>4760</v>
      </c>
      <c r="CJ201" t="s">
        <v>4761</v>
      </c>
      <c r="CK201" t="s">
        <v>367</v>
      </c>
      <c r="CL201" t="s">
        <v>367</v>
      </c>
      <c r="CM201" t="s">
        <v>4762</v>
      </c>
      <c r="CN201" t="s">
        <v>4763</v>
      </c>
      <c r="CO201" t="s">
        <v>367</v>
      </c>
      <c r="CP201" t="s">
        <v>367</v>
      </c>
      <c r="CQ201" t="s">
        <v>367</v>
      </c>
      <c r="CR201" t="s">
        <v>4764</v>
      </c>
      <c r="CS201">
        <v>5.0606092528596498E-2</v>
      </c>
      <c r="CT201">
        <v>0.96961860599236904</v>
      </c>
    </row>
    <row r="202" spans="1:98" x14ac:dyDescent="0.2">
      <c r="A202">
        <v>-61.356917592057002</v>
      </c>
      <c r="B202">
        <v>15.4364404853577</v>
      </c>
      <c r="C202" t="s">
        <v>1176</v>
      </c>
      <c r="D202">
        <v>3</v>
      </c>
      <c r="E202">
        <v>6</v>
      </c>
      <c r="F202" t="s">
        <v>131</v>
      </c>
      <c r="G202" t="s">
        <v>132</v>
      </c>
      <c r="H202">
        <v>0</v>
      </c>
      <c r="I202">
        <v>2</v>
      </c>
      <c r="J202" t="s">
        <v>1177</v>
      </c>
      <c r="K202" t="s">
        <v>131</v>
      </c>
      <c r="L202" t="s">
        <v>132</v>
      </c>
      <c r="M202">
        <v>0</v>
      </c>
      <c r="N202" t="s">
        <v>131</v>
      </c>
      <c r="O202" t="s">
        <v>132</v>
      </c>
      <c r="P202">
        <v>0</v>
      </c>
      <c r="Q202" t="s">
        <v>131</v>
      </c>
      <c r="R202" t="s">
        <v>132</v>
      </c>
      <c r="S202">
        <v>0</v>
      </c>
      <c r="T202" t="s">
        <v>131</v>
      </c>
      <c r="U202" t="s">
        <v>131</v>
      </c>
      <c r="V202" t="s">
        <v>132</v>
      </c>
      <c r="W202" t="s">
        <v>131</v>
      </c>
      <c r="Y202" t="s">
        <v>4765</v>
      </c>
      <c r="Z202" t="s">
        <v>578</v>
      </c>
      <c r="AA202" t="s">
        <v>4766</v>
      </c>
      <c r="AC202" t="s">
        <v>131</v>
      </c>
      <c r="AF202" t="s">
        <v>131</v>
      </c>
      <c r="AH202">
        <v>4</v>
      </c>
      <c r="AI202">
        <v>5</v>
      </c>
      <c r="AJ202">
        <v>2</v>
      </c>
      <c r="AK202">
        <v>12</v>
      </c>
      <c r="AL202">
        <v>73897</v>
      </c>
      <c r="AM202">
        <v>8</v>
      </c>
      <c r="AN202">
        <v>812</v>
      </c>
      <c r="AO202">
        <v>2017</v>
      </c>
      <c r="AP202">
        <v>2011</v>
      </c>
      <c r="AQ202">
        <v>2016</v>
      </c>
      <c r="AR202" t="s">
        <v>1203</v>
      </c>
      <c r="AS202" t="s">
        <v>1204</v>
      </c>
      <c r="AT202">
        <v>-99</v>
      </c>
      <c r="AU202" t="s">
        <v>579</v>
      </c>
      <c r="AV202" t="s">
        <v>578</v>
      </c>
      <c r="AW202" t="s">
        <v>132</v>
      </c>
      <c r="AX202" t="s">
        <v>132</v>
      </c>
      <c r="AY202">
        <v>212</v>
      </c>
      <c r="AZ202">
        <v>212</v>
      </c>
      <c r="BA202" t="s">
        <v>578</v>
      </c>
      <c r="BB202" t="s">
        <v>132</v>
      </c>
      <c r="BC202">
        <v>23424798</v>
      </c>
      <c r="BD202">
        <v>23424798</v>
      </c>
      <c r="BE202" t="s">
        <v>1183</v>
      </c>
      <c r="BF202" t="s">
        <v>132</v>
      </c>
      <c r="BG202" t="s">
        <v>132</v>
      </c>
      <c r="BH202">
        <v>-99</v>
      </c>
      <c r="BI202">
        <v>-99</v>
      </c>
      <c r="BJ202" t="s">
        <v>903</v>
      </c>
      <c r="BK202" t="s">
        <v>1225</v>
      </c>
      <c r="BL202" t="s">
        <v>1905</v>
      </c>
      <c r="BM202" t="s">
        <v>882</v>
      </c>
      <c r="BN202">
        <v>8</v>
      </c>
      <c r="BO202">
        <v>8</v>
      </c>
      <c r="BP202">
        <v>6</v>
      </c>
      <c r="BQ202">
        <v>4</v>
      </c>
      <c r="BR202">
        <v>1</v>
      </c>
      <c r="BS202">
        <v>0</v>
      </c>
      <c r="BT202">
        <v>4</v>
      </c>
      <c r="BU202">
        <v>9</v>
      </c>
      <c r="BV202">
        <v>1159320543</v>
      </c>
      <c r="BW202" t="s">
        <v>4767</v>
      </c>
      <c r="BX202" t="s">
        <v>4768</v>
      </c>
      <c r="BY202" t="s">
        <v>4769</v>
      </c>
      <c r="BZ202" t="s">
        <v>131</v>
      </c>
      <c r="CA202" t="s">
        <v>131</v>
      </c>
      <c r="CB202" t="s">
        <v>131</v>
      </c>
      <c r="CC202" t="s">
        <v>4770</v>
      </c>
      <c r="CD202" t="s">
        <v>4771</v>
      </c>
      <c r="CE202" t="s">
        <v>4772</v>
      </c>
      <c r="CF202" t="s">
        <v>4773</v>
      </c>
      <c r="CG202" t="s">
        <v>4774</v>
      </c>
      <c r="CH202" t="s">
        <v>131</v>
      </c>
      <c r="CI202" t="s">
        <v>4775</v>
      </c>
      <c r="CJ202" t="s">
        <v>4776</v>
      </c>
      <c r="CK202" t="s">
        <v>131</v>
      </c>
      <c r="CL202" t="s">
        <v>4774</v>
      </c>
      <c r="CM202" t="s">
        <v>131</v>
      </c>
      <c r="CN202" t="s">
        <v>4777</v>
      </c>
      <c r="CO202" t="s">
        <v>131</v>
      </c>
      <c r="CP202" t="s">
        <v>4774</v>
      </c>
      <c r="CQ202" t="s">
        <v>131</v>
      </c>
      <c r="CR202" t="s">
        <v>4778</v>
      </c>
      <c r="CS202">
        <v>6.1493318905206699E-2</v>
      </c>
      <c r="CT202">
        <v>1.16552173744718</v>
      </c>
    </row>
    <row r="203" spans="1:98" x14ac:dyDescent="0.2">
      <c r="A203">
        <v>-103.278920290214</v>
      </c>
      <c r="B203">
        <v>13.302974243669601</v>
      </c>
      <c r="C203" t="s">
        <v>1176</v>
      </c>
      <c r="D203">
        <v>6</v>
      </c>
      <c r="E203">
        <v>5</v>
      </c>
      <c r="F203" t="s">
        <v>457</v>
      </c>
      <c r="G203" t="s">
        <v>1050</v>
      </c>
      <c r="H203">
        <v>1</v>
      </c>
      <c r="I203">
        <v>2</v>
      </c>
      <c r="J203" t="s">
        <v>1283</v>
      </c>
      <c r="K203" t="s">
        <v>1051</v>
      </c>
      <c r="L203" t="s">
        <v>1052</v>
      </c>
      <c r="M203">
        <v>0</v>
      </c>
      <c r="N203" t="s">
        <v>1051</v>
      </c>
      <c r="O203" t="s">
        <v>1052</v>
      </c>
      <c r="P203">
        <v>0</v>
      </c>
      <c r="Q203" t="s">
        <v>1051</v>
      </c>
      <c r="R203" t="s">
        <v>1052</v>
      </c>
      <c r="S203">
        <v>0</v>
      </c>
      <c r="T203" t="s">
        <v>4779</v>
      </c>
      <c r="U203" t="s">
        <v>1051</v>
      </c>
      <c r="V203" t="s">
        <v>1052</v>
      </c>
      <c r="W203" t="s">
        <v>4779</v>
      </c>
      <c r="Y203" t="s">
        <v>4780</v>
      </c>
      <c r="Z203" t="s">
        <v>4781</v>
      </c>
      <c r="AD203" t="s">
        <v>3903</v>
      </c>
      <c r="AF203" t="s">
        <v>1051</v>
      </c>
      <c r="AH203">
        <v>4</v>
      </c>
      <c r="AI203">
        <v>5</v>
      </c>
      <c r="AJ203">
        <v>1</v>
      </c>
      <c r="AK203">
        <v>1</v>
      </c>
      <c r="AL203">
        <v>300</v>
      </c>
      <c r="AM203">
        <v>2</v>
      </c>
      <c r="AN203">
        <v>0</v>
      </c>
      <c r="AO203">
        <v>0</v>
      </c>
      <c r="AP203">
        <v>-99</v>
      </c>
      <c r="AQ203">
        <v>0</v>
      </c>
      <c r="AR203" t="s">
        <v>1424</v>
      </c>
      <c r="AS203" t="s">
        <v>1425</v>
      </c>
      <c r="AT203">
        <v>-99</v>
      </c>
      <c r="AU203">
        <v>-99</v>
      </c>
      <c r="AV203" t="s">
        <v>4781</v>
      </c>
      <c r="AW203" t="s">
        <v>1052</v>
      </c>
      <c r="AX203" t="s">
        <v>1052</v>
      </c>
      <c r="AY203">
        <v>581</v>
      </c>
      <c r="AZ203">
        <v>-99</v>
      </c>
      <c r="BA203">
        <v>-99</v>
      </c>
      <c r="BB203">
        <v>-99</v>
      </c>
      <c r="BC203">
        <v>28289407</v>
      </c>
      <c r="BD203">
        <v>28289407</v>
      </c>
      <c r="BE203" t="s">
        <v>1183</v>
      </c>
      <c r="BF203" t="s">
        <v>1052</v>
      </c>
      <c r="BG203" t="s">
        <v>1052</v>
      </c>
      <c r="BH203">
        <v>-99</v>
      </c>
      <c r="BI203">
        <v>-99</v>
      </c>
      <c r="BJ203" t="s">
        <v>903</v>
      </c>
      <c r="BK203" t="s">
        <v>4610</v>
      </c>
      <c r="BL203" t="s">
        <v>4610</v>
      </c>
      <c r="BM203" t="s">
        <v>842</v>
      </c>
      <c r="BN203">
        <v>23</v>
      </c>
      <c r="BO203">
        <v>36</v>
      </c>
      <c r="BP203">
        <v>8</v>
      </c>
      <c r="BQ203">
        <v>-99</v>
      </c>
      <c r="BR203">
        <v>-99</v>
      </c>
      <c r="BS203">
        <v>0</v>
      </c>
      <c r="BT203">
        <v>7</v>
      </c>
      <c r="BU203">
        <v>11</v>
      </c>
      <c r="BV203">
        <v>1159321367</v>
      </c>
      <c r="BW203" t="s">
        <v>4782</v>
      </c>
      <c r="BX203" t="s">
        <v>4783</v>
      </c>
      <c r="BY203" t="s">
        <v>4784</v>
      </c>
      <c r="BZ203" t="s">
        <v>1051</v>
      </c>
      <c r="CA203" t="s">
        <v>1051</v>
      </c>
      <c r="CB203" t="s">
        <v>4785</v>
      </c>
      <c r="CC203" t="s">
        <v>4786</v>
      </c>
      <c r="CD203" t="s">
        <v>4787</v>
      </c>
      <c r="CE203" t="s">
        <v>4788</v>
      </c>
      <c r="CF203" t="s">
        <v>4789</v>
      </c>
      <c r="CG203" t="s">
        <v>4790</v>
      </c>
      <c r="CH203" t="s">
        <v>4791</v>
      </c>
      <c r="CI203" t="s">
        <v>4792</v>
      </c>
      <c r="CJ203" t="s">
        <v>4793</v>
      </c>
      <c r="CK203" t="s">
        <v>4794</v>
      </c>
      <c r="CL203" t="s">
        <v>4795</v>
      </c>
      <c r="CM203" t="s">
        <v>4796</v>
      </c>
      <c r="CN203" t="s">
        <v>4797</v>
      </c>
      <c r="CO203" t="s">
        <v>4798</v>
      </c>
      <c r="CP203" t="s">
        <v>1051</v>
      </c>
      <c r="CQ203" t="s">
        <v>4799</v>
      </c>
      <c r="CR203" t="s">
        <v>4800</v>
      </c>
      <c r="CS203">
        <v>2.3644980535557601E-3</v>
      </c>
      <c r="CT203">
        <v>0.76521477308993502</v>
      </c>
    </row>
    <row r="204" spans="1:98" x14ac:dyDescent="0.2">
      <c r="A204">
        <v>-62.1873987829564</v>
      </c>
      <c r="B204">
        <v>16.737523565117002</v>
      </c>
      <c r="C204" t="s">
        <v>1176</v>
      </c>
      <c r="D204">
        <v>3</v>
      </c>
      <c r="E204">
        <v>6</v>
      </c>
      <c r="F204" t="s">
        <v>453</v>
      </c>
      <c r="G204" t="s">
        <v>1038</v>
      </c>
      <c r="H204">
        <v>1</v>
      </c>
      <c r="I204">
        <v>2</v>
      </c>
      <c r="J204" t="s">
        <v>1283</v>
      </c>
      <c r="K204" t="s">
        <v>291</v>
      </c>
      <c r="L204" t="s">
        <v>292</v>
      </c>
      <c r="M204">
        <v>0</v>
      </c>
      <c r="N204" t="s">
        <v>291</v>
      </c>
      <c r="O204" t="s">
        <v>292</v>
      </c>
      <c r="P204">
        <v>0</v>
      </c>
      <c r="Q204" t="s">
        <v>291</v>
      </c>
      <c r="R204" t="s">
        <v>292</v>
      </c>
      <c r="S204">
        <v>0</v>
      </c>
      <c r="T204" t="s">
        <v>291</v>
      </c>
      <c r="U204" t="s">
        <v>291</v>
      </c>
      <c r="V204" t="s">
        <v>292</v>
      </c>
      <c r="W204" t="s">
        <v>291</v>
      </c>
      <c r="Y204" t="s">
        <v>4801</v>
      </c>
      <c r="Z204" t="s">
        <v>658</v>
      </c>
      <c r="AC204" t="s">
        <v>291</v>
      </c>
      <c r="AD204" t="s">
        <v>2701</v>
      </c>
      <c r="AF204" t="s">
        <v>291</v>
      </c>
      <c r="AH204">
        <v>6</v>
      </c>
      <c r="AI204">
        <v>6</v>
      </c>
      <c r="AJ204">
        <v>6</v>
      </c>
      <c r="AK204">
        <v>3</v>
      </c>
      <c r="AL204">
        <v>5292</v>
      </c>
      <c r="AM204">
        <v>5</v>
      </c>
      <c r="AN204">
        <v>43.8</v>
      </c>
      <c r="AO204">
        <v>2017</v>
      </c>
      <c r="AP204">
        <v>-99</v>
      </c>
      <c r="AQ204">
        <v>2006</v>
      </c>
      <c r="AR204" t="s">
        <v>1203</v>
      </c>
      <c r="AS204" t="s">
        <v>1182</v>
      </c>
      <c r="AT204">
        <v>-99</v>
      </c>
      <c r="AU204" t="s">
        <v>648</v>
      </c>
      <c r="AV204" t="s">
        <v>658</v>
      </c>
      <c r="AW204" t="s">
        <v>292</v>
      </c>
      <c r="AX204" t="s">
        <v>292</v>
      </c>
      <c r="AY204">
        <v>500</v>
      </c>
      <c r="AZ204">
        <v>500</v>
      </c>
      <c r="BA204">
        <v>-99</v>
      </c>
      <c r="BB204">
        <v>-99</v>
      </c>
      <c r="BC204">
        <v>23424888</v>
      </c>
      <c r="BD204">
        <v>23424888</v>
      </c>
      <c r="BE204" t="s">
        <v>1183</v>
      </c>
      <c r="BF204" t="s">
        <v>292</v>
      </c>
      <c r="BG204" t="s">
        <v>292</v>
      </c>
      <c r="BH204">
        <v>-99</v>
      </c>
      <c r="BI204">
        <v>-99</v>
      </c>
      <c r="BJ204" t="s">
        <v>903</v>
      </c>
      <c r="BK204" t="s">
        <v>1225</v>
      </c>
      <c r="BL204" t="s">
        <v>1905</v>
      </c>
      <c r="BM204" t="s">
        <v>882</v>
      </c>
      <c r="BN204">
        <v>10</v>
      </c>
      <c r="BO204">
        <v>10</v>
      </c>
      <c r="BP204">
        <v>6</v>
      </c>
      <c r="BQ204">
        <v>6</v>
      </c>
      <c r="BR204">
        <v>-99</v>
      </c>
      <c r="BS204">
        <v>0</v>
      </c>
      <c r="BT204">
        <v>5</v>
      </c>
      <c r="BU204">
        <v>10</v>
      </c>
      <c r="BV204">
        <v>1159320727</v>
      </c>
      <c r="BW204" t="s">
        <v>4802</v>
      </c>
      <c r="BX204" t="s">
        <v>4803</v>
      </c>
      <c r="BY204" t="s">
        <v>4804</v>
      </c>
      <c r="BZ204" t="s">
        <v>291</v>
      </c>
      <c r="CA204" t="s">
        <v>291</v>
      </c>
      <c r="CB204" t="s">
        <v>291</v>
      </c>
      <c r="CC204" t="s">
        <v>291</v>
      </c>
      <c r="CD204" t="s">
        <v>4805</v>
      </c>
      <c r="CE204" t="s">
        <v>4806</v>
      </c>
      <c r="CF204" t="s">
        <v>291</v>
      </c>
      <c r="CG204" t="s">
        <v>291</v>
      </c>
      <c r="CH204" t="s">
        <v>291</v>
      </c>
      <c r="CI204" t="s">
        <v>4807</v>
      </c>
      <c r="CJ204" t="s">
        <v>4808</v>
      </c>
      <c r="CK204" t="s">
        <v>291</v>
      </c>
      <c r="CL204" t="s">
        <v>291</v>
      </c>
      <c r="CM204" t="s">
        <v>291</v>
      </c>
      <c r="CN204" t="s">
        <v>4809</v>
      </c>
      <c r="CO204" t="s">
        <v>291</v>
      </c>
      <c r="CP204" t="s">
        <v>291</v>
      </c>
      <c r="CQ204" t="s">
        <v>291</v>
      </c>
      <c r="CR204" t="s">
        <v>4810</v>
      </c>
      <c r="CS204">
        <v>8.4399613472214696E-3</v>
      </c>
      <c r="CT204">
        <v>0.384947123744247</v>
      </c>
    </row>
    <row r="205" spans="1:98" x14ac:dyDescent="0.2">
      <c r="A205">
        <v>-61.791732462163303</v>
      </c>
      <c r="B205">
        <v>17.284380234712</v>
      </c>
      <c r="C205" t="s">
        <v>1176</v>
      </c>
      <c r="D205">
        <v>3</v>
      </c>
      <c r="E205">
        <v>6</v>
      </c>
      <c r="F205" t="s">
        <v>23</v>
      </c>
      <c r="G205" t="s">
        <v>24</v>
      </c>
      <c r="H205">
        <v>0</v>
      </c>
      <c r="I205">
        <v>2</v>
      </c>
      <c r="J205" t="s">
        <v>1177</v>
      </c>
      <c r="K205" t="s">
        <v>23</v>
      </c>
      <c r="L205" t="s">
        <v>24</v>
      </c>
      <c r="M205">
        <v>0</v>
      </c>
      <c r="N205" t="s">
        <v>23</v>
      </c>
      <c r="O205" t="s">
        <v>24</v>
      </c>
      <c r="P205">
        <v>0</v>
      </c>
      <c r="Q205" t="s">
        <v>23</v>
      </c>
      <c r="R205" t="s">
        <v>24</v>
      </c>
      <c r="S205">
        <v>0</v>
      </c>
      <c r="T205" t="s">
        <v>4811</v>
      </c>
      <c r="U205" t="s">
        <v>23</v>
      </c>
      <c r="V205" t="s">
        <v>24</v>
      </c>
      <c r="W205" t="s">
        <v>4811</v>
      </c>
      <c r="Y205" t="s">
        <v>4812</v>
      </c>
      <c r="Z205" t="s">
        <v>524</v>
      </c>
      <c r="AA205" t="s">
        <v>23</v>
      </c>
      <c r="AC205" t="s">
        <v>23</v>
      </c>
      <c r="AF205" t="s">
        <v>23</v>
      </c>
      <c r="AH205">
        <v>2</v>
      </c>
      <c r="AI205">
        <v>2</v>
      </c>
      <c r="AJ205">
        <v>5</v>
      </c>
      <c r="AK205">
        <v>5</v>
      </c>
      <c r="AL205">
        <v>94731</v>
      </c>
      <c r="AM205">
        <v>8</v>
      </c>
      <c r="AN205">
        <v>2171</v>
      </c>
      <c r="AO205">
        <v>2017</v>
      </c>
      <c r="AP205">
        <v>2011</v>
      </c>
      <c r="AQ205">
        <v>2016</v>
      </c>
      <c r="AR205" t="s">
        <v>1203</v>
      </c>
      <c r="AS205" t="s">
        <v>1204</v>
      </c>
      <c r="AT205">
        <v>-99</v>
      </c>
      <c r="AU205" t="s">
        <v>4813</v>
      </c>
      <c r="AV205" t="s">
        <v>524</v>
      </c>
      <c r="AW205" t="s">
        <v>24</v>
      </c>
      <c r="AX205" t="s">
        <v>24</v>
      </c>
      <c r="AY205">
        <v>28</v>
      </c>
      <c r="AZ205">
        <v>28</v>
      </c>
      <c r="BA205" t="s">
        <v>524</v>
      </c>
      <c r="BB205" t="s">
        <v>24</v>
      </c>
      <c r="BC205">
        <v>23424737</v>
      </c>
      <c r="BD205">
        <v>23424737</v>
      </c>
      <c r="BE205" t="s">
        <v>1183</v>
      </c>
      <c r="BF205" t="s">
        <v>24</v>
      </c>
      <c r="BG205" t="s">
        <v>24</v>
      </c>
      <c r="BH205">
        <v>-99</v>
      </c>
      <c r="BI205">
        <v>-99</v>
      </c>
      <c r="BJ205" t="s">
        <v>903</v>
      </c>
      <c r="BK205" t="s">
        <v>1225</v>
      </c>
      <c r="BL205" t="s">
        <v>1905</v>
      </c>
      <c r="BM205" t="s">
        <v>882</v>
      </c>
      <c r="BN205">
        <v>17</v>
      </c>
      <c r="BO205">
        <v>19</v>
      </c>
      <c r="BP205">
        <v>6</v>
      </c>
      <c r="BQ205">
        <v>4</v>
      </c>
      <c r="BR205">
        <v>1</v>
      </c>
      <c r="BS205">
        <v>0</v>
      </c>
      <c r="BT205">
        <v>5</v>
      </c>
      <c r="BU205">
        <v>9.5</v>
      </c>
      <c r="BV205">
        <v>1159320345</v>
      </c>
      <c r="BW205" t="s">
        <v>4814</v>
      </c>
      <c r="BX205" t="s">
        <v>4815</v>
      </c>
      <c r="BY205" t="s">
        <v>4816</v>
      </c>
      <c r="BZ205" t="s">
        <v>4817</v>
      </c>
      <c r="CA205" t="s">
        <v>23</v>
      </c>
      <c r="CB205" t="s">
        <v>4818</v>
      </c>
      <c r="CC205" t="s">
        <v>4819</v>
      </c>
      <c r="CD205" t="s">
        <v>4820</v>
      </c>
      <c r="CE205" t="s">
        <v>4821</v>
      </c>
      <c r="CF205" t="s">
        <v>4822</v>
      </c>
      <c r="CG205" t="s">
        <v>4823</v>
      </c>
      <c r="CH205" t="s">
        <v>4824</v>
      </c>
      <c r="CI205" t="s">
        <v>4825</v>
      </c>
      <c r="CJ205" t="s">
        <v>4826</v>
      </c>
      <c r="CK205" t="s">
        <v>4827</v>
      </c>
      <c r="CL205" t="s">
        <v>4828</v>
      </c>
      <c r="CM205" t="s">
        <v>4829</v>
      </c>
      <c r="CN205" t="s">
        <v>4830</v>
      </c>
      <c r="CO205" t="s">
        <v>4831</v>
      </c>
      <c r="CP205" t="s">
        <v>4832</v>
      </c>
      <c r="CQ205" t="s">
        <v>4833</v>
      </c>
      <c r="CR205" t="s">
        <v>4834</v>
      </c>
      <c r="CS205">
        <v>3.8368394781059599E-2</v>
      </c>
      <c r="CT205">
        <v>1.63997461367772</v>
      </c>
    </row>
    <row r="206" spans="1:98" x14ac:dyDescent="0.2">
      <c r="A206">
        <v>-62.698545446231797</v>
      </c>
      <c r="B206">
        <v>17.271042252571799</v>
      </c>
      <c r="C206" t="s">
        <v>1176</v>
      </c>
      <c r="D206">
        <v>3</v>
      </c>
      <c r="E206">
        <v>6</v>
      </c>
      <c r="F206" t="s">
        <v>365</v>
      </c>
      <c r="G206" t="s">
        <v>366</v>
      </c>
      <c r="H206">
        <v>0</v>
      </c>
      <c r="I206">
        <v>2</v>
      </c>
      <c r="J206" t="s">
        <v>1177</v>
      </c>
      <c r="K206" t="s">
        <v>365</v>
      </c>
      <c r="L206" t="s">
        <v>366</v>
      </c>
      <c r="M206">
        <v>0</v>
      </c>
      <c r="N206" t="s">
        <v>365</v>
      </c>
      <c r="O206" t="s">
        <v>366</v>
      </c>
      <c r="P206">
        <v>0</v>
      </c>
      <c r="Q206" t="s">
        <v>365</v>
      </c>
      <c r="R206" t="s">
        <v>366</v>
      </c>
      <c r="S206">
        <v>0</v>
      </c>
      <c r="T206" t="s">
        <v>876</v>
      </c>
      <c r="U206" t="s">
        <v>365</v>
      </c>
      <c r="V206" t="s">
        <v>366</v>
      </c>
      <c r="W206" t="s">
        <v>365</v>
      </c>
      <c r="Y206" t="s">
        <v>4835</v>
      </c>
      <c r="Z206" t="s">
        <v>695</v>
      </c>
      <c r="AA206" t="s">
        <v>4836</v>
      </c>
      <c r="AC206" t="s">
        <v>365</v>
      </c>
      <c r="AF206" t="s">
        <v>876</v>
      </c>
      <c r="AH206">
        <v>1</v>
      </c>
      <c r="AI206">
        <v>4</v>
      </c>
      <c r="AJ206">
        <v>1</v>
      </c>
      <c r="AK206">
        <v>8</v>
      </c>
      <c r="AL206">
        <v>52715</v>
      </c>
      <c r="AM206">
        <v>8</v>
      </c>
      <c r="AN206">
        <v>1427</v>
      </c>
      <c r="AO206">
        <v>2017</v>
      </c>
      <c r="AP206">
        <v>2011</v>
      </c>
      <c r="AQ206">
        <v>2016</v>
      </c>
      <c r="AR206" t="s">
        <v>1203</v>
      </c>
      <c r="AS206" t="s">
        <v>1289</v>
      </c>
      <c r="AT206">
        <v>-99</v>
      </c>
      <c r="AU206" t="s">
        <v>706</v>
      </c>
      <c r="AV206" t="s">
        <v>695</v>
      </c>
      <c r="AW206" t="s">
        <v>366</v>
      </c>
      <c r="AX206" t="s">
        <v>366</v>
      </c>
      <c r="AY206">
        <v>659</v>
      </c>
      <c r="AZ206">
        <v>659</v>
      </c>
      <c r="BA206" t="s">
        <v>695</v>
      </c>
      <c r="BB206" t="s">
        <v>366</v>
      </c>
      <c r="BC206">
        <v>23424940</v>
      </c>
      <c r="BD206">
        <v>23424940</v>
      </c>
      <c r="BE206" t="s">
        <v>1183</v>
      </c>
      <c r="BF206" t="s">
        <v>366</v>
      </c>
      <c r="BG206" t="s">
        <v>366</v>
      </c>
      <c r="BH206">
        <v>-99</v>
      </c>
      <c r="BI206">
        <v>-99</v>
      </c>
      <c r="BJ206" t="s">
        <v>903</v>
      </c>
      <c r="BK206" t="s">
        <v>1225</v>
      </c>
      <c r="BL206" t="s">
        <v>1905</v>
      </c>
      <c r="BM206" t="s">
        <v>882</v>
      </c>
      <c r="BN206">
        <v>19</v>
      </c>
      <c r="BO206">
        <v>21</v>
      </c>
      <c r="BP206">
        <v>7</v>
      </c>
      <c r="BQ206">
        <v>4</v>
      </c>
      <c r="BR206">
        <v>1</v>
      </c>
      <c r="BS206">
        <v>0</v>
      </c>
      <c r="BT206">
        <v>5</v>
      </c>
      <c r="BU206">
        <v>10</v>
      </c>
      <c r="BV206">
        <v>1159320983</v>
      </c>
      <c r="BW206" t="s">
        <v>4837</v>
      </c>
      <c r="BX206" t="s">
        <v>4838</v>
      </c>
      <c r="BY206" t="s">
        <v>4839</v>
      </c>
      <c r="BZ206" t="s">
        <v>4840</v>
      </c>
      <c r="CA206" t="s">
        <v>365</v>
      </c>
      <c r="CB206" t="s">
        <v>4841</v>
      </c>
      <c r="CC206" t="s">
        <v>4842</v>
      </c>
      <c r="CD206" t="s">
        <v>4843</v>
      </c>
      <c r="CE206" t="s">
        <v>4844</v>
      </c>
      <c r="CF206" t="s">
        <v>4845</v>
      </c>
      <c r="CG206" t="s">
        <v>4846</v>
      </c>
      <c r="CH206" t="s">
        <v>4847</v>
      </c>
      <c r="CI206" t="s">
        <v>4848</v>
      </c>
      <c r="CJ206" t="s">
        <v>4849</v>
      </c>
      <c r="CK206" t="s">
        <v>4850</v>
      </c>
      <c r="CL206" t="s">
        <v>4851</v>
      </c>
      <c r="CM206" t="s">
        <v>4852</v>
      </c>
      <c r="CN206" t="s">
        <v>4853</v>
      </c>
      <c r="CO206" t="s">
        <v>4854</v>
      </c>
      <c r="CP206" t="s">
        <v>4855</v>
      </c>
      <c r="CQ206" t="s">
        <v>4856</v>
      </c>
      <c r="CR206" t="s">
        <v>4857</v>
      </c>
      <c r="CS206">
        <v>2.24443408779962E-2</v>
      </c>
      <c r="CT206">
        <v>0.98134158544622696</v>
      </c>
    </row>
    <row r="207" spans="1:98" x14ac:dyDescent="0.2">
      <c r="A207">
        <v>-64.797654450276397</v>
      </c>
      <c r="B207">
        <v>17.980545606337401</v>
      </c>
      <c r="C207" t="s">
        <v>1176</v>
      </c>
      <c r="D207">
        <v>3</v>
      </c>
      <c r="E207">
        <v>6</v>
      </c>
      <c r="F207" t="s">
        <v>457</v>
      </c>
      <c r="G207" t="s">
        <v>1050</v>
      </c>
      <c r="H207">
        <v>1</v>
      </c>
      <c r="I207">
        <v>2</v>
      </c>
      <c r="J207" t="s">
        <v>1283</v>
      </c>
      <c r="K207" t="s">
        <v>459</v>
      </c>
      <c r="L207" t="s">
        <v>460</v>
      </c>
      <c r="M207">
        <v>0</v>
      </c>
      <c r="N207" t="s">
        <v>459</v>
      </c>
      <c r="O207" t="s">
        <v>460</v>
      </c>
      <c r="P207">
        <v>0</v>
      </c>
      <c r="Q207" t="s">
        <v>459</v>
      </c>
      <c r="R207" t="s">
        <v>460</v>
      </c>
      <c r="S207">
        <v>0</v>
      </c>
      <c r="T207" t="s">
        <v>4858</v>
      </c>
      <c r="U207" t="s">
        <v>459</v>
      </c>
      <c r="V207" t="s">
        <v>460</v>
      </c>
      <c r="W207" t="s">
        <v>4858</v>
      </c>
      <c r="Y207" t="s">
        <v>4859</v>
      </c>
      <c r="Z207" t="s">
        <v>742</v>
      </c>
      <c r="AA207" t="s">
        <v>4860</v>
      </c>
      <c r="AC207" t="s">
        <v>4861</v>
      </c>
      <c r="AD207" t="s">
        <v>3903</v>
      </c>
      <c r="AF207" t="s">
        <v>945</v>
      </c>
      <c r="AH207">
        <v>4</v>
      </c>
      <c r="AI207">
        <v>5</v>
      </c>
      <c r="AJ207">
        <v>1</v>
      </c>
      <c r="AK207">
        <v>1</v>
      </c>
      <c r="AL207">
        <v>107268</v>
      </c>
      <c r="AM207">
        <v>9</v>
      </c>
      <c r="AN207">
        <v>3792</v>
      </c>
      <c r="AO207">
        <v>2017</v>
      </c>
      <c r="AP207">
        <v>2010</v>
      </c>
      <c r="AQ207">
        <v>2013</v>
      </c>
      <c r="AR207" t="s">
        <v>1203</v>
      </c>
      <c r="AS207" t="s">
        <v>1289</v>
      </c>
      <c r="AT207">
        <v>-99</v>
      </c>
      <c r="AU207" t="s">
        <v>4862</v>
      </c>
      <c r="AV207" t="s">
        <v>742</v>
      </c>
      <c r="AW207" t="s">
        <v>460</v>
      </c>
      <c r="AX207" t="s">
        <v>460</v>
      </c>
      <c r="AY207">
        <v>850</v>
      </c>
      <c r="AZ207">
        <v>850</v>
      </c>
      <c r="BA207" t="s">
        <v>742</v>
      </c>
      <c r="BB207" t="s">
        <v>460</v>
      </c>
      <c r="BC207">
        <v>23424985</v>
      </c>
      <c r="BD207">
        <v>23424985</v>
      </c>
      <c r="BE207" t="s">
        <v>1183</v>
      </c>
      <c r="BF207" t="s">
        <v>460</v>
      </c>
      <c r="BG207" t="s">
        <v>460</v>
      </c>
      <c r="BH207">
        <v>-99</v>
      </c>
      <c r="BI207">
        <v>-99</v>
      </c>
      <c r="BJ207" t="s">
        <v>903</v>
      </c>
      <c r="BK207" t="s">
        <v>1225</v>
      </c>
      <c r="BL207" t="s">
        <v>1905</v>
      </c>
      <c r="BM207" t="s">
        <v>882</v>
      </c>
      <c r="BN207">
        <v>15</v>
      </c>
      <c r="BO207">
        <v>28</v>
      </c>
      <c r="BP207">
        <v>11</v>
      </c>
      <c r="BQ207">
        <v>3</v>
      </c>
      <c r="BR207">
        <v>-99</v>
      </c>
      <c r="BS207">
        <v>0</v>
      </c>
      <c r="BT207">
        <v>5</v>
      </c>
      <c r="BU207">
        <v>10</v>
      </c>
      <c r="BV207">
        <v>1159321371</v>
      </c>
      <c r="BW207" t="s">
        <v>4863</v>
      </c>
      <c r="BX207" t="s">
        <v>4864</v>
      </c>
      <c r="BY207" t="s">
        <v>4865</v>
      </c>
      <c r="BZ207" t="s">
        <v>4866</v>
      </c>
      <c r="CA207" t="s">
        <v>459</v>
      </c>
      <c r="CB207" t="s">
        <v>4867</v>
      </c>
      <c r="CC207" t="s">
        <v>4868</v>
      </c>
      <c r="CD207" t="s">
        <v>4869</v>
      </c>
      <c r="CE207" t="s">
        <v>4870</v>
      </c>
      <c r="CF207" t="s">
        <v>4871</v>
      </c>
      <c r="CG207" t="s">
        <v>4872</v>
      </c>
      <c r="CH207" t="s">
        <v>4873</v>
      </c>
      <c r="CI207" t="s">
        <v>4874</v>
      </c>
      <c r="CJ207" t="s">
        <v>4875</v>
      </c>
      <c r="CK207" t="s">
        <v>4876</v>
      </c>
      <c r="CL207" t="s">
        <v>4877</v>
      </c>
      <c r="CM207" t="s">
        <v>4878</v>
      </c>
      <c r="CN207" t="s">
        <v>4879</v>
      </c>
      <c r="CO207" t="s">
        <v>4880</v>
      </c>
      <c r="CP207" t="s">
        <v>4881</v>
      </c>
      <c r="CQ207" t="s">
        <v>4882</v>
      </c>
      <c r="CR207" t="s">
        <v>4883</v>
      </c>
      <c r="CS207">
        <v>3.0265359820418801E-2</v>
      </c>
      <c r="CT207">
        <v>1.7054564728822601</v>
      </c>
    </row>
    <row r="208" spans="1:98" x14ac:dyDescent="0.2">
      <c r="A208">
        <v>-62.832619624888203</v>
      </c>
      <c r="B208">
        <v>17.9055845218492</v>
      </c>
      <c r="C208" t="s">
        <v>1176</v>
      </c>
      <c r="D208">
        <v>6</v>
      </c>
      <c r="E208">
        <v>6</v>
      </c>
      <c r="F208" t="s">
        <v>159</v>
      </c>
      <c r="G208" t="s">
        <v>991</v>
      </c>
      <c r="H208">
        <v>1</v>
      </c>
      <c r="I208">
        <v>2</v>
      </c>
      <c r="J208" t="s">
        <v>1283</v>
      </c>
      <c r="K208" t="s">
        <v>995</v>
      </c>
      <c r="L208" t="s">
        <v>362</v>
      </c>
      <c r="M208">
        <v>0</v>
      </c>
      <c r="N208" t="s">
        <v>995</v>
      </c>
      <c r="O208" t="s">
        <v>362</v>
      </c>
      <c r="P208">
        <v>0</v>
      </c>
      <c r="Q208" t="s">
        <v>995</v>
      </c>
      <c r="R208" t="s">
        <v>362</v>
      </c>
      <c r="S208">
        <v>0</v>
      </c>
      <c r="T208" t="s">
        <v>4884</v>
      </c>
      <c r="U208" t="s">
        <v>4885</v>
      </c>
      <c r="V208" t="s">
        <v>362</v>
      </c>
      <c r="W208" t="s">
        <v>4884</v>
      </c>
      <c r="Y208" t="s">
        <v>4886</v>
      </c>
      <c r="Z208" t="s">
        <v>693</v>
      </c>
      <c r="AA208" t="s">
        <v>4885</v>
      </c>
      <c r="AC208" t="s">
        <v>995</v>
      </c>
      <c r="AD208" t="s">
        <v>1579</v>
      </c>
      <c r="AF208" t="s">
        <v>4884</v>
      </c>
      <c r="AH208">
        <v>7</v>
      </c>
      <c r="AI208">
        <v>5</v>
      </c>
      <c r="AJ208">
        <v>9</v>
      </c>
      <c r="AK208">
        <v>11</v>
      </c>
      <c r="AL208">
        <v>7184</v>
      </c>
      <c r="AM208">
        <v>5</v>
      </c>
      <c r="AN208">
        <v>255</v>
      </c>
      <c r="AO208">
        <v>2017</v>
      </c>
      <c r="AP208">
        <v>-99</v>
      </c>
      <c r="AQ208">
        <v>2016</v>
      </c>
      <c r="AR208" t="s">
        <v>1288</v>
      </c>
      <c r="AS208" t="s">
        <v>1371</v>
      </c>
      <c r="AT208">
        <v>-99</v>
      </c>
      <c r="AU208" t="s">
        <v>4887</v>
      </c>
      <c r="AV208" t="s">
        <v>693</v>
      </c>
      <c r="AW208" t="s">
        <v>362</v>
      </c>
      <c r="AX208" t="s">
        <v>362</v>
      </c>
      <c r="AY208">
        <v>652</v>
      </c>
      <c r="AZ208">
        <v>652</v>
      </c>
      <c r="BA208">
        <v>-99</v>
      </c>
      <c r="BB208">
        <v>-99</v>
      </c>
      <c r="BC208">
        <v>56042304</v>
      </c>
      <c r="BD208">
        <v>56042304</v>
      </c>
      <c r="BE208" t="s">
        <v>1183</v>
      </c>
      <c r="BF208" t="s">
        <v>362</v>
      </c>
      <c r="BG208" t="s">
        <v>362</v>
      </c>
      <c r="BH208">
        <v>-99</v>
      </c>
      <c r="BI208">
        <v>-99</v>
      </c>
      <c r="BJ208" t="s">
        <v>903</v>
      </c>
      <c r="BK208" t="s">
        <v>1225</v>
      </c>
      <c r="BL208" t="s">
        <v>1905</v>
      </c>
      <c r="BM208" t="s">
        <v>882</v>
      </c>
      <c r="BN208">
        <v>13</v>
      </c>
      <c r="BO208">
        <v>16</v>
      </c>
      <c r="BP208">
        <v>6</v>
      </c>
      <c r="BQ208">
        <v>4</v>
      </c>
      <c r="BR208">
        <v>-99</v>
      </c>
      <c r="BS208">
        <v>0</v>
      </c>
      <c r="BT208">
        <v>5.7</v>
      </c>
      <c r="BU208">
        <v>10</v>
      </c>
      <c r="BV208">
        <v>1159320633</v>
      </c>
      <c r="BW208" t="s">
        <v>4888</v>
      </c>
      <c r="BX208" t="s">
        <v>4889</v>
      </c>
      <c r="BY208" t="s">
        <v>4890</v>
      </c>
      <c r="BZ208" t="s">
        <v>4885</v>
      </c>
      <c r="CA208" t="s">
        <v>4885</v>
      </c>
      <c r="CB208" t="s">
        <v>4891</v>
      </c>
      <c r="CC208" t="s">
        <v>4885</v>
      </c>
      <c r="CD208" t="s">
        <v>4892</v>
      </c>
      <c r="CE208" t="s">
        <v>4893</v>
      </c>
      <c r="CF208" t="s">
        <v>4885</v>
      </c>
      <c r="CG208" t="s">
        <v>4885</v>
      </c>
      <c r="CH208" t="s">
        <v>4885</v>
      </c>
      <c r="CI208" t="s">
        <v>4894</v>
      </c>
      <c r="CJ208" t="s">
        <v>4895</v>
      </c>
      <c r="CK208" t="s">
        <v>4885</v>
      </c>
      <c r="CL208" t="s">
        <v>4885</v>
      </c>
      <c r="CM208" t="s">
        <v>4896</v>
      </c>
      <c r="CN208" t="s">
        <v>4897</v>
      </c>
      <c r="CO208" t="s">
        <v>4885</v>
      </c>
      <c r="CP208" t="s">
        <v>4898</v>
      </c>
      <c r="CQ208" t="s">
        <v>4885</v>
      </c>
      <c r="CR208" t="s">
        <v>4899</v>
      </c>
      <c r="CS208">
        <v>2.0824099616447698E-3</v>
      </c>
      <c r="CT208">
        <v>0.19524892097424901</v>
      </c>
    </row>
    <row r="209" spans="1:98" x14ac:dyDescent="0.2">
      <c r="A209">
        <v>-66.467600292819995</v>
      </c>
      <c r="B209">
        <v>18.223816465407801</v>
      </c>
      <c r="C209" t="s">
        <v>1176</v>
      </c>
      <c r="D209">
        <v>6</v>
      </c>
      <c r="E209">
        <v>5</v>
      </c>
      <c r="F209" t="s">
        <v>457</v>
      </c>
      <c r="G209" t="s">
        <v>1050</v>
      </c>
      <c r="H209">
        <v>1</v>
      </c>
      <c r="I209">
        <v>2</v>
      </c>
      <c r="J209" t="s">
        <v>1283</v>
      </c>
      <c r="K209" t="s">
        <v>345</v>
      </c>
      <c r="L209" t="s">
        <v>346</v>
      </c>
      <c r="M209">
        <v>0</v>
      </c>
      <c r="N209" t="s">
        <v>345</v>
      </c>
      <c r="O209" t="s">
        <v>346</v>
      </c>
      <c r="P209">
        <v>0</v>
      </c>
      <c r="Q209" t="s">
        <v>345</v>
      </c>
      <c r="R209" t="s">
        <v>346</v>
      </c>
      <c r="S209">
        <v>0</v>
      </c>
      <c r="T209" t="s">
        <v>345</v>
      </c>
      <c r="U209" t="s">
        <v>345</v>
      </c>
      <c r="V209" t="s">
        <v>346</v>
      </c>
      <c r="W209" t="s">
        <v>345</v>
      </c>
      <c r="Y209" t="s">
        <v>4900</v>
      </c>
      <c r="Z209" t="s">
        <v>685</v>
      </c>
      <c r="AA209" t="s">
        <v>4901</v>
      </c>
      <c r="AC209" t="s">
        <v>345</v>
      </c>
      <c r="AD209" t="s">
        <v>4902</v>
      </c>
      <c r="AF209" t="s">
        <v>345</v>
      </c>
      <c r="AH209">
        <v>4</v>
      </c>
      <c r="AI209">
        <v>5</v>
      </c>
      <c r="AJ209">
        <v>1</v>
      </c>
      <c r="AK209">
        <v>1</v>
      </c>
      <c r="AL209">
        <v>3351827</v>
      </c>
      <c r="AM209">
        <v>12</v>
      </c>
      <c r="AN209">
        <v>131000</v>
      </c>
      <c r="AO209">
        <v>2017</v>
      </c>
      <c r="AP209">
        <v>2010</v>
      </c>
      <c r="AQ209">
        <v>2016</v>
      </c>
      <c r="AR209" t="s">
        <v>1203</v>
      </c>
      <c r="AS209" t="s">
        <v>1289</v>
      </c>
      <c r="AT209">
        <v>-99</v>
      </c>
      <c r="AU209" t="s">
        <v>4903</v>
      </c>
      <c r="AV209" t="s">
        <v>685</v>
      </c>
      <c r="AW209" t="s">
        <v>346</v>
      </c>
      <c r="AX209" t="s">
        <v>346</v>
      </c>
      <c r="AY209">
        <v>630</v>
      </c>
      <c r="AZ209">
        <v>630</v>
      </c>
      <c r="BA209" t="s">
        <v>685</v>
      </c>
      <c r="BB209" t="s">
        <v>346</v>
      </c>
      <c r="BC209">
        <v>23424935</v>
      </c>
      <c r="BD209">
        <v>23424935</v>
      </c>
      <c r="BE209" t="s">
        <v>1183</v>
      </c>
      <c r="BF209" t="s">
        <v>346</v>
      </c>
      <c r="BG209" t="s">
        <v>346</v>
      </c>
      <c r="BH209">
        <v>-99</v>
      </c>
      <c r="BI209">
        <v>-99</v>
      </c>
      <c r="BJ209" t="s">
        <v>903</v>
      </c>
      <c r="BK209" t="s">
        <v>1225</v>
      </c>
      <c r="BL209" t="s">
        <v>1905</v>
      </c>
      <c r="BM209" t="s">
        <v>882</v>
      </c>
      <c r="BN209">
        <v>11</v>
      </c>
      <c r="BO209">
        <v>11</v>
      </c>
      <c r="BP209">
        <v>4</v>
      </c>
      <c r="BQ209">
        <v>-99</v>
      </c>
      <c r="BR209">
        <v>-99</v>
      </c>
      <c r="BS209">
        <v>0</v>
      </c>
      <c r="BT209">
        <v>3</v>
      </c>
      <c r="BU209">
        <v>8</v>
      </c>
      <c r="BV209">
        <v>1159321363</v>
      </c>
      <c r="BW209" t="s">
        <v>4904</v>
      </c>
      <c r="BX209" t="s">
        <v>4905</v>
      </c>
      <c r="BY209" t="s">
        <v>4906</v>
      </c>
      <c r="BZ209" t="s">
        <v>345</v>
      </c>
      <c r="CA209" t="s">
        <v>345</v>
      </c>
      <c r="CB209" t="s">
        <v>345</v>
      </c>
      <c r="CC209" t="s">
        <v>4907</v>
      </c>
      <c r="CD209" t="s">
        <v>4908</v>
      </c>
      <c r="CE209" t="s">
        <v>4909</v>
      </c>
      <c r="CF209" t="s">
        <v>345</v>
      </c>
      <c r="CG209" t="s">
        <v>4910</v>
      </c>
      <c r="CH209" t="s">
        <v>4907</v>
      </c>
      <c r="CI209" t="s">
        <v>4911</v>
      </c>
      <c r="CJ209" t="s">
        <v>4912</v>
      </c>
      <c r="CK209" t="s">
        <v>345</v>
      </c>
      <c r="CL209" t="s">
        <v>4913</v>
      </c>
      <c r="CM209" t="s">
        <v>4907</v>
      </c>
      <c r="CN209" t="s">
        <v>4914</v>
      </c>
      <c r="CO209" t="s">
        <v>345</v>
      </c>
      <c r="CP209" t="s">
        <v>4915</v>
      </c>
      <c r="CQ209" t="s">
        <v>345</v>
      </c>
      <c r="CR209" t="s">
        <v>4916</v>
      </c>
      <c r="CS209">
        <v>0.76928198927487301</v>
      </c>
      <c r="CT209">
        <v>6.0914111597871097</v>
      </c>
    </row>
    <row r="210" spans="1:98" x14ac:dyDescent="0.2">
      <c r="A210">
        <v>-63.058571246802103</v>
      </c>
      <c r="B210">
        <v>18.225692510921299</v>
      </c>
      <c r="C210" t="s">
        <v>1176</v>
      </c>
      <c r="D210">
        <v>3</v>
      </c>
      <c r="E210">
        <v>6</v>
      </c>
      <c r="F210" t="s">
        <v>453</v>
      </c>
      <c r="G210" t="s">
        <v>1038</v>
      </c>
      <c r="H210">
        <v>1</v>
      </c>
      <c r="I210">
        <v>2</v>
      </c>
      <c r="J210" t="s">
        <v>1283</v>
      </c>
      <c r="K210" t="s">
        <v>21</v>
      </c>
      <c r="L210" t="s">
        <v>22</v>
      </c>
      <c r="M210">
        <v>0</v>
      </c>
      <c r="N210" t="s">
        <v>21</v>
      </c>
      <c r="O210" t="s">
        <v>22</v>
      </c>
      <c r="P210">
        <v>0</v>
      </c>
      <c r="Q210" t="s">
        <v>21</v>
      </c>
      <c r="R210" t="s">
        <v>22</v>
      </c>
      <c r="S210">
        <v>0</v>
      </c>
      <c r="T210" t="s">
        <v>21</v>
      </c>
      <c r="U210" t="s">
        <v>21</v>
      </c>
      <c r="V210" t="s">
        <v>22</v>
      </c>
      <c r="W210" t="s">
        <v>21</v>
      </c>
      <c r="Y210" t="s">
        <v>3094</v>
      </c>
      <c r="Z210" t="s">
        <v>523</v>
      </c>
      <c r="AC210" t="s">
        <v>21</v>
      </c>
      <c r="AD210" t="s">
        <v>2701</v>
      </c>
      <c r="AF210" t="s">
        <v>21</v>
      </c>
      <c r="AH210">
        <v>6</v>
      </c>
      <c r="AI210">
        <v>6</v>
      </c>
      <c r="AJ210">
        <v>6</v>
      </c>
      <c r="AK210">
        <v>3</v>
      </c>
      <c r="AL210">
        <v>17087</v>
      </c>
      <c r="AM210">
        <v>6</v>
      </c>
      <c r="AN210">
        <v>175.4</v>
      </c>
      <c r="AO210">
        <v>2017</v>
      </c>
      <c r="AP210">
        <v>-99</v>
      </c>
      <c r="AQ210">
        <v>2009</v>
      </c>
      <c r="AR210" t="s">
        <v>1203</v>
      </c>
      <c r="AS210" t="s">
        <v>1204</v>
      </c>
      <c r="AT210">
        <v>-99</v>
      </c>
      <c r="AU210" t="s">
        <v>4917</v>
      </c>
      <c r="AV210" t="s">
        <v>523</v>
      </c>
      <c r="AW210" t="s">
        <v>22</v>
      </c>
      <c r="AX210" t="s">
        <v>22</v>
      </c>
      <c r="AY210">
        <v>660</v>
      </c>
      <c r="AZ210">
        <v>660</v>
      </c>
      <c r="BA210">
        <v>-99</v>
      </c>
      <c r="BB210">
        <v>-99</v>
      </c>
      <c r="BC210">
        <v>23424751</v>
      </c>
      <c r="BD210">
        <v>23424751</v>
      </c>
      <c r="BE210" t="s">
        <v>1183</v>
      </c>
      <c r="BF210" t="s">
        <v>22</v>
      </c>
      <c r="BG210" t="s">
        <v>22</v>
      </c>
      <c r="BH210">
        <v>-99</v>
      </c>
      <c r="BI210">
        <v>-99</v>
      </c>
      <c r="BJ210" t="s">
        <v>903</v>
      </c>
      <c r="BK210" t="s">
        <v>1225</v>
      </c>
      <c r="BL210" t="s">
        <v>1905</v>
      </c>
      <c r="BM210" t="s">
        <v>882</v>
      </c>
      <c r="BN210">
        <v>8</v>
      </c>
      <c r="BO210">
        <v>8</v>
      </c>
      <c r="BP210">
        <v>4</v>
      </c>
      <c r="BQ210">
        <v>-99</v>
      </c>
      <c r="BR210">
        <v>-99</v>
      </c>
      <c r="BS210">
        <v>0</v>
      </c>
      <c r="BT210">
        <v>5</v>
      </c>
      <c r="BU210">
        <v>10</v>
      </c>
      <c r="BV210">
        <v>1159320703</v>
      </c>
      <c r="BW210" t="s">
        <v>4918</v>
      </c>
      <c r="BX210" t="s">
        <v>4919</v>
      </c>
      <c r="BY210" t="s">
        <v>4920</v>
      </c>
      <c r="BZ210" t="s">
        <v>21</v>
      </c>
      <c r="CA210" t="s">
        <v>21</v>
      </c>
      <c r="CB210" t="s">
        <v>4921</v>
      </c>
      <c r="CC210" t="s">
        <v>21</v>
      </c>
      <c r="CD210" t="s">
        <v>4922</v>
      </c>
      <c r="CE210" t="s">
        <v>4923</v>
      </c>
      <c r="CF210" t="s">
        <v>21</v>
      </c>
      <c r="CG210" t="s">
        <v>21</v>
      </c>
      <c r="CH210" t="s">
        <v>21</v>
      </c>
      <c r="CI210" t="s">
        <v>4924</v>
      </c>
      <c r="CJ210" t="s">
        <v>4925</v>
      </c>
      <c r="CK210" t="s">
        <v>21</v>
      </c>
      <c r="CL210" t="s">
        <v>21</v>
      </c>
      <c r="CM210" t="s">
        <v>21</v>
      </c>
      <c r="CN210" t="s">
        <v>4926</v>
      </c>
      <c r="CO210" t="s">
        <v>21</v>
      </c>
      <c r="CP210" t="s">
        <v>21</v>
      </c>
      <c r="CQ210" t="s">
        <v>21</v>
      </c>
      <c r="CR210" t="s">
        <v>4927</v>
      </c>
      <c r="CS210">
        <v>6.8913085124222596E-3</v>
      </c>
      <c r="CT210">
        <v>0.50612351840446601</v>
      </c>
    </row>
    <row r="211" spans="1:98" x14ac:dyDescent="0.2">
      <c r="A211">
        <v>-64.5028631938019</v>
      </c>
      <c r="B211">
        <v>18.509884129186801</v>
      </c>
      <c r="C211" t="s">
        <v>1176</v>
      </c>
      <c r="D211">
        <v>3</v>
      </c>
      <c r="E211">
        <v>6</v>
      </c>
      <c r="F211" t="s">
        <v>453</v>
      </c>
      <c r="G211" t="s">
        <v>1038</v>
      </c>
      <c r="H211">
        <v>1</v>
      </c>
      <c r="I211">
        <v>2</v>
      </c>
      <c r="J211" t="s">
        <v>1283</v>
      </c>
      <c r="K211" t="s">
        <v>67</v>
      </c>
      <c r="L211" t="s">
        <v>68</v>
      </c>
      <c r="M211">
        <v>0</v>
      </c>
      <c r="N211" t="s">
        <v>67</v>
      </c>
      <c r="O211" t="s">
        <v>68</v>
      </c>
      <c r="P211">
        <v>0</v>
      </c>
      <c r="Q211" t="s">
        <v>67</v>
      </c>
      <c r="R211" t="s">
        <v>68</v>
      </c>
      <c r="S211">
        <v>0</v>
      </c>
      <c r="T211" t="s">
        <v>4928</v>
      </c>
      <c r="U211" t="s">
        <v>67</v>
      </c>
      <c r="V211" t="s">
        <v>68</v>
      </c>
      <c r="W211" t="s">
        <v>4928</v>
      </c>
      <c r="Y211" t="s">
        <v>4929</v>
      </c>
      <c r="Z211" t="s">
        <v>546</v>
      </c>
      <c r="AA211" t="s">
        <v>67</v>
      </c>
      <c r="AC211" t="s">
        <v>67</v>
      </c>
      <c r="AD211" t="s">
        <v>2701</v>
      </c>
      <c r="AF211" t="s">
        <v>67</v>
      </c>
      <c r="AH211">
        <v>6</v>
      </c>
      <c r="AI211">
        <v>6</v>
      </c>
      <c r="AJ211">
        <v>6</v>
      </c>
      <c r="AK211">
        <v>3</v>
      </c>
      <c r="AL211">
        <v>35015</v>
      </c>
      <c r="AM211">
        <v>7</v>
      </c>
      <c r="AN211">
        <v>500</v>
      </c>
      <c r="AO211">
        <v>2017</v>
      </c>
      <c r="AP211">
        <v>-99</v>
      </c>
      <c r="AQ211">
        <v>2010</v>
      </c>
      <c r="AR211" t="s">
        <v>1288</v>
      </c>
      <c r="AS211" t="s">
        <v>1371</v>
      </c>
      <c r="AT211">
        <v>-99</v>
      </c>
      <c r="AU211" t="s">
        <v>742</v>
      </c>
      <c r="AV211" t="s">
        <v>546</v>
      </c>
      <c r="AW211" t="s">
        <v>68</v>
      </c>
      <c r="AX211" t="s">
        <v>68</v>
      </c>
      <c r="AY211">
        <v>92</v>
      </c>
      <c r="AZ211">
        <v>92</v>
      </c>
      <c r="BA211">
        <v>-99</v>
      </c>
      <c r="BB211">
        <v>-99</v>
      </c>
      <c r="BC211">
        <v>23424983</v>
      </c>
      <c r="BD211">
        <v>23424983</v>
      </c>
      <c r="BE211" t="s">
        <v>1183</v>
      </c>
      <c r="BF211" t="s">
        <v>68</v>
      </c>
      <c r="BG211" t="s">
        <v>68</v>
      </c>
      <c r="BH211">
        <v>-99</v>
      </c>
      <c r="BI211">
        <v>-99</v>
      </c>
      <c r="BJ211" t="s">
        <v>903</v>
      </c>
      <c r="BK211" t="s">
        <v>1225</v>
      </c>
      <c r="BL211" t="s">
        <v>1905</v>
      </c>
      <c r="BM211" t="s">
        <v>882</v>
      </c>
      <c r="BN211">
        <v>18</v>
      </c>
      <c r="BO211">
        <v>22</v>
      </c>
      <c r="BP211">
        <v>10</v>
      </c>
      <c r="BQ211">
        <v>3</v>
      </c>
      <c r="BR211">
        <v>-99</v>
      </c>
      <c r="BS211">
        <v>0</v>
      </c>
      <c r="BT211">
        <v>5</v>
      </c>
      <c r="BU211">
        <v>9.5</v>
      </c>
      <c r="BV211">
        <v>1159320739</v>
      </c>
      <c r="BW211" t="s">
        <v>4930</v>
      </c>
      <c r="BX211" t="s">
        <v>4931</v>
      </c>
      <c r="BY211" t="s">
        <v>4932</v>
      </c>
      <c r="BZ211" t="s">
        <v>4933</v>
      </c>
      <c r="CA211" t="s">
        <v>67</v>
      </c>
      <c r="CB211" t="s">
        <v>4934</v>
      </c>
      <c r="CC211" t="s">
        <v>4935</v>
      </c>
      <c r="CD211" t="s">
        <v>4936</v>
      </c>
      <c r="CE211" t="s">
        <v>4937</v>
      </c>
      <c r="CF211" t="s">
        <v>4938</v>
      </c>
      <c r="CG211" t="s">
        <v>4939</v>
      </c>
      <c r="CH211" t="s">
        <v>4940</v>
      </c>
      <c r="CI211" t="s">
        <v>4941</v>
      </c>
      <c r="CJ211" t="s">
        <v>4942</v>
      </c>
      <c r="CK211" t="s">
        <v>4943</v>
      </c>
      <c r="CL211" t="s">
        <v>4944</v>
      </c>
      <c r="CM211" t="s">
        <v>4945</v>
      </c>
      <c r="CN211" t="s">
        <v>4946</v>
      </c>
      <c r="CO211" t="s">
        <v>4947</v>
      </c>
      <c r="CP211" t="s">
        <v>4948</v>
      </c>
      <c r="CQ211" t="s">
        <v>4949</v>
      </c>
      <c r="CR211" t="s">
        <v>4950</v>
      </c>
      <c r="CS211">
        <v>1.24004945880642E-2</v>
      </c>
      <c r="CT211">
        <v>1.3745389454725601</v>
      </c>
    </row>
    <row r="212" spans="1:98" x14ac:dyDescent="0.2">
      <c r="A212">
        <v>-77.318810465983205</v>
      </c>
      <c r="B212">
        <v>18.155226388380498</v>
      </c>
      <c r="C212" t="s">
        <v>1176</v>
      </c>
      <c r="D212">
        <v>1</v>
      </c>
      <c r="E212">
        <v>4</v>
      </c>
      <c r="F212" t="s">
        <v>221</v>
      </c>
      <c r="G212" t="s">
        <v>222</v>
      </c>
      <c r="H212">
        <v>0</v>
      </c>
      <c r="I212">
        <v>2</v>
      </c>
      <c r="J212" t="s">
        <v>1177</v>
      </c>
      <c r="K212" t="s">
        <v>221</v>
      </c>
      <c r="L212" t="s">
        <v>222</v>
      </c>
      <c r="M212">
        <v>0</v>
      </c>
      <c r="N212" t="s">
        <v>221</v>
      </c>
      <c r="O212" t="s">
        <v>222</v>
      </c>
      <c r="P212">
        <v>0</v>
      </c>
      <c r="Q212" t="s">
        <v>221</v>
      </c>
      <c r="R212" t="s">
        <v>222</v>
      </c>
      <c r="S212">
        <v>0</v>
      </c>
      <c r="T212" t="s">
        <v>221</v>
      </c>
      <c r="U212" t="s">
        <v>221</v>
      </c>
      <c r="V212" t="s">
        <v>222</v>
      </c>
      <c r="W212" t="s">
        <v>221</v>
      </c>
      <c r="Y212" t="s">
        <v>4951</v>
      </c>
      <c r="Z212" t="s">
        <v>3750</v>
      </c>
      <c r="AA212" t="s">
        <v>221</v>
      </c>
      <c r="AC212" t="s">
        <v>221</v>
      </c>
      <c r="AF212" t="s">
        <v>221</v>
      </c>
      <c r="AH212">
        <v>1</v>
      </c>
      <c r="AI212">
        <v>2</v>
      </c>
      <c r="AJ212">
        <v>4</v>
      </c>
      <c r="AK212">
        <v>10</v>
      </c>
      <c r="AL212">
        <v>2990561</v>
      </c>
      <c r="AM212">
        <v>12</v>
      </c>
      <c r="AN212">
        <v>25390</v>
      </c>
      <c r="AO212">
        <v>2017</v>
      </c>
      <c r="AP212">
        <v>2011</v>
      </c>
      <c r="AQ212">
        <v>2016</v>
      </c>
      <c r="AR212" t="s">
        <v>1203</v>
      </c>
      <c r="AS212" t="s">
        <v>1204</v>
      </c>
      <c r="AT212">
        <v>-99</v>
      </c>
      <c r="AU212" t="s">
        <v>623</v>
      </c>
      <c r="AV212" t="s">
        <v>623</v>
      </c>
      <c r="AW212" t="s">
        <v>222</v>
      </c>
      <c r="AX212" t="s">
        <v>222</v>
      </c>
      <c r="AY212">
        <v>388</v>
      </c>
      <c r="AZ212">
        <v>388</v>
      </c>
      <c r="BA212" t="s">
        <v>623</v>
      </c>
      <c r="BB212" t="s">
        <v>222</v>
      </c>
      <c r="BC212">
        <v>23424858</v>
      </c>
      <c r="BD212">
        <v>23424858</v>
      </c>
      <c r="BE212" t="s">
        <v>1183</v>
      </c>
      <c r="BF212" t="s">
        <v>222</v>
      </c>
      <c r="BG212" t="s">
        <v>222</v>
      </c>
      <c r="BH212">
        <v>-99</v>
      </c>
      <c r="BI212">
        <v>-99</v>
      </c>
      <c r="BJ212" t="s">
        <v>903</v>
      </c>
      <c r="BK212" t="s">
        <v>1225</v>
      </c>
      <c r="BL212" t="s">
        <v>1905</v>
      </c>
      <c r="BM212" t="s">
        <v>882</v>
      </c>
      <c r="BN212">
        <v>7</v>
      </c>
      <c r="BO212">
        <v>7</v>
      </c>
      <c r="BP212">
        <v>4</v>
      </c>
      <c r="BQ212">
        <v>-99</v>
      </c>
      <c r="BR212">
        <v>1</v>
      </c>
      <c r="BS212">
        <v>0</v>
      </c>
      <c r="BT212">
        <v>4</v>
      </c>
      <c r="BU212">
        <v>9</v>
      </c>
      <c r="BV212">
        <v>1159320931</v>
      </c>
      <c r="BW212" t="s">
        <v>4952</v>
      </c>
      <c r="BX212" t="s">
        <v>4953</v>
      </c>
      <c r="BY212" t="s">
        <v>4954</v>
      </c>
      <c r="BZ212" t="s">
        <v>4955</v>
      </c>
      <c r="CA212" t="s">
        <v>221</v>
      </c>
      <c r="CB212" t="s">
        <v>221</v>
      </c>
      <c r="CC212" t="s">
        <v>4956</v>
      </c>
      <c r="CD212" t="s">
        <v>4957</v>
      </c>
      <c r="CE212" t="s">
        <v>4958</v>
      </c>
      <c r="CF212" t="s">
        <v>221</v>
      </c>
      <c r="CG212" t="s">
        <v>4955</v>
      </c>
      <c r="CH212" t="s">
        <v>4959</v>
      </c>
      <c r="CI212" t="s">
        <v>4960</v>
      </c>
      <c r="CJ212" t="s">
        <v>4961</v>
      </c>
      <c r="CK212" t="s">
        <v>221</v>
      </c>
      <c r="CL212" t="s">
        <v>4962</v>
      </c>
      <c r="CM212" t="s">
        <v>221</v>
      </c>
      <c r="CN212" t="s">
        <v>4963</v>
      </c>
      <c r="CO212" t="s">
        <v>221</v>
      </c>
      <c r="CP212" t="s">
        <v>4955</v>
      </c>
      <c r="CQ212" t="s">
        <v>221</v>
      </c>
      <c r="CR212" t="s">
        <v>4964</v>
      </c>
      <c r="CS212">
        <v>0.94206182711627695</v>
      </c>
      <c r="CT212">
        <v>5.9774380341842797</v>
      </c>
    </row>
    <row r="213" spans="1:98" x14ac:dyDescent="0.2">
      <c r="A213">
        <v>-80.877025890665195</v>
      </c>
      <c r="B213">
        <v>19.426331163817999</v>
      </c>
      <c r="C213" t="s">
        <v>1176</v>
      </c>
      <c r="D213">
        <v>3</v>
      </c>
      <c r="E213">
        <v>5</v>
      </c>
      <c r="F213" t="s">
        <v>453</v>
      </c>
      <c r="G213" t="s">
        <v>1038</v>
      </c>
      <c r="H213">
        <v>1</v>
      </c>
      <c r="I213">
        <v>2</v>
      </c>
      <c r="J213" t="s">
        <v>1283</v>
      </c>
      <c r="K213" t="s">
        <v>85</v>
      </c>
      <c r="L213" t="s">
        <v>86</v>
      </c>
      <c r="M213">
        <v>0</v>
      </c>
      <c r="N213" t="s">
        <v>85</v>
      </c>
      <c r="O213" t="s">
        <v>86</v>
      </c>
      <c r="P213">
        <v>0</v>
      </c>
      <c r="Q213" t="s">
        <v>85</v>
      </c>
      <c r="R213" t="s">
        <v>86</v>
      </c>
      <c r="S213">
        <v>0</v>
      </c>
      <c r="T213" t="s">
        <v>4965</v>
      </c>
      <c r="U213" t="s">
        <v>85</v>
      </c>
      <c r="V213" t="s">
        <v>86</v>
      </c>
      <c r="W213" t="s">
        <v>4965</v>
      </c>
      <c r="Y213" t="s">
        <v>4966</v>
      </c>
      <c r="Z213" t="s">
        <v>555</v>
      </c>
      <c r="AA213" t="s">
        <v>85</v>
      </c>
      <c r="AC213" t="s">
        <v>85</v>
      </c>
      <c r="AD213" t="s">
        <v>2701</v>
      </c>
      <c r="AF213" t="s">
        <v>85</v>
      </c>
      <c r="AH213">
        <v>6</v>
      </c>
      <c r="AI213">
        <v>6</v>
      </c>
      <c r="AJ213">
        <v>6</v>
      </c>
      <c r="AK213">
        <v>3</v>
      </c>
      <c r="AL213">
        <v>58441</v>
      </c>
      <c r="AM213">
        <v>8</v>
      </c>
      <c r="AN213">
        <v>2507</v>
      </c>
      <c r="AO213">
        <v>2017</v>
      </c>
      <c r="AP213">
        <v>2010</v>
      </c>
      <c r="AQ213">
        <v>2014</v>
      </c>
      <c r="AR213" t="s">
        <v>1223</v>
      </c>
      <c r="AS213" t="s">
        <v>1289</v>
      </c>
      <c r="AT213">
        <v>-99</v>
      </c>
      <c r="AU213" t="s">
        <v>4967</v>
      </c>
      <c r="AV213" t="s">
        <v>555</v>
      </c>
      <c r="AW213" t="s">
        <v>86</v>
      </c>
      <c r="AX213" t="s">
        <v>86</v>
      </c>
      <c r="AY213">
        <v>136</v>
      </c>
      <c r="AZ213">
        <v>136</v>
      </c>
      <c r="BA213" t="s">
        <v>555</v>
      </c>
      <c r="BB213" t="s">
        <v>86</v>
      </c>
      <c r="BC213">
        <v>23424783</v>
      </c>
      <c r="BD213">
        <v>23424783</v>
      </c>
      <c r="BE213" t="s">
        <v>1183</v>
      </c>
      <c r="BF213" t="s">
        <v>86</v>
      </c>
      <c r="BG213" t="s">
        <v>86</v>
      </c>
      <c r="BH213">
        <v>-99</v>
      </c>
      <c r="BI213">
        <v>-99</v>
      </c>
      <c r="BJ213" t="s">
        <v>903</v>
      </c>
      <c r="BK213" t="s">
        <v>1225</v>
      </c>
      <c r="BL213" t="s">
        <v>1905</v>
      </c>
      <c r="BM213" t="s">
        <v>882</v>
      </c>
      <c r="BN213">
        <v>10</v>
      </c>
      <c r="BO213">
        <v>14</v>
      </c>
      <c r="BP213">
        <v>8</v>
      </c>
      <c r="BQ213">
        <v>2</v>
      </c>
      <c r="BR213">
        <v>-99</v>
      </c>
      <c r="BS213">
        <v>0</v>
      </c>
      <c r="BT213">
        <v>5</v>
      </c>
      <c r="BU213">
        <v>9.5</v>
      </c>
      <c r="BV213">
        <v>1159320707</v>
      </c>
      <c r="BW213" t="s">
        <v>4968</v>
      </c>
      <c r="BX213" t="s">
        <v>4969</v>
      </c>
      <c r="BY213" t="s">
        <v>4970</v>
      </c>
      <c r="BZ213" t="s">
        <v>85</v>
      </c>
      <c r="CA213" t="s">
        <v>85</v>
      </c>
      <c r="CB213" t="s">
        <v>4971</v>
      </c>
      <c r="CC213" t="s">
        <v>4972</v>
      </c>
      <c r="CD213" t="s">
        <v>4973</v>
      </c>
      <c r="CE213" t="s">
        <v>4974</v>
      </c>
      <c r="CF213" t="s">
        <v>4975</v>
      </c>
      <c r="CG213" t="s">
        <v>4976</v>
      </c>
      <c r="CH213" t="s">
        <v>4977</v>
      </c>
      <c r="CI213" t="s">
        <v>4978</v>
      </c>
      <c r="CJ213" t="s">
        <v>4979</v>
      </c>
      <c r="CK213" t="s">
        <v>4980</v>
      </c>
      <c r="CL213" t="s">
        <v>4981</v>
      </c>
      <c r="CM213" t="s">
        <v>4982</v>
      </c>
      <c r="CN213" t="s">
        <v>4983</v>
      </c>
      <c r="CO213" t="s">
        <v>4984</v>
      </c>
      <c r="CP213" t="s">
        <v>4985</v>
      </c>
      <c r="CQ213" t="s">
        <v>4986</v>
      </c>
      <c r="CR213" t="s">
        <v>4987</v>
      </c>
      <c r="CS213">
        <v>2.6596904177722501E-2</v>
      </c>
      <c r="CT213">
        <v>1.70495527978506</v>
      </c>
    </row>
    <row r="214" spans="1:98" x14ac:dyDescent="0.2">
      <c r="A214">
        <v>-64.763491382591496</v>
      </c>
      <c r="B214">
        <v>32.310136578116797</v>
      </c>
      <c r="C214" t="s">
        <v>1176</v>
      </c>
      <c r="D214">
        <v>5</v>
      </c>
      <c r="E214">
        <v>6</v>
      </c>
      <c r="F214" t="s">
        <v>453</v>
      </c>
      <c r="G214" t="s">
        <v>1038</v>
      </c>
      <c r="H214">
        <v>1</v>
      </c>
      <c r="I214">
        <v>2</v>
      </c>
      <c r="J214" t="s">
        <v>1283</v>
      </c>
      <c r="K214" t="s">
        <v>53</v>
      </c>
      <c r="L214" t="s">
        <v>54</v>
      </c>
      <c r="M214">
        <v>0</v>
      </c>
      <c r="N214" t="s">
        <v>53</v>
      </c>
      <c r="O214" t="s">
        <v>54</v>
      </c>
      <c r="P214">
        <v>0</v>
      </c>
      <c r="Q214" t="s">
        <v>53</v>
      </c>
      <c r="R214" t="s">
        <v>54</v>
      </c>
      <c r="S214">
        <v>0</v>
      </c>
      <c r="T214" t="s">
        <v>53</v>
      </c>
      <c r="U214" t="s">
        <v>53</v>
      </c>
      <c r="V214" t="s">
        <v>54</v>
      </c>
      <c r="W214" t="s">
        <v>53</v>
      </c>
      <c r="Y214" t="s">
        <v>4988</v>
      </c>
      <c r="Z214" t="s">
        <v>539</v>
      </c>
      <c r="AA214" t="s">
        <v>4989</v>
      </c>
      <c r="AC214" t="s">
        <v>53</v>
      </c>
      <c r="AD214" t="s">
        <v>2701</v>
      </c>
      <c r="AF214" t="s">
        <v>53</v>
      </c>
      <c r="AH214">
        <v>6</v>
      </c>
      <c r="AI214">
        <v>6</v>
      </c>
      <c r="AJ214">
        <v>6</v>
      </c>
      <c r="AK214">
        <v>3</v>
      </c>
      <c r="AL214">
        <v>70864</v>
      </c>
      <c r="AM214">
        <v>8</v>
      </c>
      <c r="AN214">
        <v>5198</v>
      </c>
      <c r="AO214">
        <v>2017</v>
      </c>
      <c r="AP214">
        <v>2010</v>
      </c>
      <c r="AQ214">
        <v>2013</v>
      </c>
      <c r="AR214" t="s">
        <v>1288</v>
      </c>
      <c r="AS214" t="s">
        <v>1289</v>
      </c>
      <c r="AT214">
        <v>-99</v>
      </c>
      <c r="AU214" t="s">
        <v>533</v>
      </c>
      <c r="AV214" t="s">
        <v>539</v>
      </c>
      <c r="AW214" t="s">
        <v>54</v>
      </c>
      <c r="AX214" t="s">
        <v>54</v>
      </c>
      <c r="AY214">
        <v>60</v>
      </c>
      <c r="AZ214">
        <v>60</v>
      </c>
      <c r="BA214" t="s">
        <v>539</v>
      </c>
      <c r="BB214" t="s">
        <v>54</v>
      </c>
      <c r="BC214">
        <v>23424756</v>
      </c>
      <c r="BD214">
        <v>23424756</v>
      </c>
      <c r="BE214" t="s">
        <v>1183</v>
      </c>
      <c r="BF214" t="s">
        <v>54</v>
      </c>
      <c r="BG214" t="s">
        <v>54</v>
      </c>
      <c r="BH214">
        <v>-99</v>
      </c>
      <c r="BI214">
        <v>-99</v>
      </c>
      <c r="BJ214" t="s">
        <v>903</v>
      </c>
      <c r="BK214" t="s">
        <v>1225</v>
      </c>
      <c r="BL214" t="s">
        <v>3904</v>
      </c>
      <c r="BM214" t="s">
        <v>903</v>
      </c>
      <c r="BN214">
        <v>7</v>
      </c>
      <c r="BO214">
        <v>7</v>
      </c>
      <c r="BP214">
        <v>5</v>
      </c>
      <c r="BQ214">
        <v>4</v>
      </c>
      <c r="BR214">
        <v>-99</v>
      </c>
      <c r="BS214">
        <v>0</v>
      </c>
      <c r="BT214">
        <v>4</v>
      </c>
      <c r="BU214">
        <v>9</v>
      </c>
      <c r="BV214">
        <v>1159320705</v>
      </c>
      <c r="BW214" t="s">
        <v>4990</v>
      </c>
      <c r="BX214" t="s">
        <v>4991</v>
      </c>
      <c r="BY214" t="s">
        <v>4992</v>
      </c>
      <c r="BZ214" t="s">
        <v>53</v>
      </c>
      <c r="CA214" t="s">
        <v>53</v>
      </c>
      <c r="CB214" t="s">
        <v>4993</v>
      </c>
      <c r="CC214" t="s">
        <v>4994</v>
      </c>
      <c r="CD214" t="s">
        <v>4995</v>
      </c>
      <c r="CE214" t="s">
        <v>4996</v>
      </c>
      <c r="CF214" t="s">
        <v>53</v>
      </c>
      <c r="CG214" t="s">
        <v>53</v>
      </c>
      <c r="CH214" t="s">
        <v>53</v>
      </c>
      <c r="CI214" t="s">
        <v>4997</v>
      </c>
      <c r="CJ214" t="s">
        <v>4998</v>
      </c>
      <c r="CK214" t="s">
        <v>53</v>
      </c>
      <c r="CL214" t="s">
        <v>4999</v>
      </c>
      <c r="CM214" t="s">
        <v>4993</v>
      </c>
      <c r="CN214" t="s">
        <v>5000</v>
      </c>
      <c r="CO214" t="s">
        <v>53</v>
      </c>
      <c r="CP214" t="s">
        <v>53</v>
      </c>
      <c r="CQ214" t="s">
        <v>53</v>
      </c>
      <c r="CR214" t="s">
        <v>5001</v>
      </c>
      <c r="CS214">
        <v>5.9658385566763198E-3</v>
      </c>
      <c r="CT214">
        <v>1.02537507692597</v>
      </c>
    </row>
    <row r="215" spans="1:98" x14ac:dyDescent="0.2">
      <c r="A215">
        <v>73.505210188899298</v>
      </c>
      <c r="B215">
        <v>-53.088817025792899</v>
      </c>
      <c r="C215" t="s">
        <v>1176</v>
      </c>
      <c r="D215">
        <v>5</v>
      </c>
      <c r="E215">
        <v>5</v>
      </c>
      <c r="F215" t="s">
        <v>31</v>
      </c>
      <c r="G215" t="s">
        <v>958</v>
      </c>
      <c r="H215">
        <v>1</v>
      </c>
      <c r="I215">
        <v>2</v>
      </c>
      <c r="J215" t="s">
        <v>1283</v>
      </c>
      <c r="K215" t="s">
        <v>959</v>
      </c>
      <c r="L215" t="s">
        <v>960</v>
      </c>
      <c r="M215">
        <v>0</v>
      </c>
      <c r="N215" t="s">
        <v>959</v>
      </c>
      <c r="O215" t="s">
        <v>960</v>
      </c>
      <c r="P215">
        <v>0</v>
      </c>
      <c r="Q215" t="s">
        <v>959</v>
      </c>
      <c r="R215" t="s">
        <v>960</v>
      </c>
      <c r="S215">
        <v>0</v>
      </c>
      <c r="T215" t="s">
        <v>5002</v>
      </c>
      <c r="U215" t="s">
        <v>5003</v>
      </c>
      <c r="V215" t="s">
        <v>960</v>
      </c>
      <c r="W215" t="s">
        <v>5002</v>
      </c>
      <c r="Y215" t="s">
        <v>5004</v>
      </c>
      <c r="Z215" t="s">
        <v>5005</v>
      </c>
      <c r="AA215" t="s">
        <v>5006</v>
      </c>
      <c r="AD215" t="s">
        <v>4275</v>
      </c>
      <c r="AF215" t="s">
        <v>959</v>
      </c>
      <c r="AH215">
        <v>1</v>
      </c>
      <c r="AI215">
        <v>2</v>
      </c>
      <c r="AJ215">
        <v>2</v>
      </c>
      <c r="AK215">
        <v>7</v>
      </c>
      <c r="AL215">
        <v>0</v>
      </c>
      <c r="AM215">
        <v>1</v>
      </c>
      <c r="AN215">
        <v>0</v>
      </c>
      <c r="AO215">
        <v>2017</v>
      </c>
      <c r="AP215">
        <v>-99</v>
      </c>
      <c r="AQ215">
        <v>2016</v>
      </c>
      <c r="AR215" t="s">
        <v>1424</v>
      </c>
      <c r="AS215" t="s">
        <v>1425</v>
      </c>
      <c r="AT215">
        <v>-99</v>
      </c>
      <c r="AU215" t="s">
        <v>5005</v>
      </c>
      <c r="AV215" t="s">
        <v>5005</v>
      </c>
      <c r="AW215" t="s">
        <v>960</v>
      </c>
      <c r="AX215" t="s">
        <v>960</v>
      </c>
      <c r="AY215">
        <v>334</v>
      </c>
      <c r="AZ215">
        <v>-99</v>
      </c>
      <c r="BA215">
        <v>-99</v>
      </c>
      <c r="BB215">
        <v>-99</v>
      </c>
      <c r="BC215">
        <v>28289411</v>
      </c>
      <c r="BD215">
        <v>28289411</v>
      </c>
      <c r="BE215" t="s">
        <v>1183</v>
      </c>
      <c r="BF215" t="s">
        <v>960</v>
      </c>
      <c r="BG215" t="s">
        <v>960</v>
      </c>
      <c r="BH215">
        <v>-99</v>
      </c>
      <c r="BI215">
        <v>-99</v>
      </c>
      <c r="BJ215" t="s">
        <v>4610</v>
      </c>
      <c r="BK215" t="s">
        <v>4610</v>
      </c>
      <c r="BL215" t="s">
        <v>4610</v>
      </c>
      <c r="BM215" t="s">
        <v>921</v>
      </c>
      <c r="BN215">
        <v>25</v>
      </c>
      <c r="BO215">
        <v>29</v>
      </c>
      <c r="BP215">
        <v>7</v>
      </c>
      <c r="BQ215">
        <v>-99</v>
      </c>
      <c r="BR215">
        <v>-99</v>
      </c>
      <c r="BS215">
        <v>0</v>
      </c>
      <c r="BT215">
        <v>4.5</v>
      </c>
      <c r="BU215">
        <v>9.5</v>
      </c>
      <c r="BV215">
        <v>1159320361</v>
      </c>
      <c r="BW215" t="s">
        <v>5007</v>
      </c>
      <c r="BX215" t="s">
        <v>5008</v>
      </c>
      <c r="BY215" t="s">
        <v>5009</v>
      </c>
      <c r="BZ215" t="s">
        <v>5010</v>
      </c>
      <c r="CA215" t="s">
        <v>959</v>
      </c>
      <c r="CB215" t="s">
        <v>5011</v>
      </c>
      <c r="CC215" t="s">
        <v>5012</v>
      </c>
      <c r="CD215" t="s">
        <v>5013</v>
      </c>
      <c r="CE215" t="s">
        <v>5014</v>
      </c>
      <c r="CF215" t="s">
        <v>5015</v>
      </c>
      <c r="CG215" t="s">
        <v>5016</v>
      </c>
      <c r="CH215" t="s">
        <v>5017</v>
      </c>
      <c r="CI215" t="s">
        <v>5018</v>
      </c>
      <c r="CJ215" t="s">
        <v>5019</v>
      </c>
      <c r="CK215" t="s">
        <v>5020</v>
      </c>
      <c r="CL215" t="s">
        <v>5021</v>
      </c>
      <c r="CM215" t="s">
        <v>5022</v>
      </c>
      <c r="CN215" t="s">
        <v>5023</v>
      </c>
      <c r="CO215" t="s">
        <v>5024</v>
      </c>
      <c r="CP215" t="s">
        <v>5025</v>
      </c>
      <c r="CQ215" t="s">
        <v>5026</v>
      </c>
      <c r="CR215" t="s">
        <v>5027</v>
      </c>
      <c r="CS215">
        <v>5.2953978501136603E-2</v>
      </c>
      <c r="CT215">
        <v>1.4122821898496301</v>
      </c>
    </row>
    <row r="216" spans="1:98" x14ac:dyDescent="0.2">
      <c r="A216">
        <v>-10.1384178371679</v>
      </c>
      <c r="B216">
        <v>-24.911350236286701</v>
      </c>
      <c r="C216" t="s">
        <v>1176</v>
      </c>
      <c r="D216">
        <v>6</v>
      </c>
      <c r="E216">
        <v>6</v>
      </c>
      <c r="F216" t="s">
        <v>453</v>
      </c>
      <c r="G216" t="s">
        <v>1038</v>
      </c>
      <c r="H216">
        <v>1</v>
      </c>
      <c r="I216">
        <v>2</v>
      </c>
      <c r="J216" t="s">
        <v>1283</v>
      </c>
      <c r="K216" t="s">
        <v>363</v>
      </c>
      <c r="L216" t="s">
        <v>364</v>
      </c>
      <c r="M216">
        <v>0</v>
      </c>
      <c r="N216" t="s">
        <v>363</v>
      </c>
      <c r="O216" t="s">
        <v>364</v>
      </c>
      <c r="P216">
        <v>0</v>
      </c>
      <c r="Q216" t="s">
        <v>363</v>
      </c>
      <c r="R216" t="s">
        <v>364</v>
      </c>
      <c r="S216">
        <v>0</v>
      </c>
      <c r="T216" t="s">
        <v>363</v>
      </c>
      <c r="U216" t="s">
        <v>363</v>
      </c>
      <c r="V216" t="s">
        <v>364</v>
      </c>
      <c r="W216" t="s">
        <v>363</v>
      </c>
      <c r="Y216" t="s">
        <v>5028</v>
      </c>
      <c r="Z216" t="s">
        <v>694</v>
      </c>
      <c r="AC216" t="s">
        <v>5029</v>
      </c>
      <c r="AD216" t="s">
        <v>2701</v>
      </c>
      <c r="AF216" t="s">
        <v>5030</v>
      </c>
      <c r="AH216">
        <v>6</v>
      </c>
      <c r="AI216">
        <v>6</v>
      </c>
      <c r="AJ216">
        <v>6</v>
      </c>
      <c r="AK216">
        <v>3</v>
      </c>
      <c r="AL216">
        <v>7828</v>
      </c>
      <c r="AM216">
        <v>5</v>
      </c>
      <c r="AN216">
        <v>31.1</v>
      </c>
      <c r="AO216">
        <v>2017</v>
      </c>
      <c r="AP216">
        <v>-99</v>
      </c>
      <c r="AQ216">
        <v>2010</v>
      </c>
      <c r="AR216" t="s">
        <v>1203</v>
      </c>
      <c r="AS216" t="s">
        <v>1182</v>
      </c>
      <c r="AT216">
        <v>-99</v>
      </c>
      <c r="AU216" t="s">
        <v>694</v>
      </c>
      <c r="AV216" t="s">
        <v>694</v>
      </c>
      <c r="AW216" t="s">
        <v>364</v>
      </c>
      <c r="AX216" t="s">
        <v>364</v>
      </c>
      <c r="AY216">
        <v>654</v>
      </c>
      <c r="AZ216">
        <v>654</v>
      </c>
      <c r="BA216">
        <v>-99</v>
      </c>
      <c r="BB216">
        <v>-99</v>
      </c>
      <c r="BC216">
        <v>23424944</v>
      </c>
      <c r="BD216">
        <v>23424944</v>
      </c>
      <c r="BE216" t="s">
        <v>1183</v>
      </c>
      <c r="BF216" t="s">
        <v>364</v>
      </c>
      <c r="BG216" t="s">
        <v>364</v>
      </c>
      <c r="BH216">
        <v>-99</v>
      </c>
      <c r="BI216">
        <v>-99</v>
      </c>
      <c r="BJ216" t="s">
        <v>4610</v>
      </c>
      <c r="BK216" t="s">
        <v>1426</v>
      </c>
      <c r="BL216" t="s">
        <v>2762</v>
      </c>
      <c r="BM216" t="s">
        <v>921</v>
      </c>
      <c r="BN216">
        <v>12</v>
      </c>
      <c r="BO216">
        <v>12</v>
      </c>
      <c r="BP216">
        <v>5</v>
      </c>
      <c r="BQ216">
        <v>-99</v>
      </c>
      <c r="BR216">
        <v>-99</v>
      </c>
      <c r="BS216">
        <v>0</v>
      </c>
      <c r="BT216">
        <v>5</v>
      </c>
      <c r="BU216">
        <v>10</v>
      </c>
      <c r="BV216">
        <v>1159320733</v>
      </c>
      <c r="BW216" t="s">
        <v>5031</v>
      </c>
      <c r="BX216" t="s">
        <v>5032</v>
      </c>
      <c r="BY216" t="s">
        <v>5033</v>
      </c>
      <c r="BZ216" t="s">
        <v>5030</v>
      </c>
      <c r="CA216" t="s">
        <v>363</v>
      </c>
      <c r="CB216" t="s">
        <v>5034</v>
      </c>
      <c r="CC216" t="s">
        <v>5035</v>
      </c>
      <c r="CD216" t="s">
        <v>5036</v>
      </c>
      <c r="CE216" t="s">
        <v>5037</v>
      </c>
      <c r="CF216" t="s">
        <v>5038</v>
      </c>
      <c r="CG216" t="s">
        <v>363</v>
      </c>
      <c r="CH216" t="s">
        <v>5039</v>
      </c>
      <c r="CI216" t="s">
        <v>5040</v>
      </c>
      <c r="CJ216" t="s">
        <v>5041</v>
      </c>
      <c r="CK216" t="s">
        <v>5042</v>
      </c>
      <c r="CL216" t="s">
        <v>5043</v>
      </c>
      <c r="CM216" t="s">
        <v>5044</v>
      </c>
      <c r="CN216" t="s">
        <v>5045</v>
      </c>
      <c r="CO216" t="s">
        <v>5046</v>
      </c>
      <c r="CP216" t="s">
        <v>363</v>
      </c>
      <c r="CQ216" t="s">
        <v>363</v>
      </c>
      <c r="CR216" t="s">
        <v>5047</v>
      </c>
      <c r="CS216">
        <v>3.3666337469071599E-2</v>
      </c>
      <c r="CT216">
        <v>1.4896432673302</v>
      </c>
    </row>
    <row r="217" spans="1:98" x14ac:dyDescent="0.2">
      <c r="A217">
        <v>57.849700164766801</v>
      </c>
      <c r="B217">
        <v>-20.185543869694701</v>
      </c>
      <c r="C217" t="s">
        <v>1176</v>
      </c>
      <c r="D217">
        <v>3</v>
      </c>
      <c r="E217">
        <v>5</v>
      </c>
      <c r="F217" t="s">
        <v>277</v>
      </c>
      <c r="G217" t="s">
        <v>278</v>
      </c>
      <c r="H217">
        <v>0</v>
      </c>
      <c r="I217">
        <v>2</v>
      </c>
      <c r="J217" t="s">
        <v>1177</v>
      </c>
      <c r="K217" t="s">
        <v>277</v>
      </c>
      <c r="L217" t="s">
        <v>278</v>
      </c>
      <c r="M217">
        <v>0</v>
      </c>
      <c r="N217" t="s">
        <v>277</v>
      </c>
      <c r="O217" t="s">
        <v>278</v>
      </c>
      <c r="P217">
        <v>0</v>
      </c>
      <c r="Q217" t="s">
        <v>277</v>
      </c>
      <c r="R217" t="s">
        <v>278</v>
      </c>
      <c r="S217">
        <v>0</v>
      </c>
      <c r="T217" t="s">
        <v>277</v>
      </c>
      <c r="U217" t="s">
        <v>277</v>
      </c>
      <c r="V217" t="s">
        <v>278</v>
      </c>
      <c r="W217" t="s">
        <v>277</v>
      </c>
      <c r="Y217" t="s">
        <v>5048</v>
      </c>
      <c r="Z217" t="s">
        <v>651</v>
      </c>
      <c r="AA217" t="s">
        <v>5049</v>
      </c>
      <c r="AC217" t="s">
        <v>277</v>
      </c>
      <c r="AF217" t="s">
        <v>277</v>
      </c>
      <c r="AH217">
        <v>1</v>
      </c>
      <c r="AI217">
        <v>3</v>
      </c>
      <c r="AJ217">
        <v>5</v>
      </c>
      <c r="AK217">
        <v>7</v>
      </c>
      <c r="AL217">
        <v>1356388</v>
      </c>
      <c r="AM217">
        <v>12</v>
      </c>
      <c r="AN217">
        <v>25850</v>
      </c>
      <c r="AO217">
        <v>2017</v>
      </c>
      <c r="AP217">
        <v>2011</v>
      </c>
      <c r="AQ217">
        <v>2016</v>
      </c>
      <c r="AR217" t="s">
        <v>1203</v>
      </c>
      <c r="AS217" t="s">
        <v>1204</v>
      </c>
      <c r="AT217">
        <v>-99</v>
      </c>
      <c r="AU217" t="s">
        <v>673</v>
      </c>
      <c r="AV217" t="s">
        <v>651</v>
      </c>
      <c r="AW217" t="s">
        <v>278</v>
      </c>
      <c r="AX217" t="s">
        <v>278</v>
      </c>
      <c r="AY217">
        <v>480</v>
      </c>
      <c r="AZ217">
        <v>480</v>
      </c>
      <c r="BA217" t="s">
        <v>651</v>
      </c>
      <c r="BB217" t="s">
        <v>278</v>
      </c>
      <c r="BC217">
        <v>23424894</v>
      </c>
      <c r="BD217">
        <v>23424894</v>
      </c>
      <c r="BE217" t="s">
        <v>1183</v>
      </c>
      <c r="BF217" t="s">
        <v>278</v>
      </c>
      <c r="BG217" t="s">
        <v>278</v>
      </c>
      <c r="BH217">
        <v>-99</v>
      </c>
      <c r="BI217">
        <v>-99</v>
      </c>
      <c r="BJ217" t="s">
        <v>4610</v>
      </c>
      <c r="BK217" t="s">
        <v>1426</v>
      </c>
      <c r="BL217" t="s">
        <v>1427</v>
      </c>
      <c r="BM217" t="s">
        <v>921</v>
      </c>
      <c r="BN217">
        <v>9</v>
      </c>
      <c r="BO217">
        <v>9</v>
      </c>
      <c r="BP217">
        <v>4</v>
      </c>
      <c r="BQ217">
        <v>2</v>
      </c>
      <c r="BR217">
        <v>1</v>
      </c>
      <c r="BS217">
        <v>0</v>
      </c>
      <c r="BT217">
        <v>4</v>
      </c>
      <c r="BU217">
        <v>9</v>
      </c>
      <c r="BV217">
        <v>1159321079</v>
      </c>
      <c r="BW217" t="s">
        <v>5050</v>
      </c>
      <c r="BX217" t="s">
        <v>5051</v>
      </c>
      <c r="BY217" t="s">
        <v>5052</v>
      </c>
      <c r="BZ217" t="s">
        <v>277</v>
      </c>
      <c r="CA217" t="s">
        <v>277</v>
      </c>
      <c r="CB217" t="s">
        <v>5053</v>
      </c>
      <c r="CC217" t="s">
        <v>5054</v>
      </c>
      <c r="CD217" t="s">
        <v>5055</v>
      </c>
      <c r="CE217" t="s">
        <v>5056</v>
      </c>
      <c r="CF217" t="s">
        <v>277</v>
      </c>
      <c r="CG217" t="s">
        <v>277</v>
      </c>
      <c r="CH217" t="s">
        <v>277</v>
      </c>
      <c r="CI217" t="s">
        <v>5057</v>
      </c>
      <c r="CJ217" t="s">
        <v>5058</v>
      </c>
      <c r="CK217" t="s">
        <v>277</v>
      </c>
      <c r="CL217" t="s">
        <v>277</v>
      </c>
      <c r="CM217" t="s">
        <v>5059</v>
      </c>
      <c r="CN217" t="s">
        <v>5060</v>
      </c>
      <c r="CO217" t="s">
        <v>277</v>
      </c>
      <c r="CP217" t="s">
        <v>277</v>
      </c>
      <c r="CQ217" t="s">
        <v>277</v>
      </c>
      <c r="CR217" t="s">
        <v>5061</v>
      </c>
      <c r="CS217">
        <v>0.17410360786243501</v>
      </c>
      <c r="CT217">
        <v>2.31775937732918</v>
      </c>
    </row>
    <row r="218" spans="1:98" x14ac:dyDescent="0.2">
      <c r="A218">
        <v>43.680163186549898</v>
      </c>
      <c r="B218">
        <v>-11.884216211489999</v>
      </c>
      <c r="C218" t="s">
        <v>1176</v>
      </c>
      <c r="D218">
        <v>5</v>
      </c>
      <c r="E218">
        <v>6</v>
      </c>
      <c r="F218" t="s">
        <v>103</v>
      </c>
      <c r="G218" t="s">
        <v>104</v>
      </c>
      <c r="H218">
        <v>0</v>
      </c>
      <c r="I218">
        <v>2</v>
      </c>
      <c r="J218" t="s">
        <v>1177</v>
      </c>
      <c r="K218" t="s">
        <v>103</v>
      </c>
      <c r="L218" t="s">
        <v>104</v>
      </c>
      <c r="M218">
        <v>0</v>
      </c>
      <c r="N218" t="s">
        <v>103</v>
      </c>
      <c r="O218" t="s">
        <v>104</v>
      </c>
      <c r="P218">
        <v>0</v>
      </c>
      <c r="Q218" t="s">
        <v>103</v>
      </c>
      <c r="R218" t="s">
        <v>104</v>
      </c>
      <c r="S218">
        <v>0</v>
      </c>
      <c r="T218" t="s">
        <v>103</v>
      </c>
      <c r="U218" t="s">
        <v>103</v>
      </c>
      <c r="V218" t="s">
        <v>104</v>
      </c>
      <c r="W218" t="s">
        <v>103</v>
      </c>
      <c r="Y218" t="s">
        <v>5062</v>
      </c>
      <c r="Z218" t="s">
        <v>564</v>
      </c>
      <c r="AA218" t="s">
        <v>5063</v>
      </c>
      <c r="AC218" t="s">
        <v>103</v>
      </c>
      <c r="AF218" t="s">
        <v>103</v>
      </c>
      <c r="AH218">
        <v>2</v>
      </c>
      <c r="AI218">
        <v>1</v>
      </c>
      <c r="AJ218">
        <v>4</v>
      </c>
      <c r="AK218">
        <v>10</v>
      </c>
      <c r="AL218">
        <v>808080</v>
      </c>
      <c r="AM218">
        <v>11</v>
      </c>
      <c r="AN218">
        <v>1259</v>
      </c>
      <c r="AO218">
        <v>2017</v>
      </c>
      <c r="AP218">
        <v>2003</v>
      </c>
      <c r="AQ218">
        <v>2016</v>
      </c>
      <c r="AR218" t="s">
        <v>1424</v>
      </c>
      <c r="AS218" t="s">
        <v>1425</v>
      </c>
      <c r="AT218">
        <v>-99</v>
      </c>
      <c r="AU218" t="s">
        <v>559</v>
      </c>
      <c r="AV218" t="s">
        <v>564</v>
      </c>
      <c r="AW218" t="s">
        <v>104</v>
      </c>
      <c r="AX218" t="s">
        <v>104</v>
      </c>
      <c r="AY218">
        <v>174</v>
      </c>
      <c r="AZ218">
        <v>174</v>
      </c>
      <c r="BA218" t="s">
        <v>564</v>
      </c>
      <c r="BB218" t="s">
        <v>104</v>
      </c>
      <c r="BC218">
        <v>23424786</v>
      </c>
      <c r="BD218">
        <v>23424786</v>
      </c>
      <c r="BE218" t="s">
        <v>1183</v>
      </c>
      <c r="BF218" t="s">
        <v>104</v>
      </c>
      <c r="BG218" t="s">
        <v>104</v>
      </c>
      <c r="BH218">
        <v>-99</v>
      </c>
      <c r="BI218">
        <v>-99</v>
      </c>
      <c r="BJ218" t="s">
        <v>1426</v>
      </c>
      <c r="BK218" t="s">
        <v>1426</v>
      </c>
      <c r="BL218" t="s">
        <v>1427</v>
      </c>
      <c r="BM218" t="s">
        <v>921</v>
      </c>
      <c r="BN218">
        <v>7</v>
      </c>
      <c r="BO218">
        <v>7</v>
      </c>
      <c r="BP218">
        <v>4</v>
      </c>
      <c r="BQ218">
        <v>2</v>
      </c>
      <c r="BR218">
        <v>1</v>
      </c>
      <c r="BS218">
        <v>0</v>
      </c>
      <c r="BT218">
        <v>4</v>
      </c>
      <c r="BU218">
        <v>9</v>
      </c>
      <c r="BV218">
        <v>1159320521</v>
      </c>
      <c r="BW218" t="s">
        <v>5064</v>
      </c>
      <c r="BX218" t="s">
        <v>5065</v>
      </c>
      <c r="BY218" t="s">
        <v>5066</v>
      </c>
      <c r="BZ218" t="s">
        <v>5067</v>
      </c>
      <c r="CA218" t="s">
        <v>103</v>
      </c>
      <c r="CB218" t="s">
        <v>5068</v>
      </c>
      <c r="CC218" t="s">
        <v>5069</v>
      </c>
      <c r="CD218" t="s">
        <v>5070</v>
      </c>
      <c r="CE218" t="s">
        <v>5071</v>
      </c>
      <c r="CF218" t="s">
        <v>5072</v>
      </c>
      <c r="CG218" t="s">
        <v>5073</v>
      </c>
      <c r="CH218" t="s">
        <v>5074</v>
      </c>
      <c r="CI218" t="s">
        <v>5075</v>
      </c>
      <c r="CJ218" t="s">
        <v>5076</v>
      </c>
      <c r="CK218" t="s">
        <v>5077</v>
      </c>
      <c r="CL218" t="s">
        <v>5078</v>
      </c>
      <c r="CM218" t="s">
        <v>5069</v>
      </c>
      <c r="CN218" t="s">
        <v>5079</v>
      </c>
      <c r="CO218" t="s">
        <v>5080</v>
      </c>
      <c r="CP218" t="s">
        <v>5081</v>
      </c>
      <c r="CQ218" t="s">
        <v>103</v>
      </c>
      <c r="CR218" t="s">
        <v>5082</v>
      </c>
      <c r="CS218">
        <v>0.138752072935176</v>
      </c>
      <c r="CT218">
        <v>3.1156506172370202</v>
      </c>
    </row>
    <row r="219" spans="1:98" x14ac:dyDescent="0.2">
      <c r="A219">
        <v>6.7264428741937801</v>
      </c>
      <c r="B219">
        <v>0.44426003772466299</v>
      </c>
      <c r="C219" t="s">
        <v>1176</v>
      </c>
      <c r="D219">
        <v>3</v>
      </c>
      <c r="E219">
        <v>6</v>
      </c>
      <c r="F219" t="s">
        <v>5083</v>
      </c>
      <c r="G219" t="s">
        <v>380</v>
      </c>
      <c r="H219">
        <v>0</v>
      </c>
      <c r="I219">
        <v>2</v>
      </c>
      <c r="J219" t="s">
        <v>1177</v>
      </c>
      <c r="K219" t="s">
        <v>5083</v>
      </c>
      <c r="L219" t="s">
        <v>380</v>
      </c>
      <c r="M219">
        <v>0</v>
      </c>
      <c r="N219" t="s">
        <v>5083</v>
      </c>
      <c r="O219" t="s">
        <v>380</v>
      </c>
      <c r="P219">
        <v>0</v>
      </c>
      <c r="Q219" t="s">
        <v>5083</v>
      </c>
      <c r="R219" t="s">
        <v>380</v>
      </c>
      <c r="S219">
        <v>0</v>
      </c>
      <c r="T219" t="s">
        <v>5083</v>
      </c>
      <c r="U219" t="s">
        <v>5083</v>
      </c>
      <c r="V219" t="s">
        <v>380</v>
      </c>
      <c r="W219" t="s">
        <v>379</v>
      </c>
      <c r="Y219" t="s">
        <v>5084</v>
      </c>
      <c r="Z219" t="s">
        <v>702</v>
      </c>
      <c r="AA219" t="s">
        <v>5085</v>
      </c>
      <c r="AC219" t="s">
        <v>379</v>
      </c>
      <c r="AF219" t="s">
        <v>379</v>
      </c>
      <c r="AH219">
        <v>1</v>
      </c>
      <c r="AI219">
        <v>6</v>
      </c>
      <c r="AJ219">
        <v>1</v>
      </c>
      <c r="AK219">
        <v>7</v>
      </c>
      <c r="AL219">
        <v>201025</v>
      </c>
      <c r="AM219">
        <v>10</v>
      </c>
      <c r="AN219">
        <v>694</v>
      </c>
      <c r="AO219">
        <v>2017</v>
      </c>
      <c r="AP219">
        <v>2001</v>
      </c>
      <c r="AQ219">
        <v>2016</v>
      </c>
      <c r="AR219" t="s">
        <v>1424</v>
      </c>
      <c r="AS219" t="s">
        <v>1182</v>
      </c>
      <c r="AT219">
        <v>-99</v>
      </c>
      <c r="AU219" t="s">
        <v>3359</v>
      </c>
      <c r="AV219" t="s">
        <v>702</v>
      </c>
      <c r="AW219" t="s">
        <v>380</v>
      </c>
      <c r="AX219" t="s">
        <v>380</v>
      </c>
      <c r="AY219">
        <v>678</v>
      </c>
      <c r="AZ219">
        <v>678</v>
      </c>
      <c r="BA219" t="s">
        <v>702</v>
      </c>
      <c r="BB219" t="s">
        <v>380</v>
      </c>
      <c r="BC219">
        <v>23424966</v>
      </c>
      <c r="BD219">
        <v>23424966</v>
      </c>
      <c r="BE219" t="s">
        <v>1183</v>
      </c>
      <c r="BF219" t="s">
        <v>380</v>
      </c>
      <c r="BG219" t="s">
        <v>380</v>
      </c>
      <c r="BH219">
        <v>-99</v>
      </c>
      <c r="BI219">
        <v>-99</v>
      </c>
      <c r="BJ219" t="s">
        <v>1426</v>
      </c>
      <c r="BK219" t="s">
        <v>1426</v>
      </c>
      <c r="BL219" t="s">
        <v>1758</v>
      </c>
      <c r="BM219" t="s">
        <v>921</v>
      </c>
      <c r="BN219">
        <v>21</v>
      </c>
      <c r="BO219">
        <v>21</v>
      </c>
      <c r="BP219">
        <v>6</v>
      </c>
      <c r="BQ219">
        <v>3</v>
      </c>
      <c r="BR219">
        <v>1</v>
      </c>
      <c r="BS219">
        <v>0</v>
      </c>
      <c r="BT219">
        <v>5</v>
      </c>
      <c r="BU219">
        <v>10</v>
      </c>
      <c r="BV219">
        <v>1159321273</v>
      </c>
      <c r="BW219" t="s">
        <v>5086</v>
      </c>
      <c r="BX219" t="s">
        <v>5087</v>
      </c>
      <c r="BY219" t="s">
        <v>5088</v>
      </c>
      <c r="BZ219" t="s">
        <v>5089</v>
      </c>
      <c r="CA219" t="s">
        <v>5090</v>
      </c>
      <c r="CB219" t="s">
        <v>5091</v>
      </c>
      <c r="CC219" t="s">
        <v>5092</v>
      </c>
      <c r="CD219" t="s">
        <v>5093</v>
      </c>
      <c r="CE219" t="s">
        <v>5094</v>
      </c>
      <c r="CF219" t="s">
        <v>5095</v>
      </c>
      <c r="CG219" t="s">
        <v>5096</v>
      </c>
      <c r="CH219" t="s">
        <v>5097</v>
      </c>
      <c r="CI219" t="s">
        <v>5098</v>
      </c>
      <c r="CJ219" t="s">
        <v>5099</v>
      </c>
      <c r="CK219" t="s">
        <v>5100</v>
      </c>
      <c r="CL219" t="s">
        <v>5101</v>
      </c>
      <c r="CM219" t="s">
        <v>5097</v>
      </c>
      <c r="CN219" t="s">
        <v>5102</v>
      </c>
      <c r="CO219" t="s">
        <v>5103</v>
      </c>
      <c r="CP219" t="s">
        <v>5104</v>
      </c>
      <c r="CQ219" t="s">
        <v>5105</v>
      </c>
      <c r="CR219" t="s">
        <v>5106</v>
      </c>
      <c r="CS219">
        <v>8.4265102948200304E-2</v>
      </c>
      <c r="CT219">
        <v>1.66559184487358</v>
      </c>
    </row>
    <row r="220" spans="1:98" x14ac:dyDescent="0.2">
      <c r="A220">
        <v>-23.967239766336501</v>
      </c>
      <c r="B220">
        <v>15.936140242230101</v>
      </c>
      <c r="C220" t="s">
        <v>1176</v>
      </c>
      <c r="D220">
        <v>6</v>
      </c>
      <c r="E220">
        <v>4</v>
      </c>
      <c r="F220" t="s">
        <v>77</v>
      </c>
      <c r="G220" t="s">
        <v>78</v>
      </c>
      <c r="H220">
        <v>0</v>
      </c>
      <c r="I220">
        <v>2</v>
      </c>
      <c r="J220" t="s">
        <v>1177</v>
      </c>
      <c r="K220" t="s">
        <v>77</v>
      </c>
      <c r="L220" t="s">
        <v>78</v>
      </c>
      <c r="M220">
        <v>0</v>
      </c>
      <c r="N220" t="s">
        <v>77</v>
      </c>
      <c r="O220" t="s">
        <v>78</v>
      </c>
      <c r="P220">
        <v>0</v>
      </c>
      <c r="Q220" t="s">
        <v>77</v>
      </c>
      <c r="R220" t="s">
        <v>78</v>
      </c>
      <c r="S220">
        <v>0</v>
      </c>
      <c r="T220" t="s">
        <v>77</v>
      </c>
      <c r="U220" t="s">
        <v>5107</v>
      </c>
      <c r="V220" t="s">
        <v>78</v>
      </c>
      <c r="W220" t="s">
        <v>77</v>
      </c>
      <c r="Y220" t="s">
        <v>5108</v>
      </c>
      <c r="Z220" t="s">
        <v>551</v>
      </c>
      <c r="AA220" t="s">
        <v>5107</v>
      </c>
      <c r="AC220" t="s">
        <v>77</v>
      </c>
      <c r="AF220" t="s">
        <v>77</v>
      </c>
      <c r="AH220">
        <v>1</v>
      </c>
      <c r="AI220">
        <v>1</v>
      </c>
      <c r="AJ220">
        <v>4</v>
      </c>
      <c r="AK220">
        <v>11</v>
      </c>
      <c r="AL220">
        <v>560899</v>
      </c>
      <c r="AM220">
        <v>11</v>
      </c>
      <c r="AN220">
        <v>3583</v>
      </c>
      <c r="AO220">
        <v>2017</v>
      </c>
      <c r="AP220">
        <v>2010</v>
      </c>
      <c r="AQ220">
        <v>2016</v>
      </c>
      <c r="AR220" t="s">
        <v>1203</v>
      </c>
      <c r="AS220" t="s">
        <v>1182</v>
      </c>
      <c r="AT220">
        <v>-99</v>
      </c>
      <c r="AU220" t="s">
        <v>551</v>
      </c>
      <c r="AV220" t="s">
        <v>551</v>
      </c>
      <c r="AW220" t="s">
        <v>78</v>
      </c>
      <c r="AX220" t="s">
        <v>78</v>
      </c>
      <c r="AY220">
        <v>132</v>
      </c>
      <c r="AZ220">
        <v>132</v>
      </c>
      <c r="BA220" t="s">
        <v>551</v>
      </c>
      <c r="BB220" t="s">
        <v>78</v>
      </c>
      <c r="BC220">
        <v>23424794</v>
      </c>
      <c r="BD220">
        <v>23424794</v>
      </c>
      <c r="BE220" t="s">
        <v>1183</v>
      </c>
      <c r="BF220" t="s">
        <v>78</v>
      </c>
      <c r="BG220" t="s">
        <v>78</v>
      </c>
      <c r="BH220">
        <v>-99</v>
      </c>
      <c r="BI220">
        <v>-99</v>
      </c>
      <c r="BJ220" t="s">
        <v>1426</v>
      </c>
      <c r="BK220" t="s">
        <v>1426</v>
      </c>
      <c r="BL220" t="s">
        <v>2762</v>
      </c>
      <c r="BM220" t="s">
        <v>921</v>
      </c>
      <c r="BN220">
        <v>10</v>
      </c>
      <c r="BO220">
        <v>22</v>
      </c>
      <c r="BP220">
        <v>5</v>
      </c>
      <c r="BQ220">
        <v>-99</v>
      </c>
      <c r="BR220">
        <v>1</v>
      </c>
      <c r="BS220">
        <v>0</v>
      </c>
      <c r="BT220">
        <v>4</v>
      </c>
      <c r="BU220">
        <v>9</v>
      </c>
      <c r="BV220">
        <v>1159320523</v>
      </c>
      <c r="BW220" t="s">
        <v>5109</v>
      </c>
      <c r="BX220" t="s">
        <v>5110</v>
      </c>
      <c r="BY220" t="s">
        <v>5111</v>
      </c>
      <c r="BZ220" t="s">
        <v>5112</v>
      </c>
      <c r="CA220" t="s">
        <v>5113</v>
      </c>
      <c r="CB220" t="s">
        <v>77</v>
      </c>
      <c r="CC220" t="s">
        <v>5114</v>
      </c>
      <c r="CD220" t="s">
        <v>5115</v>
      </c>
      <c r="CE220" t="s">
        <v>5116</v>
      </c>
      <c r="CF220" t="s">
        <v>5117</v>
      </c>
      <c r="CG220" t="s">
        <v>5118</v>
      </c>
      <c r="CH220" t="s">
        <v>5119</v>
      </c>
      <c r="CI220" t="s">
        <v>5120</v>
      </c>
      <c r="CJ220" t="s">
        <v>5121</v>
      </c>
      <c r="CK220" t="s">
        <v>5122</v>
      </c>
      <c r="CL220" t="s">
        <v>5123</v>
      </c>
      <c r="CM220" t="s">
        <v>77</v>
      </c>
      <c r="CN220" t="s">
        <v>5124</v>
      </c>
      <c r="CO220" t="s">
        <v>5112</v>
      </c>
      <c r="CP220" t="s">
        <v>5125</v>
      </c>
      <c r="CQ220" t="s">
        <v>77</v>
      </c>
      <c r="CR220" t="s">
        <v>5126</v>
      </c>
      <c r="CS220">
        <v>0.327783468066002</v>
      </c>
      <c r="CT220">
        <v>7.4077867879599903</v>
      </c>
    </row>
    <row r="221" spans="1:98" x14ac:dyDescent="0.2">
      <c r="A221">
        <v>14.403754031434101</v>
      </c>
      <c r="B221">
        <v>35.921026987006599</v>
      </c>
      <c r="C221" t="s">
        <v>1176</v>
      </c>
      <c r="D221">
        <v>5</v>
      </c>
      <c r="E221">
        <v>5</v>
      </c>
      <c r="F221" t="s">
        <v>269</v>
      </c>
      <c r="G221" t="s">
        <v>270</v>
      </c>
      <c r="H221">
        <v>0</v>
      </c>
      <c r="I221">
        <v>2</v>
      </c>
      <c r="J221" t="s">
        <v>1177</v>
      </c>
      <c r="K221" t="s">
        <v>269</v>
      </c>
      <c r="L221" t="s">
        <v>270</v>
      </c>
      <c r="M221">
        <v>0</v>
      </c>
      <c r="N221" t="s">
        <v>269</v>
      </c>
      <c r="O221" t="s">
        <v>270</v>
      </c>
      <c r="P221">
        <v>0</v>
      </c>
      <c r="Q221" t="s">
        <v>269</v>
      </c>
      <c r="R221" t="s">
        <v>270</v>
      </c>
      <c r="S221">
        <v>0</v>
      </c>
      <c r="T221" t="s">
        <v>269</v>
      </c>
      <c r="U221" t="s">
        <v>269</v>
      </c>
      <c r="V221" t="s">
        <v>270</v>
      </c>
      <c r="W221" t="s">
        <v>269</v>
      </c>
      <c r="Y221" t="s">
        <v>269</v>
      </c>
      <c r="Z221" t="s">
        <v>5127</v>
      </c>
      <c r="AA221" t="s">
        <v>5128</v>
      </c>
      <c r="AC221" t="s">
        <v>269</v>
      </c>
      <c r="AF221" t="s">
        <v>269</v>
      </c>
      <c r="AH221">
        <v>1</v>
      </c>
      <c r="AI221">
        <v>4</v>
      </c>
      <c r="AJ221">
        <v>1</v>
      </c>
      <c r="AK221">
        <v>8</v>
      </c>
      <c r="AL221">
        <v>416338</v>
      </c>
      <c r="AM221">
        <v>10</v>
      </c>
      <c r="AN221">
        <v>16320</v>
      </c>
      <c r="AO221">
        <v>2017</v>
      </c>
      <c r="AP221">
        <v>2005</v>
      </c>
      <c r="AQ221">
        <v>2016</v>
      </c>
      <c r="AR221" t="s">
        <v>1288</v>
      </c>
      <c r="AS221" t="s">
        <v>1289</v>
      </c>
      <c r="AT221">
        <v>-99</v>
      </c>
      <c r="AU221" t="s">
        <v>647</v>
      </c>
      <c r="AV221" t="s">
        <v>647</v>
      </c>
      <c r="AW221" t="s">
        <v>270</v>
      </c>
      <c r="AX221" t="s">
        <v>270</v>
      </c>
      <c r="AY221">
        <v>470</v>
      </c>
      <c r="AZ221">
        <v>470</v>
      </c>
      <c r="BA221" t="s">
        <v>647</v>
      </c>
      <c r="BB221" t="s">
        <v>270</v>
      </c>
      <c r="BC221">
        <v>23424897</v>
      </c>
      <c r="BD221">
        <v>23424897</v>
      </c>
      <c r="BE221" t="s">
        <v>1183</v>
      </c>
      <c r="BF221" t="s">
        <v>270</v>
      </c>
      <c r="BG221" t="s">
        <v>270</v>
      </c>
      <c r="BH221">
        <v>-99</v>
      </c>
      <c r="BI221">
        <v>-99</v>
      </c>
      <c r="BJ221" t="s">
        <v>1584</v>
      </c>
      <c r="BK221" t="s">
        <v>1584</v>
      </c>
      <c r="BL221" t="s">
        <v>2365</v>
      </c>
      <c r="BM221" t="s">
        <v>897</v>
      </c>
      <c r="BN221">
        <v>5</v>
      </c>
      <c r="BO221">
        <v>5</v>
      </c>
      <c r="BP221">
        <v>5</v>
      </c>
      <c r="BQ221">
        <v>3</v>
      </c>
      <c r="BR221">
        <v>1</v>
      </c>
      <c r="BS221">
        <v>0</v>
      </c>
      <c r="BT221">
        <v>4</v>
      </c>
      <c r="BU221">
        <v>9</v>
      </c>
      <c r="BV221">
        <v>1159321065</v>
      </c>
      <c r="BW221" t="s">
        <v>5129</v>
      </c>
      <c r="BX221" t="s">
        <v>5130</v>
      </c>
      <c r="BY221" t="s">
        <v>5131</v>
      </c>
      <c r="BZ221" t="s">
        <v>269</v>
      </c>
      <c r="CA221" t="s">
        <v>269</v>
      </c>
      <c r="CB221" t="s">
        <v>269</v>
      </c>
      <c r="CC221" t="s">
        <v>5132</v>
      </c>
      <c r="CD221" t="s">
        <v>5133</v>
      </c>
      <c r="CE221" t="s">
        <v>5134</v>
      </c>
      <c r="CF221" t="s">
        <v>5135</v>
      </c>
      <c r="CG221" t="s">
        <v>269</v>
      </c>
      <c r="CH221" t="s">
        <v>269</v>
      </c>
      <c r="CI221" t="s">
        <v>5136</v>
      </c>
      <c r="CJ221" t="s">
        <v>5137</v>
      </c>
      <c r="CK221" t="s">
        <v>269</v>
      </c>
      <c r="CL221" t="s">
        <v>269</v>
      </c>
      <c r="CM221" t="s">
        <v>269</v>
      </c>
      <c r="CN221" t="s">
        <v>5138</v>
      </c>
      <c r="CO221" t="s">
        <v>269</v>
      </c>
      <c r="CP221" t="s">
        <v>269</v>
      </c>
      <c r="CQ221" t="s">
        <v>269</v>
      </c>
      <c r="CR221" t="s">
        <v>5139</v>
      </c>
      <c r="CS221">
        <v>3.2521901883001199E-2</v>
      </c>
      <c r="CT221">
        <v>1.1153042615766999</v>
      </c>
    </row>
    <row r="222" spans="1:98" x14ac:dyDescent="0.2">
      <c r="A222">
        <v>-2.12743081446397</v>
      </c>
      <c r="B222">
        <v>49.221064211058902</v>
      </c>
      <c r="C222" t="s">
        <v>1176</v>
      </c>
      <c r="D222">
        <v>5</v>
      </c>
      <c r="E222">
        <v>6</v>
      </c>
      <c r="F222" t="s">
        <v>453</v>
      </c>
      <c r="G222" t="s">
        <v>1038</v>
      </c>
      <c r="H222">
        <v>1</v>
      </c>
      <c r="I222">
        <v>2</v>
      </c>
      <c r="J222" t="s">
        <v>1346</v>
      </c>
      <c r="K222" t="s">
        <v>225</v>
      </c>
      <c r="L222" t="s">
        <v>226</v>
      </c>
      <c r="M222">
        <v>0</v>
      </c>
      <c r="N222" t="s">
        <v>225</v>
      </c>
      <c r="O222" t="s">
        <v>226</v>
      </c>
      <c r="P222">
        <v>0</v>
      </c>
      <c r="Q222" t="s">
        <v>225</v>
      </c>
      <c r="R222" t="s">
        <v>226</v>
      </c>
      <c r="S222">
        <v>0</v>
      </c>
      <c r="T222" t="s">
        <v>225</v>
      </c>
      <c r="U222" t="s">
        <v>225</v>
      </c>
      <c r="V222" t="s">
        <v>226</v>
      </c>
      <c r="W222" t="s">
        <v>225</v>
      </c>
      <c r="X222" t="s">
        <v>830</v>
      </c>
      <c r="Y222" t="s">
        <v>5140</v>
      </c>
      <c r="Z222" t="s">
        <v>625</v>
      </c>
      <c r="AA222" t="s">
        <v>5141</v>
      </c>
      <c r="AC222" t="s">
        <v>225</v>
      </c>
      <c r="AD222" t="s">
        <v>5142</v>
      </c>
      <c r="AF222" t="s">
        <v>225</v>
      </c>
      <c r="AH222">
        <v>6</v>
      </c>
      <c r="AI222">
        <v>6</v>
      </c>
      <c r="AJ222">
        <v>6</v>
      </c>
      <c r="AK222">
        <v>3</v>
      </c>
      <c r="AL222">
        <v>98840</v>
      </c>
      <c r="AM222">
        <v>8</v>
      </c>
      <c r="AN222">
        <v>5080</v>
      </c>
      <c r="AO222">
        <v>2017</v>
      </c>
      <c r="AP222">
        <v>2001</v>
      </c>
      <c r="AQ222">
        <v>2015</v>
      </c>
      <c r="AR222" t="s">
        <v>1288</v>
      </c>
      <c r="AS222" t="s">
        <v>1289</v>
      </c>
      <c r="AT222">
        <v>-99</v>
      </c>
      <c r="AU222" t="s">
        <v>625</v>
      </c>
      <c r="AV222" t="s">
        <v>625</v>
      </c>
      <c r="AW222" t="s">
        <v>226</v>
      </c>
      <c r="AX222" t="s">
        <v>226</v>
      </c>
      <c r="AY222">
        <v>832</v>
      </c>
      <c r="AZ222">
        <v>832</v>
      </c>
      <c r="BA222" t="s">
        <v>5143</v>
      </c>
      <c r="BB222" t="s">
        <v>831</v>
      </c>
      <c r="BC222">
        <v>23424857</v>
      </c>
      <c r="BD222">
        <v>23424857</v>
      </c>
      <c r="BE222" t="s">
        <v>1183</v>
      </c>
      <c r="BF222" t="s">
        <v>226</v>
      </c>
      <c r="BG222" t="s">
        <v>226</v>
      </c>
      <c r="BH222">
        <v>-99</v>
      </c>
      <c r="BI222">
        <v>-99</v>
      </c>
      <c r="BJ222" t="s">
        <v>1584</v>
      </c>
      <c r="BK222" t="s">
        <v>1584</v>
      </c>
      <c r="BL222" t="s">
        <v>2003</v>
      </c>
      <c r="BM222" t="s">
        <v>846</v>
      </c>
      <c r="BN222">
        <v>6</v>
      </c>
      <c r="BO222">
        <v>6</v>
      </c>
      <c r="BP222">
        <v>4</v>
      </c>
      <c r="BQ222">
        <v>-99</v>
      </c>
      <c r="BR222">
        <v>-99</v>
      </c>
      <c r="BS222">
        <v>0</v>
      </c>
      <c r="BT222">
        <v>5</v>
      </c>
      <c r="BU222">
        <v>10</v>
      </c>
      <c r="BV222">
        <v>1159320725</v>
      </c>
      <c r="BW222" t="s">
        <v>5144</v>
      </c>
      <c r="BX222" t="s">
        <v>5145</v>
      </c>
      <c r="BY222" t="s">
        <v>5146</v>
      </c>
      <c r="BZ222" t="s">
        <v>225</v>
      </c>
      <c r="CA222" t="s">
        <v>225</v>
      </c>
      <c r="CB222" t="s">
        <v>225</v>
      </c>
      <c r="CC222" t="s">
        <v>225</v>
      </c>
      <c r="CD222" t="s">
        <v>5147</v>
      </c>
      <c r="CE222" t="s">
        <v>5148</v>
      </c>
      <c r="CF222" t="s">
        <v>225</v>
      </c>
      <c r="CG222" t="s">
        <v>225</v>
      </c>
      <c r="CH222" t="s">
        <v>5149</v>
      </c>
      <c r="CI222" t="s">
        <v>5150</v>
      </c>
      <c r="CJ222" t="s">
        <v>5151</v>
      </c>
      <c r="CK222" t="s">
        <v>225</v>
      </c>
      <c r="CL222" t="s">
        <v>225</v>
      </c>
      <c r="CM222" t="s">
        <v>225</v>
      </c>
      <c r="CN222" t="s">
        <v>5152</v>
      </c>
      <c r="CO222" t="s">
        <v>225</v>
      </c>
      <c r="CP222" t="s">
        <v>225</v>
      </c>
      <c r="CQ222" t="s">
        <v>225</v>
      </c>
      <c r="CR222" t="s">
        <v>5153</v>
      </c>
      <c r="CS222">
        <v>1.4694513562979201E-2</v>
      </c>
      <c r="CT222">
        <v>0.62571395566147803</v>
      </c>
    </row>
    <row r="223" spans="1:98" x14ac:dyDescent="0.2">
      <c r="A223">
        <v>-2.5304800232910099</v>
      </c>
      <c r="B223">
        <v>49.484372922866903</v>
      </c>
      <c r="C223" t="s">
        <v>1176</v>
      </c>
      <c r="D223">
        <v>5</v>
      </c>
      <c r="E223">
        <v>6</v>
      </c>
      <c r="F223" t="s">
        <v>453</v>
      </c>
      <c r="G223" t="s">
        <v>1038</v>
      </c>
      <c r="H223">
        <v>1</v>
      </c>
      <c r="I223">
        <v>2</v>
      </c>
      <c r="J223" t="s">
        <v>1346</v>
      </c>
      <c r="K223" t="s">
        <v>189</v>
      </c>
      <c r="L223" t="s">
        <v>190</v>
      </c>
      <c r="M223">
        <v>0</v>
      </c>
      <c r="N223" t="s">
        <v>189</v>
      </c>
      <c r="O223" t="s">
        <v>190</v>
      </c>
      <c r="P223">
        <v>0</v>
      </c>
      <c r="Q223" t="s">
        <v>189</v>
      </c>
      <c r="R223" t="s">
        <v>190</v>
      </c>
      <c r="S223">
        <v>0</v>
      </c>
      <c r="T223" t="s">
        <v>189</v>
      </c>
      <c r="U223" t="s">
        <v>189</v>
      </c>
      <c r="V223" t="s">
        <v>190</v>
      </c>
      <c r="W223" t="s">
        <v>189</v>
      </c>
      <c r="X223" t="s">
        <v>830</v>
      </c>
      <c r="Y223" t="s">
        <v>5154</v>
      </c>
      <c r="Z223" t="s">
        <v>607</v>
      </c>
      <c r="AA223" t="s">
        <v>5155</v>
      </c>
      <c r="AC223" t="s">
        <v>189</v>
      </c>
      <c r="AD223" t="s">
        <v>5142</v>
      </c>
      <c r="AF223" t="s">
        <v>189</v>
      </c>
      <c r="AH223">
        <v>6</v>
      </c>
      <c r="AI223">
        <v>6</v>
      </c>
      <c r="AJ223">
        <v>6</v>
      </c>
      <c r="AK223">
        <v>3</v>
      </c>
      <c r="AL223">
        <v>66502</v>
      </c>
      <c r="AM223">
        <v>8</v>
      </c>
      <c r="AN223">
        <v>3465</v>
      </c>
      <c r="AO223">
        <v>2017</v>
      </c>
      <c r="AP223">
        <v>2001</v>
      </c>
      <c r="AQ223">
        <v>2015</v>
      </c>
      <c r="AR223" t="s">
        <v>1288</v>
      </c>
      <c r="AS223" t="s">
        <v>1289</v>
      </c>
      <c r="AT223">
        <v>-99</v>
      </c>
      <c r="AU223" t="s">
        <v>5156</v>
      </c>
      <c r="AV223" t="s">
        <v>607</v>
      </c>
      <c r="AW223" t="s">
        <v>190</v>
      </c>
      <c r="AX223" t="s">
        <v>190</v>
      </c>
      <c r="AY223">
        <v>831</v>
      </c>
      <c r="AZ223">
        <v>831</v>
      </c>
      <c r="BA223" t="s">
        <v>5143</v>
      </c>
      <c r="BB223" t="s">
        <v>831</v>
      </c>
      <c r="BC223">
        <v>23424827</v>
      </c>
      <c r="BD223">
        <v>23424827</v>
      </c>
      <c r="BE223" t="s">
        <v>1183</v>
      </c>
      <c r="BF223" t="s">
        <v>190</v>
      </c>
      <c r="BG223" t="s">
        <v>190</v>
      </c>
      <c r="BH223">
        <v>-99</v>
      </c>
      <c r="BI223">
        <v>-99</v>
      </c>
      <c r="BJ223" t="s">
        <v>1584</v>
      </c>
      <c r="BK223" t="s">
        <v>1584</v>
      </c>
      <c r="BL223" t="s">
        <v>2003</v>
      </c>
      <c r="BM223" t="s">
        <v>846</v>
      </c>
      <c r="BN223">
        <v>8</v>
      </c>
      <c r="BO223">
        <v>8</v>
      </c>
      <c r="BP223">
        <v>6</v>
      </c>
      <c r="BQ223">
        <v>-99</v>
      </c>
      <c r="BR223">
        <v>-99</v>
      </c>
      <c r="BS223">
        <v>0</v>
      </c>
      <c r="BT223">
        <v>5</v>
      </c>
      <c r="BU223">
        <v>10</v>
      </c>
      <c r="BV223">
        <v>1159320715</v>
      </c>
      <c r="BW223" t="s">
        <v>5157</v>
      </c>
      <c r="BX223" t="s">
        <v>5158</v>
      </c>
      <c r="BZ223" t="s">
        <v>189</v>
      </c>
      <c r="CA223" t="s">
        <v>189</v>
      </c>
      <c r="CB223" t="s">
        <v>189</v>
      </c>
      <c r="CC223" t="s">
        <v>5159</v>
      </c>
      <c r="CD223" t="s">
        <v>5160</v>
      </c>
      <c r="CE223" t="s">
        <v>5161</v>
      </c>
      <c r="CF223" t="s">
        <v>5162</v>
      </c>
      <c r="CG223" t="s">
        <v>189</v>
      </c>
      <c r="CH223" t="s">
        <v>189</v>
      </c>
      <c r="CI223" t="s">
        <v>5163</v>
      </c>
      <c r="CJ223" t="s">
        <v>5164</v>
      </c>
      <c r="CK223" t="s">
        <v>189</v>
      </c>
      <c r="CL223" t="s">
        <v>189</v>
      </c>
      <c r="CM223" t="s">
        <v>189</v>
      </c>
      <c r="CN223" t="s">
        <v>5165</v>
      </c>
      <c r="CO223" t="s">
        <v>189</v>
      </c>
      <c r="CP223" t="s">
        <v>189</v>
      </c>
      <c r="CQ223" t="s">
        <v>189</v>
      </c>
      <c r="CR223" t="s">
        <v>5166</v>
      </c>
      <c r="CS223">
        <v>9.1806087032821893E-3</v>
      </c>
      <c r="CT223">
        <v>0.71121309196561899</v>
      </c>
    </row>
    <row r="224" spans="1:98" x14ac:dyDescent="0.2">
      <c r="A224">
        <v>-4.5336950830837202</v>
      </c>
      <c r="B224">
        <v>54.229101900397403</v>
      </c>
      <c r="C224" t="s">
        <v>1176</v>
      </c>
      <c r="D224">
        <v>6</v>
      </c>
      <c r="E224">
        <v>6</v>
      </c>
      <c r="F224" t="s">
        <v>453</v>
      </c>
      <c r="G224" t="s">
        <v>1038</v>
      </c>
      <c r="H224">
        <v>1</v>
      </c>
      <c r="I224">
        <v>2</v>
      </c>
      <c r="J224" t="s">
        <v>1346</v>
      </c>
      <c r="K224" t="s">
        <v>215</v>
      </c>
      <c r="L224" t="s">
        <v>216</v>
      </c>
      <c r="M224">
        <v>0</v>
      </c>
      <c r="N224" t="s">
        <v>215</v>
      </c>
      <c r="O224" t="s">
        <v>216</v>
      </c>
      <c r="P224">
        <v>0</v>
      </c>
      <c r="Q224" t="s">
        <v>215</v>
      </c>
      <c r="R224" t="s">
        <v>216</v>
      </c>
      <c r="S224">
        <v>0</v>
      </c>
      <c r="T224" t="s">
        <v>215</v>
      </c>
      <c r="U224" t="s">
        <v>215</v>
      </c>
      <c r="V224" t="s">
        <v>216</v>
      </c>
      <c r="W224" t="s">
        <v>215</v>
      </c>
      <c r="Y224" t="s">
        <v>5167</v>
      </c>
      <c r="Z224" t="s">
        <v>620</v>
      </c>
      <c r="AC224" t="s">
        <v>215</v>
      </c>
      <c r="AD224" t="s">
        <v>5142</v>
      </c>
      <c r="AF224" t="s">
        <v>215</v>
      </c>
      <c r="AH224">
        <v>6</v>
      </c>
      <c r="AI224">
        <v>6</v>
      </c>
      <c r="AJ224">
        <v>6</v>
      </c>
      <c r="AK224">
        <v>3</v>
      </c>
      <c r="AL224">
        <v>88815</v>
      </c>
      <c r="AM224">
        <v>8</v>
      </c>
      <c r="AN224">
        <v>7428</v>
      </c>
      <c r="AO224">
        <v>2017</v>
      </c>
      <c r="AP224">
        <v>2006</v>
      </c>
      <c r="AQ224">
        <v>2014</v>
      </c>
      <c r="AR224" t="s">
        <v>1288</v>
      </c>
      <c r="AS224" t="s">
        <v>1289</v>
      </c>
      <c r="AT224">
        <v>-99</v>
      </c>
      <c r="AU224" t="s">
        <v>620</v>
      </c>
      <c r="AV224" t="s">
        <v>620</v>
      </c>
      <c r="AW224" t="s">
        <v>216</v>
      </c>
      <c r="AX224" t="s">
        <v>216</v>
      </c>
      <c r="AY224">
        <v>833</v>
      </c>
      <c r="AZ224">
        <v>833</v>
      </c>
      <c r="BA224" t="s">
        <v>620</v>
      </c>
      <c r="BB224" t="s">
        <v>5168</v>
      </c>
      <c r="BC224">
        <v>23424847</v>
      </c>
      <c r="BD224">
        <v>23424847</v>
      </c>
      <c r="BE224" t="s">
        <v>1183</v>
      </c>
      <c r="BF224" t="s">
        <v>216</v>
      </c>
      <c r="BG224" t="s">
        <v>216</v>
      </c>
      <c r="BH224">
        <v>-99</v>
      </c>
      <c r="BI224">
        <v>-99</v>
      </c>
      <c r="BJ224" t="s">
        <v>1584</v>
      </c>
      <c r="BK224" t="s">
        <v>1584</v>
      </c>
      <c r="BL224" t="s">
        <v>2003</v>
      </c>
      <c r="BM224" t="s">
        <v>846</v>
      </c>
      <c r="BN224">
        <v>11</v>
      </c>
      <c r="BO224">
        <v>11</v>
      </c>
      <c r="BP224">
        <v>5</v>
      </c>
      <c r="BQ224">
        <v>-99</v>
      </c>
      <c r="BR224">
        <v>-99</v>
      </c>
      <c r="BS224">
        <v>0</v>
      </c>
      <c r="BT224">
        <v>5</v>
      </c>
      <c r="BU224">
        <v>10</v>
      </c>
      <c r="BV224">
        <v>1159320721</v>
      </c>
      <c r="BW224" t="s">
        <v>5169</v>
      </c>
      <c r="BX224" t="s">
        <v>5170</v>
      </c>
      <c r="BY224" t="s">
        <v>5171</v>
      </c>
      <c r="BZ224" t="s">
        <v>215</v>
      </c>
      <c r="CA224" t="s">
        <v>215</v>
      </c>
      <c r="CB224" t="s">
        <v>5172</v>
      </c>
      <c r="CC224" t="s">
        <v>5173</v>
      </c>
      <c r="CD224" t="s">
        <v>5174</v>
      </c>
      <c r="CE224" t="s">
        <v>5175</v>
      </c>
      <c r="CF224" t="s">
        <v>5176</v>
      </c>
      <c r="CG224" t="s">
        <v>5177</v>
      </c>
      <c r="CH224" t="s">
        <v>5178</v>
      </c>
      <c r="CI224" t="s">
        <v>5179</v>
      </c>
      <c r="CJ224" t="s">
        <v>5180</v>
      </c>
      <c r="CK224" t="s">
        <v>5176</v>
      </c>
      <c r="CL224" t="s">
        <v>5181</v>
      </c>
      <c r="CM224" t="s">
        <v>5182</v>
      </c>
      <c r="CN224" t="s">
        <v>5183</v>
      </c>
      <c r="CO224" t="s">
        <v>215</v>
      </c>
      <c r="CP224" t="s">
        <v>5184</v>
      </c>
      <c r="CQ224" t="s">
        <v>5185</v>
      </c>
      <c r="CR224" t="s">
        <v>5186</v>
      </c>
      <c r="CS224">
        <v>7.9185544666017904E-2</v>
      </c>
      <c r="CT224">
        <v>1.40996132784835</v>
      </c>
    </row>
    <row r="225" spans="1:98" x14ac:dyDescent="0.2">
      <c r="A225">
        <v>20.0555828217814</v>
      </c>
      <c r="B225">
        <v>60.186447251359901</v>
      </c>
      <c r="C225" t="s">
        <v>1176</v>
      </c>
      <c r="D225">
        <v>6</v>
      </c>
      <c r="E225">
        <v>6</v>
      </c>
      <c r="F225" t="s">
        <v>157</v>
      </c>
      <c r="G225" t="s">
        <v>988</v>
      </c>
      <c r="H225">
        <v>1</v>
      </c>
      <c r="I225">
        <v>2</v>
      </c>
      <c r="J225" t="s">
        <v>1346</v>
      </c>
      <c r="K225" t="s">
        <v>989</v>
      </c>
      <c r="L225" t="s">
        <v>990</v>
      </c>
      <c r="M225">
        <v>0</v>
      </c>
      <c r="N225" t="s">
        <v>989</v>
      </c>
      <c r="O225" t="s">
        <v>990</v>
      </c>
      <c r="P225">
        <v>0</v>
      </c>
      <c r="Q225" t="s">
        <v>989</v>
      </c>
      <c r="R225" t="s">
        <v>990</v>
      </c>
      <c r="S225">
        <v>0</v>
      </c>
      <c r="T225" t="s">
        <v>5187</v>
      </c>
      <c r="U225" t="s">
        <v>5188</v>
      </c>
      <c r="V225" t="s">
        <v>990</v>
      </c>
      <c r="W225" t="s">
        <v>5187</v>
      </c>
      <c r="Y225" t="s">
        <v>5187</v>
      </c>
      <c r="Z225" t="s">
        <v>523</v>
      </c>
      <c r="AA225" t="s">
        <v>5188</v>
      </c>
      <c r="AD225" t="s">
        <v>2225</v>
      </c>
      <c r="AF225" t="s">
        <v>989</v>
      </c>
      <c r="AH225">
        <v>4</v>
      </c>
      <c r="AI225">
        <v>1</v>
      </c>
      <c r="AJ225">
        <v>4</v>
      </c>
      <c r="AK225">
        <v>6</v>
      </c>
      <c r="AL225">
        <v>27153</v>
      </c>
      <c r="AM225">
        <v>7</v>
      </c>
      <c r="AN225">
        <v>1563</v>
      </c>
      <c r="AO225">
        <v>2017</v>
      </c>
      <c r="AP225">
        <v>-99</v>
      </c>
      <c r="AQ225">
        <v>2016</v>
      </c>
      <c r="AR225" t="s">
        <v>1288</v>
      </c>
      <c r="AS225" t="s">
        <v>1371</v>
      </c>
      <c r="AT225">
        <v>-99</v>
      </c>
      <c r="AU225">
        <v>-99</v>
      </c>
      <c r="AV225" t="s">
        <v>5189</v>
      </c>
      <c r="AW225" t="s">
        <v>5190</v>
      </c>
      <c r="AX225" t="s">
        <v>5190</v>
      </c>
      <c r="AY225">
        <v>248</v>
      </c>
      <c r="AZ225">
        <v>248</v>
      </c>
      <c r="BA225">
        <v>-99</v>
      </c>
      <c r="BB225">
        <v>-99</v>
      </c>
      <c r="BC225">
        <v>12577865</v>
      </c>
      <c r="BD225">
        <v>12577865</v>
      </c>
      <c r="BE225" t="s">
        <v>1183</v>
      </c>
      <c r="BF225" t="s">
        <v>5190</v>
      </c>
      <c r="BG225" t="s">
        <v>990</v>
      </c>
      <c r="BH225">
        <v>-99</v>
      </c>
      <c r="BI225">
        <v>-99</v>
      </c>
      <c r="BJ225" t="s">
        <v>1584</v>
      </c>
      <c r="BK225" t="s">
        <v>1584</v>
      </c>
      <c r="BL225" t="s">
        <v>2003</v>
      </c>
      <c r="BM225" t="s">
        <v>846</v>
      </c>
      <c r="BN225">
        <v>5</v>
      </c>
      <c r="BO225">
        <v>13</v>
      </c>
      <c r="BP225">
        <v>5</v>
      </c>
      <c r="BQ225">
        <v>5</v>
      </c>
      <c r="BR225">
        <v>-99</v>
      </c>
      <c r="BS225">
        <v>0</v>
      </c>
      <c r="BT225">
        <v>5</v>
      </c>
      <c r="BU225">
        <v>10</v>
      </c>
      <c r="BV225">
        <v>1159320621</v>
      </c>
      <c r="BW225" t="s">
        <v>5191</v>
      </c>
      <c r="BX225" t="s">
        <v>5192</v>
      </c>
      <c r="BY225" t="s">
        <v>5193</v>
      </c>
      <c r="BZ225" t="s">
        <v>5187</v>
      </c>
      <c r="CA225" t="s">
        <v>5188</v>
      </c>
      <c r="CB225" t="s">
        <v>5187</v>
      </c>
      <c r="CC225" t="s">
        <v>5187</v>
      </c>
      <c r="CD225" t="s">
        <v>5194</v>
      </c>
      <c r="CE225" t="s">
        <v>5195</v>
      </c>
      <c r="CF225" t="s">
        <v>5187</v>
      </c>
      <c r="CG225" t="s">
        <v>5187</v>
      </c>
      <c r="CH225" t="s">
        <v>5196</v>
      </c>
      <c r="CI225" t="s">
        <v>5197</v>
      </c>
      <c r="CJ225" t="s">
        <v>5198</v>
      </c>
      <c r="CK225" t="s">
        <v>5187</v>
      </c>
      <c r="CL225" t="s">
        <v>5199</v>
      </c>
      <c r="CM225" t="s">
        <v>5187</v>
      </c>
      <c r="CN225" t="s">
        <v>5200</v>
      </c>
      <c r="CO225" t="s">
        <v>5187</v>
      </c>
      <c r="CP225" t="s">
        <v>5187</v>
      </c>
      <c r="CQ225" t="s">
        <v>5187</v>
      </c>
      <c r="CR225" t="s">
        <v>5201</v>
      </c>
      <c r="CS225">
        <v>0.152389066877163</v>
      </c>
      <c r="CT225">
        <v>7.5349816708651103</v>
      </c>
    </row>
    <row r="226" spans="1:98" x14ac:dyDescent="0.2">
      <c r="A226">
        <v>-6.87055477616701</v>
      </c>
      <c r="B226">
        <v>62.0740272544584</v>
      </c>
      <c r="C226" t="s">
        <v>1176</v>
      </c>
      <c r="D226">
        <v>5</v>
      </c>
      <c r="E226">
        <v>6</v>
      </c>
      <c r="F226" t="s">
        <v>127</v>
      </c>
      <c r="G226" t="s">
        <v>984</v>
      </c>
      <c r="H226">
        <v>1</v>
      </c>
      <c r="I226">
        <v>2</v>
      </c>
      <c r="J226" t="s">
        <v>1283</v>
      </c>
      <c r="K226" t="s">
        <v>153</v>
      </c>
      <c r="L226" t="s">
        <v>154</v>
      </c>
      <c r="M226">
        <v>0</v>
      </c>
      <c r="N226" t="s">
        <v>153</v>
      </c>
      <c r="O226" t="s">
        <v>154</v>
      </c>
      <c r="P226">
        <v>0</v>
      </c>
      <c r="Q226" t="s">
        <v>153</v>
      </c>
      <c r="R226" t="s">
        <v>154</v>
      </c>
      <c r="S226">
        <v>0</v>
      </c>
      <c r="T226" t="s">
        <v>5202</v>
      </c>
      <c r="U226" t="s">
        <v>5203</v>
      </c>
      <c r="V226" t="s">
        <v>154</v>
      </c>
      <c r="W226" t="s">
        <v>5203</v>
      </c>
      <c r="Y226" t="s">
        <v>5202</v>
      </c>
      <c r="Z226" t="s">
        <v>589</v>
      </c>
      <c r="AA226" t="s">
        <v>5204</v>
      </c>
      <c r="AC226" t="s">
        <v>153</v>
      </c>
      <c r="AD226" t="s">
        <v>2540</v>
      </c>
      <c r="AF226" t="s">
        <v>5203</v>
      </c>
      <c r="AH226">
        <v>4</v>
      </c>
      <c r="AI226">
        <v>1</v>
      </c>
      <c r="AJ226">
        <v>3</v>
      </c>
      <c r="AK226">
        <v>12</v>
      </c>
      <c r="AL226">
        <v>50730</v>
      </c>
      <c r="AM226">
        <v>8</v>
      </c>
      <c r="AN226">
        <v>2001</v>
      </c>
      <c r="AO226">
        <v>2017</v>
      </c>
      <c r="AP226">
        <v>2011</v>
      </c>
      <c r="AQ226">
        <v>2014</v>
      </c>
      <c r="AR226" t="s">
        <v>1288</v>
      </c>
      <c r="AS226" t="s">
        <v>1289</v>
      </c>
      <c r="AT226">
        <v>-99</v>
      </c>
      <c r="AU226" t="s">
        <v>589</v>
      </c>
      <c r="AV226" t="s">
        <v>589</v>
      </c>
      <c r="AW226" t="s">
        <v>154</v>
      </c>
      <c r="AX226" t="s">
        <v>154</v>
      </c>
      <c r="AY226">
        <v>234</v>
      </c>
      <c r="AZ226">
        <v>234</v>
      </c>
      <c r="BA226" t="s">
        <v>589</v>
      </c>
      <c r="BB226" t="s">
        <v>154</v>
      </c>
      <c r="BC226">
        <v>23424816</v>
      </c>
      <c r="BD226">
        <v>23424816</v>
      </c>
      <c r="BE226" t="s">
        <v>1183</v>
      </c>
      <c r="BF226" t="s">
        <v>154</v>
      </c>
      <c r="BG226" t="s">
        <v>154</v>
      </c>
      <c r="BH226">
        <v>-99</v>
      </c>
      <c r="BI226">
        <v>-99</v>
      </c>
      <c r="BJ226" t="s">
        <v>1584</v>
      </c>
      <c r="BK226" t="s">
        <v>1584</v>
      </c>
      <c r="BL226" t="s">
        <v>2003</v>
      </c>
      <c r="BM226" t="s">
        <v>846</v>
      </c>
      <c r="BN226">
        <v>10</v>
      </c>
      <c r="BO226">
        <v>14</v>
      </c>
      <c r="BP226">
        <v>10</v>
      </c>
      <c r="BQ226">
        <v>3</v>
      </c>
      <c r="BR226">
        <v>-99</v>
      </c>
      <c r="BS226">
        <v>0</v>
      </c>
      <c r="BT226">
        <v>4</v>
      </c>
      <c r="BU226">
        <v>9</v>
      </c>
      <c r="BV226">
        <v>1159320549</v>
      </c>
      <c r="BW226" t="s">
        <v>5205</v>
      </c>
      <c r="BX226" t="s">
        <v>5206</v>
      </c>
      <c r="BY226" t="s">
        <v>5207</v>
      </c>
      <c r="BZ226" t="s">
        <v>5208</v>
      </c>
      <c r="CA226" t="s">
        <v>153</v>
      </c>
      <c r="CB226" t="s">
        <v>5209</v>
      </c>
      <c r="CC226" t="s">
        <v>5210</v>
      </c>
      <c r="CD226" t="s">
        <v>5211</v>
      </c>
      <c r="CE226" t="s">
        <v>5212</v>
      </c>
      <c r="CF226" t="s">
        <v>5213</v>
      </c>
      <c r="CG226" t="s">
        <v>5214</v>
      </c>
      <c r="CH226" t="s">
        <v>5215</v>
      </c>
      <c r="CI226" t="s">
        <v>5216</v>
      </c>
      <c r="CJ226" t="s">
        <v>5217</v>
      </c>
      <c r="CK226" t="s">
        <v>5218</v>
      </c>
      <c r="CL226" t="s">
        <v>5219</v>
      </c>
      <c r="CM226" t="s">
        <v>5220</v>
      </c>
      <c r="CN226" t="s">
        <v>5221</v>
      </c>
      <c r="CO226" t="s">
        <v>5222</v>
      </c>
      <c r="CP226" t="s">
        <v>5223</v>
      </c>
      <c r="CQ226" t="s">
        <v>5224</v>
      </c>
      <c r="CR226" t="s">
        <v>5225</v>
      </c>
      <c r="CS226">
        <v>0.22805793091004001</v>
      </c>
      <c r="CT226">
        <v>10.2696924768466</v>
      </c>
    </row>
    <row r="227" spans="1:98" x14ac:dyDescent="0.2">
      <c r="A227">
        <v>104.61939744151</v>
      </c>
      <c r="B227">
        <v>-10.6921740918309</v>
      </c>
      <c r="C227" t="s">
        <v>1176</v>
      </c>
      <c r="D227">
        <v>6</v>
      </c>
      <c r="E227">
        <v>5</v>
      </c>
      <c r="F227" t="s">
        <v>31</v>
      </c>
      <c r="G227" t="s">
        <v>958</v>
      </c>
      <c r="H227">
        <v>1</v>
      </c>
      <c r="I227">
        <v>2</v>
      </c>
      <c r="J227" t="s">
        <v>1283</v>
      </c>
      <c r="K227" t="s">
        <v>961</v>
      </c>
      <c r="L227" t="s">
        <v>962</v>
      </c>
      <c r="M227">
        <v>0</v>
      </c>
      <c r="N227" t="s">
        <v>961</v>
      </c>
      <c r="O227" t="s">
        <v>962</v>
      </c>
      <c r="P227">
        <v>0</v>
      </c>
      <c r="Q227" t="s">
        <v>961</v>
      </c>
      <c r="R227" t="s">
        <v>962</v>
      </c>
      <c r="S227">
        <v>0</v>
      </c>
      <c r="T227" t="s">
        <v>5226</v>
      </c>
      <c r="U227" t="s">
        <v>961</v>
      </c>
      <c r="V227" t="s">
        <v>962</v>
      </c>
      <c r="W227" t="s">
        <v>5226</v>
      </c>
      <c r="Y227" t="s">
        <v>5227</v>
      </c>
      <c r="Z227" t="s">
        <v>1046</v>
      </c>
      <c r="AD227" t="s">
        <v>4275</v>
      </c>
      <c r="AF227" t="s">
        <v>961</v>
      </c>
      <c r="AH227">
        <v>1</v>
      </c>
      <c r="AI227">
        <v>2</v>
      </c>
      <c r="AJ227">
        <v>2</v>
      </c>
      <c r="AK227">
        <v>7</v>
      </c>
      <c r="AL227">
        <v>2801</v>
      </c>
      <c r="AM227">
        <v>4</v>
      </c>
      <c r="AN227">
        <v>42.02</v>
      </c>
      <c r="AO227">
        <v>2017</v>
      </c>
      <c r="AP227">
        <v>-99</v>
      </c>
      <c r="AQ227">
        <v>2016</v>
      </c>
      <c r="AR227" t="s">
        <v>1288</v>
      </c>
      <c r="AS227" t="s">
        <v>1289</v>
      </c>
      <c r="AT227">
        <v>-99</v>
      </c>
      <c r="AU227">
        <v>-99</v>
      </c>
      <c r="AV227">
        <v>-99</v>
      </c>
      <c r="AW227">
        <v>-99</v>
      </c>
      <c r="AX227">
        <v>-99</v>
      </c>
      <c r="AY227">
        <v>-99</v>
      </c>
      <c r="AZ227">
        <v>-99</v>
      </c>
      <c r="BA227">
        <v>-99</v>
      </c>
      <c r="BB227">
        <v>-99</v>
      </c>
      <c r="BC227">
        <v>-90</v>
      </c>
      <c r="BD227">
        <v>23424869</v>
      </c>
      <c r="BE227" t="s">
        <v>5228</v>
      </c>
      <c r="BF227" t="s">
        <v>32</v>
      </c>
      <c r="BG227" t="s">
        <v>32</v>
      </c>
      <c r="BH227">
        <v>-99</v>
      </c>
      <c r="BI227">
        <v>-99</v>
      </c>
      <c r="BJ227" t="s">
        <v>1184</v>
      </c>
      <c r="BK227" t="s">
        <v>4610</v>
      </c>
      <c r="BL227" t="s">
        <v>4610</v>
      </c>
      <c r="BM227" t="s">
        <v>842</v>
      </c>
      <c r="BN227">
        <v>17</v>
      </c>
      <c r="BO227">
        <v>24</v>
      </c>
      <c r="BP227">
        <v>13</v>
      </c>
      <c r="BQ227">
        <v>-99</v>
      </c>
      <c r="BR227">
        <v>-99</v>
      </c>
      <c r="BS227">
        <v>0</v>
      </c>
      <c r="BT227">
        <v>5</v>
      </c>
      <c r="BU227">
        <v>9.5</v>
      </c>
      <c r="BV227">
        <v>1159320363</v>
      </c>
      <c r="BW227" t="s">
        <v>5229</v>
      </c>
      <c r="BX227" t="s">
        <v>5230</v>
      </c>
      <c r="BY227" t="s">
        <v>5231</v>
      </c>
      <c r="BZ227" t="s">
        <v>5232</v>
      </c>
      <c r="CA227" t="s">
        <v>5233</v>
      </c>
      <c r="CB227" t="s">
        <v>5234</v>
      </c>
      <c r="CC227" t="s">
        <v>5235</v>
      </c>
      <c r="CD227" t="s">
        <v>5236</v>
      </c>
      <c r="CE227" t="s">
        <v>5237</v>
      </c>
      <c r="CF227" t="s">
        <v>5238</v>
      </c>
      <c r="CG227" t="s">
        <v>5239</v>
      </c>
      <c r="CH227" t="s">
        <v>5233</v>
      </c>
      <c r="CI227" t="s">
        <v>5240</v>
      </c>
      <c r="CJ227" t="s">
        <v>5241</v>
      </c>
      <c r="CK227" t="s">
        <v>5242</v>
      </c>
      <c r="CL227" t="s">
        <v>5243</v>
      </c>
      <c r="CM227" t="s">
        <v>5244</v>
      </c>
      <c r="CN227" t="s">
        <v>5245</v>
      </c>
      <c r="CO227" t="s">
        <v>5246</v>
      </c>
      <c r="CP227" t="s">
        <v>5233</v>
      </c>
      <c r="CQ227" t="s">
        <v>5247</v>
      </c>
      <c r="CR227" t="s">
        <v>5248</v>
      </c>
      <c r="CS227">
        <v>9.2499819405702493E-3</v>
      </c>
      <c r="CT227">
        <v>0.80866545648989097</v>
      </c>
    </row>
    <row r="228" spans="1:98" x14ac:dyDescent="0.2">
      <c r="A228">
        <v>72.298814820815494</v>
      </c>
      <c r="B228">
        <v>-7.1443312202555997</v>
      </c>
      <c r="C228" t="s">
        <v>1176</v>
      </c>
      <c r="D228">
        <v>5</v>
      </c>
      <c r="E228">
        <v>5</v>
      </c>
      <c r="F228" t="s">
        <v>453</v>
      </c>
      <c r="G228" t="s">
        <v>1038</v>
      </c>
      <c r="H228">
        <v>1</v>
      </c>
      <c r="I228">
        <v>2</v>
      </c>
      <c r="J228" t="s">
        <v>1283</v>
      </c>
      <c r="K228" t="s">
        <v>1045</v>
      </c>
      <c r="L228" t="s">
        <v>1046</v>
      </c>
      <c r="M228">
        <v>0</v>
      </c>
      <c r="N228" t="s">
        <v>1045</v>
      </c>
      <c r="O228" t="s">
        <v>1046</v>
      </c>
      <c r="P228">
        <v>0</v>
      </c>
      <c r="Q228" t="s">
        <v>1045</v>
      </c>
      <c r="R228" t="s">
        <v>1046</v>
      </c>
      <c r="S228">
        <v>1</v>
      </c>
      <c r="T228" t="s">
        <v>5249</v>
      </c>
      <c r="U228" t="s">
        <v>1045</v>
      </c>
      <c r="V228" t="s">
        <v>5250</v>
      </c>
      <c r="W228" t="s">
        <v>5249</v>
      </c>
      <c r="Y228" t="s">
        <v>5251</v>
      </c>
      <c r="Z228" t="s">
        <v>5252</v>
      </c>
      <c r="AD228" t="s">
        <v>2701</v>
      </c>
      <c r="AE228" t="s">
        <v>5253</v>
      </c>
      <c r="AF228" t="s">
        <v>1045</v>
      </c>
      <c r="AH228">
        <v>6</v>
      </c>
      <c r="AI228">
        <v>6</v>
      </c>
      <c r="AJ228">
        <v>6</v>
      </c>
      <c r="AK228">
        <v>3</v>
      </c>
      <c r="AL228">
        <v>4000</v>
      </c>
      <c r="AM228">
        <v>4</v>
      </c>
      <c r="AN228">
        <v>160</v>
      </c>
      <c r="AO228">
        <v>2013</v>
      </c>
      <c r="AP228">
        <v>-99</v>
      </c>
      <c r="AQ228">
        <v>2013</v>
      </c>
      <c r="AR228" t="s">
        <v>1288</v>
      </c>
      <c r="AS228" t="s">
        <v>1289</v>
      </c>
      <c r="AT228">
        <v>-99</v>
      </c>
      <c r="AU228" t="s">
        <v>5252</v>
      </c>
      <c r="AV228" t="s">
        <v>5252</v>
      </c>
      <c r="AW228" t="s">
        <v>1046</v>
      </c>
      <c r="AX228" t="s">
        <v>1046</v>
      </c>
      <c r="AY228">
        <v>86</v>
      </c>
      <c r="AZ228">
        <v>-99</v>
      </c>
      <c r="BA228">
        <v>-99</v>
      </c>
      <c r="BB228">
        <v>-99</v>
      </c>
      <c r="BC228">
        <v>23424849</v>
      </c>
      <c r="BD228">
        <v>23424849</v>
      </c>
      <c r="BE228" t="s">
        <v>1183</v>
      </c>
      <c r="BF228" t="s">
        <v>1046</v>
      </c>
      <c r="BG228" t="s">
        <v>1046</v>
      </c>
      <c r="BH228">
        <v>-99</v>
      </c>
      <c r="BI228">
        <v>-99</v>
      </c>
      <c r="BJ228" t="s">
        <v>4610</v>
      </c>
      <c r="BK228" t="s">
        <v>4610</v>
      </c>
      <c r="BL228" t="s">
        <v>4610</v>
      </c>
      <c r="BM228" t="s">
        <v>921</v>
      </c>
      <c r="BN228">
        <v>21</v>
      </c>
      <c r="BO228">
        <v>30</v>
      </c>
      <c r="BP228">
        <v>6</v>
      </c>
      <c r="BQ228">
        <v>5</v>
      </c>
      <c r="BR228">
        <v>-99</v>
      </c>
      <c r="BS228">
        <v>0</v>
      </c>
      <c r="BT228">
        <v>5</v>
      </c>
      <c r="BU228">
        <v>9.5</v>
      </c>
      <c r="BV228">
        <v>1159320723</v>
      </c>
      <c r="BW228" t="s">
        <v>5254</v>
      </c>
      <c r="BX228" t="s">
        <v>5255</v>
      </c>
      <c r="BY228" t="s">
        <v>5256</v>
      </c>
      <c r="BZ228" t="s">
        <v>5257</v>
      </c>
      <c r="CA228" t="s">
        <v>1045</v>
      </c>
      <c r="CB228" t="s">
        <v>5258</v>
      </c>
      <c r="CC228" t="s">
        <v>5259</v>
      </c>
      <c r="CD228" t="s">
        <v>5260</v>
      </c>
      <c r="CE228" t="s">
        <v>5261</v>
      </c>
      <c r="CF228" t="s">
        <v>5262</v>
      </c>
      <c r="CG228" t="s">
        <v>5263</v>
      </c>
      <c r="CH228" t="s">
        <v>5264</v>
      </c>
      <c r="CI228" t="s">
        <v>5265</v>
      </c>
      <c r="CJ228" t="s">
        <v>5266</v>
      </c>
      <c r="CK228" t="s">
        <v>5267</v>
      </c>
      <c r="CL228" t="s">
        <v>5268</v>
      </c>
      <c r="CM228" t="s">
        <v>5269</v>
      </c>
      <c r="CN228" t="s">
        <v>5270</v>
      </c>
      <c r="CO228" t="s">
        <v>5271</v>
      </c>
      <c r="CP228" t="s">
        <v>5272</v>
      </c>
      <c r="CQ228" t="s">
        <v>5273</v>
      </c>
      <c r="CR228" t="s">
        <v>5274</v>
      </c>
      <c r="CS228">
        <v>4.0162768506490903E-3</v>
      </c>
      <c r="CT228">
        <v>1.1719564873707</v>
      </c>
    </row>
    <row r="229" spans="1:98" x14ac:dyDescent="0.2">
      <c r="A229">
        <v>103.813467658017</v>
      </c>
      <c r="B229">
        <v>1.3589210202437001</v>
      </c>
      <c r="C229" t="s">
        <v>1176</v>
      </c>
      <c r="D229">
        <v>3</v>
      </c>
      <c r="E229">
        <v>6</v>
      </c>
      <c r="F229" t="s">
        <v>391</v>
      </c>
      <c r="G229" t="s">
        <v>392</v>
      </c>
      <c r="H229">
        <v>0</v>
      </c>
      <c r="I229">
        <v>2</v>
      </c>
      <c r="J229" t="s">
        <v>1177</v>
      </c>
      <c r="K229" t="s">
        <v>391</v>
      </c>
      <c r="L229" t="s">
        <v>392</v>
      </c>
      <c r="M229">
        <v>0</v>
      </c>
      <c r="N229" t="s">
        <v>391</v>
      </c>
      <c r="O229" t="s">
        <v>392</v>
      </c>
      <c r="P229">
        <v>0</v>
      </c>
      <c r="Q229" t="s">
        <v>391</v>
      </c>
      <c r="R229" t="s">
        <v>392</v>
      </c>
      <c r="S229">
        <v>0</v>
      </c>
      <c r="T229" t="s">
        <v>391</v>
      </c>
      <c r="U229" t="s">
        <v>391</v>
      </c>
      <c r="V229" t="s">
        <v>392</v>
      </c>
      <c r="W229" t="s">
        <v>391</v>
      </c>
      <c r="Y229" t="s">
        <v>5275</v>
      </c>
      <c r="Z229" t="s">
        <v>708</v>
      </c>
      <c r="AA229" t="s">
        <v>5276</v>
      </c>
      <c r="AC229" t="s">
        <v>391</v>
      </c>
      <c r="AF229" t="s">
        <v>391</v>
      </c>
      <c r="AH229">
        <v>5</v>
      </c>
      <c r="AI229">
        <v>3</v>
      </c>
      <c r="AJ229">
        <v>7</v>
      </c>
      <c r="AK229">
        <v>3</v>
      </c>
      <c r="AL229">
        <v>5888926</v>
      </c>
      <c r="AM229">
        <v>13</v>
      </c>
      <c r="AN229">
        <v>487900</v>
      </c>
      <c r="AO229">
        <v>2017</v>
      </c>
      <c r="AP229">
        <v>2010</v>
      </c>
      <c r="AQ229">
        <v>2016</v>
      </c>
      <c r="AR229" t="s">
        <v>1203</v>
      </c>
      <c r="AS229" t="s">
        <v>1289</v>
      </c>
      <c r="AT229">
        <v>-99</v>
      </c>
      <c r="AU229" t="s">
        <v>704</v>
      </c>
      <c r="AV229" t="s">
        <v>708</v>
      </c>
      <c r="AW229" t="s">
        <v>392</v>
      </c>
      <c r="AX229" t="s">
        <v>392</v>
      </c>
      <c r="AY229">
        <v>702</v>
      </c>
      <c r="AZ229">
        <v>702</v>
      </c>
      <c r="BA229" t="s">
        <v>708</v>
      </c>
      <c r="BB229" t="s">
        <v>392</v>
      </c>
      <c r="BC229">
        <v>23424948</v>
      </c>
      <c r="BD229">
        <v>23424948</v>
      </c>
      <c r="BE229" t="s">
        <v>1183</v>
      </c>
      <c r="BF229" t="s">
        <v>392</v>
      </c>
      <c r="BG229" t="s">
        <v>392</v>
      </c>
      <c r="BH229">
        <v>-99</v>
      </c>
      <c r="BI229">
        <v>-99</v>
      </c>
      <c r="BJ229" t="s">
        <v>1184</v>
      </c>
      <c r="BK229" t="s">
        <v>1184</v>
      </c>
      <c r="BL229" t="s">
        <v>1185</v>
      </c>
      <c r="BM229" t="s">
        <v>842</v>
      </c>
      <c r="BN229">
        <v>9</v>
      </c>
      <c r="BO229">
        <v>9</v>
      </c>
      <c r="BP229">
        <v>5</v>
      </c>
      <c r="BQ229">
        <v>3</v>
      </c>
      <c r="BR229">
        <v>1</v>
      </c>
      <c r="BS229">
        <v>0</v>
      </c>
      <c r="BT229">
        <v>4</v>
      </c>
      <c r="BU229">
        <v>9</v>
      </c>
      <c r="BV229">
        <v>1159321247</v>
      </c>
      <c r="BW229" t="s">
        <v>5277</v>
      </c>
      <c r="BX229" t="s">
        <v>5278</v>
      </c>
      <c r="BY229" t="s">
        <v>5279</v>
      </c>
      <c r="BZ229" t="s">
        <v>5280</v>
      </c>
      <c r="CA229" t="s">
        <v>391</v>
      </c>
      <c r="CB229" t="s">
        <v>5280</v>
      </c>
      <c r="CC229" t="s">
        <v>5281</v>
      </c>
      <c r="CD229" t="s">
        <v>5282</v>
      </c>
      <c r="CE229" t="s">
        <v>5283</v>
      </c>
      <c r="CF229" t="s">
        <v>5284</v>
      </c>
      <c r="CG229" t="s">
        <v>5285</v>
      </c>
      <c r="CH229" t="s">
        <v>391</v>
      </c>
      <c r="CI229" t="s">
        <v>5286</v>
      </c>
      <c r="CJ229" t="s">
        <v>5287</v>
      </c>
      <c r="CK229" t="s">
        <v>391</v>
      </c>
      <c r="CL229" t="s">
        <v>5280</v>
      </c>
      <c r="CM229" t="s">
        <v>5285</v>
      </c>
      <c r="CN229" t="s">
        <v>5288</v>
      </c>
      <c r="CO229" t="s">
        <v>391</v>
      </c>
      <c r="CP229" t="s">
        <v>5280</v>
      </c>
      <c r="CQ229" t="s">
        <v>391</v>
      </c>
      <c r="CR229" t="s">
        <v>5289</v>
      </c>
      <c r="CS229">
        <v>4.1485076200160599E-2</v>
      </c>
      <c r="CT229">
        <v>0.87298778248726105</v>
      </c>
    </row>
    <row r="230" spans="1:98" x14ac:dyDescent="0.2">
      <c r="A230">
        <v>167.95516933251699</v>
      </c>
      <c r="B230">
        <v>-29.034975103276501</v>
      </c>
      <c r="C230" t="s">
        <v>1176</v>
      </c>
      <c r="D230">
        <v>6</v>
      </c>
      <c r="E230">
        <v>5</v>
      </c>
      <c r="F230" t="s">
        <v>31</v>
      </c>
      <c r="G230" t="s">
        <v>958</v>
      </c>
      <c r="H230">
        <v>1</v>
      </c>
      <c r="I230">
        <v>2</v>
      </c>
      <c r="J230" t="s">
        <v>1283</v>
      </c>
      <c r="K230" t="s">
        <v>963</v>
      </c>
      <c r="L230" t="s">
        <v>964</v>
      </c>
      <c r="M230">
        <v>0</v>
      </c>
      <c r="N230" t="s">
        <v>963</v>
      </c>
      <c r="O230" t="s">
        <v>964</v>
      </c>
      <c r="P230">
        <v>0</v>
      </c>
      <c r="Q230" t="s">
        <v>963</v>
      </c>
      <c r="R230" t="s">
        <v>964</v>
      </c>
      <c r="S230">
        <v>0</v>
      </c>
      <c r="T230" t="s">
        <v>963</v>
      </c>
      <c r="U230" t="s">
        <v>963</v>
      </c>
      <c r="V230" t="s">
        <v>964</v>
      </c>
      <c r="W230" t="s">
        <v>963</v>
      </c>
      <c r="Y230" t="s">
        <v>5290</v>
      </c>
      <c r="Z230" t="s">
        <v>5291</v>
      </c>
      <c r="AA230" t="s">
        <v>5292</v>
      </c>
      <c r="AC230" t="s">
        <v>963</v>
      </c>
      <c r="AD230" t="s">
        <v>4275</v>
      </c>
      <c r="AF230" t="s">
        <v>963</v>
      </c>
      <c r="AH230">
        <v>1</v>
      </c>
      <c r="AI230">
        <v>2</v>
      </c>
      <c r="AJ230">
        <v>2</v>
      </c>
      <c r="AK230">
        <v>7</v>
      </c>
      <c r="AL230">
        <v>2210</v>
      </c>
      <c r="AM230">
        <v>4</v>
      </c>
      <c r="AN230">
        <v>33.15</v>
      </c>
      <c r="AO230">
        <v>2014</v>
      </c>
      <c r="AP230">
        <v>-99</v>
      </c>
      <c r="AQ230">
        <v>2016</v>
      </c>
      <c r="AR230" t="s">
        <v>1203</v>
      </c>
      <c r="AS230" t="s">
        <v>1182</v>
      </c>
      <c r="AT230">
        <v>-99</v>
      </c>
      <c r="AU230" t="s">
        <v>5291</v>
      </c>
      <c r="AV230" t="s">
        <v>5291</v>
      </c>
      <c r="AW230" t="s">
        <v>964</v>
      </c>
      <c r="AX230" t="s">
        <v>964</v>
      </c>
      <c r="AY230">
        <v>574</v>
      </c>
      <c r="AZ230">
        <v>574</v>
      </c>
      <c r="BA230">
        <v>-99</v>
      </c>
      <c r="BB230">
        <v>-99</v>
      </c>
      <c r="BC230">
        <v>23424905</v>
      </c>
      <c r="BD230">
        <v>23424905</v>
      </c>
      <c r="BE230" t="s">
        <v>1183</v>
      </c>
      <c r="BF230" t="s">
        <v>964</v>
      </c>
      <c r="BG230" t="s">
        <v>964</v>
      </c>
      <c r="BH230">
        <v>-99</v>
      </c>
      <c r="BI230">
        <v>-99</v>
      </c>
      <c r="BJ230" t="s">
        <v>3994</v>
      </c>
      <c r="BK230" t="s">
        <v>3994</v>
      </c>
      <c r="BL230" t="s">
        <v>4278</v>
      </c>
      <c r="BM230" t="s">
        <v>842</v>
      </c>
      <c r="BN230">
        <v>14</v>
      </c>
      <c r="BO230">
        <v>14</v>
      </c>
      <c r="BP230">
        <v>7</v>
      </c>
      <c r="BQ230">
        <v>-99</v>
      </c>
      <c r="BR230">
        <v>-99</v>
      </c>
      <c r="BS230">
        <v>0</v>
      </c>
      <c r="BT230">
        <v>4.5</v>
      </c>
      <c r="BU230">
        <v>9.5</v>
      </c>
      <c r="BV230">
        <v>1159320365</v>
      </c>
      <c r="BW230" t="s">
        <v>5293</v>
      </c>
      <c r="BX230" t="s">
        <v>5294</v>
      </c>
      <c r="BY230" t="s">
        <v>5295</v>
      </c>
      <c r="BZ230" t="s">
        <v>963</v>
      </c>
      <c r="CA230" t="s">
        <v>963</v>
      </c>
      <c r="CB230" t="s">
        <v>5296</v>
      </c>
      <c r="CC230" t="s">
        <v>5297</v>
      </c>
      <c r="CD230" t="s">
        <v>5298</v>
      </c>
      <c r="CE230" t="s">
        <v>5299</v>
      </c>
      <c r="CF230" t="s">
        <v>5300</v>
      </c>
      <c r="CG230" t="s">
        <v>5301</v>
      </c>
      <c r="CH230" t="s">
        <v>5302</v>
      </c>
      <c r="CI230" t="s">
        <v>5303</v>
      </c>
      <c r="CJ230" t="s">
        <v>5304</v>
      </c>
      <c r="CK230" t="s">
        <v>5305</v>
      </c>
      <c r="CL230" t="s">
        <v>5305</v>
      </c>
      <c r="CM230" t="s">
        <v>5306</v>
      </c>
      <c r="CN230" t="s">
        <v>5307</v>
      </c>
      <c r="CO230" t="s">
        <v>5308</v>
      </c>
      <c r="CP230" t="s">
        <v>5309</v>
      </c>
      <c r="CQ230" t="s">
        <v>5310</v>
      </c>
      <c r="CR230" t="s">
        <v>5311</v>
      </c>
      <c r="CS230">
        <v>3.81123689885499E-3</v>
      </c>
      <c r="CT230">
        <v>0.30007549694868602</v>
      </c>
    </row>
    <row r="231" spans="1:98" x14ac:dyDescent="0.2">
      <c r="A231">
        <v>-158.79121360531099</v>
      </c>
      <c r="B231">
        <v>-19.814508526851299</v>
      </c>
      <c r="C231" t="s">
        <v>1176</v>
      </c>
      <c r="D231">
        <v>6</v>
      </c>
      <c r="E231">
        <v>4</v>
      </c>
      <c r="F231" t="s">
        <v>309</v>
      </c>
      <c r="G231" t="s">
        <v>1014</v>
      </c>
      <c r="H231">
        <v>1</v>
      </c>
      <c r="I231">
        <v>2</v>
      </c>
      <c r="J231" t="s">
        <v>1283</v>
      </c>
      <c r="K231" t="s">
        <v>107</v>
      </c>
      <c r="L231" t="s">
        <v>108</v>
      </c>
      <c r="M231">
        <v>0</v>
      </c>
      <c r="N231" t="s">
        <v>107</v>
      </c>
      <c r="O231" t="s">
        <v>108</v>
      </c>
      <c r="P231">
        <v>0</v>
      </c>
      <c r="Q231" t="s">
        <v>107</v>
      </c>
      <c r="R231" t="s">
        <v>108</v>
      </c>
      <c r="S231">
        <v>0</v>
      </c>
      <c r="T231" t="s">
        <v>5312</v>
      </c>
      <c r="U231" t="s">
        <v>107</v>
      </c>
      <c r="V231" t="s">
        <v>108</v>
      </c>
      <c r="W231" t="s">
        <v>5312</v>
      </c>
      <c r="Y231" t="s">
        <v>5312</v>
      </c>
      <c r="Z231" t="s">
        <v>566</v>
      </c>
      <c r="AC231" t="s">
        <v>107</v>
      </c>
      <c r="AD231" t="s">
        <v>5313</v>
      </c>
      <c r="AF231" t="s">
        <v>107</v>
      </c>
      <c r="AH231">
        <v>3</v>
      </c>
      <c r="AI231">
        <v>3</v>
      </c>
      <c r="AJ231">
        <v>4</v>
      </c>
      <c r="AK231">
        <v>4</v>
      </c>
      <c r="AL231">
        <v>9290</v>
      </c>
      <c r="AM231">
        <v>5</v>
      </c>
      <c r="AN231">
        <v>244.1</v>
      </c>
      <c r="AO231">
        <v>2017</v>
      </c>
      <c r="AP231">
        <v>-99</v>
      </c>
      <c r="AQ231">
        <v>2010</v>
      </c>
      <c r="AR231" t="s">
        <v>1203</v>
      </c>
      <c r="AS231" t="s">
        <v>1204</v>
      </c>
      <c r="AT231">
        <v>-99</v>
      </c>
      <c r="AU231" t="s">
        <v>571</v>
      </c>
      <c r="AV231" t="s">
        <v>566</v>
      </c>
      <c r="AW231" t="s">
        <v>108</v>
      </c>
      <c r="AX231" t="s">
        <v>108</v>
      </c>
      <c r="AY231">
        <v>184</v>
      </c>
      <c r="AZ231">
        <v>184</v>
      </c>
      <c r="BA231">
        <v>-99</v>
      </c>
      <c r="BB231">
        <v>-99</v>
      </c>
      <c r="BC231">
        <v>23424795</v>
      </c>
      <c r="BD231">
        <v>23424795</v>
      </c>
      <c r="BE231" t="s">
        <v>1183</v>
      </c>
      <c r="BF231" t="s">
        <v>108</v>
      </c>
      <c r="BG231" t="s">
        <v>108</v>
      </c>
      <c r="BH231">
        <v>-99</v>
      </c>
      <c r="BI231">
        <v>-99</v>
      </c>
      <c r="BJ231" t="s">
        <v>3994</v>
      </c>
      <c r="BK231" t="s">
        <v>3994</v>
      </c>
      <c r="BL231" t="s">
        <v>4558</v>
      </c>
      <c r="BM231" t="s">
        <v>842</v>
      </c>
      <c r="BN231">
        <v>8</v>
      </c>
      <c r="BO231">
        <v>12</v>
      </c>
      <c r="BP231">
        <v>8</v>
      </c>
      <c r="BQ231">
        <v>3</v>
      </c>
      <c r="BR231">
        <v>-99</v>
      </c>
      <c r="BS231">
        <v>0</v>
      </c>
      <c r="BT231">
        <v>4</v>
      </c>
      <c r="BU231">
        <v>9</v>
      </c>
      <c r="BV231">
        <v>1159321129</v>
      </c>
      <c r="BW231" t="s">
        <v>5314</v>
      </c>
      <c r="BX231" t="s">
        <v>5315</v>
      </c>
      <c r="BY231" t="s">
        <v>5316</v>
      </c>
      <c r="BZ231" t="s">
        <v>5317</v>
      </c>
      <c r="CA231" t="s">
        <v>107</v>
      </c>
      <c r="CB231" t="s">
        <v>5318</v>
      </c>
      <c r="CC231" t="s">
        <v>5319</v>
      </c>
      <c r="CD231" t="s">
        <v>5320</v>
      </c>
      <c r="CE231" t="s">
        <v>5321</v>
      </c>
      <c r="CF231" t="s">
        <v>5322</v>
      </c>
      <c r="CG231" t="s">
        <v>5323</v>
      </c>
      <c r="CH231" t="s">
        <v>5324</v>
      </c>
      <c r="CI231" t="s">
        <v>5325</v>
      </c>
      <c r="CJ231" t="s">
        <v>5326</v>
      </c>
      <c r="CK231" t="s">
        <v>5327</v>
      </c>
      <c r="CL231" t="s">
        <v>5328</v>
      </c>
      <c r="CM231" t="s">
        <v>5329</v>
      </c>
      <c r="CN231" t="s">
        <v>5330</v>
      </c>
      <c r="CO231" t="s">
        <v>5331</v>
      </c>
      <c r="CP231" t="s">
        <v>5332</v>
      </c>
      <c r="CQ231" t="s">
        <v>5333</v>
      </c>
      <c r="CR231" t="s">
        <v>5334</v>
      </c>
      <c r="CS231">
        <v>1.6506332473113599E-2</v>
      </c>
      <c r="CT231">
        <v>1.7641924391207</v>
      </c>
    </row>
    <row r="232" spans="1:98" x14ac:dyDescent="0.2">
      <c r="A232">
        <v>-174.868512272484</v>
      </c>
      <c r="B232">
        <v>-20.066559736563299</v>
      </c>
      <c r="C232" t="s">
        <v>1176</v>
      </c>
      <c r="D232">
        <v>5</v>
      </c>
      <c r="E232">
        <v>4</v>
      </c>
      <c r="F232" t="s">
        <v>433</v>
      </c>
      <c r="G232" t="s">
        <v>434</v>
      </c>
      <c r="H232">
        <v>0</v>
      </c>
      <c r="I232">
        <v>2</v>
      </c>
      <c r="J232" t="s">
        <v>1177</v>
      </c>
      <c r="K232" t="s">
        <v>433</v>
      </c>
      <c r="L232" t="s">
        <v>434</v>
      </c>
      <c r="M232">
        <v>0</v>
      </c>
      <c r="N232" t="s">
        <v>433</v>
      </c>
      <c r="O232" t="s">
        <v>434</v>
      </c>
      <c r="P232">
        <v>0</v>
      </c>
      <c r="Q232" t="s">
        <v>433</v>
      </c>
      <c r="R232" t="s">
        <v>434</v>
      </c>
      <c r="S232">
        <v>0</v>
      </c>
      <c r="T232" t="s">
        <v>433</v>
      </c>
      <c r="U232" t="s">
        <v>433</v>
      </c>
      <c r="V232" t="s">
        <v>434</v>
      </c>
      <c r="W232" t="s">
        <v>433</v>
      </c>
      <c r="Y232" t="s">
        <v>5335</v>
      </c>
      <c r="Z232" t="s">
        <v>729</v>
      </c>
      <c r="AA232" t="s">
        <v>5336</v>
      </c>
      <c r="AC232" t="s">
        <v>433</v>
      </c>
      <c r="AF232" t="s">
        <v>433</v>
      </c>
      <c r="AH232">
        <v>2</v>
      </c>
      <c r="AI232">
        <v>1</v>
      </c>
      <c r="AJ232">
        <v>1</v>
      </c>
      <c r="AK232">
        <v>8</v>
      </c>
      <c r="AL232">
        <v>106479</v>
      </c>
      <c r="AM232">
        <v>9</v>
      </c>
      <c r="AN232">
        <v>557</v>
      </c>
      <c r="AO232">
        <v>2017</v>
      </c>
      <c r="AP232">
        <v>2006</v>
      </c>
      <c r="AQ232">
        <v>2016</v>
      </c>
      <c r="AR232" t="s">
        <v>1203</v>
      </c>
      <c r="AS232" t="s">
        <v>1182</v>
      </c>
      <c r="AT232">
        <v>-99</v>
      </c>
      <c r="AU232" t="s">
        <v>731</v>
      </c>
      <c r="AV232" t="s">
        <v>729</v>
      </c>
      <c r="AW232" t="s">
        <v>434</v>
      </c>
      <c r="AX232" t="s">
        <v>434</v>
      </c>
      <c r="AY232">
        <v>776</v>
      </c>
      <c r="AZ232">
        <v>776</v>
      </c>
      <c r="BA232" t="s">
        <v>729</v>
      </c>
      <c r="BB232" t="s">
        <v>434</v>
      </c>
      <c r="BC232">
        <v>23424964</v>
      </c>
      <c r="BD232">
        <v>23424964</v>
      </c>
      <c r="BE232" t="s">
        <v>1183</v>
      </c>
      <c r="BF232" t="s">
        <v>434</v>
      </c>
      <c r="BG232" t="s">
        <v>434</v>
      </c>
      <c r="BH232">
        <v>-99</v>
      </c>
      <c r="BI232">
        <v>-99</v>
      </c>
      <c r="BJ232" t="s">
        <v>3994</v>
      </c>
      <c r="BK232" t="s">
        <v>3994</v>
      </c>
      <c r="BL232" t="s">
        <v>4558</v>
      </c>
      <c r="BM232" t="s">
        <v>842</v>
      </c>
      <c r="BN232">
        <v>5</v>
      </c>
      <c r="BO232">
        <v>5</v>
      </c>
      <c r="BP232">
        <v>5</v>
      </c>
      <c r="BQ232">
        <v>3</v>
      </c>
      <c r="BR232">
        <v>1</v>
      </c>
      <c r="BS232">
        <v>0</v>
      </c>
      <c r="BT232">
        <v>4</v>
      </c>
      <c r="BU232">
        <v>9</v>
      </c>
      <c r="BV232">
        <v>1159321319</v>
      </c>
      <c r="BW232" t="s">
        <v>5337</v>
      </c>
      <c r="BX232" t="s">
        <v>5338</v>
      </c>
      <c r="BY232" t="s">
        <v>5339</v>
      </c>
      <c r="BZ232" t="s">
        <v>433</v>
      </c>
      <c r="CA232" t="s">
        <v>433</v>
      </c>
      <c r="CB232" t="s">
        <v>433</v>
      </c>
      <c r="CC232" t="s">
        <v>433</v>
      </c>
      <c r="CD232" t="s">
        <v>5340</v>
      </c>
      <c r="CE232" t="s">
        <v>5341</v>
      </c>
      <c r="CF232" t="s">
        <v>433</v>
      </c>
      <c r="CG232" t="s">
        <v>433</v>
      </c>
      <c r="CH232" t="s">
        <v>433</v>
      </c>
      <c r="CI232" t="s">
        <v>5342</v>
      </c>
      <c r="CJ232" t="s">
        <v>5343</v>
      </c>
      <c r="CK232" t="s">
        <v>433</v>
      </c>
      <c r="CL232" t="s">
        <v>433</v>
      </c>
      <c r="CM232" t="s">
        <v>433</v>
      </c>
      <c r="CN232" t="s">
        <v>5344</v>
      </c>
      <c r="CO232" t="s">
        <v>433</v>
      </c>
      <c r="CP232" t="s">
        <v>433</v>
      </c>
      <c r="CQ232" t="s">
        <v>433</v>
      </c>
      <c r="CR232" t="s">
        <v>5345</v>
      </c>
      <c r="CS232">
        <v>5.2101741133128598E-2</v>
      </c>
      <c r="CT232">
        <v>3.2048610750620199</v>
      </c>
    </row>
    <row r="233" spans="1:98" x14ac:dyDescent="0.2">
      <c r="A233">
        <v>-177.058996023139</v>
      </c>
      <c r="B233">
        <v>-13.7381019608464</v>
      </c>
      <c r="C233" t="s">
        <v>1176</v>
      </c>
      <c r="D233">
        <v>5</v>
      </c>
      <c r="E233">
        <v>4</v>
      </c>
      <c r="F233" t="s">
        <v>159</v>
      </c>
      <c r="G233" t="s">
        <v>991</v>
      </c>
      <c r="H233">
        <v>1</v>
      </c>
      <c r="I233">
        <v>2</v>
      </c>
      <c r="J233" t="s">
        <v>1283</v>
      </c>
      <c r="K233" t="s">
        <v>996</v>
      </c>
      <c r="L233" t="s">
        <v>472</v>
      </c>
      <c r="M233">
        <v>0</v>
      </c>
      <c r="N233" t="s">
        <v>996</v>
      </c>
      <c r="O233" t="s">
        <v>472</v>
      </c>
      <c r="P233">
        <v>0</v>
      </c>
      <c r="Q233" t="s">
        <v>996</v>
      </c>
      <c r="R233" t="s">
        <v>472</v>
      </c>
      <c r="S233">
        <v>0</v>
      </c>
      <c r="T233" t="s">
        <v>5346</v>
      </c>
      <c r="U233" t="s">
        <v>471</v>
      </c>
      <c r="V233" t="s">
        <v>472</v>
      </c>
      <c r="W233" t="s">
        <v>471</v>
      </c>
      <c r="Y233" t="s">
        <v>5347</v>
      </c>
      <c r="Z233" t="s">
        <v>748</v>
      </c>
      <c r="AA233" t="s">
        <v>471</v>
      </c>
      <c r="AC233" t="s">
        <v>996</v>
      </c>
      <c r="AD233" t="s">
        <v>1579</v>
      </c>
      <c r="AF233" t="s">
        <v>996</v>
      </c>
      <c r="AH233">
        <v>7</v>
      </c>
      <c r="AI233">
        <v>5</v>
      </c>
      <c r="AJ233">
        <v>9</v>
      </c>
      <c r="AK233">
        <v>11</v>
      </c>
      <c r="AL233">
        <v>15714</v>
      </c>
      <c r="AM233">
        <v>6</v>
      </c>
      <c r="AN233">
        <v>60</v>
      </c>
      <c r="AO233">
        <v>2017</v>
      </c>
      <c r="AP233">
        <v>-99</v>
      </c>
      <c r="AQ233">
        <v>2016</v>
      </c>
      <c r="AR233" t="s">
        <v>1203</v>
      </c>
      <c r="AS233" t="s">
        <v>1182</v>
      </c>
      <c r="AT233">
        <v>-99</v>
      </c>
      <c r="AU233" t="s">
        <v>748</v>
      </c>
      <c r="AV233" t="s">
        <v>748</v>
      </c>
      <c r="AW233" t="s">
        <v>472</v>
      </c>
      <c r="AX233" t="s">
        <v>472</v>
      </c>
      <c r="AY233">
        <v>876</v>
      </c>
      <c r="AZ233">
        <v>876</v>
      </c>
      <c r="BA233">
        <v>-99</v>
      </c>
      <c r="BB233">
        <v>-99</v>
      </c>
      <c r="BC233">
        <v>23424989</v>
      </c>
      <c r="BD233">
        <v>23424989</v>
      </c>
      <c r="BE233" t="s">
        <v>1183</v>
      </c>
      <c r="BF233" t="s">
        <v>472</v>
      </c>
      <c r="BG233" t="s">
        <v>472</v>
      </c>
      <c r="BH233">
        <v>-99</v>
      </c>
      <c r="BI233">
        <v>-99</v>
      </c>
      <c r="BJ233" t="s">
        <v>3994</v>
      </c>
      <c r="BK233" t="s">
        <v>3994</v>
      </c>
      <c r="BL233" t="s">
        <v>4558</v>
      </c>
      <c r="BM233" t="s">
        <v>842</v>
      </c>
      <c r="BN233">
        <v>21</v>
      </c>
      <c r="BO233">
        <v>25</v>
      </c>
      <c r="BP233">
        <v>4</v>
      </c>
      <c r="BQ233">
        <v>3</v>
      </c>
      <c r="BR233">
        <v>-99</v>
      </c>
      <c r="BS233">
        <v>0</v>
      </c>
      <c r="BT233">
        <v>4.7</v>
      </c>
      <c r="BU233">
        <v>9</v>
      </c>
      <c r="BV233">
        <v>1159320649</v>
      </c>
      <c r="BW233" t="s">
        <v>5348</v>
      </c>
      <c r="BX233" t="s">
        <v>5349</v>
      </c>
      <c r="BY233" t="s">
        <v>5350</v>
      </c>
      <c r="BZ233" t="s">
        <v>5351</v>
      </c>
      <c r="CA233" t="s">
        <v>996</v>
      </c>
      <c r="CB233" t="s">
        <v>5352</v>
      </c>
      <c r="CC233" t="s">
        <v>5353</v>
      </c>
      <c r="CD233" t="s">
        <v>5354</v>
      </c>
      <c r="CE233" t="s">
        <v>5355</v>
      </c>
      <c r="CF233" t="s">
        <v>5356</v>
      </c>
      <c r="CG233" t="s">
        <v>5357</v>
      </c>
      <c r="CH233" t="s">
        <v>5358</v>
      </c>
      <c r="CI233" t="s">
        <v>5359</v>
      </c>
      <c r="CJ233" t="s">
        <v>5360</v>
      </c>
      <c r="CK233" t="s">
        <v>5361</v>
      </c>
      <c r="CL233" t="s">
        <v>5362</v>
      </c>
      <c r="CM233" t="s">
        <v>5358</v>
      </c>
      <c r="CN233" t="s">
        <v>5363</v>
      </c>
      <c r="CO233" t="s">
        <v>5364</v>
      </c>
      <c r="CP233" t="s">
        <v>5365</v>
      </c>
      <c r="CQ233" t="s">
        <v>5366</v>
      </c>
      <c r="CR233" t="s">
        <v>5367</v>
      </c>
      <c r="CS233">
        <v>1.16442723592627E-2</v>
      </c>
      <c r="CT233">
        <v>0.72324447239933298</v>
      </c>
    </row>
    <row r="234" spans="1:98" x14ac:dyDescent="0.2">
      <c r="A234">
        <v>-172.161249299036</v>
      </c>
      <c r="B234">
        <v>-13.7545956540276</v>
      </c>
      <c r="C234" t="s">
        <v>1176</v>
      </c>
      <c r="D234">
        <v>3</v>
      </c>
      <c r="E234">
        <v>4</v>
      </c>
      <c r="F234" t="s">
        <v>375</v>
      </c>
      <c r="G234" t="s">
        <v>376</v>
      </c>
      <c r="H234">
        <v>0</v>
      </c>
      <c r="I234">
        <v>2</v>
      </c>
      <c r="J234" t="s">
        <v>1177</v>
      </c>
      <c r="K234" t="s">
        <v>375</v>
      </c>
      <c r="L234" t="s">
        <v>376</v>
      </c>
      <c r="M234">
        <v>0</v>
      </c>
      <c r="N234" t="s">
        <v>375</v>
      </c>
      <c r="O234" t="s">
        <v>376</v>
      </c>
      <c r="P234">
        <v>0</v>
      </c>
      <c r="Q234" t="s">
        <v>375</v>
      </c>
      <c r="R234" t="s">
        <v>376</v>
      </c>
      <c r="S234">
        <v>0</v>
      </c>
      <c r="T234" t="s">
        <v>375</v>
      </c>
      <c r="U234" t="s">
        <v>375</v>
      </c>
      <c r="V234" t="s">
        <v>376</v>
      </c>
      <c r="W234" t="s">
        <v>375</v>
      </c>
      <c r="Y234" t="s">
        <v>375</v>
      </c>
      <c r="Z234" t="s">
        <v>700</v>
      </c>
      <c r="AA234" t="s">
        <v>5368</v>
      </c>
      <c r="AC234" t="s">
        <v>375</v>
      </c>
      <c r="AF234" t="s">
        <v>375</v>
      </c>
      <c r="AH234">
        <v>3</v>
      </c>
      <c r="AI234">
        <v>3</v>
      </c>
      <c r="AJ234">
        <v>4</v>
      </c>
      <c r="AK234">
        <v>6</v>
      </c>
      <c r="AL234">
        <v>200108</v>
      </c>
      <c r="AM234">
        <v>10</v>
      </c>
      <c r="AN234">
        <v>1046</v>
      </c>
      <c r="AO234">
        <v>2017</v>
      </c>
      <c r="AP234">
        <v>2006</v>
      </c>
      <c r="AQ234">
        <v>2016</v>
      </c>
      <c r="AR234" t="s">
        <v>1424</v>
      </c>
      <c r="AS234" t="s">
        <v>1182</v>
      </c>
      <c r="AT234">
        <v>-99</v>
      </c>
      <c r="AU234" t="s">
        <v>700</v>
      </c>
      <c r="AV234" t="s">
        <v>700</v>
      </c>
      <c r="AW234" t="s">
        <v>376</v>
      </c>
      <c r="AX234" t="s">
        <v>376</v>
      </c>
      <c r="AY234">
        <v>882</v>
      </c>
      <c r="AZ234">
        <v>882</v>
      </c>
      <c r="BA234" t="s">
        <v>700</v>
      </c>
      <c r="BB234" t="s">
        <v>376</v>
      </c>
      <c r="BC234">
        <v>23424992</v>
      </c>
      <c r="BD234">
        <v>23424992</v>
      </c>
      <c r="BE234" t="s">
        <v>1183</v>
      </c>
      <c r="BF234" t="s">
        <v>376</v>
      </c>
      <c r="BG234" t="s">
        <v>376</v>
      </c>
      <c r="BH234">
        <v>-99</v>
      </c>
      <c r="BI234">
        <v>-99</v>
      </c>
      <c r="BJ234" t="s">
        <v>3994</v>
      </c>
      <c r="BK234" t="s">
        <v>3994</v>
      </c>
      <c r="BL234" t="s">
        <v>4558</v>
      </c>
      <c r="BM234" t="s">
        <v>842</v>
      </c>
      <c r="BN234">
        <v>5</v>
      </c>
      <c r="BO234">
        <v>5</v>
      </c>
      <c r="BP234">
        <v>5</v>
      </c>
      <c r="BQ234">
        <v>-99</v>
      </c>
      <c r="BR234">
        <v>1</v>
      </c>
      <c r="BS234">
        <v>0</v>
      </c>
      <c r="BT234">
        <v>3</v>
      </c>
      <c r="BU234">
        <v>8</v>
      </c>
      <c r="BV234">
        <v>1159321423</v>
      </c>
      <c r="BW234" t="s">
        <v>5369</v>
      </c>
      <c r="BX234" t="s">
        <v>5370</v>
      </c>
      <c r="BY234" t="s">
        <v>5371</v>
      </c>
      <c r="BZ234" t="s">
        <v>375</v>
      </c>
      <c r="CA234" t="s">
        <v>375</v>
      </c>
      <c r="CB234" t="s">
        <v>375</v>
      </c>
      <c r="CC234" t="s">
        <v>375</v>
      </c>
      <c r="CD234" t="s">
        <v>5372</v>
      </c>
      <c r="CE234" t="s">
        <v>5373</v>
      </c>
      <c r="CF234" t="s">
        <v>5374</v>
      </c>
      <c r="CG234" t="s">
        <v>375</v>
      </c>
      <c r="CH234" t="s">
        <v>375</v>
      </c>
      <c r="CI234" t="s">
        <v>5375</v>
      </c>
      <c r="CJ234" t="s">
        <v>5376</v>
      </c>
      <c r="CK234" t="s">
        <v>375</v>
      </c>
      <c r="CL234" t="s">
        <v>375</v>
      </c>
      <c r="CM234" t="s">
        <v>375</v>
      </c>
      <c r="CN234" t="s">
        <v>5377</v>
      </c>
      <c r="CO234" t="s">
        <v>375</v>
      </c>
      <c r="CP234" t="s">
        <v>375</v>
      </c>
      <c r="CQ234" t="s">
        <v>375</v>
      </c>
      <c r="CR234" t="s">
        <v>5378</v>
      </c>
      <c r="CS234">
        <v>0.23237785529795499</v>
      </c>
      <c r="CT234">
        <v>3.13979911423016</v>
      </c>
    </row>
    <row r="235" spans="1:98" x14ac:dyDescent="0.2">
      <c r="A235">
        <v>159.638094462872</v>
      </c>
      <c r="B235">
        <v>-8.9095832053573307</v>
      </c>
      <c r="C235" t="s">
        <v>1176</v>
      </c>
      <c r="D235">
        <v>5</v>
      </c>
      <c r="E235">
        <v>3</v>
      </c>
      <c r="F235" t="s">
        <v>399</v>
      </c>
      <c r="G235" t="s">
        <v>400</v>
      </c>
      <c r="H235">
        <v>0</v>
      </c>
      <c r="I235">
        <v>2</v>
      </c>
      <c r="J235" t="s">
        <v>1177</v>
      </c>
      <c r="K235" t="s">
        <v>399</v>
      </c>
      <c r="L235" t="s">
        <v>400</v>
      </c>
      <c r="M235">
        <v>0</v>
      </c>
      <c r="N235" t="s">
        <v>399</v>
      </c>
      <c r="O235" t="s">
        <v>400</v>
      </c>
      <c r="P235">
        <v>0</v>
      </c>
      <c r="Q235" t="s">
        <v>399</v>
      </c>
      <c r="R235" t="s">
        <v>400</v>
      </c>
      <c r="S235">
        <v>0</v>
      </c>
      <c r="T235" t="s">
        <v>5379</v>
      </c>
      <c r="U235" t="s">
        <v>399</v>
      </c>
      <c r="V235" t="s">
        <v>400</v>
      </c>
      <c r="W235" t="s">
        <v>5379</v>
      </c>
      <c r="Y235" t="s">
        <v>5380</v>
      </c>
      <c r="Z235" t="s">
        <v>712</v>
      </c>
      <c r="AC235" t="s">
        <v>399</v>
      </c>
      <c r="AF235" t="s">
        <v>399</v>
      </c>
      <c r="AH235">
        <v>1</v>
      </c>
      <c r="AI235">
        <v>4</v>
      </c>
      <c r="AJ235">
        <v>1</v>
      </c>
      <c r="AK235">
        <v>6</v>
      </c>
      <c r="AL235">
        <v>647581</v>
      </c>
      <c r="AM235">
        <v>11</v>
      </c>
      <c r="AN235">
        <v>1198</v>
      </c>
      <c r="AO235">
        <v>2017</v>
      </c>
      <c r="AP235">
        <v>2009</v>
      </c>
      <c r="AQ235">
        <v>2016</v>
      </c>
      <c r="AR235" t="s">
        <v>1424</v>
      </c>
      <c r="AS235" t="s">
        <v>1182</v>
      </c>
      <c r="AT235">
        <v>-99</v>
      </c>
      <c r="AU235" t="s">
        <v>5381</v>
      </c>
      <c r="AV235" t="s">
        <v>712</v>
      </c>
      <c r="AW235" t="s">
        <v>400</v>
      </c>
      <c r="AX235" t="s">
        <v>400</v>
      </c>
      <c r="AY235">
        <v>90</v>
      </c>
      <c r="AZ235">
        <v>90</v>
      </c>
      <c r="BA235" t="s">
        <v>712</v>
      </c>
      <c r="BB235" t="s">
        <v>400</v>
      </c>
      <c r="BC235">
        <v>23424766</v>
      </c>
      <c r="BD235">
        <v>23424766</v>
      </c>
      <c r="BE235" t="s">
        <v>1183</v>
      </c>
      <c r="BF235" t="s">
        <v>400</v>
      </c>
      <c r="BG235" t="s">
        <v>400</v>
      </c>
      <c r="BH235">
        <v>-99</v>
      </c>
      <c r="BI235">
        <v>-99</v>
      </c>
      <c r="BJ235" t="s">
        <v>3994</v>
      </c>
      <c r="BK235" t="s">
        <v>3994</v>
      </c>
      <c r="BL235" t="s">
        <v>3995</v>
      </c>
      <c r="BM235" t="s">
        <v>842</v>
      </c>
      <c r="BN235">
        <v>11</v>
      </c>
      <c r="BO235">
        <v>15</v>
      </c>
      <c r="BP235">
        <v>6</v>
      </c>
      <c r="BQ235">
        <v>-99</v>
      </c>
      <c r="BR235">
        <v>1</v>
      </c>
      <c r="BS235">
        <v>0</v>
      </c>
      <c r="BT235">
        <v>3</v>
      </c>
      <c r="BU235">
        <v>8</v>
      </c>
      <c r="BV235">
        <v>1159321249</v>
      </c>
      <c r="BW235" t="s">
        <v>5382</v>
      </c>
      <c r="BX235" t="s">
        <v>5383</v>
      </c>
      <c r="BY235" t="s">
        <v>5384</v>
      </c>
      <c r="BZ235" t="s">
        <v>5385</v>
      </c>
      <c r="CA235" t="s">
        <v>399</v>
      </c>
      <c r="CB235" t="s">
        <v>5386</v>
      </c>
      <c r="CC235" t="s">
        <v>5387</v>
      </c>
      <c r="CD235" t="s">
        <v>5388</v>
      </c>
      <c r="CE235" t="s">
        <v>5389</v>
      </c>
      <c r="CF235" t="s">
        <v>5390</v>
      </c>
      <c r="CG235" t="s">
        <v>5391</v>
      </c>
      <c r="CH235" t="s">
        <v>5392</v>
      </c>
      <c r="CI235" t="s">
        <v>5393</v>
      </c>
      <c r="CJ235" t="s">
        <v>5394</v>
      </c>
      <c r="CK235" t="s">
        <v>5395</v>
      </c>
      <c r="CL235" t="s">
        <v>5396</v>
      </c>
      <c r="CM235" t="s">
        <v>5397</v>
      </c>
      <c r="CN235" t="s">
        <v>5398</v>
      </c>
      <c r="CO235" t="s">
        <v>5399</v>
      </c>
      <c r="CP235" t="s">
        <v>5400</v>
      </c>
      <c r="CQ235" t="s">
        <v>5401</v>
      </c>
      <c r="CR235" t="s">
        <v>5402</v>
      </c>
      <c r="CS235">
        <v>2.2364024390192299</v>
      </c>
      <c r="CT235">
        <v>40.721514686062001</v>
      </c>
    </row>
    <row r="236" spans="1:98" x14ac:dyDescent="0.2">
      <c r="A236">
        <v>178.52035316254899</v>
      </c>
      <c r="B236">
        <v>-7.7590690956316797</v>
      </c>
      <c r="C236" t="s">
        <v>1176</v>
      </c>
      <c r="D236">
        <v>5</v>
      </c>
      <c r="E236">
        <v>6</v>
      </c>
      <c r="F236" t="s">
        <v>445</v>
      </c>
      <c r="G236" t="s">
        <v>446</v>
      </c>
      <c r="H236">
        <v>0</v>
      </c>
      <c r="I236">
        <v>2</v>
      </c>
      <c r="J236" t="s">
        <v>1177</v>
      </c>
      <c r="K236" t="s">
        <v>445</v>
      </c>
      <c r="L236" t="s">
        <v>446</v>
      </c>
      <c r="M236">
        <v>0</v>
      </c>
      <c r="N236" t="s">
        <v>445</v>
      </c>
      <c r="O236" t="s">
        <v>446</v>
      </c>
      <c r="P236">
        <v>0</v>
      </c>
      <c r="Q236" t="s">
        <v>445</v>
      </c>
      <c r="R236" t="s">
        <v>446</v>
      </c>
      <c r="S236">
        <v>0</v>
      </c>
      <c r="T236" t="s">
        <v>445</v>
      </c>
      <c r="U236" t="s">
        <v>445</v>
      </c>
      <c r="V236" t="s">
        <v>446</v>
      </c>
      <c r="W236" t="s">
        <v>445</v>
      </c>
      <c r="Y236" t="s">
        <v>5403</v>
      </c>
      <c r="Z236" t="s">
        <v>735</v>
      </c>
      <c r="AA236" t="s">
        <v>445</v>
      </c>
      <c r="AC236" t="s">
        <v>445</v>
      </c>
      <c r="AF236" t="s">
        <v>445</v>
      </c>
      <c r="AH236">
        <v>1</v>
      </c>
      <c r="AI236">
        <v>3</v>
      </c>
      <c r="AJ236">
        <v>8</v>
      </c>
      <c r="AK236">
        <v>5</v>
      </c>
      <c r="AL236">
        <v>11052</v>
      </c>
      <c r="AM236">
        <v>6</v>
      </c>
      <c r="AN236">
        <v>39</v>
      </c>
      <c r="AO236">
        <v>2017</v>
      </c>
      <c r="AP236">
        <v>2002</v>
      </c>
      <c r="AQ236">
        <v>2016</v>
      </c>
      <c r="AR236" t="s">
        <v>1424</v>
      </c>
      <c r="AS236" t="s">
        <v>1204</v>
      </c>
      <c r="AT236">
        <v>-99</v>
      </c>
      <c r="AU236" t="s">
        <v>735</v>
      </c>
      <c r="AV236" t="s">
        <v>735</v>
      </c>
      <c r="AW236" t="s">
        <v>446</v>
      </c>
      <c r="AX236" t="s">
        <v>446</v>
      </c>
      <c r="AY236">
        <v>798</v>
      </c>
      <c r="AZ236">
        <v>798</v>
      </c>
      <c r="BA236" t="s">
        <v>735</v>
      </c>
      <c r="BB236" t="s">
        <v>446</v>
      </c>
      <c r="BC236">
        <v>23424970</v>
      </c>
      <c r="BD236">
        <v>23424970</v>
      </c>
      <c r="BE236" t="s">
        <v>1183</v>
      </c>
      <c r="BF236" t="s">
        <v>446</v>
      </c>
      <c r="BG236" t="s">
        <v>446</v>
      </c>
      <c r="BH236">
        <v>-99</v>
      </c>
      <c r="BI236">
        <v>-99</v>
      </c>
      <c r="BJ236" t="s">
        <v>3994</v>
      </c>
      <c r="BK236" t="s">
        <v>3994</v>
      </c>
      <c r="BL236" t="s">
        <v>4558</v>
      </c>
      <c r="BM236" t="s">
        <v>842</v>
      </c>
      <c r="BN236">
        <v>6</v>
      </c>
      <c r="BO236">
        <v>6</v>
      </c>
      <c r="BP236">
        <v>4</v>
      </c>
      <c r="BQ236">
        <v>5</v>
      </c>
      <c r="BR236">
        <v>1</v>
      </c>
      <c r="BS236">
        <v>0</v>
      </c>
      <c r="BT236">
        <v>5</v>
      </c>
      <c r="BU236">
        <v>10</v>
      </c>
      <c r="BV236">
        <v>1159321333</v>
      </c>
      <c r="BW236" t="s">
        <v>5404</v>
      </c>
      <c r="BX236" t="s">
        <v>5405</v>
      </c>
      <c r="BY236" t="s">
        <v>5406</v>
      </c>
      <c r="BZ236" t="s">
        <v>445</v>
      </c>
      <c r="CA236" t="s">
        <v>445</v>
      </c>
      <c r="CB236" t="s">
        <v>445</v>
      </c>
      <c r="CC236" t="s">
        <v>445</v>
      </c>
      <c r="CD236" t="s">
        <v>5407</v>
      </c>
      <c r="CE236" t="s">
        <v>5408</v>
      </c>
      <c r="CF236" t="s">
        <v>445</v>
      </c>
      <c r="CG236" t="s">
        <v>445</v>
      </c>
      <c r="CH236" t="s">
        <v>445</v>
      </c>
      <c r="CI236" t="s">
        <v>5409</v>
      </c>
      <c r="CJ236" t="s">
        <v>5410</v>
      </c>
      <c r="CK236" t="s">
        <v>445</v>
      </c>
      <c r="CL236" t="s">
        <v>445</v>
      </c>
      <c r="CM236" t="s">
        <v>445</v>
      </c>
      <c r="CN236" t="s">
        <v>5411</v>
      </c>
      <c r="CO236" t="s">
        <v>445</v>
      </c>
      <c r="CP236" t="s">
        <v>445</v>
      </c>
      <c r="CQ236" t="s">
        <v>445</v>
      </c>
      <c r="CR236" t="s">
        <v>5412</v>
      </c>
      <c r="CS236">
        <v>1.88714924939859E-3</v>
      </c>
      <c r="CT236">
        <v>0.70080012530839297</v>
      </c>
    </row>
    <row r="237" spans="1:98" x14ac:dyDescent="0.2">
      <c r="A237">
        <v>73.302277196897407</v>
      </c>
      <c r="B237">
        <v>3.8277798071627198</v>
      </c>
      <c r="C237" t="s">
        <v>1176</v>
      </c>
      <c r="D237">
        <v>6</v>
      </c>
      <c r="E237">
        <v>5</v>
      </c>
      <c r="F237" t="s">
        <v>265</v>
      </c>
      <c r="G237" t="s">
        <v>266</v>
      </c>
      <c r="H237">
        <v>0</v>
      </c>
      <c r="I237">
        <v>2</v>
      </c>
      <c r="J237" t="s">
        <v>1177</v>
      </c>
      <c r="K237" t="s">
        <v>265</v>
      </c>
      <c r="L237" t="s">
        <v>266</v>
      </c>
      <c r="M237">
        <v>0</v>
      </c>
      <c r="N237" t="s">
        <v>265</v>
      </c>
      <c r="O237" t="s">
        <v>266</v>
      </c>
      <c r="P237">
        <v>0</v>
      </c>
      <c r="Q237" t="s">
        <v>265</v>
      </c>
      <c r="R237" t="s">
        <v>266</v>
      </c>
      <c r="S237">
        <v>0</v>
      </c>
      <c r="T237" t="s">
        <v>265</v>
      </c>
      <c r="U237" t="s">
        <v>265</v>
      </c>
      <c r="V237" t="s">
        <v>266</v>
      </c>
      <c r="W237" t="s">
        <v>265</v>
      </c>
      <c r="Y237" t="s">
        <v>5413</v>
      </c>
      <c r="Z237" t="s">
        <v>645</v>
      </c>
      <c r="AA237" t="s">
        <v>5414</v>
      </c>
      <c r="AC237" t="s">
        <v>265</v>
      </c>
      <c r="AF237" t="s">
        <v>265</v>
      </c>
      <c r="AH237">
        <v>2</v>
      </c>
      <c r="AI237">
        <v>3</v>
      </c>
      <c r="AJ237">
        <v>1</v>
      </c>
      <c r="AK237">
        <v>7</v>
      </c>
      <c r="AL237">
        <v>392709</v>
      </c>
      <c r="AM237">
        <v>10</v>
      </c>
      <c r="AN237">
        <v>5407</v>
      </c>
      <c r="AO237">
        <v>2017</v>
      </c>
      <c r="AP237">
        <v>2011</v>
      </c>
      <c r="AQ237">
        <v>2016</v>
      </c>
      <c r="AR237" t="s">
        <v>1203</v>
      </c>
      <c r="AS237" t="s">
        <v>1204</v>
      </c>
      <c r="AT237">
        <v>-99</v>
      </c>
      <c r="AU237" t="s">
        <v>645</v>
      </c>
      <c r="AV237" t="s">
        <v>645</v>
      </c>
      <c r="AW237" t="s">
        <v>266</v>
      </c>
      <c r="AX237" t="s">
        <v>266</v>
      </c>
      <c r="AY237">
        <v>462</v>
      </c>
      <c r="AZ237">
        <v>462</v>
      </c>
      <c r="BA237" t="s">
        <v>645</v>
      </c>
      <c r="BB237" t="s">
        <v>266</v>
      </c>
      <c r="BC237">
        <v>23424899</v>
      </c>
      <c r="BD237">
        <v>23424899</v>
      </c>
      <c r="BE237" t="s">
        <v>1183</v>
      </c>
      <c r="BF237" t="s">
        <v>266</v>
      </c>
      <c r="BG237" t="s">
        <v>5415</v>
      </c>
      <c r="BH237">
        <v>-99</v>
      </c>
      <c r="BI237">
        <v>-99</v>
      </c>
      <c r="BJ237" t="s">
        <v>4610</v>
      </c>
      <c r="BK237" t="s">
        <v>1184</v>
      </c>
      <c r="BL237" t="s">
        <v>1330</v>
      </c>
      <c r="BM237" t="s">
        <v>917</v>
      </c>
      <c r="BN237">
        <v>8</v>
      </c>
      <c r="BO237">
        <v>8</v>
      </c>
      <c r="BP237">
        <v>5</v>
      </c>
      <c r="BQ237">
        <v>2</v>
      </c>
      <c r="BR237">
        <v>1</v>
      </c>
      <c r="BS237">
        <v>0</v>
      </c>
      <c r="BT237">
        <v>4</v>
      </c>
      <c r="BU237">
        <v>9</v>
      </c>
      <c r="BV237">
        <v>1159321053</v>
      </c>
      <c r="BW237" t="s">
        <v>5416</v>
      </c>
      <c r="BX237" t="s">
        <v>5417</v>
      </c>
      <c r="BY237" t="s">
        <v>5418</v>
      </c>
      <c r="BZ237" t="s">
        <v>5419</v>
      </c>
      <c r="CA237" t="s">
        <v>265</v>
      </c>
      <c r="CB237" t="s">
        <v>5420</v>
      </c>
      <c r="CC237" t="s">
        <v>265</v>
      </c>
      <c r="CD237" t="s">
        <v>5421</v>
      </c>
      <c r="CE237" t="s">
        <v>5422</v>
      </c>
      <c r="CF237" t="s">
        <v>5423</v>
      </c>
      <c r="CG237" t="s">
        <v>5424</v>
      </c>
      <c r="CH237" t="s">
        <v>5425</v>
      </c>
      <c r="CI237" t="s">
        <v>5426</v>
      </c>
      <c r="CJ237" t="s">
        <v>5427</v>
      </c>
      <c r="CK237" t="s">
        <v>5428</v>
      </c>
      <c r="CL237" t="s">
        <v>5429</v>
      </c>
      <c r="CM237" t="s">
        <v>5420</v>
      </c>
      <c r="CN237" t="s">
        <v>5430</v>
      </c>
      <c r="CO237" t="s">
        <v>5431</v>
      </c>
      <c r="CP237" t="s">
        <v>5432</v>
      </c>
      <c r="CQ237" t="s">
        <v>265</v>
      </c>
      <c r="CR237" t="s">
        <v>5433</v>
      </c>
      <c r="CS237">
        <v>8.8602144518858898E-3</v>
      </c>
      <c r="CT237">
        <v>4.6785346826958598</v>
      </c>
    </row>
    <row r="238" spans="1:98" x14ac:dyDescent="0.2">
      <c r="A238">
        <v>166.933131929311</v>
      </c>
      <c r="B238">
        <v>-0.52078288482854296</v>
      </c>
      <c r="C238" t="s">
        <v>1176</v>
      </c>
      <c r="D238">
        <v>5</v>
      </c>
      <c r="E238">
        <v>6</v>
      </c>
      <c r="F238" t="s">
        <v>301</v>
      </c>
      <c r="G238" t="s">
        <v>302</v>
      </c>
      <c r="H238">
        <v>0</v>
      </c>
      <c r="I238">
        <v>2</v>
      </c>
      <c r="J238" t="s">
        <v>1177</v>
      </c>
      <c r="K238" t="s">
        <v>301</v>
      </c>
      <c r="L238" t="s">
        <v>302</v>
      </c>
      <c r="M238">
        <v>0</v>
      </c>
      <c r="N238" t="s">
        <v>301</v>
      </c>
      <c r="O238" t="s">
        <v>302</v>
      </c>
      <c r="P238">
        <v>0</v>
      </c>
      <c r="Q238" t="s">
        <v>301</v>
      </c>
      <c r="R238" t="s">
        <v>302</v>
      </c>
      <c r="S238">
        <v>0</v>
      </c>
      <c r="T238" t="s">
        <v>301</v>
      </c>
      <c r="U238" t="s">
        <v>301</v>
      </c>
      <c r="V238" t="s">
        <v>302</v>
      </c>
      <c r="W238" t="s">
        <v>301</v>
      </c>
      <c r="Y238" t="s">
        <v>301</v>
      </c>
      <c r="Z238" t="s">
        <v>663</v>
      </c>
      <c r="AA238" t="s">
        <v>5434</v>
      </c>
      <c r="AC238" t="s">
        <v>301</v>
      </c>
      <c r="AF238" t="s">
        <v>301</v>
      </c>
      <c r="AH238">
        <v>3</v>
      </c>
      <c r="AI238">
        <v>7</v>
      </c>
      <c r="AJ238">
        <v>6</v>
      </c>
      <c r="AK238">
        <v>9</v>
      </c>
      <c r="AL238">
        <v>9642</v>
      </c>
      <c r="AM238">
        <v>5</v>
      </c>
      <c r="AN238">
        <v>150.80000000000001</v>
      </c>
      <c r="AO238">
        <v>2017</v>
      </c>
      <c r="AP238">
        <v>-99</v>
      </c>
      <c r="AQ238">
        <v>2015</v>
      </c>
      <c r="AR238" t="s">
        <v>1203</v>
      </c>
      <c r="AS238" t="s">
        <v>1182</v>
      </c>
      <c r="AT238">
        <v>-99</v>
      </c>
      <c r="AU238" t="s">
        <v>663</v>
      </c>
      <c r="AV238" t="s">
        <v>663</v>
      </c>
      <c r="AW238" t="s">
        <v>302</v>
      </c>
      <c r="AX238" t="s">
        <v>302</v>
      </c>
      <c r="AY238">
        <v>520</v>
      </c>
      <c r="AZ238">
        <v>520</v>
      </c>
      <c r="BA238">
        <v>-99</v>
      </c>
      <c r="BB238">
        <v>-99</v>
      </c>
      <c r="BC238">
        <v>23424912</v>
      </c>
      <c r="BD238">
        <v>23424912</v>
      </c>
      <c r="BE238" t="s">
        <v>1183</v>
      </c>
      <c r="BF238" t="s">
        <v>302</v>
      </c>
      <c r="BG238" t="s">
        <v>302</v>
      </c>
      <c r="BH238">
        <v>-99</v>
      </c>
      <c r="BI238">
        <v>-99</v>
      </c>
      <c r="BJ238" t="s">
        <v>3994</v>
      </c>
      <c r="BK238" t="s">
        <v>3994</v>
      </c>
      <c r="BL238" t="s">
        <v>4649</v>
      </c>
      <c r="BM238" t="s">
        <v>842</v>
      </c>
      <c r="BN238">
        <v>5</v>
      </c>
      <c r="BO238">
        <v>5</v>
      </c>
      <c r="BP238">
        <v>5</v>
      </c>
      <c r="BQ238">
        <v>3</v>
      </c>
      <c r="BR238">
        <v>1</v>
      </c>
      <c r="BS238">
        <v>0</v>
      </c>
      <c r="BT238">
        <v>5</v>
      </c>
      <c r="BU238">
        <v>10</v>
      </c>
      <c r="BV238">
        <v>1159321123</v>
      </c>
      <c r="BW238" t="s">
        <v>5435</v>
      </c>
      <c r="BX238" t="s">
        <v>5436</v>
      </c>
      <c r="BY238" t="s">
        <v>5437</v>
      </c>
      <c r="BZ238" t="s">
        <v>301</v>
      </c>
      <c r="CA238" t="s">
        <v>301</v>
      </c>
      <c r="CB238" t="s">
        <v>301</v>
      </c>
      <c r="CC238" t="s">
        <v>301</v>
      </c>
      <c r="CD238" t="s">
        <v>5438</v>
      </c>
      <c r="CE238" t="s">
        <v>5439</v>
      </c>
      <c r="CF238" t="s">
        <v>301</v>
      </c>
      <c r="CG238" t="s">
        <v>301</v>
      </c>
      <c r="CH238" t="s">
        <v>301</v>
      </c>
      <c r="CI238" t="s">
        <v>5440</v>
      </c>
      <c r="CJ238" t="s">
        <v>5441</v>
      </c>
      <c r="CK238" t="s">
        <v>301</v>
      </c>
      <c r="CL238" t="s">
        <v>301</v>
      </c>
      <c r="CM238" t="s">
        <v>301</v>
      </c>
      <c r="CN238" t="s">
        <v>5442</v>
      </c>
      <c r="CO238" t="s">
        <v>301</v>
      </c>
      <c r="CP238" t="s">
        <v>301</v>
      </c>
      <c r="CQ238" t="s">
        <v>301</v>
      </c>
      <c r="CR238" t="s">
        <v>5443</v>
      </c>
      <c r="CS238">
        <v>2.3371444522197701E-3</v>
      </c>
      <c r="CT238">
        <v>0.178795440806546</v>
      </c>
    </row>
    <row r="239" spans="1:98" x14ac:dyDescent="0.2">
      <c r="A239">
        <v>155.26063353368701</v>
      </c>
      <c r="B239">
        <v>6.9672810789226496</v>
      </c>
      <c r="C239" t="s">
        <v>1176</v>
      </c>
      <c r="D239">
        <v>5</v>
      </c>
      <c r="E239">
        <v>6</v>
      </c>
      <c r="F239" t="s">
        <v>987</v>
      </c>
      <c r="G239" t="s">
        <v>284</v>
      </c>
      <c r="H239">
        <v>0</v>
      </c>
      <c r="I239">
        <v>2</v>
      </c>
      <c r="J239" t="s">
        <v>1177</v>
      </c>
      <c r="K239" t="s">
        <v>987</v>
      </c>
      <c r="L239" t="s">
        <v>284</v>
      </c>
      <c r="M239">
        <v>0</v>
      </c>
      <c r="N239" t="s">
        <v>987</v>
      </c>
      <c r="O239" t="s">
        <v>284</v>
      </c>
      <c r="P239">
        <v>0</v>
      </c>
      <c r="Q239" t="s">
        <v>987</v>
      </c>
      <c r="R239" t="s">
        <v>284</v>
      </c>
      <c r="S239">
        <v>0</v>
      </c>
      <c r="T239" t="s">
        <v>4649</v>
      </c>
      <c r="U239" t="s">
        <v>987</v>
      </c>
      <c r="V239" t="s">
        <v>284</v>
      </c>
      <c r="W239" t="s">
        <v>4649</v>
      </c>
      <c r="Y239" t="s">
        <v>5444</v>
      </c>
      <c r="Z239" t="s">
        <v>284</v>
      </c>
      <c r="AA239" t="s">
        <v>987</v>
      </c>
      <c r="AC239" t="s">
        <v>5445</v>
      </c>
      <c r="AF239" t="s">
        <v>5445</v>
      </c>
      <c r="AH239">
        <v>5</v>
      </c>
      <c r="AI239">
        <v>2</v>
      </c>
      <c r="AJ239">
        <v>4</v>
      </c>
      <c r="AK239">
        <v>13</v>
      </c>
      <c r="AL239">
        <v>104196</v>
      </c>
      <c r="AM239">
        <v>9</v>
      </c>
      <c r="AN239">
        <v>314</v>
      </c>
      <c r="AO239">
        <v>2017</v>
      </c>
      <c r="AP239">
        <v>2000</v>
      </c>
      <c r="AQ239">
        <v>2016</v>
      </c>
      <c r="AR239" t="s">
        <v>1203</v>
      </c>
      <c r="AS239" t="s">
        <v>1182</v>
      </c>
      <c r="AT239">
        <v>-99</v>
      </c>
      <c r="AU239" t="s">
        <v>654</v>
      </c>
      <c r="AV239" t="s">
        <v>654</v>
      </c>
      <c r="AW239" t="s">
        <v>284</v>
      </c>
      <c r="AX239" t="s">
        <v>284</v>
      </c>
      <c r="AY239">
        <v>583</v>
      </c>
      <c r="AZ239">
        <v>583</v>
      </c>
      <c r="BA239" t="s">
        <v>654</v>
      </c>
      <c r="BB239" t="s">
        <v>284</v>
      </c>
      <c r="BC239">
        <v>23424815</v>
      </c>
      <c r="BD239">
        <v>23424815</v>
      </c>
      <c r="BE239" t="s">
        <v>1183</v>
      </c>
      <c r="BF239" t="s">
        <v>284</v>
      </c>
      <c r="BG239" t="s">
        <v>284</v>
      </c>
      <c r="BH239">
        <v>-99</v>
      </c>
      <c r="BI239">
        <v>-99</v>
      </c>
      <c r="BJ239" t="s">
        <v>3994</v>
      </c>
      <c r="BK239" t="s">
        <v>3994</v>
      </c>
      <c r="BL239" t="s">
        <v>4649</v>
      </c>
      <c r="BM239" t="s">
        <v>842</v>
      </c>
      <c r="BN239">
        <v>10</v>
      </c>
      <c r="BO239">
        <v>30</v>
      </c>
      <c r="BP239">
        <v>6</v>
      </c>
      <c r="BQ239">
        <v>-99</v>
      </c>
      <c r="BR239">
        <v>1</v>
      </c>
      <c r="BS239">
        <v>0</v>
      </c>
      <c r="BT239">
        <v>5</v>
      </c>
      <c r="BU239">
        <v>10</v>
      </c>
      <c r="BV239">
        <v>1159320691</v>
      </c>
      <c r="BW239" t="s">
        <v>5446</v>
      </c>
      <c r="BX239" t="s">
        <v>5447</v>
      </c>
      <c r="BY239" t="s">
        <v>5448</v>
      </c>
      <c r="BZ239" t="s">
        <v>5449</v>
      </c>
      <c r="CA239" t="s">
        <v>987</v>
      </c>
      <c r="CB239" t="s">
        <v>4649</v>
      </c>
      <c r="CC239" t="s">
        <v>5450</v>
      </c>
      <c r="CD239" t="s">
        <v>5451</v>
      </c>
      <c r="CE239" t="s">
        <v>5452</v>
      </c>
      <c r="CF239" t="s">
        <v>5453</v>
      </c>
      <c r="CG239" t="s">
        <v>5454</v>
      </c>
      <c r="CH239" t="s">
        <v>5455</v>
      </c>
      <c r="CI239" t="s">
        <v>5456</v>
      </c>
      <c r="CJ239" t="s">
        <v>5457</v>
      </c>
      <c r="CK239" t="s">
        <v>4649</v>
      </c>
      <c r="CL239" t="s">
        <v>5458</v>
      </c>
      <c r="CM239" t="s">
        <v>5459</v>
      </c>
      <c r="CN239" t="s">
        <v>5460</v>
      </c>
      <c r="CO239" t="s">
        <v>5461</v>
      </c>
      <c r="CP239" t="s">
        <v>5462</v>
      </c>
      <c r="CQ239" t="s">
        <v>4649</v>
      </c>
      <c r="CR239" t="s">
        <v>5463</v>
      </c>
      <c r="CS239">
        <v>5.1882182662851099E-2</v>
      </c>
      <c r="CT239">
        <v>3.1119834412822098</v>
      </c>
    </row>
    <row r="240" spans="1:98" x14ac:dyDescent="0.2">
      <c r="A240">
        <v>-35.8823166145377</v>
      </c>
      <c r="B240">
        <v>-54.679219153004098</v>
      </c>
      <c r="C240" t="s">
        <v>1176</v>
      </c>
      <c r="D240">
        <v>6</v>
      </c>
      <c r="E240">
        <v>4</v>
      </c>
      <c r="F240" t="s">
        <v>453</v>
      </c>
      <c r="G240" t="s">
        <v>1038</v>
      </c>
      <c r="H240">
        <v>1</v>
      </c>
      <c r="I240">
        <v>2</v>
      </c>
      <c r="J240" t="s">
        <v>1283</v>
      </c>
      <c r="K240" t="s">
        <v>1047</v>
      </c>
      <c r="L240" t="s">
        <v>1048</v>
      </c>
      <c r="M240">
        <v>0</v>
      </c>
      <c r="N240" t="s">
        <v>1047</v>
      </c>
      <c r="O240" t="s">
        <v>1048</v>
      </c>
      <c r="P240">
        <v>0</v>
      </c>
      <c r="Q240" t="s">
        <v>1047</v>
      </c>
      <c r="R240" t="s">
        <v>1048</v>
      </c>
      <c r="S240">
        <v>0</v>
      </c>
      <c r="T240" t="s">
        <v>5464</v>
      </c>
      <c r="U240" t="s">
        <v>1047</v>
      </c>
      <c r="V240" t="s">
        <v>1048</v>
      </c>
      <c r="W240" t="s">
        <v>5464</v>
      </c>
      <c r="Y240" t="s">
        <v>5465</v>
      </c>
      <c r="Z240" t="s">
        <v>5466</v>
      </c>
      <c r="AA240" t="s">
        <v>1047</v>
      </c>
      <c r="AD240" t="s">
        <v>2701</v>
      </c>
      <c r="AF240" t="s">
        <v>1047</v>
      </c>
      <c r="AH240">
        <v>6</v>
      </c>
      <c r="AI240">
        <v>6</v>
      </c>
      <c r="AJ240">
        <v>6</v>
      </c>
      <c r="AK240">
        <v>3</v>
      </c>
      <c r="AL240">
        <v>30</v>
      </c>
      <c r="AM240">
        <v>1</v>
      </c>
      <c r="AN240">
        <v>0.3</v>
      </c>
      <c r="AO240">
        <v>2017</v>
      </c>
      <c r="AP240">
        <v>-99</v>
      </c>
      <c r="AQ240">
        <v>2016</v>
      </c>
      <c r="AR240" t="s">
        <v>1424</v>
      </c>
      <c r="AS240" t="s">
        <v>1425</v>
      </c>
      <c r="AT240">
        <v>-99</v>
      </c>
      <c r="AU240" t="s">
        <v>709</v>
      </c>
      <c r="AV240" t="s">
        <v>5466</v>
      </c>
      <c r="AW240" t="s">
        <v>1048</v>
      </c>
      <c r="AX240" t="s">
        <v>1048</v>
      </c>
      <c r="AY240">
        <v>239</v>
      </c>
      <c r="AZ240">
        <v>-99</v>
      </c>
      <c r="BA240">
        <v>-99</v>
      </c>
      <c r="BB240">
        <v>-99</v>
      </c>
      <c r="BC240">
        <v>23424955</v>
      </c>
      <c r="BD240">
        <v>23424955</v>
      </c>
      <c r="BE240" t="s">
        <v>1183</v>
      </c>
      <c r="BF240" t="s">
        <v>1048</v>
      </c>
      <c r="BG240" t="s">
        <v>1048</v>
      </c>
      <c r="BH240">
        <v>-99</v>
      </c>
      <c r="BI240">
        <v>-99</v>
      </c>
      <c r="BJ240" t="s">
        <v>4610</v>
      </c>
      <c r="BK240" t="s">
        <v>4610</v>
      </c>
      <c r="BL240" t="s">
        <v>4610</v>
      </c>
      <c r="BM240" t="s">
        <v>956</v>
      </c>
      <c r="BN240">
        <v>19</v>
      </c>
      <c r="BO240">
        <v>29</v>
      </c>
      <c r="BP240">
        <v>10</v>
      </c>
      <c r="BQ240">
        <v>3</v>
      </c>
      <c r="BR240">
        <v>-99</v>
      </c>
      <c r="BS240">
        <v>0</v>
      </c>
      <c r="BT240">
        <v>5</v>
      </c>
      <c r="BU240">
        <v>9</v>
      </c>
      <c r="BV240">
        <v>1159320731</v>
      </c>
      <c r="BW240" t="s">
        <v>5467</v>
      </c>
      <c r="BX240" t="s">
        <v>5468</v>
      </c>
      <c r="BY240" t="s">
        <v>5469</v>
      </c>
      <c r="BZ240" t="s">
        <v>5470</v>
      </c>
      <c r="CA240" t="s">
        <v>5471</v>
      </c>
      <c r="CB240" t="s">
        <v>5472</v>
      </c>
      <c r="CC240" t="s">
        <v>5473</v>
      </c>
      <c r="CD240" t="s">
        <v>5474</v>
      </c>
      <c r="CE240" t="s">
        <v>5475</v>
      </c>
      <c r="CF240" t="s">
        <v>5476</v>
      </c>
      <c r="CG240" t="s">
        <v>5477</v>
      </c>
      <c r="CH240" t="s">
        <v>5478</v>
      </c>
      <c r="CI240" t="s">
        <v>5479</v>
      </c>
      <c r="CJ240" t="s">
        <v>5480</v>
      </c>
      <c r="CK240" t="s">
        <v>5481</v>
      </c>
      <c r="CL240" t="s">
        <v>5482</v>
      </c>
      <c r="CM240" t="s">
        <v>5483</v>
      </c>
      <c r="CN240" t="s">
        <v>5484</v>
      </c>
      <c r="CO240" t="s">
        <v>5485</v>
      </c>
      <c r="CP240" t="s">
        <v>5486</v>
      </c>
      <c r="CQ240" t="s">
        <v>5487</v>
      </c>
      <c r="CR240" t="s">
        <v>5488</v>
      </c>
      <c r="CS240">
        <v>0.54624365591314505</v>
      </c>
      <c r="CT240">
        <v>12.343407162802601</v>
      </c>
    </row>
    <row r="241" spans="1:98" x14ac:dyDescent="0.2">
      <c r="A241">
        <v>-59.3761028061083</v>
      </c>
      <c r="B241">
        <v>-51.733307275972201</v>
      </c>
      <c r="C241" t="s">
        <v>1176</v>
      </c>
      <c r="D241">
        <v>5</v>
      </c>
      <c r="E241">
        <v>5</v>
      </c>
      <c r="F241" t="s">
        <v>453</v>
      </c>
      <c r="G241" t="s">
        <v>1038</v>
      </c>
      <c r="H241">
        <v>1</v>
      </c>
      <c r="I241">
        <v>2</v>
      </c>
      <c r="J241" t="s">
        <v>1283</v>
      </c>
      <c r="K241" t="s">
        <v>1049</v>
      </c>
      <c r="L241" t="s">
        <v>152</v>
      </c>
      <c r="M241">
        <v>0</v>
      </c>
      <c r="N241" t="s">
        <v>1049</v>
      </c>
      <c r="O241" t="s">
        <v>152</v>
      </c>
      <c r="P241">
        <v>0</v>
      </c>
      <c r="Q241" t="s">
        <v>1049</v>
      </c>
      <c r="R241" t="s">
        <v>152</v>
      </c>
      <c r="S241">
        <v>1</v>
      </c>
      <c r="T241" t="s">
        <v>5489</v>
      </c>
      <c r="U241" t="s">
        <v>1049</v>
      </c>
      <c r="V241" t="s">
        <v>5490</v>
      </c>
      <c r="W241" t="s">
        <v>5489</v>
      </c>
      <c r="Y241" t="s">
        <v>5491</v>
      </c>
      <c r="Z241" t="s">
        <v>588</v>
      </c>
      <c r="AA241" t="s">
        <v>1049</v>
      </c>
      <c r="AC241" t="s">
        <v>5492</v>
      </c>
      <c r="AD241" t="s">
        <v>2701</v>
      </c>
      <c r="AE241" t="s">
        <v>5493</v>
      </c>
      <c r="AF241" t="s">
        <v>1049</v>
      </c>
      <c r="AG241" t="s">
        <v>5494</v>
      </c>
      <c r="AH241">
        <v>6</v>
      </c>
      <c r="AI241">
        <v>6</v>
      </c>
      <c r="AJ241">
        <v>6</v>
      </c>
      <c r="AK241">
        <v>3</v>
      </c>
      <c r="AL241">
        <v>2931</v>
      </c>
      <c r="AM241">
        <v>4</v>
      </c>
      <c r="AN241">
        <v>281.8</v>
      </c>
      <c r="AO241">
        <v>2014</v>
      </c>
      <c r="AP241">
        <v>-99</v>
      </c>
      <c r="AQ241">
        <v>2012</v>
      </c>
      <c r="AR241" t="s">
        <v>1288</v>
      </c>
      <c r="AS241" t="s">
        <v>1371</v>
      </c>
      <c r="AT241">
        <v>-99</v>
      </c>
      <c r="AU241" t="s">
        <v>588</v>
      </c>
      <c r="AV241" t="s">
        <v>588</v>
      </c>
      <c r="AW241" t="s">
        <v>152</v>
      </c>
      <c r="AX241" t="s">
        <v>152</v>
      </c>
      <c r="AY241">
        <v>238</v>
      </c>
      <c r="AZ241">
        <v>238</v>
      </c>
      <c r="BA241">
        <v>-99</v>
      </c>
      <c r="BB241">
        <v>-99</v>
      </c>
      <c r="BC241">
        <v>23424814</v>
      </c>
      <c r="BD241">
        <v>23424814</v>
      </c>
      <c r="BE241" t="s">
        <v>1183</v>
      </c>
      <c r="BF241" t="s">
        <v>152</v>
      </c>
      <c r="BG241" t="s">
        <v>152</v>
      </c>
      <c r="BH241">
        <v>-99</v>
      </c>
      <c r="BI241">
        <v>-99</v>
      </c>
      <c r="BJ241" t="s">
        <v>1224</v>
      </c>
      <c r="BK241" t="s">
        <v>1225</v>
      </c>
      <c r="BL241" t="s">
        <v>1224</v>
      </c>
      <c r="BM241" t="s">
        <v>882</v>
      </c>
      <c r="BN241">
        <v>12</v>
      </c>
      <c r="BO241">
        <v>16</v>
      </c>
      <c r="BP241">
        <v>8</v>
      </c>
      <c r="BQ241">
        <v>-99</v>
      </c>
      <c r="BR241">
        <v>-99</v>
      </c>
      <c r="BS241">
        <v>0</v>
      </c>
      <c r="BT241">
        <v>4.5</v>
      </c>
      <c r="BU241">
        <v>9</v>
      </c>
      <c r="BV241">
        <v>1159320711</v>
      </c>
      <c r="BW241" t="s">
        <v>5495</v>
      </c>
      <c r="BX241" t="s">
        <v>5496</v>
      </c>
      <c r="BY241" t="s">
        <v>5497</v>
      </c>
      <c r="BZ241" t="s">
        <v>5498</v>
      </c>
      <c r="CA241" t="s">
        <v>1049</v>
      </c>
      <c r="CB241" t="s">
        <v>5494</v>
      </c>
      <c r="CC241" t="s">
        <v>5499</v>
      </c>
      <c r="CD241" t="s">
        <v>5500</v>
      </c>
      <c r="CE241" t="s">
        <v>5501</v>
      </c>
      <c r="CF241" t="s">
        <v>5502</v>
      </c>
      <c r="CG241" t="s">
        <v>5503</v>
      </c>
      <c r="CH241" t="s">
        <v>5504</v>
      </c>
      <c r="CI241" t="s">
        <v>5505</v>
      </c>
      <c r="CJ241" t="s">
        <v>5506</v>
      </c>
      <c r="CK241" t="s">
        <v>5507</v>
      </c>
      <c r="CL241" t="s">
        <v>5508</v>
      </c>
      <c r="CM241" t="s">
        <v>5509</v>
      </c>
      <c r="CN241" t="s">
        <v>5510</v>
      </c>
      <c r="CO241" t="s">
        <v>5511</v>
      </c>
      <c r="CP241" t="s">
        <v>5512</v>
      </c>
      <c r="CQ241" t="s">
        <v>5513</v>
      </c>
      <c r="CR241" t="s">
        <v>5514</v>
      </c>
      <c r="CS241">
        <v>1.5087763156980101</v>
      </c>
      <c r="CT241">
        <v>29.379072977461099</v>
      </c>
    </row>
    <row r="242" spans="1:98" x14ac:dyDescent="0.2">
      <c r="A242">
        <v>167.700844140942</v>
      </c>
      <c r="B242">
        <v>-16.2012679196948</v>
      </c>
      <c r="C242" t="s">
        <v>1176</v>
      </c>
      <c r="D242">
        <v>5</v>
      </c>
      <c r="E242">
        <v>4</v>
      </c>
      <c r="F242" t="s">
        <v>465</v>
      </c>
      <c r="G242" t="s">
        <v>466</v>
      </c>
      <c r="H242">
        <v>0</v>
      </c>
      <c r="I242">
        <v>2</v>
      </c>
      <c r="J242" t="s">
        <v>1177</v>
      </c>
      <c r="K242" t="s">
        <v>465</v>
      </c>
      <c r="L242" t="s">
        <v>466</v>
      </c>
      <c r="M242">
        <v>0</v>
      </c>
      <c r="N242" t="s">
        <v>465</v>
      </c>
      <c r="O242" t="s">
        <v>466</v>
      </c>
      <c r="P242">
        <v>0</v>
      </c>
      <c r="Q242" t="s">
        <v>465</v>
      </c>
      <c r="R242" t="s">
        <v>466</v>
      </c>
      <c r="S242">
        <v>0</v>
      </c>
      <c r="T242" t="s">
        <v>465</v>
      </c>
      <c r="U242" t="s">
        <v>465</v>
      </c>
      <c r="V242" t="s">
        <v>466</v>
      </c>
      <c r="W242" t="s">
        <v>465</v>
      </c>
      <c r="Y242" t="s">
        <v>5515</v>
      </c>
      <c r="Z242" t="s">
        <v>745</v>
      </c>
      <c r="AA242" t="s">
        <v>5516</v>
      </c>
      <c r="AC242" t="s">
        <v>465</v>
      </c>
      <c r="AF242" t="s">
        <v>465</v>
      </c>
      <c r="AH242">
        <v>6</v>
      </c>
      <c r="AI242">
        <v>3</v>
      </c>
      <c r="AJ242">
        <v>7</v>
      </c>
      <c r="AK242">
        <v>3</v>
      </c>
      <c r="AL242">
        <v>282814</v>
      </c>
      <c r="AM242">
        <v>10</v>
      </c>
      <c r="AN242">
        <v>723</v>
      </c>
      <c r="AO242">
        <v>2017</v>
      </c>
      <c r="AP242">
        <v>2009</v>
      </c>
      <c r="AQ242">
        <v>2016</v>
      </c>
      <c r="AR242" t="s">
        <v>1424</v>
      </c>
      <c r="AS242" t="s">
        <v>1182</v>
      </c>
      <c r="AT242">
        <v>-99</v>
      </c>
      <c r="AU242" t="s">
        <v>5517</v>
      </c>
      <c r="AV242" t="s">
        <v>745</v>
      </c>
      <c r="AW242" t="s">
        <v>466</v>
      </c>
      <c r="AX242" t="s">
        <v>466</v>
      </c>
      <c r="AY242">
        <v>548</v>
      </c>
      <c r="AZ242">
        <v>548</v>
      </c>
      <c r="BA242" t="s">
        <v>745</v>
      </c>
      <c r="BB242" t="s">
        <v>466</v>
      </c>
      <c r="BC242">
        <v>23424907</v>
      </c>
      <c r="BD242">
        <v>23424907</v>
      </c>
      <c r="BE242" t="s">
        <v>1183</v>
      </c>
      <c r="BF242" t="s">
        <v>466</v>
      </c>
      <c r="BG242" t="s">
        <v>466</v>
      </c>
      <c r="BH242">
        <v>-99</v>
      </c>
      <c r="BI242">
        <v>-99</v>
      </c>
      <c r="BJ242" t="s">
        <v>3994</v>
      </c>
      <c r="BK242" t="s">
        <v>3994</v>
      </c>
      <c r="BL242" t="s">
        <v>3995</v>
      </c>
      <c r="BM242" t="s">
        <v>842</v>
      </c>
      <c r="BN242">
        <v>7</v>
      </c>
      <c r="BO242">
        <v>7</v>
      </c>
      <c r="BP242">
        <v>4</v>
      </c>
      <c r="BQ242">
        <v>2</v>
      </c>
      <c r="BR242">
        <v>1</v>
      </c>
      <c r="BS242">
        <v>0</v>
      </c>
      <c r="BT242">
        <v>4</v>
      </c>
      <c r="BU242">
        <v>9</v>
      </c>
      <c r="BV242">
        <v>1159321421</v>
      </c>
      <c r="BW242" t="s">
        <v>5518</v>
      </c>
      <c r="BX242" t="s">
        <v>5519</v>
      </c>
      <c r="BY242" t="s">
        <v>5520</v>
      </c>
      <c r="BZ242" t="s">
        <v>465</v>
      </c>
      <c r="CA242" t="s">
        <v>465</v>
      </c>
      <c r="CB242" t="s">
        <v>465</v>
      </c>
      <c r="CC242" t="s">
        <v>465</v>
      </c>
      <c r="CD242" t="s">
        <v>5521</v>
      </c>
      <c r="CE242" t="s">
        <v>5522</v>
      </c>
      <c r="CF242" t="s">
        <v>465</v>
      </c>
      <c r="CG242" t="s">
        <v>465</v>
      </c>
      <c r="CH242" t="s">
        <v>465</v>
      </c>
      <c r="CI242" t="s">
        <v>5523</v>
      </c>
      <c r="CJ242" t="s">
        <v>5524</v>
      </c>
      <c r="CK242" t="s">
        <v>465</v>
      </c>
      <c r="CL242" t="s">
        <v>465</v>
      </c>
      <c r="CM242" t="s">
        <v>465</v>
      </c>
      <c r="CN242" t="s">
        <v>5525</v>
      </c>
      <c r="CO242" t="s">
        <v>465</v>
      </c>
      <c r="CP242" t="s">
        <v>465</v>
      </c>
      <c r="CQ242" t="s">
        <v>465</v>
      </c>
      <c r="CR242" t="s">
        <v>5526</v>
      </c>
      <c r="CS242">
        <v>1.0395539201535899</v>
      </c>
      <c r="CT242">
        <v>20.7747305425554</v>
      </c>
    </row>
    <row r="243" spans="1:98" x14ac:dyDescent="0.2">
      <c r="A243">
        <v>-169.869346042128</v>
      </c>
      <c r="B243">
        <v>-19.048919755968999</v>
      </c>
      <c r="C243" t="s">
        <v>1176</v>
      </c>
      <c r="D243">
        <v>5</v>
      </c>
      <c r="E243">
        <v>4</v>
      </c>
      <c r="F243" t="s">
        <v>309</v>
      </c>
      <c r="G243" t="s">
        <v>1014</v>
      </c>
      <c r="H243">
        <v>1</v>
      </c>
      <c r="I243">
        <v>2</v>
      </c>
      <c r="J243" t="s">
        <v>1283</v>
      </c>
      <c r="K243" t="s">
        <v>317</v>
      </c>
      <c r="L243" t="s">
        <v>318</v>
      </c>
      <c r="M243">
        <v>0</v>
      </c>
      <c r="N243" t="s">
        <v>317</v>
      </c>
      <c r="O243" t="s">
        <v>318</v>
      </c>
      <c r="P243">
        <v>0</v>
      </c>
      <c r="Q243" t="s">
        <v>317</v>
      </c>
      <c r="R243" t="s">
        <v>318</v>
      </c>
      <c r="S243">
        <v>0</v>
      </c>
      <c r="T243" t="s">
        <v>317</v>
      </c>
      <c r="U243" t="s">
        <v>317</v>
      </c>
      <c r="V243" t="s">
        <v>318</v>
      </c>
      <c r="W243" t="s">
        <v>317</v>
      </c>
      <c r="Y243" t="s">
        <v>317</v>
      </c>
      <c r="Z243" t="s">
        <v>671</v>
      </c>
      <c r="AC243" t="s">
        <v>317</v>
      </c>
      <c r="AD243" t="s">
        <v>5313</v>
      </c>
      <c r="AF243" t="s">
        <v>317</v>
      </c>
      <c r="AH243">
        <v>3</v>
      </c>
      <c r="AI243">
        <v>3</v>
      </c>
      <c r="AJ243">
        <v>4</v>
      </c>
      <c r="AK243">
        <v>4</v>
      </c>
      <c r="AL243">
        <v>1626</v>
      </c>
      <c r="AM243">
        <v>3</v>
      </c>
      <c r="AN243">
        <v>10</v>
      </c>
      <c r="AO243">
        <v>2015</v>
      </c>
      <c r="AP243">
        <v>-99</v>
      </c>
      <c r="AQ243">
        <v>2003</v>
      </c>
      <c r="AR243" t="s">
        <v>1203</v>
      </c>
      <c r="AS243" t="s">
        <v>1204</v>
      </c>
      <c r="AT243">
        <v>-99</v>
      </c>
      <c r="AU243" t="s">
        <v>669</v>
      </c>
      <c r="AV243" t="s">
        <v>671</v>
      </c>
      <c r="AW243" t="s">
        <v>318</v>
      </c>
      <c r="AX243" t="s">
        <v>318</v>
      </c>
      <c r="AY243">
        <v>570</v>
      </c>
      <c r="AZ243">
        <v>570</v>
      </c>
      <c r="BA243">
        <v>-99</v>
      </c>
      <c r="BB243">
        <v>-99</v>
      </c>
      <c r="BC243">
        <v>23424904</v>
      </c>
      <c r="BD243">
        <v>23424904</v>
      </c>
      <c r="BE243" t="s">
        <v>1183</v>
      </c>
      <c r="BF243" t="s">
        <v>318</v>
      </c>
      <c r="BG243" t="s">
        <v>318</v>
      </c>
      <c r="BH243">
        <v>-99</v>
      </c>
      <c r="BI243">
        <v>-99</v>
      </c>
      <c r="BJ243" t="s">
        <v>3994</v>
      </c>
      <c r="BK243" t="s">
        <v>3994</v>
      </c>
      <c r="BL243" t="s">
        <v>4558</v>
      </c>
      <c r="BM243" t="s">
        <v>842</v>
      </c>
      <c r="BN243">
        <v>4</v>
      </c>
      <c r="BO243">
        <v>4</v>
      </c>
      <c r="BP243">
        <v>4</v>
      </c>
      <c r="BQ243">
        <v>3</v>
      </c>
      <c r="BR243">
        <v>-99</v>
      </c>
      <c r="BS243">
        <v>0</v>
      </c>
      <c r="BT243">
        <v>4</v>
      </c>
      <c r="BU243">
        <v>9</v>
      </c>
      <c r="BV243">
        <v>1159321133</v>
      </c>
      <c r="BW243" t="s">
        <v>5527</v>
      </c>
      <c r="BX243" t="s">
        <v>5528</v>
      </c>
      <c r="BY243" t="s">
        <v>5529</v>
      </c>
      <c r="BZ243" t="s">
        <v>317</v>
      </c>
      <c r="CA243" t="s">
        <v>317</v>
      </c>
      <c r="CB243" t="s">
        <v>317</v>
      </c>
      <c r="CC243" t="s">
        <v>317</v>
      </c>
      <c r="CD243" t="s">
        <v>5530</v>
      </c>
      <c r="CE243" t="s">
        <v>5531</v>
      </c>
      <c r="CF243" t="s">
        <v>317</v>
      </c>
      <c r="CG243" t="s">
        <v>317</v>
      </c>
      <c r="CH243" t="s">
        <v>317</v>
      </c>
      <c r="CI243" t="s">
        <v>5532</v>
      </c>
      <c r="CJ243" t="s">
        <v>5533</v>
      </c>
      <c r="CK243" t="s">
        <v>317</v>
      </c>
      <c r="CL243" t="s">
        <v>317</v>
      </c>
      <c r="CM243" t="s">
        <v>317</v>
      </c>
      <c r="CN243" t="s">
        <v>5534</v>
      </c>
      <c r="CO243" t="s">
        <v>317</v>
      </c>
      <c r="CP243" t="s">
        <v>317</v>
      </c>
      <c r="CQ243" t="s">
        <v>317</v>
      </c>
      <c r="CR243" t="s">
        <v>5535</v>
      </c>
      <c r="CS243">
        <v>1.8930655398662601E-2</v>
      </c>
      <c r="CT243">
        <v>0.58195837893505797</v>
      </c>
    </row>
    <row r="244" spans="1:98" x14ac:dyDescent="0.2">
      <c r="A244">
        <v>-170.39892092275599</v>
      </c>
      <c r="B244">
        <v>-14.254943512405299</v>
      </c>
      <c r="C244" t="s">
        <v>1176</v>
      </c>
      <c r="D244">
        <v>5</v>
      </c>
      <c r="E244">
        <v>4</v>
      </c>
      <c r="F244" t="s">
        <v>457</v>
      </c>
      <c r="G244" t="s">
        <v>1050</v>
      </c>
      <c r="H244">
        <v>1</v>
      </c>
      <c r="I244">
        <v>2</v>
      </c>
      <c r="J244" t="s">
        <v>1283</v>
      </c>
      <c r="K244" t="s">
        <v>15</v>
      </c>
      <c r="L244" t="s">
        <v>16</v>
      </c>
      <c r="M244">
        <v>0</v>
      </c>
      <c r="N244" t="s">
        <v>15</v>
      </c>
      <c r="O244" t="s">
        <v>16</v>
      </c>
      <c r="P244">
        <v>0</v>
      </c>
      <c r="Q244" t="s">
        <v>15</v>
      </c>
      <c r="R244" t="s">
        <v>16</v>
      </c>
      <c r="S244">
        <v>0</v>
      </c>
      <c r="T244" t="s">
        <v>15</v>
      </c>
      <c r="U244" t="s">
        <v>15</v>
      </c>
      <c r="V244" t="s">
        <v>16</v>
      </c>
      <c r="W244" t="s">
        <v>15</v>
      </c>
      <c r="Y244" t="s">
        <v>5536</v>
      </c>
      <c r="Z244" t="s">
        <v>520</v>
      </c>
      <c r="AA244" t="s">
        <v>15</v>
      </c>
      <c r="AC244" t="s">
        <v>15</v>
      </c>
      <c r="AD244" t="s">
        <v>3903</v>
      </c>
      <c r="AF244" t="s">
        <v>15</v>
      </c>
      <c r="AH244">
        <v>4</v>
      </c>
      <c r="AI244">
        <v>5</v>
      </c>
      <c r="AJ244">
        <v>1</v>
      </c>
      <c r="AK244">
        <v>1</v>
      </c>
      <c r="AL244">
        <v>51504</v>
      </c>
      <c r="AM244">
        <v>8</v>
      </c>
      <c r="AN244">
        <v>711</v>
      </c>
      <c r="AO244">
        <v>2017</v>
      </c>
      <c r="AP244">
        <v>2010</v>
      </c>
      <c r="AQ244">
        <v>2013</v>
      </c>
      <c r="AR244" t="s">
        <v>1203</v>
      </c>
      <c r="AS244" t="s">
        <v>1204</v>
      </c>
      <c r="AT244">
        <v>-99</v>
      </c>
      <c r="AU244" t="s">
        <v>4255</v>
      </c>
      <c r="AV244" t="s">
        <v>520</v>
      </c>
      <c r="AW244" t="s">
        <v>16</v>
      </c>
      <c r="AX244" t="s">
        <v>16</v>
      </c>
      <c r="AY244">
        <v>16</v>
      </c>
      <c r="AZ244">
        <v>16</v>
      </c>
      <c r="BA244" t="s">
        <v>520</v>
      </c>
      <c r="BB244" t="s">
        <v>16</v>
      </c>
      <c r="BC244">
        <v>23424746</v>
      </c>
      <c r="BD244">
        <v>23424746</v>
      </c>
      <c r="BE244" t="s">
        <v>1183</v>
      </c>
      <c r="BF244" t="s">
        <v>16</v>
      </c>
      <c r="BG244" t="s">
        <v>16</v>
      </c>
      <c r="BH244">
        <v>-99</v>
      </c>
      <c r="BI244">
        <v>-99</v>
      </c>
      <c r="BJ244" t="s">
        <v>3994</v>
      </c>
      <c r="BK244" t="s">
        <v>3994</v>
      </c>
      <c r="BL244" t="s">
        <v>4558</v>
      </c>
      <c r="BM244" t="s">
        <v>842</v>
      </c>
      <c r="BN244">
        <v>14</v>
      </c>
      <c r="BO244">
        <v>14</v>
      </c>
      <c r="BP244">
        <v>9</v>
      </c>
      <c r="BQ244">
        <v>3</v>
      </c>
      <c r="BR244">
        <v>-99</v>
      </c>
      <c r="BS244">
        <v>0</v>
      </c>
      <c r="BT244">
        <v>4</v>
      </c>
      <c r="BU244">
        <v>9</v>
      </c>
      <c r="BV244">
        <v>1159321357</v>
      </c>
      <c r="BW244" t="s">
        <v>5537</v>
      </c>
      <c r="BX244" t="s">
        <v>5538</v>
      </c>
      <c r="BY244" t="s">
        <v>5539</v>
      </c>
      <c r="BZ244" t="s">
        <v>5540</v>
      </c>
      <c r="CA244" t="s">
        <v>15</v>
      </c>
      <c r="CB244" t="s">
        <v>5541</v>
      </c>
      <c r="CC244" t="s">
        <v>5542</v>
      </c>
      <c r="CD244" t="s">
        <v>5543</v>
      </c>
      <c r="CE244" t="s">
        <v>5544</v>
      </c>
      <c r="CF244" t="s">
        <v>5545</v>
      </c>
      <c r="CG244" t="s">
        <v>5546</v>
      </c>
      <c r="CH244" t="s">
        <v>5547</v>
      </c>
      <c r="CI244" t="s">
        <v>5548</v>
      </c>
      <c r="CJ244" t="s">
        <v>5549</v>
      </c>
      <c r="CK244" t="s">
        <v>5550</v>
      </c>
      <c r="CL244" t="s">
        <v>5551</v>
      </c>
      <c r="CM244" t="s">
        <v>5552</v>
      </c>
      <c r="CN244" t="s">
        <v>5553</v>
      </c>
      <c r="CO244" t="s">
        <v>5554</v>
      </c>
      <c r="CP244" t="s">
        <v>5555</v>
      </c>
      <c r="CQ244" t="s">
        <v>5556</v>
      </c>
      <c r="CR244" t="s">
        <v>5557</v>
      </c>
      <c r="CS244">
        <v>1.5101439364229899E-2</v>
      </c>
      <c r="CT244">
        <v>1.07370505010421</v>
      </c>
    </row>
    <row r="245" spans="1:98" x14ac:dyDescent="0.2">
      <c r="A245">
        <v>134.34803333837101</v>
      </c>
      <c r="B245">
        <v>7.1976359739519804</v>
      </c>
      <c r="C245" t="s">
        <v>1176</v>
      </c>
      <c r="D245">
        <v>6</v>
      </c>
      <c r="E245">
        <v>6</v>
      </c>
      <c r="F245" t="s">
        <v>329</v>
      </c>
      <c r="G245" t="s">
        <v>330</v>
      </c>
      <c r="H245">
        <v>0</v>
      </c>
      <c r="I245">
        <v>2</v>
      </c>
      <c r="J245" t="s">
        <v>1177</v>
      </c>
      <c r="K245" t="s">
        <v>329</v>
      </c>
      <c r="L245" t="s">
        <v>330</v>
      </c>
      <c r="M245">
        <v>0</v>
      </c>
      <c r="N245" t="s">
        <v>329</v>
      </c>
      <c r="O245" t="s">
        <v>330</v>
      </c>
      <c r="P245">
        <v>0</v>
      </c>
      <c r="Q245" t="s">
        <v>329</v>
      </c>
      <c r="R245" t="s">
        <v>330</v>
      </c>
      <c r="S245">
        <v>0</v>
      </c>
      <c r="T245" t="s">
        <v>329</v>
      </c>
      <c r="U245" t="s">
        <v>329</v>
      </c>
      <c r="V245" t="s">
        <v>330</v>
      </c>
      <c r="W245" t="s">
        <v>329</v>
      </c>
      <c r="Y245" t="s">
        <v>329</v>
      </c>
      <c r="Z245" t="s">
        <v>677</v>
      </c>
      <c r="AA245" t="s">
        <v>5558</v>
      </c>
      <c r="AC245" t="s">
        <v>329</v>
      </c>
      <c r="AF245" t="s">
        <v>329</v>
      </c>
      <c r="AH245">
        <v>2</v>
      </c>
      <c r="AI245">
        <v>5</v>
      </c>
      <c r="AJ245">
        <v>1</v>
      </c>
      <c r="AK245">
        <v>12</v>
      </c>
      <c r="AL245">
        <v>21431</v>
      </c>
      <c r="AM245">
        <v>7</v>
      </c>
      <c r="AN245">
        <v>276</v>
      </c>
      <c r="AO245">
        <v>2017</v>
      </c>
      <c r="AP245">
        <v>2010</v>
      </c>
      <c r="AQ245">
        <v>2016</v>
      </c>
      <c r="AR245" t="s">
        <v>1203</v>
      </c>
      <c r="AS245" t="s">
        <v>1204</v>
      </c>
      <c r="AT245">
        <v>-99</v>
      </c>
      <c r="AU245" t="s">
        <v>718</v>
      </c>
      <c r="AV245" t="s">
        <v>677</v>
      </c>
      <c r="AW245" t="s">
        <v>330</v>
      </c>
      <c r="AX245" t="s">
        <v>330</v>
      </c>
      <c r="AY245">
        <v>585</v>
      </c>
      <c r="AZ245">
        <v>585</v>
      </c>
      <c r="BA245" t="s">
        <v>677</v>
      </c>
      <c r="BB245" t="s">
        <v>330</v>
      </c>
      <c r="BC245">
        <v>23424927</v>
      </c>
      <c r="BD245">
        <v>23424927</v>
      </c>
      <c r="BE245" t="s">
        <v>1183</v>
      </c>
      <c r="BF245" t="s">
        <v>330</v>
      </c>
      <c r="BG245" t="s">
        <v>330</v>
      </c>
      <c r="BH245">
        <v>-99</v>
      </c>
      <c r="BI245">
        <v>-99</v>
      </c>
      <c r="BJ245" t="s">
        <v>3994</v>
      </c>
      <c r="BK245" t="s">
        <v>3994</v>
      </c>
      <c r="BL245" t="s">
        <v>4649</v>
      </c>
      <c r="BM245" t="s">
        <v>842</v>
      </c>
      <c r="BN245">
        <v>5</v>
      </c>
      <c r="BO245">
        <v>5</v>
      </c>
      <c r="BP245">
        <v>5</v>
      </c>
      <c r="BQ245">
        <v>2</v>
      </c>
      <c r="BR245">
        <v>1</v>
      </c>
      <c r="BS245">
        <v>0</v>
      </c>
      <c r="BT245">
        <v>5</v>
      </c>
      <c r="BU245">
        <v>10</v>
      </c>
      <c r="BV245">
        <v>1159321171</v>
      </c>
      <c r="BW245" t="s">
        <v>5559</v>
      </c>
      <c r="BX245" t="s">
        <v>5560</v>
      </c>
      <c r="BY245" t="s">
        <v>5561</v>
      </c>
      <c r="BZ245" t="s">
        <v>329</v>
      </c>
      <c r="CA245" t="s">
        <v>329</v>
      </c>
      <c r="CB245" t="s">
        <v>5562</v>
      </c>
      <c r="CC245" t="s">
        <v>5562</v>
      </c>
      <c r="CD245" t="s">
        <v>5563</v>
      </c>
      <c r="CE245" t="s">
        <v>5564</v>
      </c>
      <c r="CF245" t="s">
        <v>329</v>
      </c>
      <c r="CG245" t="s">
        <v>329</v>
      </c>
      <c r="CH245" t="s">
        <v>329</v>
      </c>
      <c r="CI245" t="s">
        <v>5565</v>
      </c>
      <c r="CJ245" t="s">
        <v>5566</v>
      </c>
      <c r="CK245" t="s">
        <v>329</v>
      </c>
      <c r="CL245" t="s">
        <v>329</v>
      </c>
      <c r="CM245" t="s">
        <v>329</v>
      </c>
      <c r="CN245" t="s">
        <v>5567</v>
      </c>
      <c r="CO245" t="s">
        <v>329</v>
      </c>
      <c r="CP245" t="s">
        <v>329</v>
      </c>
      <c r="CQ245" t="s">
        <v>329</v>
      </c>
      <c r="CR245" t="s">
        <v>5568</v>
      </c>
      <c r="CS245">
        <v>4.0280522632883703E-2</v>
      </c>
      <c r="CT245">
        <v>2.4839248891552002</v>
      </c>
    </row>
    <row r="246" spans="1:98" x14ac:dyDescent="0.2">
      <c r="A246">
        <v>144.77193912022301</v>
      </c>
      <c r="B246">
        <v>13.443793017343699</v>
      </c>
      <c r="C246" t="s">
        <v>1176</v>
      </c>
      <c r="D246">
        <v>5</v>
      </c>
      <c r="E246">
        <v>6</v>
      </c>
      <c r="F246" t="s">
        <v>457</v>
      </c>
      <c r="G246" t="s">
        <v>1050</v>
      </c>
      <c r="H246">
        <v>1</v>
      </c>
      <c r="I246">
        <v>2</v>
      </c>
      <c r="J246" t="s">
        <v>1283</v>
      </c>
      <c r="K246" t="s">
        <v>185</v>
      </c>
      <c r="L246" t="s">
        <v>186</v>
      </c>
      <c r="M246">
        <v>0</v>
      </c>
      <c r="N246" t="s">
        <v>185</v>
      </c>
      <c r="O246" t="s">
        <v>186</v>
      </c>
      <c r="P246">
        <v>0</v>
      </c>
      <c r="Q246" t="s">
        <v>185</v>
      </c>
      <c r="R246" t="s">
        <v>186</v>
      </c>
      <c r="S246">
        <v>0</v>
      </c>
      <c r="T246" t="s">
        <v>185</v>
      </c>
      <c r="U246" t="s">
        <v>185</v>
      </c>
      <c r="V246" t="s">
        <v>186</v>
      </c>
      <c r="W246" t="s">
        <v>185</v>
      </c>
      <c r="Y246" t="s">
        <v>185</v>
      </c>
      <c r="Z246" t="s">
        <v>605</v>
      </c>
      <c r="AA246" t="s">
        <v>5569</v>
      </c>
      <c r="AC246" t="s">
        <v>185</v>
      </c>
      <c r="AD246" t="s">
        <v>3903</v>
      </c>
      <c r="AF246" t="s">
        <v>185</v>
      </c>
      <c r="AH246">
        <v>4</v>
      </c>
      <c r="AI246">
        <v>5</v>
      </c>
      <c r="AJ246">
        <v>1</v>
      </c>
      <c r="AK246">
        <v>1</v>
      </c>
      <c r="AL246">
        <v>167358</v>
      </c>
      <c r="AM246">
        <v>9</v>
      </c>
      <c r="AN246">
        <v>4882</v>
      </c>
      <c r="AO246">
        <v>2017</v>
      </c>
      <c r="AP246">
        <v>2010</v>
      </c>
      <c r="AQ246">
        <v>2013</v>
      </c>
      <c r="AR246" t="s">
        <v>1203</v>
      </c>
      <c r="AS246" t="s">
        <v>1289</v>
      </c>
      <c r="AT246">
        <v>-99</v>
      </c>
      <c r="AU246" t="s">
        <v>583</v>
      </c>
      <c r="AV246" t="s">
        <v>605</v>
      </c>
      <c r="AW246" t="s">
        <v>186</v>
      </c>
      <c r="AX246" t="s">
        <v>186</v>
      </c>
      <c r="AY246">
        <v>316</v>
      </c>
      <c r="AZ246">
        <v>316</v>
      </c>
      <c r="BA246" t="s">
        <v>605</v>
      </c>
      <c r="BB246" t="s">
        <v>186</v>
      </c>
      <c r="BC246">
        <v>23424832</v>
      </c>
      <c r="BD246">
        <v>23424832</v>
      </c>
      <c r="BE246" t="s">
        <v>1183</v>
      </c>
      <c r="BF246" t="s">
        <v>186</v>
      </c>
      <c r="BG246" t="s">
        <v>186</v>
      </c>
      <c r="BH246">
        <v>-99</v>
      </c>
      <c r="BI246">
        <v>-99</v>
      </c>
      <c r="BJ246" t="s">
        <v>3994</v>
      </c>
      <c r="BK246" t="s">
        <v>3994</v>
      </c>
      <c r="BL246" t="s">
        <v>4649</v>
      </c>
      <c r="BM246" t="s">
        <v>842</v>
      </c>
      <c r="BN246">
        <v>4</v>
      </c>
      <c r="BO246">
        <v>4</v>
      </c>
      <c r="BP246">
        <v>4</v>
      </c>
      <c r="BQ246">
        <v>2</v>
      </c>
      <c r="BR246">
        <v>-99</v>
      </c>
      <c r="BS246">
        <v>0</v>
      </c>
      <c r="BT246">
        <v>3</v>
      </c>
      <c r="BU246">
        <v>10</v>
      </c>
      <c r="BV246">
        <v>1159321359</v>
      </c>
      <c r="BW246" t="s">
        <v>5570</v>
      </c>
      <c r="BX246" t="s">
        <v>5571</v>
      </c>
      <c r="BY246" t="s">
        <v>5572</v>
      </c>
      <c r="BZ246" t="s">
        <v>185</v>
      </c>
      <c r="CA246" t="s">
        <v>185</v>
      </c>
      <c r="CB246" t="s">
        <v>185</v>
      </c>
      <c r="CC246" t="s">
        <v>185</v>
      </c>
      <c r="CD246" t="s">
        <v>5573</v>
      </c>
      <c r="CE246" t="s">
        <v>5574</v>
      </c>
      <c r="CF246" t="s">
        <v>185</v>
      </c>
      <c r="CG246" t="s">
        <v>185</v>
      </c>
      <c r="CH246" t="s">
        <v>185</v>
      </c>
      <c r="CI246" t="s">
        <v>5575</v>
      </c>
      <c r="CJ246" t="s">
        <v>5576</v>
      </c>
      <c r="CK246" t="s">
        <v>185</v>
      </c>
      <c r="CL246" t="s">
        <v>185</v>
      </c>
      <c r="CM246" t="s">
        <v>185</v>
      </c>
      <c r="CN246" t="s">
        <v>5577</v>
      </c>
      <c r="CO246" t="s">
        <v>185</v>
      </c>
      <c r="CP246" t="s">
        <v>185</v>
      </c>
      <c r="CQ246" t="s">
        <v>185</v>
      </c>
      <c r="CR246" t="s">
        <v>5578</v>
      </c>
      <c r="CS246">
        <v>4.70938152718645E-2</v>
      </c>
      <c r="CT246">
        <v>1.17824070773459</v>
      </c>
    </row>
    <row r="247" spans="1:98" x14ac:dyDescent="0.2">
      <c r="A247">
        <v>145.59995500569499</v>
      </c>
      <c r="B247">
        <v>16.2508597624362</v>
      </c>
      <c r="C247" t="s">
        <v>1176</v>
      </c>
      <c r="D247">
        <v>5</v>
      </c>
      <c r="E247">
        <v>6</v>
      </c>
      <c r="F247" t="s">
        <v>457</v>
      </c>
      <c r="G247" t="s">
        <v>1050</v>
      </c>
      <c r="H247">
        <v>1</v>
      </c>
      <c r="I247">
        <v>2</v>
      </c>
      <c r="J247" t="s">
        <v>1283</v>
      </c>
      <c r="K247" t="s">
        <v>321</v>
      </c>
      <c r="L247" t="s">
        <v>322</v>
      </c>
      <c r="M247">
        <v>0</v>
      </c>
      <c r="N247" t="s">
        <v>321</v>
      </c>
      <c r="O247" t="s">
        <v>322</v>
      </c>
      <c r="P247">
        <v>0</v>
      </c>
      <c r="Q247" t="s">
        <v>321</v>
      </c>
      <c r="R247" t="s">
        <v>322</v>
      </c>
      <c r="S247">
        <v>0</v>
      </c>
      <c r="T247" t="s">
        <v>5579</v>
      </c>
      <c r="U247" t="s">
        <v>321</v>
      </c>
      <c r="V247" t="s">
        <v>322</v>
      </c>
      <c r="W247" t="s">
        <v>5579</v>
      </c>
      <c r="Y247" t="s">
        <v>5580</v>
      </c>
      <c r="Z247" t="s">
        <v>673</v>
      </c>
      <c r="AA247" t="s">
        <v>5581</v>
      </c>
      <c r="AC247" t="s">
        <v>321</v>
      </c>
      <c r="AD247" t="s">
        <v>4902</v>
      </c>
      <c r="AF247" t="s">
        <v>321</v>
      </c>
      <c r="AH247">
        <v>4</v>
      </c>
      <c r="AI247">
        <v>5</v>
      </c>
      <c r="AJ247">
        <v>1</v>
      </c>
      <c r="AK247">
        <v>1</v>
      </c>
      <c r="AL247">
        <v>52263</v>
      </c>
      <c r="AM247">
        <v>8</v>
      </c>
      <c r="AN247">
        <v>682</v>
      </c>
      <c r="AO247">
        <v>2017</v>
      </c>
      <c r="AP247">
        <v>2010</v>
      </c>
      <c r="AQ247">
        <v>2013</v>
      </c>
      <c r="AR247" t="s">
        <v>1203</v>
      </c>
      <c r="AS247" t="s">
        <v>1289</v>
      </c>
      <c r="AT247">
        <v>-99</v>
      </c>
      <c r="AU247" t="s">
        <v>5582</v>
      </c>
      <c r="AV247" t="s">
        <v>673</v>
      </c>
      <c r="AW247" t="s">
        <v>322</v>
      </c>
      <c r="AX247" t="s">
        <v>322</v>
      </c>
      <c r="AY247">
        <v>580</v>
      </c>
      <c r="AZ247">
        <v>580</v>
      </c>
      <c r="BA247" t="s">
        <v>673</v>
      </c>
      <c r="BB247" t="s">
        <v>322</v>
      </c>
      <c r="BC247">
        <v>23424788</v>
      </c>
      <c r="BD247">
        <v>23424788</v>
      </c>
      <c r="BE247" t="s">
        <v>1183</v>
      </c>
      <c r="BF247" t="s">
        <v>322</v>
      </c>
      <c r="BG247" t="s">
        <v>322</v>
      </c>
      <c r="BH247">
        <v>-99</v>
      </c>
      <c r="BI247">
        <v>-99</v>
      </c>
      <c r="BJ247" t="s">
        <v>3994</v>
      </c>
      <c r="BK247" t="s">
        <v>3994</v>
      </c>
      <c r="BL247" t="s">
        <v>4649</v>
      </c>
      <c r="BM247" t="s">
        <v>842</v>
      </c>
      <c r="BN247">
        <v>14</v>
      </c>
      <c r="BO247">
        <v>24</v>
      </c>
      <c r="BP247">
        <v>6</v>
      </c>
      <c r="BQ247">
        <v>3</v>
      </c>
      <c r="BR247">
        <v>-99</v>
      </c>
      <c r="BS247">
        <v>0</v>
      </c>
      <c r="BT247">
        <v>5</v>
      </c>
      <c r="BU247">
        <v>10</v>
      </c>
      <c r="BV247">
        <v>1159321361</v>
      </c>
      <c r="BW247" t="s">
        <v>5583</v>
      </c>
      <c r="BX247" t="s">
        <v>5584</v>
      </c>
      <c r="BY247" t="s">
        <v>5585</v>
      </c>
      <c r="BZ247" t="s">
        <v>5586</v>
      </c>
      <c r="CA247" t="s">
        <v>321</v>
      </c>
      <c r="CB247" t="s">
        <v>5587</v>
      </c>
      <c r="CC247" t="s">
        <v>5588</v>
      </c>
      <c r="CD247" t="s">
        <v>5589</v>
      </c>
      <c r="CE247" t="s">
        <v>5590</v>
      </c>
      <c r="CF247" t="s">
        <v>5591</v>
      </c>
      <c r="CG247" t="s">
        <v>5592</v>
      </c>
      <c r="CH247" t="s">
        <v>5593</v>
      </c>
      <c r="CI247" t="s">
        <v>5594</v>
      </c>
      <c r="CJ247" t="s">
        <v>5595</v>
      </c>
      <c r="CK247" t="s">
        <v>5596</v>
      </c>
      <c r="CL247" t="s">
        <v>5597</v>
      </c>
      <c r="CM247" t="s">
        <v>5598</v>
      </c>
      <c r="CN247" t="s">
        <v>5599</v>
      </c>
      <c r="CO247" t="s">
        <v>5600</v>
      </c>
      <c r="CP247" t="s">
        <v>5601</v>
      </c>
      <c r="CQ247" t="s">
        <v>5602</v>
      </c>
      <c r="CR247" t="s">
        <v>5603</v>
      </c>
      <c r="CS247">
        <v>4.89951446986652E-2</v>
      </c>
      <c r="CT247">
        <v>2.90500460000698</v>
      </c>
    </row>
    <row r="248" spans="1:98" x14ac:dyDescent="0.2">
      <c r="A248">
        <v>50.546619347589797</v>
      </c>
      <c r="B248">
        <v>26.0527842944086</v>
      </c>
      <c r="C248" t="s">
        <v>1176</v>
      </c>
      <c r="D248">
        <v>5</v>
      </c>
      <c r="E248">
        <v>4</v>
      </c>
      <c r="F248" t="s">
        <v>39</v>
      </c>
      <c r="G248" t="s">
        <v>40</v>
      </c>
      <c r="H248">
        <v>0</v>
      </c>
      <c r="I248">
        <v>2</v>
      </c>
      <c r="J248" t="s">
        <v>1177</v>
      </c>
      <c r="K248" t="s">
        <v>39</v>
      </c>
      <c r="L248" t="s">
        <v>40</v>
      </c>
      <c r="M248">
        <v>0</v>
      </c>
      <c r="N248" t="s">
        <v>39</v>
      </c>
      <c r="O248" t="s">
        <v>40</v>
      </c>
      <c r="P248">
        <v>0</v>
      </c>
      <c r="Q248" t="s">
        <v>39</v>
      </c>
      <c r="R248" t="s">
        <v>40</v>
      </c>
      <c r="S248">
        <v>0</v>
      </c>
      <c r="T248" t="s">
        <v>39</v>
      </c>
      <c r="U248" t="s">
        <v>39</v>
      </c>
      <c r="V248" t="s">
        <v>40</v>
      </c>
      <c r="W248" t="s">
        <v>39</v>
      </c>
      <c r="Y248" t="s">
        <v>5604</v>
      </c>
      <c r="Z248" t="s">
        <v>532</v>
      </c>
      <c r="AA248" t="s">
        <v>5605</v>
      </c>
      <c r="AC248" t="s">
        <v>39</v>
      </c>
      <c r="AF248" t="s">
        <v>39</v>
      </c>
      <c r="AH248">
        <v>1</v>
      </c>
      <c r="AI248">
        <v>1</v>
      </c>
      <c r="AJ248">
        <v>1</v>
      </c>
      <c r="AK248">
        <v>9</v>
      </c>
      <c r="AL248">
        <v>1410942</v>
      </c>
      <c r="AM248">
        <v>12</v>
      </c>
      <c r="AN248">
        <v>66370</v>
      </c>
      <c r="AO248">
        <v>2017</v>
      </c>
      <c r="AP248">
        <v>2010</v>
      </c>
      <c r="AQ248">
        <v>2016</v>
      </c>
      <c r="AR248" t="s">
        <v>1203</v>
      </c>
      <c r="AS248" t="s">
        <v>1289</v>
      </c>
      <c r="AT248">
        <v>-99</v>
      </c>
      <c r="AU248" t="s">
        <v>543</v>
      </c>
      <c r="AV248" t="s">
        <v>532</v>
      </c>
      <c r="AW248" t="s">
        <v>40</v>
      </c>
      <c r="AX248" t="s">
        <v>40</v>
      </c>
      <c r="AY248">
        <v>48</v>
      </c>
      <c r="AZ248">
        <v>48</v>
      </c>
      <c r="BA248" t="s">
        <v>532</v>
      </c>
      <c r="BB248" t="s">
        <v>40</v>
      </c>
      <c r="BC248">
        <v>23424753</v>
      </c>
      <c r="BD248">
        <v>23424753</v>
      </c>
      <c r="BE248" t="s">
        <v>1183</v>
      </c>
      <c r="BF248" t="s">
        <v>40</v>
      </c>
      <c r="BG248" t="s">
        <v>40</v>
      </c>
      <c r="BH248">
        <v>-99</v>
      </c>
      <c r="BI248">
        <v>-99</v>
      </c>
      <c r="BJ248" t="s">
        <v>1184</v>
      </c>
      <c r="BK248" t="s">
        <v>1184</v>
      </c>
      <c r="BL248" t="s">
        <v>1291</v>
      </c>
      <c r="BM248" t="s">
        <v>897</v>
      </c>
      <c r="BN248">
        <v>7</v>
      </c>
      <c r="BO248">
        <v>7</v>
      </c>
      <c r="BP248">
        <v>5</v>
      </c>
      <c r="BQ248">
        <v>2</v>
      </c>
      <c r="BR248">
        <v>1</v>
      </c>
      <c r="BS248">
        <v>0</v>
      </c>
      <c r="BT248">
        <v>4</v>
      </c>
      <c r="BU248">
        <v>9</v>
      </c>
      <c r="BV248">
        <v>1159320413</v>
      </c>
      <c r="BW248" t="s">
        <v>5606</v>
      </c>
      <c r="BX248" t="s">
        <v>5607</v>
      </c>
      <c r="BY248" t="s">
        <v>5608</v>
      </c>
      <c r="BZ248" t="s">
        <v>39</v>
      </c>
      <c r="CA248" t="s">
        <v>39</v>
      </c>
      <c r="CB248" t="s">
        <v>5609</v>
      </c>
      <c r="CC248" t="s">
        <v>5610</v>
      </c>
      <c r="CD248" t="s">
        <v>5611</v>
      </c>
      <c r="CE248" t="s">
        <v>5612</v>
      </c>
      <c r="CF248" t="s">
        <v>5613</v>
      </c>
      <c r="CG248" t="s">
        <v>39</v>
      </c>
      <c r="CH248" t="s">
        <v>5613</v>
      </c>
      <c r="CI248" t="s">
        <v>5614</v>
      </c>
      <c r="CJ248" t="s">
        <v>5615</v>
      </c>
      <c r="CK248" t="s">
        <v>5613</v>
      </c>
      <c r="CL248" t="s">
        <v>5616</v>
      </c>
      <c r="CM248" t="s">
        <v>5613</v>
      </c>
      <c r="CN248" t="s">
        <v>5617</v>
      </c>
      <c r="CO248" t="s">
        <v>39</v>
      </c>
      <c r="CP248" t="s">
        <v>5618</v>
      </c>
      <c r="CQ248" t="s">
        <v>39</v>
      </c>
      <c r="CR248" t="s">
        <v>5619</v>
      </c>
      <c r="CS248">
        <v>5.2759770814191101E-2</v>
      </c>
      <c r="CT248">
        <v>1.2637127780194</v>
      </c>
    </row>
    <row r="249" spans="1:98" x14ac:dyDescent="0.2">
      <c r="A249">
        <v>154.390364345667</v>
      </c>
      <c r="B249">
        <v>-21.029283678666602</v>
      </c>
      <c r="C249" t="s">
        <v>1176</v>
      </c>
      <c r="D249">
        <v>6</v>
      </c>
      <c r="E249">
        <v>5</v>
      </c>
      <c r="F249" t="s">
        <v>31</v>
      </c>
      <c r="G249" t="s">
        <v>958</v>
      </c>
      <c r="H249">
        <v>1</v>
      </c>
      <c r="I249">
        <v>2</v>
      </c>
      <c r="J249" t="s">
        <v>1283</v>
      </c>
      <c r="K249" t="s">
        <v>965</v>
      </c>
      <c r="L249" t="s">
        <v>966</v>
      </c>
      <c r="M249">
        <v>0</v>
      </c>
      <c r="N249" t="s">
        <v>965</v>
      </c>
      <c r="O249" t="s">
        <v>966</v>
      </c>
      <c r="P249">
        <v>0</v>
      </c>
      <c r="Q249" t="s">
        <v>965</v>
      </c>
      <c r="R249" t="s">
        <v>966</v>
      </c>
      <c r="S249">
        <v>0</v>
      </c>
      <c r="T249" t="s">
        <v>5620</v>
      </c>
      <c r="U249" t="s">
        <v>965</v>
      </c>
      <c r="V249" t="s">
        <v>966</v>
      </c>
      <c r="W249" t="s">
        <v>5620</v>
      </c>
      <c r="Y249" t="s">
        <v>5621</v>
      </c>
      <c r="Z249" t="s">
        <v>1730</v>
      </c>
      <c r="AA249" t="s">
        <v>5622</v>
      </c>
      <c r="AD249" t="s">
        <v>4275</v>
      </c>
      <c r="AF249" t="s">
        <v>965</v>
      </c>
      <c r="AH249">
        <v>1</v>
      </c>
      <c r="AI249">
        <v>2</v>
      </c>
      <c r="AJ249">
        <v>2</v>
      </c>
      <c r="AK249">
        <v>7</v>
      </c>
      <c r="AL249">
        <v>4</v>
      </c>
      <c r="AM249">
        <v>1</v>
      </c>
      <c r="AN249">
        <v>0</v>
      </c>
      <c r="AO249">
        <v>2017</v>
      </c>
      <c r="AP249">
        <v>-99</v>
      </c>
      <c r="AQ249">
        <v>2016</v>
      </c>
      <c r="AR249" t="s">
        <v>1424</v>
      </c>
      <c r="AS249" t="s">
        <v>1425</v>
      </c>
      <c r="AT249">
        <v>-99</v>
      </c>
      <c r="AU249" t="s">
        <v>567</v>
      </c>
      <c r="AV249">
        <v>-99</v>
      </c>
      <c r="AW249">
        <v>-99</v>
      </c>
      <c r="AX249">
        <v>-99</v>
      </c>
      <c r="AY249">
        <v>-99</v>
      </c>
      <c r="AZ249">
        <v>-99</v>
      </c>
      <c r="BA249">
        <v>-99</v>
      </c>
      <c r="BB249">
        <v>-99</v>
      </c>
      <c r="BC249">
        <v>23424790</v>
      </c>
      <c r="BD249">
        <v>23424790</v>
      </c>
      <c r="BE249" t="s">
        <v>1183</v>
      </c>
      <c r="BF249" t="s">
        <v>32</v>
      </c>
      <c r="BG249" t="s">
        <v>966</v>
      </c>
      <c r="BH249">
        <v>-99</v>
      </c>
      <c r="BI249">
        <v>-99</v>
      </c>
      <c r="BJ249" t="s">
        <v>3994</v>
      </c>
      <c r="BK249" t="s">
        <v>3994</v>
      </c>
      <c r="BL249" t="s">
        <v>4278</v>
      </c>
      <c r="BM249" t="s">
        <v>842</v>
      </c>
      <c r="BN249">
        <v>13</v>
      </c>
      <c r="BO249">
        <v>17</v>
      </c>
      <c r="BP249">
        <v>6</v>
      </c>
      <c r="BQ249">
        <v>-99</v>
      </c>
      <c r="BR249">
        <v>-99</v>
      </c>
      <c r="BS249">
        <v>0</v>
      </c>
      <c r="BT249">
        <v>4.5</v>
      </c>
      <c r="BU249">
        <v>9.5</v>
      </c>
      <c r="BV249">
        <v>1159320359</v>
      </c>
      <c r="BW249" t="s">
        <v>5623</v>
      </c>
      <c r="BX249" t="s">
        <v>5624</v>
      </c>
      <c r="BY249" t="s">
        <v>5625</v>
      </c>
      <c r="BZ249" t="s">
        <v>5626</v>
      </c>
      <c r="CA249" t="s">
        <v>965</v>
      </c>
      <c r="CB249" t="s">
        <v>5627</v>
      </c>
      <c r="CC249" t="s">
        <v>5628</v>
      </c>
      <c r="CD249" t="s">
        <v>5629</v>
      </c>
      <c r="CE249" t="s">
        <v>5630</v>
      </c>
      <c r="CF249" t="s">
        <v>5631</v>
      </c>
      <c r="CG249" t="s">
        <v>5632</v>
      </c>
      <c r="CH249" t="s">
        <v>5633</v>
      </c>
      <c r="CI249" t="s">
        <v>5634</v>
      </c>
      <c r="CJ249" t="s">
        <v>5635</v>
      </c>
      <c r="CK249" t="s">
        <v>5636</v>
      </c>
      <c r="CL249" t="s">
        <v>5637</v>
      </c>
      <c r="CM249" t="s">
        <v>5638</v>
      </c>
      <c r="CN249" t="s">
        <v>5639</v>
      </c>
      <c r="CO249" t="s">
        <v>5640</v>
      </c>
      <c r="CP249" t="s">
        <v>5641</v>
      </c>
      <c r="CQ249" t="s">
        <v>5642</v>
      </c>
      <c r="CR249" t="s">
        <v>5643</v>
      </c>
      <c r="CS249" s="40">
        <v>1.8013852240983401E-6</v>
      </c>
      <c r="CT249">
        <v>7.0222993326291196E-3</v>
      </c>
    </row>
    <row r="250" spans="1:98" x14ac:dyDescent="0.2">
      <c r="A250">
        <v>114.927039933755</v>
      </c>
      <c r="B250">
        <v>10.5450203147401</v>
      </c>
      <c r="C250" t="s">
        <v>1176</v>
      </c>
      <c r="D250">
        <v>6</v>
      </c>
      <c r="E250">
        <v>6</v>
      </c>
      <c r="F250" t="s">
        <v>1032</v>
      </c>
      <c r="G250" t="s">
        <v>1033</v>
      </c>
      <c r="H250">
        <v>0</v>
      </c>
      <c r="I250">
        <v>2</v>
      </c>
      <c r="J250" t="s">
        <v>1560</v>
      </c>
      <c r="K250" t="s">
        <v>1032</v>
      </c>
      <c r="L250" t="s">
        <v>1033</v>
      </c>
      <c r="M250">
        <v>0</v>
      </c>
      <c r="N250" t="s">
        <v>1032</v>
      </c>
      <c r="O250" t="s">
        <v>1033</v>
      </c>
      <c r="P250">
        <v>0</v>
      </c>
      <c r="Q250" t="s">
        <v>1032</v>
      </c>
      <c r="R250" t="s">
        <v>1033</v>
      </c>
      <c r="S250">
        <v>1</v>
      </c>
      <c r="T250" t="s">
        <v>5644</v>
      </c>
      <c r="U250" t="s">
        <v>1032</v>
      </c>
      <c r="V250" t="s">
        <v>5645</v>
      </c>
      <c r="W250" t="s">
        <v>5644</v>
      </c>
      <c r="Y250" t="s">
        <v>5644</v>
      </c>
      <c r="Z250" t="s">
        <v>2471</v>
      </c>
      <c r="AD250" t="s">
        <v>1070</v>
      </c>
      <c r="AE250" t="s">
        <v>5646</v>
      </c>
      <c r="AF250" t="s">
        <v>1032</v>
      </c>
      <c r="AH250">
        <v>3</v>
      </c>
      <c r="AI250">
        <v>7</v>
      </c>
      <c r="AJ250">
        <v>6</v>
      </c>
      <c r="AK250">
        <v>-99</v>
      </c>
      <c r="AL250">
        <v>100</v>
      </c>
      <c r="AM250">
        <v>1</v>
      </c>
      <c r="AN250">
        <v>0.4</v>
      </c>
      <c r="AO250">
        <v>2017</v>
      </c>
      <c r="AP250">
        <v>-99</v>
      </c>
      <c r="AQ250">
        <v>2016</v>
      </c>
      <c r="AR250" t="s">
        <v>1424</v>
      </c>
      <c r="AS250" t="s">
        <v>1425</v>
      </c>
      <c r="AT250">
        <v>-99</v>
      </c>
      <c r="AU250" t="s">
        <v>679</v>
      </c>
      <c r="AV250">
        <v>-99</v>
      </c>
      <c r="AW250">
        <v>-99</v>
      </c>
      <c r="AX250">
        <v>-99</v>
      </c>
      <c r="AY250">
        <v>-99</v>
      </c>
      <c r="AZ250">
        <v>-99</v>
      </c>
      <c r="BA250">
        <v>-99</v>
      </c>
      <c r="BB250">
        <v>-99</v>
      </c>
      <c r="BC250">
        <v>23424921</v>
      </c>
      <c r="BD250">
        <v>23424921</v>
      </c>
      <c r="BE250" t="s">
        <v>1183</v>
      </c>
      <c r="BF250">
        <v>-99</v>
      </c>
      <c r="BG250" t="s">
        <v>1033</v>
      </c>
      <c r="BH250">
        <v>-99</v>
      </c>
      <c r="BI250">
        <v>-99</v>
      </c>
      <c r="BJ250" t="s">
        <v>1184</v>
      </c>
      <c r="BK250" t="s">
        <v>1184</v>
      </c>
      <c r="BL250" t="s">
        <v>1185</v>
      </c>
      <c r="BM250" t="s">
        <v>842</v>
      </c>
      <c r="BN250">
        <v>11</v>
      </c>
      <c r="BO250">
        <v>15</v>
      </c>
      <c r="BP250">
        <v>11</v>
      </c>
      <c r="BQ250">
        <v>-99</v>
      </c>
      <c r="BR250">
        <v>1</v>
      </c>
      <c r="BS250">
        <v>6</v>
      </c>
      <c r="BT250">
        <v>6</v>
      </c>
      <c r="BU250">
        <v>10</v>
      </c>
      <c r="BV250">
        <v>1159321165</v>
      </c>
      <c r="BW250" t="s">
        <v>5647</v>
      </c>
      <c r="BX250" t="s">
        <v>5648</v>
      </c>
      <c r="BY250" t="s">
        <v>5649</v>
      </c>
      <c r="BZ250" t="s">
        <v>5650</v>
      </c>
      <c r="CA250" t="s">
        <v>1032</v>
      </c>
      <c r="CB250" t="s">
        <v>5651</v>
      </c>
      <c r="CC250" t="s">
        <v>5652</v>
      </c>
      <c r="CD250" t="s">
        <v>5653</v>
      </c>
      <c r="CE250" t="s">
        <v>5654</v>
      </c>
      <c r="CF250" t="s">
        <v>5655</v>
      </c>
      <c r="CG250" t="s">
        <v>5656</v>
      </c>
      <c r="CH250" t="s">
        <v>5657</v>
      </c>
      <c r="CI250" t="s">
        <v>5658</v>
      </c>
      <c r="CJ250" t="s">
        <v>5659</v>
      </c>
      <c r="CK250" t="s">
        <v>5660</v>
      </c>
      <c r="CL250" t="s">
        <v>5661</v>
      </c>
      <c r="CM250" t="s">
        <v>5662</v>
      </c>
      <c r="CN250" t="s">
        <v>5663</v>
      </c>
      <c r="CO250" t="s">
        <v>5664</v>
      </c>
      <c r="CP250" t="s">
        <v>5665</v>
      </c>
      <c r="CQ250" t="s">
        <v>5666</v>
      </c>
      <c r="CR250" t="s">
        <v>5667</v>
      </c>
      <c r="CS250">
        <v>9.8960267769143706E-4</v>
      </c>
      <c r="CT250">
        <v>0.39718729668319802</v>
      </c>
    </row>
    <row r="251" spans="1:98" x14ac:dyDescent="0.2">
      <c r="A251">
        <v>-109.221264242508</v>
      </c>
      <c r="B251">
        <v>10.297389383681701</v>
      </c>
      <c r="C251" t="s">
        <v>1176</v>
      </c>
      <c r="D251">
        <v>6</v>
      </c>
      <c r="E251">
        <v>5</v>
      </c>
      <c r="F251" t="s">
        <v>159</v>
      </c>
      <c r="G251" t="s">
        <v>991</v>
      </c>
      <c r="H251">
        <v>1</v>
      </c>
      <c r="I251">
        <v>2</v>
      </c>
      <c r="J251" t="s">
        <v>1283</v>
      </c>
      <c r="K251" t="s">
        <v>997</v>
      </c>
      <c r="L251" t="s">
        <v>998</v>
      </c>
      <c r="M251">
        <v>0</v>
      </c>
      <c r="N251" t="s">
        <v>997</v>
      </c>
      <c r="O251" t="s">
        <v>998</v>
      </c>
      <c r="P251">
        <v>0</v>
      </c>
      <c r="Q251" t="s">
        <v>997</v>
      </c>
      <c r="R251" t="s">
        <v>998</v>
      </c>
      <c r="S251">
        <v>0</v>
      </c>
      <c r="T251" t="s">
        <v>5668</v>
      </c>
      <c r="U251" t="s">
        <v>997</v>
      </c>
      <c r="V251" t="s">
        <v>998</v>
      </c>
      <c r="W251" t="s">
        <v>5668</v>
      </c>
      <c r="Y251" t="s">
        <v>5669</v>
      </c>
      <c r="Z251" t="s">
        <v>568</v>
      </c>
      <c r="AF251" t="s">
        <v>997</v>
      </c>
      <c r="AH251">
        <v>7</v>
      </c>
      <c r="AI251">
        <v>5</v>
      </c>
      <c r="AJ251">
        <v>9</v>
      </c>
      <c r="AK251">
        <v>11</v>
      </c>
      <c r="AL251">
        <v>0</v>
      </c>
      <c r="AM251">
        <v>1</v>
      </c>
      <c r="AN251">
        <v>0</v>
      </c>
      <c r="AO251">
        <v>2017</v>
      </c>
      <c r="AP251">
        <v>-99</v>
      </c>
      <c r="AQ251">
        <v>2016</v>
      </c>
      <c r="AR251" t="s">
        <v>1424</v>
      </c>
      <c r="AS251" t="s">
        <v>1425</v>
      </c>
      <c r="AT251">
        <v>-99</v>
      </c>
      <c r="AU251" t="s">
        <v>5670</v>
      </c>
      <c r="AV251">
        <v>-99</v>
      </c>
      <c r="AW251">
        <v>-99</v>
      </c>
      <c r="AX251">
        <v>-99</v>
      </c>
      <c r="AY251">
        <v>-99</v>
      </c>
      <c r="AZ251">
        <v>-99</v>
      </c>
      <c r="BA251">
        <v>-99</v>
      </c>
      <c r="BB251">
        <v>-99</v>
      </c>
      <c r="BC251">
        <v>23424850</v>
      </c>
      <c r="BD251">
        <v>23424850</v>
      </c>
      <c r="BE251" t="s">
        <v>5671</v>
      </c>
      <c r="BF251" t="s">
        <v>160</v>
      </c>
      <c r="BG251" t="s">
        <v>998</v>
      </c>
      <c r="BH251">
        <v>-99</v>
      </c>
      <c r="BI251">
        <v>-99</v>
      </c>
      <c r="BJ251" t="s">
        <v>4610</v>
      </c>
      <c r="BK251" t="s">
        <v>1225</v>
      </c>
      <c r="BL251" t="s">
        <v>1731</v>
      </c>
      <c r="BM251" t="s">
        <v>882</v>
      </c>
      <c r="BN251">
        <v>13</v>
      </c>
      <c r="BO251">
        <v>17</v>
      </c>
      <c r="BP251">
        <v>7</v>
      </c>
      <c r="BQ251">
        <v>-99</v>
      </c>
      <c r="BR251">
        <v>-99</v>
      </c>
      <c r="BS251">
        <v>0</v>
      </c>
      <c r="BT251">
        <v>5</v>
      </c>
      <c r="BU251">
        <v>9.5</v>
      </c>
      <c r="BV251">
        <v>1159320635</v>
      </c>
      <c r="BW251" t="s">
        <v>5672</v>
      </c>
      <c r="BX251" t="s">
        <v>5673</v>
      </c>
      <c r="BY251" t="s">
        <v>5674</v>
      </c>
      <c r="BZ251" t="s">
        <v>5675</v>
      </c>
      <c r="CA251" t="s">
        <v>997</v>
      </c>
      <c r="CB251" t="s">
        <v>5676</v>
      </c>
      <c r="CC251" t="s">
        <v>5677</v>
      </c>
      <c r="CD251" t="s">
        <v>5678</v>
      </c>
      <c r="CE251" t="s">
        <v>5679</v>
      </c>
      <c r="CF251" t="s">
        <v>5680</v>
      </c>
      <c r="CG251" t="s">
        <v>5681</v>
      </c>
      <c r="CH251" t="s">
        <v>5682</v>
      </c>
      <c r="CI251" t="s">
        <v>5683</v>
      </c>
      <c r="CJ251" t="s">
        <v>5684</v>
      </c>
      <c r="CK251" t="s">
        <v>5682</v>
      </c>
      <c r="CL251" t="s">
        <v>5685</v>
      </c>
      <c r="CM251" t="s">
        <v>5686</v>
      </c>
      <c r="CN251" t="s">
        <v>5687</v>
      </c>
      <c r="CO251" t="s">
        <v>5688</v>
      </c>
      <c r="CP251" t="s">
        <v>5689</v>
      </c>
      <c r="CQ251" t="s">
        <v>5682</v>
      </c>
      <c r="CR251" t="s">
        <v>5690</v>
      </c>
      <c r="CS251">
        <v>4.1283914902123803E-4</v>
      </c>
      <c r="CT251">
        <v>8.1190068023716602E-2</v>
      </c>
    </row>
    <row r="252" spans="1:98" x14ac:dyDescent="0.2">
      <c r="A252">
        <v>113.55019686490201</v>
      </c>
      <c r="B252">
        <v>22.157785198349401</v>
      </c>
      <c r="C252" t="s">
        <v>1176</v>
      </c>
      <c r="D252">
        <v>0</v>
      </c>
      <c r="E252">
        <v>4</v>
      </c>
      <c r="F252" t="s">
        <v>93</v>
      </c>
      <c r="G252" t="s">
        <v>976</v>
      </c>
      <c r="H252">
        <v>1</v>
      </c>
      <c r="I252">
        <v>2</v>
      </c>
      <c r="J252" t="s">
        <v>1346</v>
      </c>
      <c r="K252" t="s">
        <v>978</v>
      </c>
      <c r="L252" t="s">
        <v>98</v>
      </c>
      <c r="M252">
        <v>0</v>
      </c>
      <c r="N252" t="s">
        <v>978</v>
      </c>
      <c r="O252" t="s">
        <v>98</v>
      </c>
      <c r="P252">
        <v>0</v>
      </c>
      <c r="Q252" t="s">
        <v>978</v>
      </c>
      <c r="R252" t="s">
        <v>98</v>
      </c>
      <c r="S252">
        <v>0</v>
      </c>
      <c r="T252" t="s">
        <v>5691</v>
      </c>
      <c r="U252" t="s">
        <v>5691</v>
      </c>
      <c r="V252" t="s">
        <v>98</v>
      </c>
      <c r="W252" t="s">
        <v>5691</v>
      </c>
      <c r="Y252" t="s">
        <v>5692</v>
      </c>
      <c r="Z252" t="s">
        <v>561</v>
      </c>
      <c r="AA252" t="s">
        <v>5693</v>
      </c>
      <c r="AC252" t="s">
        <v>5694</v>
      </c>
      <c r="AD252" t="s">
        <v>93</v>
      </c>
      <c r="AF252" t="s">
        <v>894</v>
      </c>
      <c r="AH252">
        <v>4</v>
      </c>
      <c r="AI252">
        <v>4</v>
      </c>
      <c r="AJ252">
        <v>4</v>
      </c>
      <c r="AK252">
        <v>3</v>
      </c>
      <c r="AL252">
        <v>601969</v>
      </c>
      <c r="AM252">
        <v>11</v>
      </c>
      <c r="AN252">
        <v>63220</v>
      </c>
      <c r="AO252">
        <v>2017</v>
      </c>
      <c r="AP252">
        <v>2011</v>
      </c>
      <c r="AQ252">
        <v>2016</v>
      </c>
      <c r="AR252" t="s">
        <v>1203</v>
      </c>
      <c r="AS252" t="s">
        <v>1289</v>
      </c>
      <c r="AT252">
        <v>-99</v>
      </c>
      <c r="AU252" t="s">
        <v>655</v>
      </c>
      <c r="AV252" t="s">
        <v>561</v>
      </c>
      <c r="AW252" t="s">
        <v>98</v>
      </c>
      <c r="AX252" t="s">
        <v>98</v>
      </c>
      <c r="AY252">
        <v>446</v>
      </c>
      <c r="AZ252">
        <v>446</v>
      </c>
      <c r="BA252" t="s">
        <v>561</v>
      </c>
      <c r="BB252" t="s">
        <v>98</v>
      </c>
      <c r="BC252">
        <v>20070017</v>
      </c>
      <c r="BD252">
        <v>20070017</v>
      </c>
      <c r="BE252" t="s">
        <v>1183</v>
      </c>
      <c r="BF252" t="s">
        <v>98</v>
      </c>
      <c r="BG252" t="s">
        <v>98</v>
      </c>
      <c r="BH252">
        <v>-99</v>
      </c>
      <c r="BI252">
        <v>-99</v>
      </c>
      <c r="BJ252" t="s">
        <v>1184</v>
      </c>
      <c r="BK252" t="s">
        <v>1184</v>
      </c>
      <c r="BL252" t="s">
        <v>1348</v>
      </c>
      <c r="BM252" t="s">
        <v>842</v>
      </c>
      <c r="BN252">
        <v>5</v>
      </c>
      <c r="BO252">
        <v>5</v>
      </c>
      <c r="BP252">
        <v>4</v>
      </c>
      <c r="BQ252">
        <v>-99</v>
      </c>
      <c r="BR252">
        <v>-99</v>
      </c>
      <c r="BS252">
        <v>0</v>
      </c>
      <c r="BT252">
        <v>4</v>
      </c>
      <c r="BU252">
        <v>9</v>
      </c>
      <c r="BV252">
        <v>1159320475</v>
      </c>
      <c r="BW252" t="s">
        <v>5695</v>
      </c>
      <c r="BX252" t="s">
        <v>5696</v>
      </c>
      <c r="BY252" t="s">
        <v>5697</v>
      </c>
      <c r="BZ252" t="s">
        <v>5694</v>
      </c>
      <c r="CA252" t="s">
        <v>5694</v>
      </c>
      <c r="CB252" t="s">
        <v>5691</v>
      </c>
      <c r="CC252" t="s">
        <v>5691</v>
      </c>
      <c r="CD252" t="s">
        <v>5698</v>
      </c>
      <c r="CE252" t="s">
        <v>5699</v>
      </c>
      <c r="CF252" t="s">
        <v>5700</v>
      </c>
      <c r="CG252" t="s">
        <v>5701</v>
      </c>
      <c r="CH252" t="s">
        <v>5691</v>
      </c>
      <c r="CI252" t="s">
        <v>5702</v>
      </c>
      <c r="CJ252" t="s">
        <v>5703</v>
      </c>
      <c r="CK252" t="s">
        <v>5694</v>
      </c>
      <c r="CL252" t="s">
        <v>5701</v>
      </c>
      <c r="CM252" t="s">
        <v>5694</v>
      </c>
      <c r="CN252" t="s">
        <v>5704</v>
      </c>
      <c r="CO252" t="s">
        <v>5691</v>
      </c>
      <c r="CP252" t="s">
        <v>5705</v>
      </c>
      <c r="CQ252" t="s">
        <v>5706</v>
      </c>
      <c r="CR252" t="s">
        <v>5707</v>
      </c>
      <c r="CS252">
        <v>2.6332785650993199E-3</v>
      </c>
      <c r="CT252">
        <v>0.42364627140612998</v>
      </c>
    </row>
    <row r="253" spans="1:98" x14ac:dyDescent="0.2">
      <c r="A253">
        <v>123.58636778644301</v>
      </c>
      <c r="B253">
        <v>-12.4325771768483</v>
      </c>
      <c r="C253" t="s">
        <v>1176</v>
      </c>
      <c r="D253">
        <v>6</v>
      </c>
      <c r="E253">
        <v>5</v>
      </c>
      <c r="F253" t="s">
        <v>31</v>
      </c>
      <c r="G253" t="s">
        <v>958</v>
      </c>
      <c r="H253">
        <v>1</v>
      </c>
      <c r="I253">
        <v>2</v>
      </c>
      <c r="J253" t="s">
        <v>1283</v>
      </c>
      <c r="K253" t="s">
        <v>967</v>
      </c>
      <c r="L253" t="s">
        <v>968</v>
      </c>
      <c r="M253">
        <v>0</v>
      </c>
      <c r="N253" t="s">
        <v>967</v>
      </c>
      <c r="O253" t="s">
        <v>968</v>
      </c>
      <c r="P253">
        <v>0</v>
      </c>
      <c r="Q253" t="s">
        <v>967</v>
      </c>
      <c r="R253" t="s">
        <v>968</v>
      </c>
      <c r="S253">
        <v>0</v>
      </c>
      <c r="T253" t="s">
        <v>5708</v>
      </c>
      <c r="U253" t="s">
        <v>967</v>
      </c>
      <c r="V253" t="s">
        <v>968</v>
      </c>
      <c r="W253" t="s">
        <v>5708</v>
      </c>
      <c r="Y253" t="s">
        <v>5709</v>
      </c>
      <c r="Z253" t="s">
        <v>528</v>
      </c>
      <c r="AA253" t="s">
        <v>5710</v>
      </c>
      <c r="AD253" t="s">
        <v>4275</v>
      </c>
      <c r="AF253" t="s">
        <v>967</v>
      </c>
      <c r="AH253">
        <v>1</v>
      </c>
      <c r="AI253">
        <v>2</v>
      </c>
      <c r="AJ253">
        <v>2</v>
      </c>
      <c r="AK253">
        <v>7</v>
      </c>
      <c r="AL253">
        <v>0</v>
      </c>
      <c r="AM253">
        <v>1</v>
      </c>
      <c r="AN253">
        <v>0</v>
      </c>
      <c r="AO253">
        <v>2017</v>
      </c>
      <c r="AP253">
        <v>-99</v>
      </c>
      <c r="AQ253">
        <v>2016</v>
      </c>
      <c r="AR253" t="s">
        <v>1424</v>
      </c>
      <c r="AS253" t="s">
        <v>1425</v>
      </c>
      <c r="AT253">
        <v>-99</v>
      </c>
      <c r="AU253" t="s">
        <v>529</v>
      </c>
      <c r="AV253">
        <v>-99</v>
      </c>
      <c r="AW253">
        <v>-99</v>
      </c>
      <c r="AX253">
        <v>-99</v>
      </c>
      <c r="AY253">
        <v>36</v>
      </c>
      <c r="AZ253">
        <v>-99</v>
      </c>
      <c r="BA253">
        <v>-99</v>
      </c>
      <c r="BB253">
        <v>-99</v>
      </c>
      <c r="BC253">
        <v>23424749</v>
      </c>
      <c r="BD253">
        <v>23424749</v>
      </c>
      <c r="BE253" t="s">
        <v>5711</v>
      </c>
      <c r="BF253" t="s">
        <v>32</v>
      </c>
      <c r="BG253" t="s">
        <v>968</v>
      </c>
      <c r="BH253">
        <v>-99</v>
      </c>
      <c r="BI253">
        <v>-99</v>
      </c>
      <c r="BJ253" t="s">
        <v>3994</v>
      </c>
      <c r="BK253" t="s">
        <v>3994</v>
      </c>
      <c r="BL253" t="s">
        <v>4278</v>
      </c>
      <c r="BM253" t="s">
        <v>842</v>
      </c>
      <c r="BN253">
        <v>23</v>
      </c>
      <c r="BO253">
        <v>27</v>
      </c>
      <c r="BP253">
        <v>7</v>
      </c>
      <c r="BQ253">
        <v>-99</v>
      </c>
      <c r="BR253">
        <v>-99</v>
      </c>
      <c r="BS253">
        <v>0</v>
      </c>
      <c r="BT253">
        <v>4.5</v>
      </c>
      <c r="BU253">
        <v>9.5</v>
      </c>
      <c r="BV253">
        <v>1159320353</v>
      </c>
      <c r="BW253" t="s">
        <v>5712</v>
      </c>
      <c r="BX253" t="s">
        <v>5713</v>
      </c>
      <c r="BY253" t="s">
        <v>5714</v>
      </c>
      <c r="BZ253" t="s">
        <v>5715</v>
      </c>
      <c r="CA253" t="s">
        <v>967</v>
      </c>
      <c r="CB253" t="s">
        <v>5716</v>
      </c>
      <c r="CC253" t="s">
        <v>5717</v>
      </c>
      <c r="CD253" t="s">
        <v>5718</v>
      </c>
      <c r="CE253" t="s">
        <v>5719</v>
      </c>
      <c r="CF253" t="s">
        <v>5720</v>
      </c>
      <c r="CG253" t="s">
        <v>5721</v>
      </c>
      <c r="CH253" t="s">
        <v>5722</v>
      </c>
      <c r="CI253" t="s">
        <v>5723</v>
      </c>
      <c r="CJ253" t="s">
        <v>5724</v>
      </c>
      <c r="CK253" t="s">
        <v>5725</v>
      </c>
      <c r="CL253" t="s">
        <v>5726</v>
      </c>
      <c r="CM253" t="s">
        <v>5727</v>
      </c>
      <c r="CN253" t="s">
        <v>5728</v>
      </c>
      <c r="CO253" t="s">
        <v>5729</v>
      </c>
      <c r="CP253" t="s">
        <v>5730</v>
      </c>
      <c r="CQ253" t="s">
        <v>5731</v>
      </c>
      <c r="CR253" t="s">
        <v>5732</v>
      </c>
      <c r="CS253">
        <v>2.2410352733004399E-4</v>
      </c>
      <c r="CT253">
        <v>6.4715214459492895E-2</v>
      </c>
    </row>
    <row r="254" spans="1:98" x14ac:dyDescent="0.2">
      <c r="A254">
        <v>-79.987865859317495</v>
      </c>
      <c r="B254">
        <v>15.795009963377399</v>
      </c>
      <c r="C254" t="s">
        <v>1176</v>
      </c>
      <c r="D254">
        <v>6</v>
      </c>
      <c r="E254">
        <v>8</v>
      </c>
      <c r="F254" t="s">
        <v>969</v>
      </c>
      <c r="G254" t="s">
        <v>970</v>
      </c>
      <c r="H254">
        <v>0</v>
      </c>
      <c r="I254">
        <v>2</v>
      </c>
      <c r="J254" t="s">
        <v>1560</v>
      </c>
      <c r="K254" t="s">
        <v>969</v>
      </c>
      <c r="L254" t="s">
        <v>970</v>
      </c>
      <c r="M254">
        <v>0</v>
      </c>
      <c r="N254" t="s">
        <v>969</v>
      </c>
      <c r="O254" t="s">
        <v>970</v>
      </c>
      <c r="P254">
        <v>0</v>
      </c>
      <c r="Q254" t="s">
        <v>969</v>
      </c>
      <c r="R254" t="s">
        <v>970</v>
      </c>
      <c r="S254">
        <v>1</v>
      </c>
      <c r="T254" t="s">
        <v>5733</v>
      </c>
      <c r="U254" t="s">
        <v>5734</v>
      </c>
      <c r="V254" t="s">
        <v>5735</v>
      </c>
      <c r="W254" t="s">
        <v>969</v>
      </c>
      <c r="AD254" t="s">
        <v>1070</v>
      </c>
      <c r="AE254" t="s">
        <v>5736</v>
      </c>
      <c r="AF254" t="s">
        <v>969</v>
      </c>
      <c r="AH254">
        <v>3</v>
      </c>
      <c r="AI254">
        <v>7</v>
      </c>
      <c r="AJ254">
        <v>6</v>
      </c>
      <c r="AK254">
        <v>-99</v>
      </c>
      <c r="AL254">
        <v>0</v>
      </c>
      <c r="AM254">
        <v>1</v>
      </c>
      <c r="AN254">
        <v>0</v>
      </c>
      <c r="AO254">
        <v>2017</v>
      </c>
      <c r="AP254">
        <v>-99</v>
      </c>
      <c r="AQ254">
        <v>2016</v>
      </c>
      <c r="AR254" t="s">
        <v>1424</v>
      </c>
      <c r="AS254" t="s">
        <v>1425</v>
      </c>
      <c r="AT254">
        <v>-99</v>
      </c>
      <c r="AU254">
        <v>-99</v>
      </c>
      <c r="AV254">
        <v>-99</v>
      </c>
      <c r="AW254">
        <v>-99</v>
      </c>
      <c r="AX254">
        <v>-99</v>
      </c>
      <c r="AY254">
        <v>-99</v>
      </c>
      <c r="AZ254">
        <v>-99</v>
      </c>
      <c r="BA254">
        <v>-99</v>
      </c>
      <c r="BB254">
        <v>-99</v>
      </c>
      <c r="BC254">
        <v>-99</v>
      </c>
      <c r="BD254">
        <v>-99</v>
      </c>
      <c r="BE254" t="s">
        <v>1290</v>
      </c>
      <c r="BF254">
        <v>-99</v>
      </c>
      <c r="BG254" t="s">
        <v>5735</v>
      </c>
      <c r="BH254">
        <v>-99</v>
      </c>
      <c r="BI254">
        <v>-99</v>
      </c>
      <c r="BJ254" t="s">
        <v>903</v>
      </c>
      <c r="BK254" t="s">
        <v>1225</v>
      </c>
      <c r="BL254" t="s">
        <v>1905</v>
      </c>
      <c r="BM254" t="s">
        <v>882</v>
      </c>
      <c r="BN254">
        <v>15</v>
      </c>
      <c r="BO254">
        <v>32</v>
      </c>
      <c r="BP254">
        <v>0</v>
      </c>
      <c r="BQ254">
        <v>-99</v>
      </c>
      <c r="BR254">
        <v>1</v>
      </c>
      <c r="BS254">
        <v>7</v>
      </c>
      <c r="BT254">
        <v>7</v>
      </c>
      <c r="BU254">
        <v>11</v>
      </c>
      <c r="BV254">
        <v>1159320425</v>
      </c>
      <c r="BW254" t="s">
        <v>5737</v>
      </c>
      <c r="BX254" t="s">
        <v>5738</v>
      </c>
      <c r="BY254" t="s">
        <v>5739</v>
      </c>
      <c r="BZ254" t="s">
        <v>5740</v>
      </c>
      <c r="CA254" t="s">
        <v>5733</v>
      </c>
      <c r="CB254" t="s">
        <v>5741</v>
      </c>
      <c r="CC254" t="s">
        <v>5742</v>
      </c>
      <c r="CD254" t="s">
        <v>5743</v>
      </c>
      <c r="CE254" t="s">
        <v>5744</v>
      </c>
      <c r="CF254" t="s">
        <v>5745</v>
      </c>
      <c r="CG254" t="s">
        <v>5746</v>
      </c>
      <c r="CH254" t="s">
        <v>5733</v>
      </c>
      <c r="CI254" t="s">
        <v>5747</v>
      </c>
      <c r="CJ254" t="s">
        <v>5748</v>
      </c>
      <c r="CK254" t="s">
        <v>5741</v>
      </c>
      <c r="CL254" t="s">
        <v>5741</v>
      </c>
      <c r="CM254" t="s">
        <v>5749</v>
      </c>
      <c r="CN254" t="s">
        <v>5750</v>
      </c>
      <c r="CO254" t="s">
        <v>5741</v>
      </c>
      <c r="CP254" t="s">
        <v>5733</v>
      </c>
      <c r="CQ254" t="s">
        <v>5733</v>
      </c>
      <c r="CR254" t="s">
        <v>5751</v>
      </c>
      <c r="CS254" s="40">
        <v>3.0249359497247501E-6</v>
      </c>
      <c r="CT254">
        <v>7.3643030478696102E-3</v>
      </c>
    </row>
    <row r="255" spans="1:98" x14ac:dyDescent="0.2">
      <c r="A255">
        <v>-78.638118727666594</v>
      </c>
      <c r="B255">
        <v>15.8644608963334</v>
      </c>
      <c r="C255" t="s">
        <v>1176</v>
      </c>
      <c r="D255">
        <v>6</v>
      </c>
      <c r="E255">
        <v>5</v>
      </c>
      <c r="F255" t="s">
        <v>1024</v>
      </c>
      <c r="G255" t="s">
        <v>1025</v>
      </c>
      <c r="H255">
        <v>0</v>
      </c>
      <c r="I255">
        <v>2</v>
      </c>
      <c r="J255" t="s">
        <v>1560</v>
      </c>
      <c r="K255" t="s">
        <v>1024</v>
      </c>
      <c r="L255" t="s">
        <v>1025</v>
      </c>
      <c r="M255">
        <v>0</v>
      </c>
      <c r="N255" t="s">
        <v>1024</v>
      </c>
      <c r="O255" t="s">
        <v>1025</v>
      </c>
      <c r="P255">
        <v>0</v>
      </c>
      <c r="Q255" t="s">
        <v>1024</v>
      </c>
      <c r="R255" t="s">
        <v>1025</v>
      </c>
      <c r="S255">
        <v>1</v>
      </c>
      <c r="T255" t="s">
        <v>1024</v>
      </c>
      <c r="U255" t="s">
        <v>1024</v>
      </c>
      <c r="V255" t="s">
        <v>5752</v>
      </c>
      <c r="W255" t="s">
        <v>1024</v>
      </c>
      <c r="Y255" t="s">
        <v>5753</v>
      </c>
      <c r="Z255" t="s">
        <v>712</v>
      </c>
      <c r="AD255" t="s">
        <v>1070</v>
      </c>
      <c r="AE255" t="s">
        <v>5754</v>
      </c>
      <c r="AF255" t="s">
        <v>1024</v>
      </c>
      <c r="AH255">
        <v>3</v>
      </c>
      <c r="AI255">
        <v>7</v>
      </c>
      <c r="AJ255">
        <v>6</v>
      </c>
      <c r="AK255">
        <v>-99</v>
      </c>
      <c r="AL255">
        <v>0</v>
      </c>
      <c r="AM255">
        <v>1</v>
      </c>
      <c r="AN255">
        <v>0</v>
      </c>
      <c r="AO255">
        <v>0</v>
      </c>
      <c r="AP255">
        <v>-99</v>
      </c>
      <c r="AQ255">
        <v>0</v>
      </c>
      <c r="AR255" t="s">
        <v>1424</v>
      </c>
      <c r="AS255" t="s">
        <v>1425</v>
      </c>
      <c r="AT255">
        <v>0</v>
      </c>
      <c r="AU255">
        <v>-99</v>
      </c>
      <c r="AV255">
        <v>-99</v>
      </c>
      <c r="AW255">
        <v>-99</v>
      </c>
      <c r="AX255">
        <v>-99</v>
      </c>
      <c r="AY255">
        <v>-99</v>
      </c>
      <c r="AZ255">
        <v>-99</v>
      </c>
      <c r="BA255">
        <v>-99</v>
      </c>
      <c r="BB255">
        <v>-99</v>
      </c>
      <c r="BC255">
        <v>-99</v>
      </c>
      <c r="BD255">
        <v>-99</v>
      </c>
      <c r="BE255" t="s">
        <v>1290</v>
      </c>
      <c r="BF255">
        <v>-99</v>
      </c>
      <c r="BG255" t="s">
        <v>5752</v>
      </c>
      <c r="BH255">
        <v>-99</v>
      </c>
      <c r="BI255">
        <v>-99</v>
      </c>
      <c r="BJ255" t="s">
        <v>903</v>
      </c>
      <c r="BK255" t="s">
        <v>1225</v>
      </c>
      <c r="BL255" t="s">
        <v>1905</v>
      </c>
      <c r="BM255" t="s">
        <v>882</v>
      </c>
      <c r="BN255">
        <v>15</v>
      </c>
      <c r="BO255">
        <v>15</v>
      </c>
      <c r="BP255">
        <v>4</v>
      </c>
      <c r="BQ255">
        <v>-99</v>
      </c>
      <c r="BR255">
        <v>1</v>
      </c>
      <c r="BS255">
        <v>7</v>
      </c>
      <c r="BT255">
        <v>7</v>
      </c>
      <c r="BU255">
        <v>9.5</v>
      </c>
      <c r="BV255">
        <v>1159321245</v>
      </c>
      <c r="BW255" t="s">
        <v>5755</v>
      </c>
      <c r="BX255" t="s">
        <v>5756</v>
      </c>
      <c r="BY255" t="s">
        <v>5757</v>
      </c>
      <c r="BZ255" t="s">
        <v>1024</v>
      </c>
      <c r="CA255" t="s">
        <v>1024</v>
      </c>
      <c r="CB255" t="s">
        <v>5758</v>
      </c>
      <c r="CC255" t="s">
        <v>5759</v>
      </c>
      <c r="CD255" t="s">
        <v>5760</v>
      </c>
      <c r="CE255" t="s">
        <v>5761</v>
      </c>
      <c r="CF255" t="s">
        <v>5762</v>
      </c>
      <c r="CG255" t="s">
        <v>5763</v>
      </c>
      <c r="CH255" t="s">
        <v>5764</v>
      </c>
      <c r="CI255" t="s">
        <v>5765</v>
      </c>
      <c r="CJ255" t="s">
        <v>5766</v>
      </c>
      <c r="CK255" t="s">
        <v>5767</v>
      </c>
      <c r="CL255" t="s">
        <v>5758</v>
      </c>
      <c r="CM255" t="s">
        <v>5768</v>
      </c>
      <c r="CN255" t="s">
        <v>5769</v>
      </c>
      <c r="CO255" t="s">
        <v>1024</v>
      </c>
      <c r="CP255" t="s">
        <v>1024</v>
      </c>
      <c r="CQ255" t="s">
        <v>1024</v>
      </c>
      <c r="CR255" t="s">
        <v>5770</v>
      </c>
      <c r="CS255" s="40">
        <v>8.8835756741900695E-6</v>
      </c>
      <c r="CT255">
        <v>1.38949315842424E-2</v>
      </c>
    </row>
    <row r="256" spans="1:98" x14ac:dyDescent="0.2">
      <c r="A256">
        <v>117.75381196333301</v>
      </c>
      <c r="B256">
        <v>15.152112822000101</v>
      </c>
      <c r="C256" t="s">
        <v>1176</v>
      </c>
      <c r="D256">
        <v>6</v>
      </c>
      <c r="E256">
        <v>6</v>
      </c>
      <c r="F256" t="s">
        <v>1022</v>
      </c>
      <c r="G256" t="s">
        <v>1023</v>
      </c>
      <c r="H256">
        <v>0</v>
      </c>
      <c r="I256">
        <v>2</v>
      </c>
      <c r="J256" t="s">
        <v>1560</v>
      </c>
      <c r="K256" t="s">
        <v>1022</v>
      </c>
      <c r="L256" t="s">
        <v>1023</v>
      </c>
      <c r="M256">
        <v>0</v>
      </c>
      <c r="N256" t="s">
        <v>1022</v>
      </c>
      <c r="O256" t="s">
        <v>1023</v>
      </c>
      <c r="P256">
        <v>0</v>
      </c>
      <c r="Q256" t="s">
        <v>1022</v>
      </c>
      <c r="R256" t="s">
        <v>1023</v>
      </c>
      <c r="S256">
        <v>1</v>
      </c>
      <c r="T256" t="s">
        <v>1022</v>
      </c>
      <c r="U256" t="s">
        <v>1022</v>
      </c>
      <c r="V256" t="s">
        <v>5771</v>
      </c>
      <c r="W256" t="s">
        <v>1022</v>
      </c>
      <c r="Y256" t="s">
        <v>5772</v>
      </c>
      <c r="Z256" t="s">
        <v>720</v>
      </c>
      <c r="AH256">
        <v>3</v>
      </c>
      <c r="AI256">
        <v>7</v>
      </c>
      <c r="AJ256">
        <v>6</v>
      </c>
      <c r="AK256">
        <v>-99</v>
      </c>
      <c r="AL256">
        <v>0</v>
      </c>
      <c r="AM256">
        <v>1</v>
      </c>
      <c r="AN256">
        <v>0</v>
      </c>
      <c r="AO256">
        <v>2012</v>
      </c>
      <c r="AP256">
        <v>-99</v>
      </c>
      <c r="AQ256">
        <v>2016</v>
      </c>
      <c r="AR256" t="s">
        <v>1424</v>
      </c>
      <c r="AS256" t="s">
        <v>1425</v>
      </c>
      <c r="AT256">
        <v>0</v>
      </c>
      <c r="AU256">
        <v>-99</v>
      </c>
      <c r="AV256">
        <v>-99</v>
      </c>
      <c r="AW256">
        <v>-99</v>
      </c>
      <c r="AX256">
        <v>-99</v>
      </c>
      <c r="AY256">
        <v>-99</v>
      </c>
      <c r="AZ256">
        <v>-99</v>
      </c>
      <c r="BA256">
        <v>-99</v>
      </c>
      <c r="BB256">
        <v>-99</v>
      </c>
      <c r="BC256">
        <v>-99</v>
      </c>
      <c r="BD256">
        <v>-99</v>
      </c>
      <c r="BE256" t="s">
        <v>1290</v>
      </c>
      <c r="BF256">
        <v>-99</v>
      </c>
      <c r="BG256" t="s">
        <v>1023</v>
      </c>
      <c r="BH256">
        <v>-99</v>
      </c>
      <c r="BI256">
        <v>-99</v>
      </c>
      <c r="BJ256" t="s">
        <v>1184</v>
      </c>
      <c r="BK256" t="s">
        <v>1184</v>
      </c>
      <c r="BL256" t="s">
        <v>1185</v>
      </c>
      <c r="BM256" t="s">
        <v>842</v>
      </c>
      <c r="BN256">
        <v>16</v>
      </c>
      <c r="BO256">
        <v>16</v>
      </c>
      <c r="BP256">
        <v>4</v>
      </c>
      <c r="BQ256">
        <v>-99</v>
      </c>
      <c r="BR256">
        <v>1</v>
      </c>
      <c r="BS256">
        <v>7</v>
      </c>
      <c r="BT256">
        <v>6</v>
      </c>
      <c r="BU256">
        <v>10</v>
      </c>
      <c r="BV256">
        <v>1159321227</v>
      </c>
      <c r="BW256" t="s">
        <v>5773</v>
      </c>
      <c r="BX256" t="s">
        <v>5774</v>
      </c>
      <c r="BY256" t="s">
        <v>5775</v>
      </c>
      <c r="BZ256" t="s">
        <v>5776</v>
      </c>
      <c r="CA256" t="s">
        <v>5777</v>
      </c>
      <c r="CB256" t="s">
        <v>5778</v>
      </c>
      <c r="CC256" t="s">
        <v>5779</v>
      </c>
      <c r="CD256" t="s">
        <v>5780</v>
      </c>
      <c r="CE256" t="s">
        <v>5781</v>
      </c>
      <c r="CF256" t="s">
        <v>5782</v>
      </c>
      <c r="CG256" t="s">
        <v>5783</v>
      </c>
      <c r="CH256" t="s">
        <v>5777</v>
      </c>
      <c r="CI256" t="s">
        <v>5784</v>
      </c>
      <c r="CJ256" t="s">
        <v>5785</v>
      </c>
      <c r="CK256" t="s">
        <v>5786</v>
      </c>
      <c r="CL256" t="s">
        <v>5787</v>
      </c>
      <c r="CM256" t="s">
        <v>5788</v>
      </c>
      <c r="CN256" t="s">
        <v>5789</v>
      </c>
      <c r="CO256" t="s">
        <v>5790</v>
      </c>
      <c r="CP256" t="s">
        <v>5777</v>
      </c>
      <c r="CQ256" t="s">
        <v>5791</v>
      </c>
      <c r="CR256" t="s">
        <v>5792</v>
      </c>
      <c r="CS256" s="40">
        <v>8.2228153814867306E-6</v>
      </c>
      <c r="CT256">
        <v>1.1546083649885E-2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bycountry</vt:lpstr>
      <vt:lpstr>Final Data</vt:lpstr>
      <vt:lpstr>Aggregate Info</vt:lpstr>
      <vt:lpstr>Population 2015</vt:lpstr>
      <vt:lpstr>GDP data</vt:lpstr>
      <vt:lpstr>Land Area</vt:lpstr>
      <vt:lpstr>Marine Area</vt:lpstr>
      <vt:lpstr>Temperature Data</vt:lpstr>
      <vt:lpstr>Country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Kedia</dc:creator>
  <cp:lastModifiedBy>Rising, James</cp:lastModifiedBy>
  <dcterms:created xsi:type="dcterms:W3CDTF">2023-07-19T11:19:54Z</dcterms:created>
  <dcterms:modified xsi:type="dcterms:W3CDTF">2024-07-18T19:03:49Z</dcterms:modified>
</cp:coreProperties>
</file>