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wrence Price\Dropbox\Anthony Mitchell\2012 Summer\"/>
    </mc:Choice>
  </mc:AlternateContent>
  <bookViews>
    <workbookView xWindow="120" yWindow="492" windowWidth="12396" windowHeight="7740" activeTab="2"/>
  </bookViews>
  <sheets>
    <sheet name="NGA Protocol" sheetId="1" r:id="rId1"/>
    <sheet name="Trial Plans 1" sheetId="26" r:id="rId2"/>
    <sheet name="Directions" sheetId="28" r:id="rId3"/>
    <sheet name="Spray Sheet" sheetId="24" r:id="rId4"/>
    <sheet name="Dosage Master" sheetId="22" r:id="rId5"/>
    <sheet name="19 DAT1 19-3-2013" sheetId="29" r:id="rId6"/>
    <sheet name="31 DAT1 31-3-2013" sheetId="33" r:id="rId7"/>
    <sheet name="Yield 18-4-2013" sheetId="34" r:id="rId8"/>
    <sheet name="Summary" sheetId="9" r:id="rId9"/>
    <sheet name="Weather Quirindi BOM" sheetId="30" r:id="rId10"/>
  </sheets>
  <externalReferences>
    <externalReference r:id="rId11"/>
    <externalReference r:id="rId12"/>
  </externalReferences>
  <definedNames>
    <definedName name="_Key2" localSheetId="5" hidden="1">'[1]TRIALNOS-W97'!#REF!</definedName>
    <definedName name="_Key2" localSheetId="6" hidden="1">'[1]TRIALNOS-W97'!#REF!</definedName>
    <definedName name="_Key2" localSheetId="4" hidden="1">'[1]TRIALNOS-W97'!#REF!</definedName>
    <definedName name="_Key2" localSheetId="0" hidden="1">'[1]TRIALNOS-W97'!#REF!</definedName>
    <definedName name="_Key2" localSheetId="1" hidden="1">'[1]TRIALNOS-W97'!#REF!</definedName>
    <definedName name="_Key2" localSheetId="7" hidden="1">'[1]TRIALNOS-W97'!#REF!</definedName>
    <definedName name="_Key2" hidden="1">'[1]TRIALNOS-W97'!#REF!</definedName>
    <definedName name="_Order1" hidden="1">255</definedName>
    <definedName name="_Order2" hidden="1">255</definedName>
    <definedName name="_Regression_Int" hidden="1">1</definedName>
    <definedName name="_xlnm.Print_Area" localSheetId="0">'NGA Protocol'!$A$1:$K$27</definedName>
    <definedName name="Z_4ED3B459_8CCF_427D_BCB7_B6C2356342A5_.wvu.PrintArea" localSheetId="0" hidden="1">'NGA Protocol'!$A$1:$F$32</definedName>
    <definedName name="Z_60D7A983_4DB2_462C_9266_4B3A555AD22F_.wvu.PrintArea" localSheetId="0" hidden="1">'NGA Protocol'!$A$1:$F$32</definedName>
  </definedNames>
  <calcPr calcId="152511"/>
  <customWorkbookViews>
    <customWorkbookView name="Rob Duncan - Personal View" guid="{4ED3B459-8CCF-427D-BCB7-B6C2356342A5}" mergeInterval="0" personalView="1" maximized="1" windowWidth="1600" windowHeight="676" activeSheetId="1"/>
    <customWorkbookView name="Lawrie Price - Personal View" guid="{60D7A983-4DB2-462C-9266-4B3A555AD22F}" mergeInterval="0" personalView="1" maximized="1" windowWidth="1020" windowHeight="500" activeSheetId="7"/>
  </customWorkbookViews>
</workbook>
</file>

<file path=xl/calcChain.xml><?xml version="1.0" encoding="utf-8"?>
<calcChain xmlns="http://schemas.openxmlformats.org/spreadsheetml/2006/main">
  <c r="F65" i="34" l="1"/>
  <c r="F66" i="34"/>
  <c r="F67" i="34"/>
  <c r="F58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37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62" i="34"/>
  <c r="F63" i="34"/>
  <c r="F64" i="34"/>
  <c r="F32" i="34"/>
  <c r="F33" i="34"/>
  <c r="F34" i="34"/>
  <c r="F35" i="34"/>
  <c r="F36" i="34"/>
  <c r="F15" i="34"/>
  <c r="C12" i="34"/>
  <c r="C11" i="34"/>
  <c r="C10" i="34"/>
  <c r="B4" i="34"/>
  <c r="A4" i="34"/>
  <c r="B3" i="34"/>
  <c r="A3" i="34"/>
  <c r="B2" i="34"/>
  <c r="A2" i="34"/>
  <c r="B1" i="34"/>
  <c r="A1" i="34"/>
  <c r="EZ149" i="33" l="1"/>
  <c r="EY149" i="33"/>
  <c r="EZ148" i="33"/>
  <c r="EY148" i="33"/>
  <c r="EZ147" i="33"/>
  <c r="EY147" i="33"/>
  <c r="EZ146" i="33"/>
  <c r="EY146" i="33"/>
  <c r="EZ145" i="33"/>
  <c r="EY145" i="33"/>
  <c r="EZ144" i="33"/>
  <c r="EY144" i="33"/>
  <c r="EZ143" i="33"/>
  <c r="EY143" i="33"/>
  <c r="EZ142" i="33"/>
  <c r="EY142" i="33"/>
  <c r="EZ141" i="33"/>
  <c r="EY141" i="33"/>
  <c r="EZ140" i="33"/>
  <c r="EY140" i="33"/>
  <c r="EZ139" i="33"/>
  <c r="EY139" i="33"/>
  <c r="EZ119" i="33"/>
  <c r="EY119" i="33"/>
  <c r="EZ118" i="33"/>
  <c r="EY118" i="33"/>
  <c r="EZ117" i="33"/>
  <c r="EY117" i="33"/>
  <c r="EZ116" i="33"/>
  <c r="EY116" i="33"/>
  <c r="EZ115" i="33"/>
  <c r="EY115" i="33"/>
  <c r="EZ114" i="33"/>
  <c r="EY114" i="33"/>
  <c r="EZ113" i="33"/>
  <c r="EY113" i="33"/>
  <c r="EZ112" i="33"/>
  <c r="EY112" i="33"/>
  <c r="EZ111" i="33"/>
  <c r="EY111" i="33"/>
  <c r="EZ110" i="33"/>
  <c r="EY110" i="33"/>
  <c r="EZ109" i="33"/>
  <c r="EY109" i="33"/>
  <c r="EY80" i="33"/>
  <c r="EZ80" i="33"/>
  <c r="EY81" i="33"/>
  <c r="EZ81" i="33"/>
  <c r="EY82" i="33"/>
  <c r="EZ82" i="33"/>
  <c r="EY83" i="33"/>
  <c r="EZ83" i="33"/>
  <c r="EY84" i="33"/>
  <c r="EZ84" i="33"/>
  <c r="EY85" i="33"/>
  <c r="EZ85" i="33"/>
  <c r="EY86" i="33"/>
  <c r="EZ86" i="33"/>
  <c r="EY87" i="33"/>
  <c r="EZ87" i="33"/>
  <c r="EY88" i="33"/>
  <c r="EZ88" i="33"/>
  <c r="EY89" i="33"/>
  <c r="EZ89" i="33"/>
  <c r="EZ79" i="33"/>
  <c r="EY79" i="33"/>
  <c r="EZ59" i="33"/>
  <c r="EY59" i="33"/>
  <c r="EZ58" i="33"/>
  <c r="EY58" i="33"/>
  <c r="EZ57" i="33"/>
  <c r="EY57" i="33"/>
  <c r="EZ56" i="33"/>
  <c r="EY56" i="33"/>
  <c r="EZ55" i="33"/>
  <c r="EY55" i="33"/>
  <c r="EZ54" i="33"/>
  <c r="EY54" i="33"/>
  <c r="EZ53" i="33"/>
  <c r="EY53" i="33"/>
  <c r="EZ52" i="33"/>
  <c r="EY52" i="33"/>
  <c r="EZ51" i="33"/>
  <c r="EY51" i="33"/>
  <c r="EZ50" i="33"/>
  <c r="EY50" i="33"/>
  <c r="EZ49" i="33"/>
  <c r="EY49" i="33"/>
  <c r="EZ29" i="33"/>
  <c r="EY29" i="33"/>
  <c r="EZ28" i="33"/>
  <c r="EY28" i="33"/>
  <c r="EZ27" i="33"/>
  <c r="EY27" i="33"/>
  <c r="EZ26" i="33"/>
  <c r="EY26" i="33"/>
  <c r="EZ25" i="33"/>
  <c r="EY25" i="33"/>
  <c r="EZ24" i="33"/>
  <c r="EY24" i="33"/>
  <c r="EZ23" i="33"/>
  <c r="EY23" i="33"/>
  <c r="EZ22" i="33"/>
  <c r="EY22" i="33"/>
  <c r="EZ21" i="33"/>
  <c r="EY21" i="33"/>
  <c r="EZ20" i="33"/>
  <c r="EY20" i="33"/>
  <c r="EZ19" i="33"/>
  <c r="EY19" i="33"/>
  <c r="EM47" i="33" l="1"/>
  <c r="EL47" i="33"/>
  <c r="EK47" i="33"/>
  <c r="EM46" i="33"/>
  <c r="EL46" i="33"/>
  <c r="EK46" i="33"/>
  <c r="EM45" i="33"/>
  <c r="EL45" i="33"/>
  <c r="EK45" i="33"/>
  <c r="EM44" i="33"/>
  <c r="EL44" i="33"/>
  <c r="EK44" i="33"/>
  <c r="EM43" i="33"/>
  <c r="EL43" i="33"/>
  <c r="EK43" i="33"/>
  <c r="EM42" i="33"/>
  <c r="EL42" i="33"/>
  <c r="EK42" i="33"/>
  <c r="EM41" i="33"/>
  <c r="EL41" i="33"/>
  <c r="EK41" i="33"/>
  <c r="EM40" i="33"/>
  <c r="EL40" i="33"/>
  <c r="EK40" i="33"/>
  <c r="EM39" i="33"/>
  <c r="EL39" i="33"/>
  <c r="EK39" i="33"/>
  <c r="EM38" i="33"/>
  <c r="EL38" i="33"/>
  <c r="EK38" i="33"/>
  <c r="EM37" i="33"/>
  <c r="EL37" i="33"/>
  <c r="EK37" i="33"/>
  <c r="EM36" i="33"/>
  <c r="EL36" i="33"/>
  <c r="EK36" i="33"/>
  <c r="EM35" i="33"/>
  <c r="EL35" i="33"/>
  <c r="EK35" i="33"/>
  <c r="EM34" i="33"/>
  <c r="EL34" i="33"/>
  <c r="EK34" i="33"/>
  <c r="EM33" i="33"/>
  <c r="EL33" i="33"/>
  <c r="EK33" i="33"/>
  <c r="EM32" i="33"/>
  <c r="EL32" i="33"/>
  <c r="EK32" i="33"/>
  <c r="EM31" i="33"/>
  <c r="EL31" i="33"/>
  <c r="EK31" i="33"/>
  <c r="EM30" i="33"/>
  <c r="EL30" i="33"/>
  <c r="EK30" i="33"/>
  <c r="EM29" i="33"/>
  <c r="EL29" i="33"/>
  <c r="EK29" i="33"/>
  <c r="EM28" i="33"/>
  <c r="EL28" i="33"/>
  <c r="EK28" i="33"/>
  <c r="EM27" i="33"/>
  <c r="EL27" i="33"/>
  <c r="EK27" i="33"/>
  <c r="EM26" i="33"/>
  <c r="EL26" i="33"/>
  <c r="EK26" i="33"/>
  <c r="EM25" i="33"/>
  <c r="EL25" i="33"/>
  <c r="EK25" i="33"/>
  <c r="EM24" i="33"/>
  <c r="EL24" i="33"/>
  <c r="EK24" i="33"/>
  <c r="EM23" i="33"/>
  <c r="EL23" i="33"/>
  <c r="EK23" i="33"/>
  <c r="EM22" i="33"/>
  <c r="EL22" i="33"/>
  <c r="EK22" i="33"/>
  <c r="EM21" i="33"/>
  <c r="EL21" i="33"/>
  <c r="EK21" i="33"/>
  <c r="EM20" i="33"/>
  <c r="EL20" i="33"/>
  <c r="EK20" i="33"/>
  <c r="EM19" i="33"/>
  <c r="EL19" i="33"/>
  <c r="EK19" i="33"/>
  <c r="EM18" i="33"/>
  <c r="EL18" i="33"/>
  <c r="EK18" i="33"/>
  <c r="EM17" i="33"/>
  <c r="EL17" i="33"/>
  <c r="EK17" i="33"/>
  <c r="EM16" i="33"/>
  <c r="EL16" i="33"/>
  <c r="EK16" i="33"/>
  <c r="EM15" i="33"/>
  <c r="EL15" i="33"/>
  <c r="EK15" i="33"/>
  <c r="EI47" i="33"/>
  <c r="EH47" i="33"/>
  <c r="EG47" i="33"/>
  <c r="EI46" i="33"/>
  <c r="EH46" i="33"/>
  <c r="EG46" i="33"/>
  <c r="EI45" i="33"/>
  <c r="EH45" i="33"/>
  <c r="EG45" i="33"/>
  <c r="EI44" i="33"/>
  <c r="EH44" i="33"/>
  <c r="EG44" i="33"/>
  <c r="EI43" i="33"/>
  <c r="EH43" i="33"/>
  <c r="EG43" i="33"/>
  <c r="EI42" i="33"/>
  <c r="EH42" i="33"/>
  <c r="EG42" i="33"/>
  <c r="EI41" i="33"/>
  <c r="EH41" i="33"/>
  <c r="EG41" i="33"/>
  <c r="EI40" i="33"/>
  <c r="EH40" i="33"/>
  <c r="EG40" i="33"/>
  <c r="EI39" i="33"/>
  <c r="EH39" i="33"/>
  <c r="EG39" i="33"/>
  <c r="EI38" i="33"/>
  <c r="EH38" i="33"/>
  <c r="EG38" i="33"/>
  <c r="EI37" i="33"/>
  <c r="EH37" i="33"/>
  <c r="EG37" i="33"/>
  <c r="EI36" i="33"/>
  <c r="EH36" i="33"/>
  <c r="EG36" i="33"/>
  <c r="EI35" i="33"/>
  <c r="EH35" i="33"/>
  <c r="EG35" i="33"/>
  <c r="EI34" i="33"/>
  <c r="EH34" i="33"/>
  <c r="EG34" i="33"/>
  <c r="EI33" i="33"/>
  <c r="EH33" i="33"/>
  <c r="EG33" i="33"/>
  <c r="EI32" i="33"/>
  <c r="EH32" i="33"/>
  <c r="EG32" i="33"/>
  <c r="EI31" i="33"/>
  <c r="EH31" i="33"/>
  <c r="EG31" i="33"/>
  <c r="EI30" i="33"/>
  <c r="EH30" i="33"/>
  <c r="EG30" i="33"/>
  <c r="EI29" i="33"/>
  <c r="EH29" i="33"/>
  <c r="EG29" i="33"/>
  <c r="EI28" i="33"/>
  <c r="EH28" i="33"/>
  <c r="EG28" i="33"/>
  <c r="EI27" i="33"/>
  <c r="EH27" i="33"/>
  <c r="EG27" i="33"/>
  <c r="EI26" i="33"/>
  <c r="EH26" i="33"/>
  <c r="EG26" i="33"/>
  <c r="EI25" i="33"/>
  <c r="EH25" i="33"/>
  <c r="EG25" i="33"/>
  <c r="EI24" i="33"/>
  <c r="EH24" i="33"/>
  <c r="EG24" i="33"/>
  <c r="EI23" i="33"/>
  <c r="EH23" i="33"/>
  <c r="EG23" i="33"/>
  <c r="EI22" i="33"/>
  <c r="EH22" i="33"/>
  <c r="EG22" i="33"/>
  <c r="EI21" i="33"/>
  <c r="EH21" i="33"/>
  <c r="EG21" i="33"/>
  <c r="EI20" i="33"/>
  <c r="EH20" i="33"/>
  <c r="EG20" i="33"/>
  <c r="EI19" i="33"/>
  <c r="EH19" i="33"/>
  <c r="EG19" i="33"/>
  <c r="EI18" i="33"/>
  <c r="EH18" i="33"/>
  <c r="EG18" i="33"/>
  <c r="EI17" i="33"/>
  <c r="EH17" i="33"/>
  <c r="EG17" i="33"/>
  <c r="EI16" i="33"/>
  <c r="EH16" i="33"/>
  <c r="EG16" i="33"/>
  <c r="EI15" i="33"/>
  <c r="EH15" i="33"/>
  <c r="EG15" i="33"/>
  <c r="EE47" i="33"/>
  <c r="ED47" i="33"/>
  <c r="EC47" i="33"/>
  <c r="EE46" i="33"/>
  <c r="ED46" i="33"/>
  <c r="EC46" i="33"/>
  <c r="EE45" i="33"/>
  <c r="ED45" i="33"/>
  <c r="EC45" i="33"/>
  <c r="EE44" i="33"/>
  <c r="ED44" i="33"/>
  <c r="EC44" i="33"/>
  <c r="EE43" i="33"/>
  <c r="ED43" i="33"/>
  <c r="EC43" i="33"/>
  <c r="EE42" i="33"/>
  <c r="ED42" i="33"/>
  <c r="EC42" i="33"/>
  <c r="EE41" i="33"/>
  <c r="ED41" i="33"/>
  <c r="EC41" i="33"/>
  <c r="EE40" i="33"/>
  <c r="ED40" i="33"/>
  <c r="EC40" i="33"/>
  <c r="EE39" i="33"/>
  <c r="ED39" i="33"/>
  <c r="EC39" i="33"/>
  <c r="EE38" i="33"/>
  <c r="ED38" i="33"/>
  <c r="EC38" i="33"/>
  <c r="EE37" i="33"/>
  <c r="ED37" i="33"/>
  <c r="EC37" i="33"/>
  <c r="EE36" i="33"/>
  <c r="ED36" i="33"/>
  <c r="EC36" i="33"/>
  <c r="EE35" i="33"/>
  <c r="ED35" i="33"/>
  <c r="EC35" i="33"/>
  <c r="EE34" i="33"/>
  <c r="ED34" i="33"/>
  <c r="EC34" i="33"/>
  <c r="EE33" i="33"/>
  <c r="ED33" i="33"/>
  <c r="EC33" i="33"/>
  <c r="EE32" i="33"/>
  <c r="ED32" i="33"/>
  <c r="EC32" i="33"/>
  <c r="EE31" i="33"/>
  <c r="ED31" i="33"/>
  <c r="EC31" i="33"/>
  <c r="EE30" i="33"/>
  <c r="ED30" i="33"/>
  <c r="EC30" i="33"/>
  <c r="EE29" i="33"/>
  <c r="ED29" i="33"/>
  <c r="EC29" i="33"/>
  <c r="EE28" i="33"/>
  <c r="ED28" i="33"/>
  <c r="EC28" i="33"/>
  <c r="EE27" i="33"/>
  <c r="ED27" i="33"/>
  <c r="EC27" i="33"/>
  <c r="EE26" i="33"/>
  <c r="ED26" i="33"/>
  <c r="EC26" i="33"/>
  <c r="EE25" i="33"/>
  <c r="ED25" i="33"/>
  <c r="EC25" i="33"/>
  <c r="EE24" i="33"/>
  <c r="ED24" i="33"/>
  <c r="EC24" i="33"/>
  <c r="EE23" i="33"/>
  <c r="ED23" i="33"/>
  <c r="EC23" i="33"/>
  <c r="EE22" i="33"/>
  <c r="ED22" i="33"/>
  <c r="EC22" i="33"/>
  <c r="EE21" i="33"/>
  <c r="ED21" i="33"/>
  <c r="EC21" i="33"/>
  <c r="EE20" i="33"/>
  <c r="ED20" i="33"/>
  <c r="EC20" i="33"/>
  <c r="EE19" i="33"/>
  <c r="ED19" i="33"/>
  <c r="EC19" i="33"/>
  <c r="EE18" i="33"/>
  <c r="ED18" i="33"/>
  <c r="EC18" i="33"/>
  <c r="EE17" i="33"/>
  <c r="ED17" i="33"/>
  <c r="EC17" i="33"/>
  <c r="EE16" i="33"/>
  <c r="ED16" i="33"/>
  <c r="EC16" i="33"/>
  <c r="EE15" i="33"/>
  <c r="ED15" i="33"/>
  <c r="EC15" i="33"/>
  <c r="EA47" i="33"/>
  <c r="DZ47" i="33"/>
  <c r="DY47" i="33"/>
  <c r="EA46" i="33"/>
  <c r="DZ46" i="33"/>
  <c r="DY46" i="33"/>
  <c r="EA45" i="33"/>
  <c r="DZ45" i="33"/>
  <c r="DY45" i="33"/>
  <c r="EA44" i="33"/>
  <c r="DZ44" i="33"/>
  <c r="DY44" i="33"/>
  <c r="EA43" i="33"/>
  <c r="DZ43" i="33"/>
  <c r="DY43" i="33"/>
  <c r="EA42" i="33"/>
  <c r="DZ42" i="33"/>
  <c r="DY42" i="33"/>
  <c r="EA41" i="33"/>
  <c r="DZ41" i="33"/>
  <c r="DY41" i="33"/>
  <c r="EA40" i="33"/>
  <c r="DZ40" i="33"/>
  <c r="DY40" i="33"/>
  <c r="EA39" i="33"/>
  <c r="DZ39" i="33"/>
  <c r="DY39" i="33"/>
  <c r="EA38" i="33"/>
  <c r="DZ38" i="33"/>
  <c r="DY38" i="33"/>
  <c r="EA37" i="33"/>
  <c r="DZ37" i="33"/>
  <c r="DY37" i="33"/>
  <c r="EA36" i="33"/>
  <c r="DZ36" i="33"/>
  <c r="DY36" i="33"/>
  <c r="EA35" i="33"/>
  <c r="DZ35" i="33"/>
  <c r="DY35" i="33"/>
  <c r="EA34" i="33"/>
  <c r="DZ34" i="33"/>
  <c r="DY34" i="33"/>
  <c r="EA33" i="33"/>
  <c r="DZ33" i="33"/>
  <c r="DY33" i="33"/>
  <c r="EA32" i="33"/>
  <c r="DZ32" i="33"/>
  <c r="DY32" i="33"/>
  <c r="EA31" i="33"/>
  <c r="DZ31" i="33"/>
  <c r="DY31" i="33"/>
  <c r="EA30" i="33"/>
  <c r="DZ30" i="33"/>
  <c r="DY30" i="33"/>
  <c r="EA29" i="33"/>
  <c r="DZ29" i="33"/>
  <c r="DY29" i="33"/>
  <c r="EA28" i="33"/>
  <c r="DZ28" i="33"/>
  <c r="DY28" i="33"/>
  <c r="EA27" i="33"/>
  <c r="DZ27" i="33"/>
  <c r="DY27" i="33"/>
  <c r="EA26" i="33"/>
  <c r="DZ26" i="33"/>
  <c r="DY26" i="33"/>
  <c r="EA25" i="33"/>
  <c r="DZ25" i="33"/>
  <c r="DY25" i="33"/>
  <c r="EA24" i="33"/>
  <c r="DZ24" i="33"/>
  <c r="DY24" i="33"/>
  <c r="EA23" i="33"/>
  <c r="DZ23" i="33"/>
  <c r="DY23" i="33"/>
  <c r="EA22" i="33"/>
  <c r="DZ22" i="33"/>
  <c r="DY22" i="33"/>
  <c r="EA21" i="33"/>
  <c r="DZ21" i="33"/>
  <c r="DY21" i="33"/>
  <c r="EA20" i="33"/>
  <c r="DZ20" i="33"/>
  <c r="DY20" i="33"/>
  <c r="EA19" i="33"/>
  <c r="DZ19" i="33"/>
  <c r="DY19" i="33"/>
  <c r="EA18" i="33"/>
  <c r="DZ18" i="33"/>
  <c r="DY18" i="33"/>
  <c r="EA17" i="33"/>
  <c r="DZ17" i="33"/>
  <c r="DY17" i="33"/>
  <c r="EA16" i="33"/>
  <c r="DZ16" i="33"/>
  <c r="DY16" i="33"/>
  <c r="EA15" i="33"/>
  <c r="DZ15" i="33"/>
  <c r="DY15" i="33"/>
  <c r="DU16" i="33"/>
  <c r="DV16" i="33"/>
  <c r="DW16" i="33"/>
  <c r="DU17" i="33"/>
  <c r="DV17" i="33"/>
  <c r="DW17" i="33"/>
  <c r="DU18" i="33"/>
  <c r="DV18" i="33"/>
  <c r="DW18" i="33"/>
  <c r="DU19" i="33"/>
  <c r="DV19" i="33"/>
  <c r="DW19" i="33"/>
  <c r="DU20" i="33"/>
  <c r="DV20" i="33"/>
  <c r="DW20" i="33"/>
  <c r="DU21" i="33"/>
  <c r="DV21" i="33"/>
  <c r="DW21" i="33"/>
  <c r="DU22" i="33"/>
  <c r="DV22" i="33"/>
  <c r="DW22" i="33"/>
  <c r="DU23" i="33"/>
  <c r="DV23" i="33"/>
  <c r="DW23" i="33"/>
  <c r="DU24" i="33"/>
  <c r="DV24" i="33"/>
  <c r="DW24" i="33"/>
  <c r="DU25" i="33"/>
  <c r="DV25" i="33"/>
  <c r="DW25" i="33"/>
  <c r="DU26" i="33"/>
  <c r="DV26" i="33"/>
  <c r="DW26" i="33"/>
  <c r="DU27" i="33"/>
  <c r="DV27" i="33"/>
  <c r="DW27" i="33"/>
  <c r="DU28" i="33"/>
  <c r="DV28" i="33"/>
  <c r="DW28" i="33"/>
  <c r="DU29" i="33"/>
  <c r="DV29" i="33"/>
  <c r="DW29" i="33"/>
  <c r="DU30" i="33"/>
  <c r="DV30" i="33"/>
  <c r="DW30" i="33"/>
  <c r="DU31" i="33"/>
  <c r="DV31" i="33"/>
  <c r="DW31" i="33"/>
  <c r="DU32" i="33"/>
  <c r="DV32" i="33"/>
  <c r="DW32" i="33"/>
  <c r="DU33" i="33"/>
  <c r="DV33" i="33"/>
  <c r="DW33" i="33"/>
  <c r="DU34" i="33"/>
  <c r="DV34" i="33"/>
  <c r="DW34" i="33"/>
  <c r="DU35" i="33"/>
  <c r="DV35" i="33"/>
  <c r="DW35" i="33"/>
  <c r="DU36" i="33"/>
  <c r="DV36" i="33"/>
  <c r="DW36" i="33"/>
  <c r="DU37" i="33"/>
  <c r="DV37" i="33"/>
  <c r="DW37" i="33"/>
  <c r="DU38" i="33"/>
  <c r="DV38" i="33"/>
  <c r="DW38" i="33"/>
  <c r="DU39" i="33"/>
  <c r="DV39" i="33"/>
  <c r="DW39" i="33"/>
  <c r="DU40" i="33"/>
  <c r="DV40" i="33"/>
  <c r="DW40" i="33"/>
  <c r="DU41" i="33"/>
  <c r="DV41" i="33"/>
  <c r="DW41" i="33"/>
  <c r="DU42" i="33"/>
  <c r="DV42" i="33"/>
  <c r="DW42" i="33"/>
  <c r="DU43" i="33"/>
  <c r="DV43" i="33"/>
  <c r="DW43" i="33"/>
  <c r="DU44" i="33"/>
  <c r="DV44" i="33"/>
  <c r="DW44" i="33"/>
  <c r="DU45" i="33"/>
  <c r="DV45" i="33"/>
  <c r="DW45" i="33"/>
  <c r="DU46" i="33"/>
  <c r="DV46" i="33"/>
  <c r="DW46" i="33"/>
  <c r="DU47" i="33"/>
  <c r="DV47" i="33"/>
  <c r="DW47" i="33"/>
  <c r="DW15" i="33"/>
  <c r="DV15" i="33"/>
  <c r="DU15" i="33"/>
  <c r="DN64" i="33"/>
  <c r="DM64" i="33"/>
  <c r="DL64" i="33"/>
  <c r="DJ64" i="33"/>
  <c r="DI64" i="33"/>
  <c r="DH64" i="33"/>
  <c r="DG64" i="33"/>
  <c r="DF64" i="33"/>
  <c r="DE64" i="33"/>
  <c r="DN63" i="33"/>
  <c r="DM63" i="33"/>
  <c r="DL63" i="33"/>
  <c r="DJ63" i="33"/>
  <c r="DI63" i="33"/>
  <c r="DH63" i="33"/>
  <c r="DG63" i="33"/>
  <c r="DF63" i="33"/>
  <c r="DE63" i="33"/>
  <c r="DN62" i="33"/>
  <c r="DM62" i="33"/>
  <c r="DL62" i="33"/>
  <c r="DJ62" i="33"/>
  <c r="DI62" i="33"/>
  <c r="DH62" i="33"/>
  <c r="DG62" i="33"/>
  <c r="DF62" i="33"/>
  <c r="DE62" i="33"/>
  <c r="DN61" i="33"/>
  <c r="DM61" i="33"/>
  <c r="DL61" i="33"/>
  <c r="DJ61" i="33"/>
  <c r="DI61" i="33"/>
  <c r="DH61" i="33"/>
  <c r="DG61" i="33"/>
  <c r="DF61" i="33"/>
  <c r="DE61" i="33"/>
  <c r="DN60" i="33"/>
  <c r="DM60" i="33"/>
  <c r="DL60" i="33"/>
  <c r="DJ60" i="33"/>
  <c r="DI60" i="33"/>
  <c r="DH60" i="33"/>
  <c r="DG60" i="33"/>
  <c r="DF60" i="33"/>
  <c r="DE60" i="33"/>
  <c r="DN59" i="33"/>
  <c r="DM59" i="33"/>
  <c r="DL59" i="33"/>
  <c r="DJ59" i="33"/>
  <c r="DI59" i="33"/>
  <c r="DH59" i="33"/>
  <c r="DG59" i="33"/>
  <c r="DF59" i="33"/>
  <c r="DE59" i="33"/>
  <c r="DN58" i="33"/>
  <c r="DM58" i="33"/>
  <c r="DL58" i="33"/>
  <c r="DJ58" i="33"/>
  <c r="DI58" i="33"/>
  <c r="DH58" i="33"/>
  <c r="DG58" i="33"/>
  <c r="DF58" i="33"/>
  <c r="DE58" i="33"/>
  <c r="DN57" i="33"/>
  <c r="DM57" i="33"/>
  <c r="DL57" i="33"/>
  <c r="DJ57" i="33"/>
  <c r="DI57" i="33"/>
  <c r="DH57" i="33"/>
  <c r="DG57" i="33"/>
  <c r="DF57" i="33"/>
  <c r="DE57" i="33"/>
  <c r="DN56" i="33"/>
  <c r="DM56" i="33"/>
  <c r="DL56" i="33"/>
  <c r="DJ56" i="33"/>
  <c r="DI56" i="33"/>
  <c r="DH56" i="33"/>
  <c r="DG56" i="33"/>
  <c r="DF56" i="33"/>
  <c r="DE56" i="33"/>
  <c r="DN55" i="33"/>
  <c r="DM55" i="33"/>
  <c r="DL55" i="33"/>
  <c r="DJ55" i="33"/>
  <c r="DI55" i="33"/>
  <c r="DH55" i="33"/>
  <c r="DG55" i="33"/>
  <c r="DF55" i="33"/>
  <c r="DE55" i="33"/>
  <c r="DN54" i="33"/>
  <c r="DM54" i="33"/>
  <c r="DL54" i="33"/>
  <c r="DJ54" i="33"/>
  <c r="DI54" i="33"/>
  <c r="DH54" i="33"/>
  <c r="DG54" i="33"/>
  <c r="DF54" i="33"/>
  <c r="DE54" i="33"/>
  <c r="DN53" i="33"/>
  <c r="DM53" i="33"/>
  <c r="DL53" i="33"/>
  <c r="DJ53" i="33"/>
  <c r="DI53" i="33"/>
  <c r="DH53" i="33"/>
  <c r="DG53" i="33"/>
  <c r="DF53" i="33"/>
  <c r="DE53" i="33"/>
  <c r="DN52" i="33"/>
  <c r="DM52" i="33"/>
  <c r="DL52" i="33"/>
  <c r="DJ52" i="33"/>
  <c r="DI52" i="33"/>
  <c r="DH52" i="33"/>
  <c r="DG52" i="33"/>
  <c r="DF52" i="33"/>
  <c r="DE52" i="33"/>
  <c r="DN51" i="33"/>
  <c r="DM51" i="33"/>
  <c r="DL51" i="33"/>
  <c r="DJ51" i="33"/>
  <c r="DI51" i="33"/>
  <c r="DH51" i="33"/>
  <c r="DG51" i="33"/>
  <c r="DF51" i="33"/>
  <c r="DE51" i="33"/>
  <c r="DN50" i="33"/>
  <c r="DM50" i="33"/>
  <c r="DL50" i="33"/>
  <c r="DJ50" i="33"/>
  <c r="DI50" i="33"/>
  <c r="DH50" i="33"/>
  <c r="DG50" i="33"/>
  <c r="DF50" i="33"/>
  <c r="DE50" i="33"/>
  <c r="DN49" i="33"/>
  <c r="DM49" i="33"/>
  <c r="DL49" i="33"/>
  <c r="DJ49" i="33"/>
  <c r="DI49" i="33"/>
  <c r="DH49" i="33"/>
  <c r="DG49" i="33"/>
  <c r="DF49" i="33"/>
  <c r="DE49" i="33"/>
  <c r="DN48" i="33"/>
  <c r="DM48" i="33"/>
  <c r="DL48" i="33"/>
  <c r="DJ48" i="33"/>
  <c r="DI48" i="33"/>
  <c r="DH48" i="33"/>
  <c r="DG48" i="33"/>
  <c r="DF48" i="33"/>
  <c r="DE48" i="33"/>
  <c r="DN47" i="33"/>
  <c r="DM47" i="33"/>
  <c r="DL47" i="33"/>
  <c r="DJ47" i="33"/>
  <c r="DI47" i="33"/>
  <c r="DH47" i="33"/>
  <c r="DG47" i="33"/>
  <c r="DF47" i="33"/>
  <c r="DE47" i="33"/>
  <c r="DN46" i="33"/>
  <c r="DM46" i="33"/>
  <c r="DL46" i="33"/>
  <c r="DJ46" i="33"/>
  <c r="DI46" i="33"/>
  <c r="DH46" i="33"/>
  <c r="DG46" i="33"/>
  <c r="DF46" i="33"/>
  <c r="DE46" i="33"/>
  <c r="DN45" i="33"/>
  <c r="DM45" i="33"/>
  <c r="DL45" i="33"/>
  <c r="DJ45" i="33"/>
  <c r="DI45" i="33"/>
  <c r="DH45" i="33"/>
  <c r="DG45" i="33"/>
  <c r="DF45" i="33"/>
  <c r="DE45" i="33"/>
  <c r="DN44" i="33"/>
  <c r="DM44" i="33"/>
  <c r="DL44" i="33"/>
  <c r="DJ44" i="33"/>
  <c r="DI44" i="33"/>
  <c r="DH44" i="33"/>
  <c r="DG44" i="33"/>
  <c r="DF44" i="33"/>
  <c r="DE44" i="33"/>
  <c r="DN43" i="33"/>
  <c r="DM43" i="33"/>
  <c r="DL43" i="33"/>
  <c r="DJ43" i="33"/>
  <c r="DI43" i="33"/>
  <c r="DH43" i="33"/>
  <c r="DG43" i="33"/>
  <c r="DF43" i="33"/>
  <c r="DE43" i="33"/>
  <c r="DN42" i="33"/>
  <c r="DM42" i="33"/>
  <c r="DL42" i="33"/>
  <c r="DJ42" i="33"/>
  <c r="DI42" i="33"/>
  <c r="DH42" i="33"/>
  <c r="DG42" i="33"/>
  <c r="DF42" i="33"/>
  <c r="DE42" i="33"/>
  <c r="DN41" i="33"/>
  <c r="DM41" i="33"/>
  <c r="DL41" i="33"/>
  <c r="DJ41" i="33"/>
  <c r="DI41" i="33"/>
  <c r="DH41" i="33"/>
  <c r="DG41" i="33"/>
  <c r="DF41" i="33"/>
  <c r="DE41" i="33"/>
  <c r="DN40" i="33"/>
  <c r="DM40" i="33"/>
  <c r="DL40" i="33"/>
  <c r="DJ40" i="33"/>
  <c r="DI40" i="33"/>
  <c r="DH40" i="33"/>
  <c r="DG40" i="33"/>
  <c r="DF40" i="33"/>
  <c r="DE40" i="33"/>
  <c r="DN39" i="33"/>
  <c r="DM39" i="33"/>
  <c r="DL39" i="33"/>
  <c r="DJ39" i="33"/>
  <c r="DI39" i="33"/>
  <c r="DH39" i="33"/>
  <c r="DG39" i="33"/>
  <c r="DF39" i="33"/>
  <c r="DE39" i="33"/>
  <c r="DN38" i="33"/>
  <c r="DM38" i="33"/>
  <c r="DL38" i="33"/>
  <c r="DJ38" i="33"/>
  <c r="DI38" i="33"/>
  <c r="DH38" i="33"/>
  <c r="DG38" i="33"/>
  <c r="DF38" i="33"/>
  <c r="DE38" i="33"/>
  <c r="DN37" i="33"/>
  <c r="DM37" i="33"/>
  <c r="DL37" i="33"/>
  <c r="DJ37" i="33"/>
  <c r="DI37" i="33"/>
  <c r="DH37" i="33"/>
  <c r="DG37" i="33"/>
  <c r="DF37" i="33"/>
  <c r="DE37" i="33"/>
  <c r="DN36" i="33"/>
  <c r="DM36" i="33"/>
  <c r="DL36" i="33"/>
  <c r="DJ36" i="33"/>
  <c r="DI36" i="33"/>
  <c r="DH36" i="33"/>
  <c r="DG36" i="33"/>
  <c r="DF36" i="33"/>
  <c r="DE36" i="33"/>
  <c r="DN35" i="33"/>
  <c r="DM35" i="33"/>
  <c r="DL35" i="33"/>
  <c r="DJ35" i="33"/>
  <c r="DI35" i="33"/>
  <c r="DH35" i="33"/>
  <c r="DG35" i="33"/>
  <c r="DF35" i="33"/>
  <c r="DE35" i="33"/>
  <c r="DN34" i="33"/>
  <c r="DM34" i="33"/>
  <c r="DL34" i="33"/>
  <c r="DJ34" i="33"/>
  <c r="DI34" i="33"/>
  <c r="DH34" i="33"/>
  <c r="DG34" i="33"/>
  <c r="DF34" i="33"/>
  <c r="DE34" i="33"/>
  <c r="DN33" i="33"/>
  <c r="DM33" i="33"/>
  <c r="DL33" i="33"/>
  <c r="DJ33" i="33"/>
  <c r="DI33" i="33"/>
  <c r="DH33" i="33"/>
  <c r="DG33" i="33"/>
  <c r="DF33" i="33"/>
  <c r="DE33" i="33"/>
  <c r="DN32" i="33"/>
  <c r="DM32" i="33"/>
  <c r="DL32" i="33"/>
  <c r="DJ32" i="33"/>
  <c r="DI32" i="33"/>
  <c r="DH32" i="33"/>
  <c r="DG32" i="33"/>
  <c r="DF32" i="33"/>
  <c r="DE32" i="33"/>
  <c r="DN31" i="33"/>
  <c r="DM31" i="33"/>
  <c r="DL31" i="33"/>
  <c r="DJ31" i="33"/>
  <c r="DI31" i="33"/>
  <c r="DH31" i="33"/>
  <c r="DG31" i="33"/>
  <c r="DF31" i="33"/>
  <c r="DE31" i="33"/>
  <c r="DN30" i="33"/>
  <c r="DM30" i="33"/>
  <c r="DL30" i="33"/>
  <c r="DJ30" i="33"/>
  <c r="DI30" i="33"/>
  <c r="DH30" i="33"/>
  <c r="DG30" i="33"/>
  <c r="DF30" i="33"/>
  <c r="DE30" i="33"/>
  <c r="DN29" i="33"/>
  <c r="DM29" i="33"/>
  <c r="DL29" i="33"/>
  <c r="DJ29" i="33"/>
  <c r="DI29" i="33"/>
  <c r="DH29" i="33"/>
  <c r="DG29" i="33"/>
  <c r="DF29" i="33"/>
  <c r="DE29" i="33"/>
  <c r="DN28" i="33"/>
  <c r="DM28" i="33"/>
  <c r="DL28" i="33"/>
  <c r="DJ28" i="33"/>
  <c r="DI28" i="33"/>
  <c r="DH28" i="33"/>
  <c r="DG28" i="33"/>
  <c r="DF28" i="33"/>
  <c r="DE28" i="33"/>
  <c r="DN27" i="33"/>
  <c r="DM27" i="33"/>
  <c r="DL27" i="33"/>
  <c r="DJ27" i="33"/>
  <c r="DI27" i="33"/>
  <c r="DH27" i="33"/>
  <c r="DG27" i="33"/>
  <c r="DF27" i="33"/>
  <c r="DE27" i="33"/>
  <c r="DN26" i="33"/>
  <c r="DM26" i="33"/>
  <c r="DL26" i="33"/>
  <c r="DJ26" i="33"/>
  <c r="DI26" i="33"/>
  <c r="DH26" i="33"/>
  <c r="DG26" i="33"/>
  <c r="DF26" i="33"/>
  <c r="DE26" i="33"/>
  <c r="DN25" i="33"/>
  <c r="DM25" i="33"/>
  <c r="DL25" i="33"/>
  <c r="DJ25" i="33"/>
  <c r="DI25" i="33"/>
  <c r="DH25" i="33"/>
  <c r="DG25" i="33"/>
  <c r="DF25" i="33"/>
  <c r="DE25" i="33"/>
  <c r="DN24" i="33"/>
  <c r="DM24" i="33"/>
  <c r="DL24" i="33"/>
  <c r="DJ24" i="33"/>
  <c r="DI24" i="33"/>
  <c r="DH24" i="33"/>
  <c r="DG24" i="33"/>
  <c r="DF24" i="33"/>
  <c r="DE24" i="33"/>
  <c r="DN23" i="33"/>
  <c r="DM23" i="33"/>
  <c r="DL23" i="33"/>
  <c r="DJ23" i="33"/>
  <c r="DI23" i="33"/>
  <c r="DH23" i="33"/>
  <c r="DG23" i="33"/>
  <c r="DF23" i="33"/>
  <c r="DE23" i="33"/>
  <c r="DN22" i="33"/>
  <c r="DM22" i="33"/>
  <c r="DL22" i="33"/>
  <c r="DJ22" i="33"/>
  <c r="DI22" i="33"/>
  <c r="DH22" i="33"/>
  <c r="DG22" i="33"/>
  <c r="DF22" i="33"/>
  <c r="DE22" i="33"/>
  <c r="DN21" i="33"/>
  <c r="DM21" i="33"/>
  <c r="DL21" i="33"/>
  <c r="DJ21" i="33"/>
  <c r="DI21" i="33"/>
  <c r="DH21" i="33"/>
  <c r="DG21" i="33"/>
  <c r="DF21" i="33"/>
  <c r="DE21" i="33"/>
  <c r="DN20" i="33"/>
  <c r="DM20" i="33"/>
  <c r="DL20" i="33"/>
  <c r="DJ20" i="33"/>
  <c r="DI20" i="33"/>
  <c r="DH20" i="33"/>
  <c r="DG20" i="33"/>
  <c r="DF20" i="33"/>
  <c r="DE20" i="33"/>
  <c r="DN19" i="33"/>
  <c r="DM19" i="33"/>
  <c r="DL19" i="33"/>
  <c r="DJ19" i="33"/>
  <c r="DI19" i="33"/>
  <c r="DH19" i="33"/>
  <c r="DG19" i="33"/>
  <c r="DF19" i="33"/>
  <c r="DE19" i="33"/>
  <c r="DN18" i="33"/>
  <c r="DM18" i="33"/>
  <c r="DL18" i="33"/>
  <c r="DJ18" i="33"/>
  <c r="DI18" i="33"/>
  <c r="DH18" i="33"/>
  <c r="DG18" i="33"/>
  <c r="DF18" i="33"/>
  <c r="DE18" i="33"/>
  <c r="DN17" i="33"/>
  <c r="DM17" i="33"/>
  <c r="DL17" i="33"/>
  <c r="DJ17" i="33"/>
  <c r="DI17" i="33"/>
  <c r="DH17" i="33"/>
  <c r="DG17" i="33"/>
  <c r="DF17" i="33"/>
  <c r="DE17" i="33"/>
  <c r="DN16" i="33"/>
  <c r="DM16" i="33"/>
  <c r="DL16" i="33"/>
  <c r="DJ16" i="33"/>
  <c r="DI16" i="33"/>
  <c r="DH16" i="33"/>
  <c r="DG16" i="33"/>
  <c r="DF16" i="33"/>
  <c r="DE16" i="33"/>
  <c r="DN15" i="33"/>
  <c r="DM15" i="33"/>
  <c r="DL15" i="33"/>
  <c r="DJ15" i="33"/>
  <c r="DI15" i="33"/>
  <c r="DH15" i="33"/>
  <c r="DG15" i="33"/>
  <c r="DF15" i="33"/>
  <c r="DE15" i="33"/>
  <c r="C12" i="33"/>
  <c r="C11" i="33"/>
  <c r="C10" i="33"/>
  <c r="B4" i="33"/>
  <c r="A4" i="33"/>
  <c r="B3" i="33"/>
  <c r="A3" i="33"/>
  <c r="B2" i="33"/>
  <c r="A2" i="33"/>
  <c r="B1" i="33"/>
  <c r="A1" i="33"/>
  <c r="DK27" i="33" l="1"/>
  <c r="DK53" i="33"/>
  <c r="DK57" i="33"/>
  <c r="DK61" i="33"/>
  <c r="DK20" i="33"/>
  <c r="DK43" i="33"/>
  <c r="DK18" i="33"/>
  <c r="DK32" i="33"/>
  <c r="DK33" i="33"/>
  <c r="DK34" i="33"/>
  <c r="DK46" i="33"/>
  <c r="DK64" i="33"/>
  <c r="DK55" i="33"/>
  <c r="DK59" i="33"/>
  <c r="DK63" i="33"/>
  <c r="DK56" i="33"/>
  <c r="DK60" i="33"/>
  <c r="DK54" i="33"/>
  <c r="DK58" i="33"/>
  <c r="DK62" i="33"/>
  <c r="DK47" i="33"/>
  <c r="DK45" i="33"/>
  <c r="DK39" i="33"/>
  <c r="DK36" i="33"/>
  <c r="DK35" i="33"/>
  <c r="DK30" i="33"/>
  <c r="DK26" i="33"/>
  <c r="DK23" i="33"/>
  <c r="DK21" i="33"/>
  <c r="DK19" i="33"/>
  <c r="DK17" i="33"/>
  <c r="DK52" i="33"/>
  <c r="DK51" i="33"/>
  <c r="DK50" i="33"/>
  <c r="DK49" i="33"/>
  <c r="DK48" i="33"/>
  <c r="DK44" i="33"/>
  <c r="DK42" i="33"/>
  <c r="DK41" i="33"/>
  <c r="DK40" i="33"/>
  <c r="DK38" i="33"/>
  <c r="DK37" i="33"/>
  <c r="DK31" i="33"/>
  <c r="DK29" i="33"/>
  <c r="DK28" i="33"/>
  <c r="DK25" i="33"/>
  <c r="DK24" i="33"/>
  <c r="DK22" i="33"/>
  <c r="DK16" i="33"/>
  <c r="DK15" i="33"/>
  <c r="C12" i="29"/>
  <c r="B2" i="29" l="1"/>
  <c r="B3" i="29"/>
  <c r="B4" i="29"/>
  <c r="B1" i="29"/>
  <c r="EY144" i="29" l="1"/>
  <c r="EY143" i="29"/>
  <c r="EY142" i="29"/>
  <c r="EY141" i="29"/>
  <c r="EY140" i="29"/>
  <c r="EY139" i="29"/>
  <c r="EY20" i="29"/>
  <c r="EY21" i="29"/>
  <c r="EY22" i="29"/>
  <c r="EY23" i="29"/>
  <c r="EY24" i="29"/>
  <c r="EY19" i="29"/>
  <c r="EX24" i="29"/>
  <c r="EX23" i="29"/>
  <c r="EX22" i="29"/>
  <c r="EX21" i="29"/>
  <c r="EX20" i="29"/>
  <c r="EX19" i="29"/>
  <c r="EX144" i="29"/>
  <c r="EX143" i="29"/>
  <c r="EX142" i="29"/>
  <c r="EX141" i="29"/>
  <c r="EX140" i="29"/>
  <c r="EX139" i="29"/>
  <c r="EM38" i="29"/>
  <c r="EL38" i="29"/>
  <c r="EK38" i="29"/>
  <c r="EM37" i="29"/>
  <c r="EL37" i="29"/>
  <c r="EK37" i="29"/>
  <c r="EM36" i="29"/>
  <c r="EL36" i="29"/>
  <c r="EK36" i="29"/>
  <c r="EM35" i="29"/>
  <c r="EL35" i="29"/>
  <c r="EK35" i="29"/>
  <c r="EM34" i="29"/>
  <c r="EL34" i="29"/>
  <c r="EK34" i="29"/>
  <c r="EM33" i="29"/>
  <c r="EL33" i="29"/>
  <c r="EK33" i="29"/>
  <c r="EM32" i="29"/>
  <c r="EL32" i="29"/>
  <c r="EK32" i="29"/>
  <c r="EM31" i="29"/>
  <c r="EL31" i="29"/>
  <c r="EK31" i="29"/>
  <c r="EM30" i="29"/>
  <c r="EL30" i="29"/>
  <c r="EK30" i="29"/>
  <c r="EM29" i="29"/>
  <c r="EL29" i="29"/>
  <c r="EK29" i="29"/>
  <c r="EM28" i="29"/>
  <c r="EL28" i="29"/>
  <c r="EK28" i="29"/>
  <c r="EM27" i="29"/>
  <c r="EL27" i="29"/>
  <c r="EK27" i="29"/>
  <c r="EM26" i="29"/>
  <c r="EL26" i="29"/>
  <c r="EK26" i="29"/>
  <c r="EM25" i="29"/>
  <c r="EL25" i="29"/>
  <c r="EK25" i="29"/>
  <c r="EM24" i="29"/>
  <c r="EL24" i="29"/>
  <c r="EK24" i="29"/>
  <c r="EM23" i="29"/>
  <c r="EL23" i="29"/>
  <c r="EK23" i="29"/>
  <c r="EM22" i="29"/>
  <c r="EL22" i="29"/>
  <c r="EK22" i="29"/>
  <c r="EM21" i="29"/>
  <c r="EL21" i="29"/>
  <c r="EK21" i="29"/>
  <c r="EM20" i="29"/>
  <c r="EL20" i="29"/>
  <c r="EK20" i="29"/>
  <c r="EM19" i="29"/>
  <c r="EL19" i="29"/>
  <c r="EK19" i="29"/>
  <c r="EM18" i="29"/>
  <c r="EL18" i="29"/>
  <c r="EK18" i="29"/>
  <c r="EM17" i="29"/>
  <c r="EL17" i="29"/>
  <c r="EK17" i="29"/>
  <c r="EM16" i="29"/>
  <c r="EL16" i="29"/>
  <c r="EK16" i="29"/>
  <c r="EM15" i="29"/>
  <c r="EL15" i="29"/>
  <c r="EK15" i="29"/>
  <c r="EI38" i="29"/>
  <c r="EH38" i="29"/>
  <c r="EG38" i="29"/>
  <c r="EI37" i="29"/>
  <c r="EH37" i="29"/>
  <c r="EG37" i="29"/>
  <c r="EI36" i="29"/>
  <c r="EH36" i="29"/>
  <c r="EG36" i="29"/>
  <c r="EI35" i="29"/>
  <c r="EH35" i="29"/>
  <c r="EG35" i="29"/>
  <c r="EI34" i="29"/>
  <c r="EH34" i="29"/>
  <c r="EG34" i="29"/>
  <c r="EI33" i="29"/>
  <c r="EH33" i="29"/>
  <c r="EG33" i="29"/>
  <c r="EI32" i="29"/>
  <c r="EH32" i="29"/>
  <c r="EG32" i="29"/>
  <c r="EI31" i="29"/>
  <c r="EH31" i="29"/>
  <c r="EG31" i="29"/>
  <c r="EI30" i="29"/>
  <c r="EH30" i="29"/>
  <c r="EG30" i="29"/>
  <c r="EI29" i="29"/>
  <c r="EH29" i="29"/>
  <c r="EG29" i="29"/>
  <c r="EI28" i="29"/>
  <c r="EH28" i="29"/>
  <c r="EG28" i="29"/>
  <c r="EI27" i="29"/>
  <c r="EH27" i="29"/>
  <c r="EG27" i="29"/>
  <c r="EI26" i="29"/>
  <c r="EH26" i="29"/>
  <c r="EG26" i="29"/>
  <c r="EI25" i="29"/>
  <c r="EH25" i="29"/>
  <c r="EG25" i="29"/>
  <c r="EI24" i="29"/>
  <c r="EH24" i="29"/>
  <c r="EG24" i="29"/>
  <c r="EI23" i="29"/>
  <c r="EH23" i="29"/>
  <c r="EG23" i="29"/>
  <c r="EI22" i="29"/>
  <c r="EH22" i="29"/>
  <c r="EG22" i="29"/>
  <c r="EI21" i="29"/>
  <c r="EH21" i="29"/>
  <c r="EG21" i="29"/>
  <c r="EI20" i="29"/>
  <c r="EH20" i="29"/>
  <c r="EG20" i="29"/>
  <c r="EI19" i="29"/>
  <c r="EH19" i="29"/>
  <c r="EG19" i="29"/>
  <c r="EI18" i="29"/>
  <c r="EH18" i="29"/>
  <c r="EG18" i="29"/>
  <c r="EI17" i="29"/>
  <c r="EH17" i="29"/>
  <c r="EG17" i="29"/>
  <c r="EI16" i="29"/>
  <c r="EH16" i="29"/>
  <c r="EG16" i="29"/>
  <c r="EI15" i="29"/>
  <c r="EH15" i="29"/>
  <c r="EG15" i="29"/>
  <c r="EE38" i="29"/>
  <c r="ED38" i="29"/>
  <c r="EC38" i="29"/>
  <c r="EE37" i="29"/>
  <c r="ED37" i="29"/>
  <c r="EC37" i="29"/>
  <c r="EE36" i="29"/>
  <c r="ED36" i="29"/>
  <c r="EC36" i="29"/>
  <c r="EE35" i="29"/>
  <c r="ED35" i="29"/>
  <c r="EC35" i="29"/>
  <c r="EE34" i="29"/>
  <c r="ED34" i="29"/>
  <c r="EC34" i="29"/>
  <c r="EE33" i="29"/>
  <c r="ED33" i="29"/>
  <c r="EC33" i="29"/>
  <c r="EE32" i="29"/>
  <c r="ED32" i="29"/>
  <c r="EC32" i="29"/>
  <c r="EE31" i="29"/>
  <c r="ED31" i="29"/>
  <c r="EC31" i="29"/>
  <c r="EE30" i="29"/>
  <c r="ED30" i="29"/>
  <c r="EC30" i="29"/>
  <c r="EE29" i="29"/>
  <c r="ED29" i="29"/>
  <c r="EC29" i="29"/>
  <c r="EE28" i="29"/>
  <c r="ED28" i="29"/>
  <c r="EC28" i="29"/>
  <c r="EE27" i="29"/>
  <c r="ED27" i="29"/>
  <c r="EC27" i="29"/>
  <c r="EE26" i="29"/>
  <c r="ED26" i="29"/>
  <c r="EC26" i="29"/>
  <c r="EE25" i="29"/>
  <c r="ED25" i="29"/>
  <c r="EC25" i="29"/>
  <c r="EE24" i="29"/>
  <c r="ED24" i="29"/>
  <c r="EC24" i="29"/>
  <c r="EE23" i="29"/>
  <c r="ED23" i="29"/>
  <c r="EC23" i="29"/>
  <c r="EE22" i="29"/>
  <c r="ED22" i="29"/>
  <c r="EC22" i="29"/>
  <c r="EE21" i="29"/>
  <c r="ED21" i="29"/>
  <c r="EC21" i="29"/>
  <c r="EE20" i="29"/>
  <c r="ED20" i="29"/>
  <c r="EC20" i="29"/>
  <c r="EE19" i="29"/>
  <c r="ED19" i="29"/>
  <c r="EC19" i="29"/>
  <c r="EE18" i="29"/>
  <c r="ED18" i="29"/>
  <c r="EC18" i="29"/>
  <c r="EE17" i="29"/>
  <c r="ED17" i="29"/>
  <c r="EC17" i="29"/>
  <c r="EE16" i="29"/>
  <c r="ED16" i="29"/>
  <c r="EC16" i="29"/>
  <c r="EE15" i="29"/>
  <c r="ED15" i="29"/>
  <c r="EC15" i="29"/>
  <c r="EA38" i="29"/>
  <c r="DZ38" i="29"/>
  <c r="DY38" i="29"/>
  <c r="EA37" i="29"/>
  <c r="DZ37" i="29"/>
  <c r="DY37" i="29"/>
  <c r="EA36" i="29"/>
  <c r="DZ36" i="29"/>
  <c r="DY36" i="29"/>
  <c r="EA35" i="29"/>
  <c r="DZ35" i="29"/>
  <c r="DY35" i="29"/>
  <c r="EA34" i="29"/>
  <c r="DZ34" i="29"/>
  <c r="DY34" i="29"/>
  <c r="EA33" i="29"/>
  <c r="DZ33" i="29"/>
  <c r="DY33" i="29"/>
  <c r="EA32" i="29"/>
  <c r="DZ32" i="29"/>
  <c r="DY32" i="29"/>
  <c r="EA31" i="29"/>
  <c r="DZ31" i="29"/>
  <c r="DY31" i="29"/>
  <c r="EA30" i="29"/>
  <c r="DZ30" i="29"/>
  <c r="DY30" i="29"/>
  <c r="EA29" i="29"/>
  <c r="DZ29" i="29"/>
  <c r="DY29" i="29"/>
  <c r="EA28" i="29"/>
  <c r="DZ28" i="29"/>
  <c r="DY28" i="29"/>
  <c r="EA27" i="29"/>
  <c r="DZ27" i="29"/>
  <c r="DY27" i="29"/>
  <c r="EA26" i="29"/>
  <c r="DZ26" i="29"/>
  <c r="DY26" i="29"/>
  <c r="EA25" i="29"/>
  <c r="DZ25" i="29"/>
  <c r="DY25" i="29"/>
  <c r="EA24" i="29"/>
  <c r="DZ24" i="29"/>
  <c r="DY24" i="29"/>
  <c r="EA23" i="29"/>
  <c r="DZ23" i="29"/>
  <c r="DY23" i="29"/>
  <c r="EA22" i="29"/>
  <c r="DZ22" i="29"/>
  <c r="DY22" i="29"/>
  <c r="EA21" i="29"/>
  <c r="DZ21" i="29"/>
  <c r="DY21" i="29"/>
  <c r="EA20" i="29"/>
  <c r="DZ20" i="29"/>
  <c r="DY20" i="29"/>
  <c r="EA19" i="29"/>
  <c r="DZ19" i="29"/>
  <c r="DY19" i="29"/>
  <c r="EA18" i="29"/>
  <c r="DZ18" i="29"/>
  <c r="DY18" i="29"/>
  <c r="EA17" i="29"/>
  <c r="DZ17" i="29"/>
  <c r="DY17" i="29"/>
  <c r="EA16" i="29"/>
  <c r="DZ16" i="29"/>
  <c r="DY16" i="29"/>
  <c r="EA15" i="29"/>
  <c r="DZ15" i="29"/>
  <c r="DY15" i="29"/>
  <c r="DU16" i="29"/>
  <c r="DV16" i="29"/>
  <c r="DW16" i="29"/>
  <c r="DU17" i="29"/>
  <c r="DV17" i="29"/>
  <c r="DW17" i="29"/>
  <c r="DU18" i="29"/>
  <c r="DV18" i="29"/>
  <c r="DW18" i="29"/>
  <c r="DU19" i="29"/>
  <c r="DV19" i="29"/>
  <c r="DW19" i="29"/>
  <c r="DU20" i="29"/>
  <c r="DV20" i="29"/>
  <c r="DW20" i="29"/>
  <c r="DU21" i="29"/>
  <c r="DV21" i="29"/>
  <c r="DW21" i="29"/>
  <c r="DU22" i="29"/>
  <c r="DV22" i="29"/>
  <c r="DW22" i="29"/>
  <c r="DU23" i="29"/>
  <c r="DV23" i="29"/>
  <c r="DW23" i="29"/>
  <c r="DU24" i="29"/>
  <c r="DV24" i="29"/>
  <c r="DW24" i="29"/>
  <c r="DU25" i="29"/>
  <c r="DV25" i="29"/>
  <c r="DW25" i="29"/>
  <c r="DU26" i="29"/>
  <c r="DV26" i="29"/>
  <c r="DW26" i="29"/>
  <c r="DU27" i="29"/>
  <c r="DV27" i="29"/>
  <c r="DW27" i="29"/>
  <c r="DU28" i="29"/>
  <c r="DV28" i="29"/>
  <c r="DW28" i="29"/>
  <c r="DU29" i="29"/>
  <c r="DV29" i="29"/>
  <c r="DW29" i="29"/>
  <c r="DU30" i="29"/>
  <c r="DV30" i="29"/>
  <c r="DW30" i="29"/>
  <c r="DU31" i="29"/>
  <c r="DV31" i="29"/>
  <c r="DW31" i="29"/>
  <c r="DU32" i="29"/>
  <c r="DV32" i="29"/>
  <c r="DW32" i="29"/>
  <c r="DU33" i="29"/>
  <c r="DV33" i="29"/>
  <c r="DW33" i="29"/>
  <c r="DU34" i="29"/>
  <c r="DV34" i="29"/>
  <c r="DW34" i="29"/>
  <c r="DU35" i="29"/>
  <c r="DV35" i="29"/>
  <c r="DW35" i="29"/>
  <c r="DU36" i="29"/>
  <c r="DV36" i="29"/>
  <c r="DW36" i="29"/>
  <c r="DU37" i="29"/>
  <c r="DV37" i="29"/>
  <c r="DW37" i="29"/>
  <c r="DU38" i="29"/>
  <c r="DV38" i="29"/>
  <c r="DW38" i="29"/>
  <c r="DW15" i="29"/>
  <c r="DV15" i="29"/>
  <c r="DU15" i="29"/>
  <c r="DE16" i="29"/>
  <c r="DF16" i="29"/>
  <c r="DG16" i="29"/>
  <c r="DH16" i="29"/>
  <c r="DI16" i="29"/>
  <c r="DJ16" i="29"/>
  <c r="DL16" i="29"/>
  <c r="DM16" i="29"/>
  <c r="DN16" i="29"/>
  <c r="DE17" i="29"/>
  <c r="DF17" i="29"/>
  <c r="DG17" i="29"/>
  <c r="DH17" i="29"/>
  <c r="DI17" i="29"/>
  <c r="DJ17" i="29"/>
  <c r="DL17" i="29"/>
  <c r="DM17" i="29"/>
  <c r="DN17" i="29"/>
  <c r="DE18" i="29"/>
  <c r="DF18" i="29"/>
  <c r="DG18" i="29"/>
  <c r="DH18" i="29"/>
  <c r="DI18" i="29"/>
  <c r="DJ18" i="29"/>
  <c r="DL18" i="29"/>
  <c r="DM18" i="29"/>
  <c r="DN18" i="29"/>
  <c r="DE19" i="29"/>
  <c r="DF19" i="29"/>
  <c r="DG19" i="29"/>
  <c r="DH19" i="29"/>
  <c r="DI19" i="29"/>
  <c r="DJ19" i="29"/>
  <c r="DL19" i="29"/>
  <c r="DM19" i="29"/>
  <c r="DN19" i="29"/>
  <c r="DE20" i="29"/>
  <c r="DF20" i="29"/>
  <c r="DG20" i="29"/>
  <c r="DH20" i="29"/>
  <c r="DI20" i="29"/>
  <c r="DJ20" i="29"/>
  <c r="DL20" i="29"/>
  <c r="DM20" i="29"/>
  <c r="DN20" i="29"/>
  <c r="DE21" i="29"/>
  <c r="DF21" i="29"/>
  <c r="DG21" i="29"/>
  <c r="DH21" i="29"/>
  <c r="DI21" i="29"/>
  <c r="DJ21" i="29"/>
  <c r="DL21" i="29"/>
  <c r="DM21" i="29"/>
  <c r="DN21" i="29"/>
  <c r="DE22" i="29"/>
  <c r="DF22" i="29"/>
  <c r="DG22" i="29"/>
  <c r="DH22" i="29"/>
  <c r="DI22" i="29"/>
  <c r="DJ22" i="29"/>
  <c r="DL22" i="29"/>
  <c r="DM22" i="29"/>
  <c r="DN22" i="29"/>
  <c r="DE23" i="29"/>
  <c r="DF23" i="29"/>
  <c r="DG23" i="29"/>
  <c r="DH23" i="29"/>
  <c r="DI23" i="29"/>
  <c r="DJ23" i="29"/>
  <c r="DL23" i="29"/>
  <c r="DM23" i="29"/>
  <c r="DN23" i="29"/>
  <c r="DE24" i="29"/>
  <c r="DF24" i="29"/>
  <c r="DG24" i="29"/>
  <c r="DH24" i="29"/>
  <c r="DI24" i="29"/>
  <c r="DJ24" i="29"/>
  <c r="DL24" i="29"/>
  <c r="DM24" i="29"/>
  <c r="DN24" i="29"/>
  <c r="DE25" i="29"/>
  <c r="DF25" i="29"/>
  <c r="DG25" i="29"/>
  <c r="DH25" i="29"/>
  <c r="DI25" i="29"/>
  <c r="DJ25" i="29"/>
  <c r="DL25" i="29"/>
  <c r="DM25" i="29"/>
  <c r="DN25" i="29"/>
  <c r="DE26" i="29"/>
  <c r="DF26" i="29"/>
  <c r="DG26" i="29"/>
  <c r="DH26" i="29"/>
  <c r="DI26" i="29"/>
  <c r="DJ26" i="29"/>
  <c r="DL26" i="29"/>
  <c r="DM26" i="29"/>
  <c r="DN26" i="29"/>
  <c r="DE27" i="29"/>
  <c r="DF27" i="29"/>
  <c r="DG27" i="29"/>
  <c r="DH27" i="29"/>
  <c r="DI27" i="29"/>
  <c r="DJ27" i="29"/>
  <c r="DL27" i="29"/>
  <c r="DM27" i="29"/>
  <c r="DN27" i="29"/>
  <c r="DE28" i="29"/>
  <c r="DF28" i="29"/>
  <c r="DG28" i="29"/>
  <c r="DH28" i="29"/>
  <c r="DI28" i="29"/>
  <c r="DJ28" i="29"/>
  <c r="DL28" i="29"/>
  <c r="DM28" i="29"/>
  <c r="DN28" i="29"/>
  <c r="DE29" i="29"/>
  <c r="DF29" i="29"/>
  <c r="DG29" i="29"/>
  <c r="DH29" i="29"/>
  <c r="DI29" i="29"/>
  <c r="DJ29" i="29"/>
  <c r="DL29" i="29"/>
  <c r="DM29" i="29"/>
  <c r="DN29" i="29"/>
  <c r="DE30" i="29"/>
  <c r="DF30" i="29"/>
  <c r="DG30" i="29"/>
  <c r="DH30" i="29"/>
  <c r="DI30" i="29"/>
  <c r="DJ30" i="29"/>
  <c r="DL30" i="29"/>
  <c r="DM30" i="29"/>
  <c r="DN30" i="29"/>
  <c r="DE31" i="29"/>
  <c r="DF31" i="29"/>
  <c r="DG31" i="29"/>
  <c r="DH31" i="29"/>
  <c r="DI31" i="29"/>
  <c r="DJ31" i="29"/>
  <c r="DL31" i="29"/>
  <c r="DM31" i="29"/>
  <c r="DN31" i="29"/>
  <c r="DE32" i="29"/>
  <c r="DF32" i="29"/>
  <c r="DG32" i="29"/>
  <c r="DH32" i="29"/>
  <c r="DI32" i="29"/>
  <c r="DJ32" i="29"/>
  <c r="DL32" i="29"/>
  <c r="DM32" i="29"/>
  <c r="DN32" i="29"/>
  <c r="DE33" i="29"/>
  <c r="DF33" i="29"/>
  <c r="DG33" i="29"/>
  <c r="DH33" i="29"/>
  <c r="DI33" i="29"/>
  <c r="DJ33" i="29"/>
  <c r="DL33" i="29"/>
  <c r="DM33" i="29"/>
  <c r="DN33" i="29"/>
  <c r="DE34" i="29"/>
  <c r="DF34" i="29"/>
  <c r="DG34" i="29"/>
  <c r="DH34" i="29"/>
  <c r="DI34" i="29"/>
  <c r="DJ34" i="29"/>
  <c r="DL34" i="29"/>
  <c r="DM34" i="29"/>
  <c r="DN34" i="29"/>
  <c r="DE35" i="29"/>
  <c r="DF35" i="29"/>
  <c r="DG35" i="29"/>
  <c r="DH35" i="29"/>
  <c r="DI35" i="29"/>
  <c r="DJ35" i="29"/>
  <c r="DL35" i="29"/>
  <c r="DM35" i="29"/>
  <c r="DN35" i="29"/>
  <c r="DE36" i="29"/>
  <c r="DF36" i="29"/>
  <c r="DG36" i="29"/>
  <c r="DH36" i="29"/>
  <c r="DI36" i="29"/>
  <c r="DJ36" i="29"/>
  <c r="DL36" i="29"/>
  <c r="DM36" i="29"/>
  <c r="DN36" i="29"/>
  <c r="DE37" i="29"/>
  <c r="DF37" i="29"/>
  <c r="DG37" i="29"/>
  <c r="DH37" i="29"/>
  <c r="DI37" i="29"/>
  <c r="DJ37" i="29"/>
  <c r="DL37" i="29"/>
  <c r="DM37" i="29"/>
  <c r="DN37" i="29"/>
  <c r="DE38" i="29"/>
  <c r="DF38" i="29"/>
  <c r="DG38" i="29"/>
  <c r="DH38" i="29"/>
  <c r="DI38" i="29"/>
  <c r="DJ38" i="29"/>
  <c r="DL38" i="29"/>
  <c r="DM38" i="29"/>
  <c r="DN38" i="29"/>
  <c r="DE39" i="29"/>
  <c r="DF39" i="29"/>
  <c r="DG39" i="29"/>
  <c r="DH39" i="29"/>
  <c r="DI39" i="29"/>
  <c r="DJ39" i="29"/>
  <c r="DL39" i="29"/>
  <c r="DM39" i="29"/>
  <c r="DN39" i="29"/>
  <c r="DE40" i="29"/>
  <c r="DF40" i="29"/>
  <c r="DG40" i="29"/>
  <c r="DH40" i="29"/>
  <c r="DI40" i="29"/>
  <c r="DJ40" i="29"/>
  <c r="DL40" i="29"/>
  <c r="DM40" i="29"/>
  <c r="DN40" i="29"/>
  <c r="DE41" i="29"/>
  <c r="DF41" i="29"/>
  <c r="DG41" i="29"/>
  <c r="DH41" i="29"/>
  <c r="DI41" i="29"/>
  <c r="DJ41" i="29"/>
  <c r="DL41" i="29"/>
  <c r="DM41" i="29"/>
  <c r="DN41" i="29"/>
  <c r="DE42" i="29"/>
  <c r="DF42" i="29"/>
  <c r="DG42" i="29"/>
  <c r="DH42" i="29"/>
  <c r="DI42" i="29"/>
  <c r="DJ42" i="29"/>
  <c r="DL42" i="29"/>
  <c r="DM42" i="29"/>
  <c r="DN42" i="29"/>
  <c r="DE43" i="29"/>
  <c r="DF43" i="29"/>
  <c r="DG43" i="29"/>
  <c r="DH43" i="29"/>
  <c r="DI43" i="29"/>
  <c r="DJ43" i="29"/>
  <c r="DL43" i="29"/>
  <c r="DM43" i="29"/>
  <c r="DN43" i="29"/>
  <c r="DE44" i="29"/>
  <c r="DF44" i="29"/>
  <c r="DG44" i="29"/>
  <c r="DH44" i="29"/>
  <c r="DI44" i="29"/>
  <c r="DJ44" i="29"/>
  <c r="DL44" i="29"/>
  <c r="DM44" i="29"/>
  <c r="DN44" i="29"/>
  <c r="DE45" i="29"/>
  <c r="DF45" i="29"/>
  <c r="DG45" i="29"/>
  <c r="DH45" i="29"/>
  <c r="DI45" i="29"/>
  <c r="DJ45" i="29"/>
  <c r="DL45" i="29"/>
  <c r="DM45" i="29"/>
  <c r="DN45" i="29"/>
  <c r="DE46" i="29"/>
  <c r="DF46" i="29"/>
  <c r="DG46" i="29"/>
  <c r="DH46" i="29"/>
  <c r="DI46" i="29"/>
  <c r="DJ46" i="29"/>
  <c r="DL46" i="29"/>
  <c r="DM46" i="29"/>
  <c r="DN46" i="29"/>
  <c r="DE47" i="29"/>
  <c r="DF47" i="29"/>
  <c r="DG47" i="29"/>
  <c r="DH47" i="29"/>
  <c r="DI47" i="29"/>
  <c r="DJ47" i="29"/>
  <c r="DL47" i="29"/>
  <c r="DM47" i="29"/>
  <c r="DN47" i="29"/>
  <c r="DE48" i="29"/>
  <c r="DF48" i="29"/>
  <c r="DG48" i="29"/>
  <c r="DH48" i="29"/>
  <c r="DI48" i="29"/>
  <c r="DJ48" i="29"/>
  <c r="DL48" i="29"/>
  <c r="DM48" i="29"/>
  <c r="DN48" i="29"/>
  <c r="DE49" i="29"/>
  <c r="DF49" i="29"/>
  <c r="DG49" i="29"/>
  <c r="DH49" i="29"/>
  <c r="DI49" i="29"/>
  <c r="DJ49" i="29"/>
  <c r="DL49" i="29"/>
  <c r="DM49" i="29"/>
  <c r="DN49" i="29"/>
  <c r="DE50" i="29"/>
  <c r="DF50" i="29"/>
  <c r="DG50" i="29"/>
  <c r="DH50" i="29"/>
  <c r="DI50" i="29"/>
  <c r="DJ50" i="29"/>
  <c r="DL50" i="29"/>
  <c r="DM50" i="29"/>
  <c r="DN50" i="29"/>
  <c r="DE51" i="29"/>
  <c r="DF51" i="29"/>
  <c r="DG51" i="29"/>
  <c r="DH51" i="29"/>
  <c r="DI51" i="29"/>
  <c r="DJ51" i="29"/>
  <c r="DL51" i="29"/>
  <c r="DM51" i="29"/>
  <c r="DN51" i="29"/>
  <c r="DE52" i="29"/>
  <c r="DF52" i="29"/>
  <c r="DG52" i="29"/>
  <c r="DH52" i="29"/>
  <c r="DI52" i="29"/>
  <c r="DJ52" i="29"/>
  <c r="DL52" i="29"/>
  <c r="DM52" i="29"/>
  <c r="DN52" i="29"/>
  <c r="DE53" i="29"/>
  <c r="DF53" i="29"/>
  <c r="DG53" i="29"/>
  <c r="DH53" i="29"/>
  <c r="DI53" i="29"/>
  <c r="DJ53" i="29"/>
  <c r="DL53" i="29"/>
  <c r="DM53" i="29"/>
  <c r="DN53" i="29"/>
  <c r="DE54" i="29"/>
  <c r="DF54" i="29"/>
  <c r="DG54" i="29"/>
  <c r="DH54" i="29"/>
  <c r="DI54" i="29"/>
  <c r="DJ54" i="29"/>
  <c r="DL54" i="29"/>
  <c r="DM54" i="29"/>
  <c r="DN54" i="29"/>
  <c r="DE55" i="29"/>
  <c r="DF55" i="29"/>
  <c r="DG55" i="29"/>
  <c r="DH55" i="29"/>
  <c r="DI55" i="29"/>
  <c r="DJ55" i="29"/>
  <c r="DL55" i="29"/>
  <c r="DM55" i="29"/>
  <c r="DN55" i="29"/>
  <c r="DE56" i="29"/>
  <c r="DF56" i="29"/>
  <c r="DG56" i="29"/>
  <c r="DH56" i="29"/>
  <c r="DI56" i="29"/>
  <c r="DJ56" i="29"/>
  <c r="DL56" i="29"/>
  <c r="DM56" i="29"/>
  <c r="DN56" i="29"/>
  <c r="DE57" i="29"/>
  <c r="DF57" i="29"/>
  <c r="DG57" i="29"/>
  <c r="DH57" i="29"/>
  <c r="DI57" i="29"/>
  <c r="DJ57" i="29"/>
  <c r="DL57" i="29"/>
  <c r="DM57" i="29"/>
  <c r="DN57" i="29"/>
  <c r="DE58" i="29"/>
  <c r="DF58" i="29"/>
  <c r="DG58" i="29"/>
  <c r="DH58" i="29"/>
  <c r="DI58" i="29"/>
  <c r="DJ58" i="29"/>
  <c r="DL58" i="29"/>
  <c r="DM58" i="29"/>
  <c r="DN58" i="29"/>
  <c r="DE59" i="29"/>
  <c r="DF59" i="29"/>
  <c r="DG59" i="29"/>
  <c r="DH59" i="29"/>
  <c r="DI59" i="29"/>
  <c r="DJ59" i="29"/>
  <c r="DL59" i="29"/>
  <c r="DM59" i="29"/>
  <c r="DN59" i="29"/>
  <c r="DE60" i="29"/>
  <c r="DF60" i="29"/>
  <c r="DG60" i="29"/>
  <c r="DH60" i="29"/>
  <c r="DI60" i="29"/>
  <c r="DJ60" i="29"/>
  <c r="DL60" i="29"/>
  <c r="DM60" i="29"/>
  <c r="DN60" i="29"/>
  <c r="DE61" i="29"/>
  <c r="DF61" i="29"/>
  <c r="DG61" i="29"/>
  <c r="DH61" i="29"/>
  <c r="DI61" i="29"/>
  <c r="DJ61" i="29"/>
  <c r="DL61" i="29"/>
  <c r="DM61" i="29"/>
  <c r="DN61" i="29"/>
  <c r="DE62" i="29"/>
  <c r="DF62" i="29"/>
  <c r="DG62" i="29"/>
  <c r="DH62" i="29"/>
  <c r="DI62" i="29"/>
  <c r="DJ62" i="29"/>
  <c r="DL62" i="29"/>
  <c r="DM62" i="29"/>
  <c r="DN62" i="29"/>
  <c r="DE63" i="29"/>
  <c r="DF63" i="29"/>
  <c r="DG63" i="29"/>
  <c r="DH63" i="29"/>
  <c r="DI63" i="29"/>
  <c r="DJ63" i="29"/>
  <c r="DL63" i="29"/>
  <c r="DM63" i="29"/>
  <c r="DN63" i="29"/>
  <c r="DE64" i="29"/>
  <c r="DF64" i="29"/>
  <c r="DG64" i="29"/>
  <c r="DH64" i="29"/>
  <c r="DI64" i="29"/>
  <c r="DJ64" i="29"/>
  <c r="DL64" i="29"/>
  <c r="DM64" i="29"/>
  <c r="DN64" i="29"/>
  <c r="DN15" i="29"/>
  <c r="DM15" i="29"/>
  <c r="DL15" i="29"/>
  <c r="DJ15" i="29"/>
  <c r="DI15" i="29"/>
  <c r="DH15" i="29"/>
  <c r="DG15" i="29"/>
  <c r="DE15" i="29"/>
  <c r="DF15" i="29"/>
  <c r="C11" i="29"/>
  <c r="C10" i="29"/>
  <c r="A4" i="29"/>
  <c r="A3" i="29"/>
  <c r="A2" i="29"/>
  <c r="A1" i="29"/>
  <c r="DK20" i="29" l="1"/>
  <c r="DK32" i="29"/>
  <c r="DK52" i="29"/>
  <c r="DK18" i="29"/>
  <c r="DK62" i="29"/>
  <c r="DK61" i="29"/>
  <c r="DK60" i="29"/>
  <c r="DK58" i="29"/>
  <c r="DK36" i="29"/>
  <c r="DK28" i="29"/>
  <c r="DK22" i="29"/>
  <c r="DK15" i="29"/>
  <c r="DK64" i="29"/>
  <c r="DK50" i="29"/>
  <c r="DK44" i="29"/>
  <c r="DK24" i="29"/>
  <c r="DK48" i="29"/>
  <c r="DK40" i="29"/>
  <c r="DK30" i="29"/>
  <c r="DK26" i="29"/>
  <c r="DK54" i="29"/>
  <c r="DK42" i="29"/>
  <c r="DK56" i="29"/>
  <c r="DK46" i="29"/>
  <c r="DK45" i="29"/>
  <c r="DK38" i="29"/>
  <c r="DK34" i="29"/>
  <c r="DK53" i="29"/>
  <c r="DK63" i="29"/>
  <c r="DK39" i="29"/>
  <c r="DK31" i="29"/>
  <c r="DK23" i="29"/>
  <c r="DK16" i="29"/>
  <c r="DK57" i="29"/>
  <c r="DK49" i="29"/>
  <c r="DK41" i="29"/>
  <c r="DK33" i="29"/>
  <c r="DK25" i="29"/>
  <c r="DK17" i="29"/>
  <c r="DK37" i="29"/>
  <c r="DK29" i="29"/>
  <c r="DK21" i="29"/>
  <c r="DK55" i="29"/>
  <c r="DK47" i="29"/>
  <c r="DK59" i="29"/>
  <c r="DK51" i="29"/>
  <c r="DK43" i="29"/>
  <c r="DK35" i="29"/>
  <c r="DK27" i="29"/>
  <c r="DK19" i="29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F27" i="22" l="1"/>
  <c r="A27" i="22"/>
  <c r="B27" i="22" s="1"/>
  <c r="F20" i="22"/>
  <c r="A20" i="22"/>
  <c r="B20" i="22" s="1"/>
  <c r="A13" i="22"/>
  <c r="B13" i="22" s="1"/>
  <c r="C27" i="22" l="1"/>
  <c r="E27" i="22" s="1"/>
  <c r="C20" i="22"/>
  <c r="E20" i="22" s="1"/>
  <c r="F6" i="22"/>
  <c r="F36" i="22" l="1"/>
  <c r="D27" i="22"/>
  <c r="D34" i="22" s="1"/>
  <c r="B34" i="22" s="1"/>
  <c r="D20" i="22"/>
  <c r="C48" i="9"/>
  <c r="B48" i="9"/>
  <c r="C47" i="9"/>
  <c r="B47" i="9"/>
  <c r="C46" i="9"/>
  <c r="B46" i="9"/>
  <c r="C45" i="9"/>
  <c r="B45" i="9"/>
  <c r="C44" i="9"/>
  <c r="B44" i="9"/>
  <c r="B43" i="9"/>
  <c r="C42" i="9"/>
  <c r="B42" i="9"/>
  <c r="C41" i="9"/>
  <c r="B41" i="9"/>
  <c r="C40" i="9"/>
  <c r="B40" i="9"/>
  <c r="C39" i="9"/>
  <c r="B39" i="9"/>
  <c r="E38" i="9"/>
  <c r="C38" i="9"/>
  <c r="B38" i="9"/>
  <c r="D36" i="22" l="1"/>
  <c r="B36" i="22" s="1"/>
  <c r="D37" i="22"/>
  <c r="B37" i="22" s="1"/>
  <c r="D33" i="22"/>
  <c r="B33" i="22" s="1"/>
  <c r="F13" i="22" l="1"/>
  <c r="K34" i="22"/>
  <c r="C13" i="22" l="1"/>
  <c r="E13" i="22" s="1"/>
  <c r="F42" i="22" l="1"/>
  <c r="B99" i="22" s="1"/>
  <c r="D13" i="22"/>
  <c r="D35" i="22" s="1"/>
  <c r="B35" i="22" s="1"/>
  <c r="C21" i="9"/>
  <c r="C20" i="9"/>
  <c r="C19" i="9"/>
  <c r="C18" i="9"/>
  <c r="C14" i="9"/>
  <c r="D44" i="22" l="1"/>
  <c r="B44" i="22" s="1"/>
  <c r="D43" i="22"/>
  <c r="D42" i="22"/>
  <c r="B42" i="22" s="1"/>
  <c r="D41" i="22"/>
  <c r="D40" i="22"/>
  <c r="D47" i="22"/>
  <c r="B47" i="22" s="1"/>
  <c r="B95" i="22" l="1"/>
  <c r="B40" i="22"/>
  <c r="B43" i="22"/>
  <c r="B98" i="22"/>
  <c r="B41" i="22"/>
  <c r="B96" i="22"/>
  <c r="B97" i="22"/>
  <c r="B1" i="22" l="1"/>
  <c r="C31" i="9" l="1"/>
  <c r="H6" i="1"/>
  <c r="C10" i="9" l="1"/>
  <c r="C11" i="9"/>
  <c r="C12" i="9" l="1"/>
  <c r="A7" i="1" l="1"/>
  <c r="C1" i="9" l="1"/>
</calcChain>
</file>

<file path=xl/sharedStrings.xml><?xml version="1.0" encoding="utf-8"?>
<sst xmlns="http://schemas.openxmlformats.org/spreadsheetml/2006/main" count="1587" uniqueCount="614">
  <si>
    <t>Adjuvant</t>
  </si>
  <si>
    <t>-</t>
  </si>
  <si>
    <t xml:space="preserve"> </t>
  </si>
  <si>
    <t>Project:</t>
  </si>
  <si>
    <t>Number of</t>
  </si>
  <si>
    <t>SWATH</t>
  </si>
  <si>
    <t>VOLUME</t>
  </si>
  <si>
    <t>L/min</t>
  </si>
  <si>
    <t>Nozzles</t>
  </si>
  <si>
    <t>m</t>
  </si>
  <si>
    <t>km/hr</t>
  </si>
  <si>
    <t>L/ha</t>
  </si>
  <si>
    <t>ha</t>
  </si>
  <si>
    <t>mls/trt</t>
  </si>
  <si>
    <t xml:space="preserve"> mls/trt</t>
  </si>
  <si>
    <t xml:space="preserve"> -</t>
  </si>
  <si>
    <t xml:space="preserve">Finish </t>
  </si>
  <si>
    <t>Product</t>
  </si>
  <si>
    <t>Treatments</t>
  </si>
  <si>
    <t>Trial</t>
  </si>
  <si>
    <t>District</t>
  </si>
  <si>
    <t>Property</t>
  </si>
  <si>
    <t>Paddock</t>
  </si>
  <si>
    <t>Date</t>
  </si>
  <si>
    <t>mm</t>
  </si>
  <si>
    <t>Treat no.</t>
  </si>
  <si>
    <t>Trt No.</t>
  </si>
  <si>
    <t>No. of Trials:</t>
  </si>
  <si>
    <t>Location of Trials:</t>
  </si>
  <si>
    <t>Treatment</t>
  </si>
  <si>
    <t xml:space="preserve">Product </t>
  </si>
  <si>
    <t>Timing</t>
  </si>
  <si>
    <t>P =</t>
  </si>
  <si>
    <t>LSD =</t>
  </si>
  <si>
    <t>Trial design:</t>
  </si>
  <si>
    <t>Plot size:</t>
  </si>
  <si>
    <t>Nozzles:</t>
  </si>
  <si>
    <t>Equipment:</t>
  </si>
  <si>
    <t>4m Quad-bike mounted boom</t>
  </si>
  <si>
    <t>Spray date(s)</t>
  </si>
  <si>
    <t>Field comments:</t>
  </si>
  <si>
    <t>Comments on completion of trial</t>
  </si>
  <si>
    <t>Trial interpretation:</t>
  </si>
  <si>
    <t>Questions arising:</t>
  </si>
  <si>
    <t>Comments after each assessment</t>
  </si>
  <si>
    <t>Review date:</t>
  </si>
  <si>
    <t>Address the trial aims and offer other insights into what happened.</t>
  </si>
  <si>
    <t>AIXR</t>
  </si>
  <si>
    <t>Run</t>
  </si>
  <si>
    <t>E</t>
  </si>
  <si>
    <t>Start</t>
  </si>
  <si>
    <t>Leaf Surface Moisture:</t>
  </si>
  <si>
    <t>Spray Drying Time:</t>
  </si>
  <si>
    <t>Water Source/pH:</t>
  </si>
  <si>
    <t>Soil Moisture: Surface</t>
  </si>
  <si>
    <t>Soil Moisture: 5 cm</t>
  </si>
  <si>
    <t>Crop Stage</t>
  </si>
  <si>
    <t>Target Stage:</t>
  </si>
  <si>
    <t>Time</t>
  </si>
  <si>
    <t>Chemical Requirements:</t>
  </si>
  <si>
    <t>Relative Humidity</t>
  </si>
  <si>
    <t>Cloud Level</t>
  </si>
  <si>
    <t>Wind Direction</t>
  </si>
  <si>
    <t>Speed (km/hr):</t>
  </si>
  <si>
    <t>Volume (L/Ha):</t>
  </si>
  <si>
    <t>Application Number:</t>
  </si>
  <si>
    <t>a</t>
  </si>
  <si>
    <t>Project</t>
  </si>
  <si>
    <t>Nozzle Pressure Gauge:</t>
  </si>
  <si>
    <t>Spray Timing</t>
  </si>
  <si>
    <t>Treatments:</t>
  </si>
  <si>
    <t>Reps:</t>
  </si>
  <si>
    <t>Target(s)</t>
  </si>
  <si>
    <t>Design, Objectives, Assessments &amp; Comments</t>
  </si>
  <si>
    <t>Assessments</t>
  </si>
  <si>
    <t>Project Title</t>
  </si>
  <si>
    <t>Aims</t>
  </si>
  <si>
    <t>Design</t>
  </si>
  <si>
    <t>Plot Size</t>
  </si>
  <si>
    <t>Application Volume</t>
  </si>
  <si>
    <r>
      <t>Targets</t>
    </r>
    <r>
      <rPr>
        <sz val="11"/>
        <rFont val="Arial"/>
        <family val="2"/>
      </rPr>
      <t/>
    </r>
  </si>
  <si>
    <t>Area Needed</t>
  </si>
  <si>
    <r>
      <t>Timings</t>
    </r>
    <r>
      <rPr>
        <sz val="11"/>
        <rFont val="Arial"/>
        <family val="2"/>
      </rPr>
      <t/>
    </r>
  </si>
  <si>
    <t>Agronomic Management</t>
  </si>
  <si>
    <t>Reps</t>
  </si>
  <si>
    <t>Protocol ID</t>
  </si>
  <si>
    <t>Author</t>
  </si>
  <si>
    <t>Version &amp; Date</t>
  </si>
  <si>
    <t>Treatment No.</t>
  </si>
  <si>
    <t>Buffer Volume</t>
  </si>
  <si>
    <t>Plot volume</t>
  </si>
  <si>
    <t>Total Volume</t>
  </si>
  <si>
    <t>TOTAL OUTPUT</t>
  </si>
  <si>
    <t>Speed</t>
  </si>
  <si>
    <t>Plot Length</t>
  </si>
  <si>
    <t>SPRAY SETTINGS</t>
  </si>
  <si>
    <t>Type</t>
  </si>
  <si>
    <t>Size</t>
  </si>
  <si>
    <t>Output L/min</t>
  </si>
  <si>
    <t>NOZZLE SETTINGS</t>
  </si>
  <si>
    <t>Replicates</t>
  </si>
  <si>
    <t>TREATMENTS</t>
  </si>
  <si>
    <t>Product rate  (g or mL/ha)</t>
  </si>
  <si>
    <t>Water Required (mL)</t>
  </si>
  <si>
    <t>Pressure kPa</t>
  </si>
  <si>
    <t xml:space="preserve">Pump  </t>
  </si>
  <si>
    <t>Product Required     (g or mL)</t>
  </si>
  <si>
    <t xml:space="preserve">Actual Nozzle  </t>
  </si>
  <si>
    <t xml:space="preserve">Priming time  </t>
  </si>
  <si>
    <t>secs</t>
  </si>
  <si>
    <t>L</t>
  </si>
  <si>
    <t>Vol remaining</t>
  </si>
  <si>
    <t>Total Area</t>
  </si>
  <si>
    <t>Target population:</t>
  </si>
  <si>
    <t>Delta T</t>
  </si>
  <si>
    <t>Adjuvant rate %</t>
  </si>
  <si>
    <t>Adjuvant required (mL)</t>
  </si>
  <si>
    <t>Lawrie Price</t>
  </si>
  <si>
    <t>Rate (mL/ha)</t>
  </si>
  <si>
    <t>Notes</t>
  </si>
  <si>
    <t>Untreated</t>
  </si>
  <si>
    <t>T1</t>
  </si>
  <si>
    <t>mL/trial</t>
  </si>
  <si>
    <t>T2</t>
  </si>
  <si>
    <t>Plot</t>
  </si>
  <si>
    <t>Trial:</t>
  </si>
  <si>
    <t>Property:</t>
  </si>
  <si>
    <t>District:</t>
  </si>
  <si>
    <t>Adjuvants</t>
  </si>
  <si>
    <t>Rate (ml or g)/ha</t>
  </si>
  <si>
    <t>Randomized block</t>
  </si>
  <si>
    <t>Yield</t>
  </si>
  <si>
    <t>12 x 4 metres</t>
  </si>
  <si>
    <t>Paddock History:</t>
  </si>
  <si>
    <t>Sowing Date:</t>
  </si>
  <si>
    <t>Crop spp:</t>
  </si>
  <si>
    <t>Variety:</t>
  </si>
  <si>
    <t>Harvest Date:</t>
  </si>
  <si>
    <t>Rowing Spacing (cm):</t>
  </si>
  <si>
    <t>Sowing Depth (mm):</t>
  </si>
  <si>
    <t>Soil Type:</t>
  </si>
  <si>
    <t>Mungbeans</t>
  </si>
  <si>
    <t>Crop Yield (kg/ha)</t>
  </si>
  <si>
    <t xml:space="preserve"> Timing</t>
  </si>
  <si>
    <t>Randomised block</t>
  </si>
  <si>
    <t>44 x 48 m</t>
  </si>
  <si>
    <t>RD x 2</t>
  </si>
  <si>
    <t>AM x 2</t>
  </si>
  <si>
    <t xml:space="preserve">To investigate spray timings for optimum effect. </t>
  </si>
  <si>
    <t>To gather data for industry permit/registration</t>
  </si>
  <si>
    <t>Nil</t>
  </si>
  <si>
    <t>Tilt</t>
  </si>
  <si>
    <t>“</t>
  </si>
  <si>
    <t>Amistar Xtra</t>
  </si>
  <si>
    <t>Adigor</t>
  </si>
  <si>
    <t>Tilt x 2</t>
  </si>
  <si>
    <t>250 x 2</t>
  </si>
  <si>
    <t>Amistar Xtra x 2</t>
  </si>
  <si>
    <t>200 x 2</t>
  </si>
  <si>
    <t>Tilt x 3</t>
  </si>
  <si>
    <t>250 x 3</t>
  </si>
  <si>
    <t xml:space="preserve">70 L/ha </t>
  </si>
  <si>
    <t>1 early , 1 late</t>
  </si>
  <si>
    <t>T1 = 1st sign of disease</t>
  </si>
  <si>
    <t>T2 = 2 - 3 weeks after T1</t>
  </si>
  <si>
    <t>T3 = 4 - 5 weeks after T1</t>
  </si>
  <si>
    <t>T1 &amp; T2</t>
  </si>
  <si>
    <t>T1, T2 &amp; T3</t>
  </si>
  <si>
    <t>Get farmer to manage herbicide &amp; insecticide sprays</t>
  </si>
  <si>
    <t>2% Adigor</t>
  </si>
  <si>
    <t>T3</t>
  </si>
  <si>
    <t>% of leaf area affected by powdery mildew</t>
  </si>
  <si>
    <t>Timing of sprays may need to vary depending on when the disease 1st appears</t>
  </si>
  <si>
    <t>Adigor 2%</t>
  </si>
  <si>
    <t>9b</t>
  </si>
  <si>
    <t>8b</t>
  </si>
  <si>
    <t>7b</t>
  </si>
  <si>
    <t>10b</t>
  </si>
  <si>
    <t>11b</t>
  </si>
  <si>
    <t>11c</t>
  </si>
  <si>
    <t>Spin-flo</t>
  </si>
  <si>
    <t>Spin-flo x 2</t>
  </si>
  <si>
    <t>500 x 2</t>
  </si>
  <si>
    <t>Spin Flo</t>
  </si>
  <si>
    <t>Treatment means followed by the same letter are not significantly different at P = 0.05</t>
  </si>
  <si>
    <t>To investigate the disease control and yield impact from fungicide application on powdery mildew in Mungbean</t>
  </si>
  <si>
    <t>Score of disease severity (% of leaf area affected) at each application and 2WAT3</t>
  </si>
  <si>
    <t>Description of what parts of the plant are affected</t>
  </si>
  <si>
    <t>Visual estimate of crop effects (Biomass, discoloration, Crinkling) when apparent</t>
  </si>
  <si>
    <r>
      <t xml:space="preserve">Temperature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</si>
  <si>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t>Maximum Wind Speed km/hr</t>
  </si>
  <si>
    <t>Average Wind Speed km/hr</t>
  </si>
  <si>
    <t>Aims:</t>
  </si>
  <si>
    <t>Commercial paddock of var. "Crystal" mungbean. Ideally a paddock with certified planting seed</t>
  </si>
  <si>
    <t xml:space="preserve">Ist </t>
  </si>
  <si>
    <t>Fungicides for powdery mildew in Mungbean</t>
  </si>
  <si>
    <t>Cabrio</t>
  </si>
  <si>
    <t>Cabrio x 2</t>
  </si>
  <si>
    <t>Version 3: 30/10/2012</t>
  </si>
  <si>
    <t>6 &amp; 10</t>
  </si>
  <si>
    <t>2 &amp; 7</t>
  </si>
  <si>
    <t>5 &amp; 9</t>
  </si>
  <si>
    <t>3, 8, 11</t>
  </si>
  <si>
    <t>T2:  2 - 3 weeks after T1</t>
  </si>
  <si>
    <t>T1: 1st sign of disease</t>
  </si>
  <si>
    <t>T3:  4 - 5 weeks after T1</t>
  </si>
  <si>
    <t>4m</t>
  </si>
  <si>
    <t>Rep 4</t>
  </si>
  <si>
    <t>Rep 3</t>
  </si>
  <si>
    <t>Rep 2</t>
  </si>
  <si>
    <t>Rep 1</t>
  </si>
  <si>
    <t>AIXR110015</t>
  </si>
  <si>
    <t>300kpa</t>
  </si>
  <si>
    <t>70L/ha</t>
  </si>
  <si>
    <t>Pressure</t>
  </si>
  <si>
    <t>Volume</t>
  </si>
  <si>
    <r>
      <rPr>
        <b/>
        <sz val="10"/>
        <color theme="1"/>
        <rFont val="Calibri"/>
        <family val="2"/>
        <scheme val="minor"/>
      </rPr>
      <t>Rate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(mL/ha)</t>
    </r>
  </si>
  <si>
    <t>Sown: 28/12/2012</t>
  </si>
  <si>
    <t>Sowing rate: 30 kg/ha with granulock supreme @50kg/ha</t>
  </si>
  <si>
    <t>Grower: Ken Lord 0427 869 940</t>
  </si>
  <si>
    <t>Property: Ferngrove</t>
  </si>
  <si>
    <t>Variety: Crystal</t>
  </si>
  <si>
    <t>x</t>
  </si>
  <si>
    <t>N</t>
  </si>
  <si>
    <t>12m</t>
  </si>
  <si>
    <t>AM1303</t>
  </si>
  <si>
    <t>Premer</t>
  </si>
  <si>
    <t>Ferngrove</t>
  </si>
  <si>
    <t>T1: 28/02/2013 (Before major rain event)</t>
  </si>
  <si>
    <t>Treat</t>
  </si>
  <si>
    <t>T1:                                                               APPLICATION CONDITIONS</t>
  </si>
  <si>
    <t>Date:28/2/2013</t>
  </si>
  <si>
    <t>AM1301</t>
  </si>
  <si>
    <t>Mungbean</t>
  </si>
  <si>
    <t>Crystal</t>
  </si>
  <si>
    <t>Rep</t>
  </si>
  <si>
    <t>0-1.2</t>
  </si>
  <si>
    <t>W</t>
  </si>
  <si>
    <t>1.1-3</t>
  </si>
  <si>
    <t>W/NW</t>
  </si>
  <si>
    <t>Dry</t>
  </si>
  <si>
    <t>Gunnedah Town</t>
  </si>
  <si>
    <t>Assessment Date:</t>
  </si>
  <si>
    <t>DAT1</t>
  </si>
  <si>
    <t>DAT2</t>
  </si>
  <si>
    <t>DAT3</t>
  </si>
  <si>
    <t xml:space="preserve">Insecticide spray (Lannate + Vivid) 24 hrs before T1 </t>
  </si>
  <si>
    <t>T1 at the start of flowering (some podding evident but only occasionally)</t>
  </si>
  <si>
    <t>Diseases evident was bacterial blight and Tan leaf. No evidence of powdery milldew. T1 applied before major rain event</t>
  </si>
  <si>
    <t>Agronomist: Andrew Ceeney - 0447421485</t>
  </si>
  <si>
    <t>Date:19/3/2013</t>
  </si>
  <si>
    <t>fully podded</t>
  </si>
  <si>
    <t>(Lower canopy = 3, Middle = 2, Upper/top = 1)</t>
  </si>
  <si>
    <t>position</t>
  </si>
  <si>
    <t>% of leaf area affected by Powdery Milldew (Leaves 1-10)</t>
  </si>
  <si>
    <t>Location of each leaf in canopy (Lower canopy = 3, Middle = 2, Upper/top = 1)</t>
  </si>
  <si>
    <t>Severity</t>
  </si>
  <si>
    <t>Incidence</t>
  </si>
  <si>
    <t>Location in canopy</t>
  </si>
  <si>
    <t>Sample site 1</t>
  </si>
  <si>
    <t>Sample site 2</t>
  </si>
  <si>
    <t>Sample site 3</t>
  </si>
  <si>
    <t>Sample site 4</t>
  </si>
  <si>
    <t>Sample site 5</t>
  </si>
  <si>
    <t xml:space="preserve"> Leaves affected</t>
  </si>
  <si>
    <t>% of leaf area affected</t>
  </si>
  <si>
    <t>% of leaves affected</t>
  </si>
  <si>
    <t>Number of infected leaves in Lower canopy (%)</t>
  </si>
  <si>
    <t>Number of infected leaves in Middle canopy (%)</t>
  </si>
  <si>
    <t>Number of infected leaves in Upper canopy (%)</t>
  </si>
  <si>
    <t>% of plot affected by Adigor</t>
  </si>
  <si>
    <t>Sev</t>
  </si>
  <si>
    <t>Inc</t>
  </si>
  <si>
    <t>Low</t>
  </si>
  <si>
    <t>Mid</t>
  </si>
  <si>
    <t>Upp</t>
  </si>
  <si>
    <t>SevL</t>
  </si>
  <si>
    <t>SevS</t>
  </si>
  <si>
    <t>SevA</t>
  </si>
  <si>
    <t>IncL</t>
  </si>
  <si>
    <t>IncS</t>
  </si>
  <si>
    <t>IncA</t>
  </si>
  <si>
    <t>LowL</t>
  </si>
  <si>
    <t>LowS</t>
  </si>
  <si>
    <t>LowA</t>
  </si>
  <si>
    <t>MidL</t>
  </si>
  <si>
    <t>MidS</t>
  </si>
  <si>
    <t>MidA</t>
  </si>
  <si>
    <t>UppL</t>
  </si>
  <si>
    <t>UppS</t>
  </si>
  <si>
    <t>UppA</t>
  </si>
  <si>
    <t xml:space="preserve">Randomized Complete Block AOV Table for SevL  </t>
  </si>
  <si>
    <t>LSD All-Pairwise Comparisons Test of SevL for Treat</t>
  </si>
  <si>
    <t>Source   DF        SS        MS      F        P</t>
  </si>
  <si>
    <t>Mean</t>
  </si>
  <si>
    <t>Homogeneous</t>
  </si>
  <si>
    <t>Groups</t>
  </si>
  <si>
    <t>A</t>
  </si>
  <si>
    <t>P=</t>
  </si>
  <si>
    <t>Tukey's 1 Degree of Freedom Test for Nonadditivity</t>
  </si>
  <si>
    <t>LSD=</t>
  </si>
  <si>
    <t>NSD</t>
  </si>
  <si>
    <t>Source          DF        SS        MS       F        P</t>
  </si>
  <si>
    <t>Error term used: Rep*Treat, 15 DF</t>
  </si>
  <si>
    <t>There are no significant pairwise differences among the means.</t>
  </si>
  <si>
    <t xml:space="preserve">Means of SevL for Treat  </t>
  </si>
  <si>
    <t>Treat    Mean</t>
  </si>
  <si>
    <t>Observations per Mean            4</t>
  </si>
  <si>
    <t>AB</t>
  </si>
  <si>
    <t>B</t>
  </si>
  <si>
    <t>There are 2 groups (A and B) in which the means</t>
  </si>
  <si>
    <t>are not significantly different from one another.</t>
  </si>
  <si>
    <t xml:space="preserve">    3  0.0000</t>
  </si>
  <si>
    <t>Statistix 8.1                                            21/03/2013, 1:54:53 PM</t>
  </si>
  <si>
    <t>Source   DF        SS        MS       F        P</t>
  </si>
  <si>
    <t>Rep       3   0.59840   0.19947</t>
  </si>
  <si>
    <t>Treat     5   3.15652   0.63130   16.44   0.0000</t>
  </si>
  <si>
    <t>Error    15   0.57593   0.03840</t>
  </si>
  <si>
    <t>Total    23   4.33085</t>
  </si>
  <si>
    <t>Grand Mean 0.4368    CV 44.86</t>
  </si>
  <si>
    <t>Nonadditivity    1   0.11561   0.11561    3.52   0.0818</t>
  </si>
  <si>
    <t>Remainder       14   0.46033   0.03288</t>
  </si>
  <si>
    <t>Relative Efficiency, RCB 1.52</t>
  </si>
  <si>
    <t xml:space="preserve">    1  1.1446</t>
  </si>
  <si>
    <t xml:space="preserve">    2  0.6004</t>
  </si>
  <si>
    <t xml:space="preserve">    3  0.2348</t>
  </si>
  <si>
    <t xml:space="preserve">    4  0.1151</t>
  </si>
  <si>
    <t xml:space="preserve">    5  0.0947</t>
  </si>
  <si>
    <t xml:space="preserve">    6  0.4310</t>
  </si>
  <si>
    <t>Standard Error of a Mean    0.0980</t>
  </si>
  <si>
    <t>Std Error (Diff of 2 Means) 0.1386</t>
  </si>
  <si>
    <t xml:space="preserve">Randomized Complete Block AOV Table for Inc  </t>
  </si>
  <si>
    <t>Rep       3   1165.83   388.611</t>
  </si>
  <si>
    <t>Treat     5   4566.83   913.367   9.16   0.0004</t>
  </si>
  <si>
    <t>Error    15   1495.17    99.678</t>
  </si>
  <si>
    <t>Total    23   7227.83</t>
  </si>
  <si>
    <t>Grand Mean 22.083    CV 45.21</t>
  </si>
  <si>
    <t>Nonadditivity    1    263.29   263.294    2.99   0.1056</t>
  </si>
  <si>
    <t>Remainder       14   1231.87    87.991</t>
  </si>
  <si>
    <t>Relative Efficiency, RCB 1.35</t>
  </si>
  <si>
    <t xml:space="preserve">Means of Inc for Treat  </t>
  </si>
  <si>
    <t xml:space="preserve">    1  47.000</t>
  </si>
  <si>
    <t xml:space="preserve">    2  29.500</t>
  </si>
  <si>
    <t xml:space="preserve">    3  15.500</t>
  </si>
  <si>
    <t xml:space="preserve">    4   9.000</t>
  </si>
  <si>
    <t xml:space="preserve">    5   6.500</t>
  </si>
  <si>
    <t xml:space="preserve">    6  25.000</t>
  </si>
  <si>
    <t>Standard Error of a Mean    4.9919</t>
  </si>
  <si>
    <t>Std Error (Diff of 2 Means) 7.0597</t>
  </si>
  <si>
    <t xml:space="preserve">Randomized Complete Block AOV Table for Low  </t>
  </si>
  <si>
    <t>Rep       3     9.833    3.2778</t>
  </si>
  <si>
    <t>Treat     5    78.833   15.7667   1.75   0.1841</t>
  </si>
  <si>
    <t>Error    15   135.167    9.0111</t>
  </si>
  <si>
    <t>Total    23   223.833</t>
  </si>
  <si>
    <t>Grand Mean 2.4167    CV 124.21</t>
  </si>
  <si>
    <t>Nonadditivity    1     9.287   9.28685    1.03   0.3267</t>
  </si>
  <si>
    <t>Remainder       14   125.880   8.99142</t>
  </si>
  <si>
    <t>Relative Efficiency, RCB 0.90</t>
  </si>
  <si>
    <t xml:space="preserve">Means of Low for Treat  </t>
  </si>
  <si>
    <t xml:space="preserve">    1  4.0000</t>
  </si>
  <si>
    <t xml:space="preserve">    2  4.5000</t>
  </si>
  <si>
    <t xml:space="preserve">    4  0.0000</t>
  </si>
  <si>
    <t xml:space="preserve">    5  2.5000</t>
  </si>
  <si>
    <t xml:space="preserve">    6  3.5000</t>
  </si>
  <si>
    <t>Standard Error of a Mean    1.5009</t>
  </si>
  <si>
    <t>Std Error (Diff of 2 Means) 2.1226</t>
  </si>
  <si>
    <t xml:space="preserve">Randomized Complete Block AOV Table for Mid  </t>
  </si>
  <si>
    <t>Rep       3    411.17   137.056</t>
  </si>
  <si>
    <t>Treat     5   1649.50   329.900   3.69   0.0224</t>
  </si>
  <si>
    <t>Error    15   1341.83    89.456</t>
  </si>
  <si>
    <t>Total    23   3402.50</t>
  </si>
  <si>
    <t>Grand Mean 16.250    CV 58.20</t>
  </si>
  <si>
    <t>Nonadditivity    1     51.96   51.9633    0.56   0.4651</t>
  </si>
  <si>
    <t>Remainder       14   1289.87   92.1336</t>
  </si>
  <si>
    <t>Relative Efficiency, RCB 1.05</t>
  </si>
  <si>
    <t xml:space="preserve">Means of Mid for Treat  </t>
  </si>
  <si>
    <t xml:space="preserve">    1  27.500</t>
  </si>
  <si>
    <t xml:space="preserve">    2  24.500</t>
  </si>
  <si>
    <t xml:space="preserve">    3  13.500</t>
  </si>
  <si>
    <t xml:space="preserve">    5   4.000</t>
  </si>
  <si>
    <t xml:space="preserve">    6  19.000</t>
  </si>
  <si>
    <t>Standard Error of a Mean    4.7290</t>
  </si>
  <si>
    <t>Std Error (Diff of 2 Means) 6.6879</t>
  </si>
  <si>
    <t xml:space="preserve">Randomized Complete Block AOV Table for UppL  </t>
  </si>
  <si>
    <t>Rep       3   0.85740   0.28580</t>
  </si>
  <si>
    <t>Treat     5   2.77391   0.55478   4.63   0.0093</t>
  </si>
  <si>
    <t>Error    15   1.79652   0.11977</t>
  </si>
  <si>
    <t>Total    23   5.42783</t>
  </si>
  <si>
    <t>Grand Mean 0.2622    CV 131.98</t>
  </si>
  <si>
    <t>Nonadditivity    1   0.82188   0.82188   11.81   0.0040</t>
  </si>
  <si>
    <t>Remainder       14   0.97463   0.06962</t>
  </si>
  <si>
    <t>Relative Efficiency, RCB 1.16</t>
  </si>
  <si>
    <t xml:space="preserve">Means of UppL for Treat  </t>
  </si>
  <si>
    <t xml:space="preserve">    1  0.9487</t>
  </si>
  <si>
    <t xml:space="preserve">    2  0.0000</t>
  </si>
  <si>
    <t xml:space="preserve">    3  0.2386</t>
  </si>
  <si>
    <t xml:space="preserve">    5  0.0000</t>
  </si>
  <si>
    <t xml:space="preserve">    6  0.3860</t>
  </si>
  <si>
    <t>Standard Error of a Mean    0.1730</t>
  </si>
  <si>
    <t>Std Error (Diff of 2 Means) 0.2447</t>
  </si>
  <si>
    <t>Statistix 8.1                                            21/03/2013, 1:55:22 PM</t>
  </si>
  <si>
    <t>Alpha              0.05     Standard Error for Comparison  0.1386</t>
  </si>
  <si>
    <t>Critical T Value  2.131     Critical Value for Comparison  0.2953</t>
  </si>
  <si>
    <t>There are 4 groups (A, B, etc.) in which the means</t>
  </si>
  <si>
    <t>LSD All-Pairwise Comparisons Test of Inc for Treat</t>
  </si>
  <si>
    <t>Alpha              0.05     Standard Error for Comparison  7.0597</t>
  </si>
  <si>
    <t>Critical T Value  2.131     Critical Value for Comparison  15.047</t>
  </si>
  <si>
    <t>There are 3 groups (A, B, etc.) in which the means</t>
  </si>
  <si>
    <t>LSD All-Pairwise Comparisons Test of Low for Treat</t>
  </si>
  <si>
    <t>Alpha              0.05     Standard Error for Comparison  2.1226</t>
  </si>
  <si>
    <t>Critical T Value  2.131     Critical Value for Comparison  4.5243</t>
  </si>
  <si>
    <t>LSD All-Pairwise Comparisons Test of Mid for Treat</t>
  </si>
  <si>
    <t>Alpha              0.05     Standard Error for Comparison  6.6879</t>
  </si>
  <si>
    <t>Critical T Value  2.131     Critical Value for Comparison  14.255</t>
  </si>
  <si>
    <t>LSD All-Pairwise Comparisons Test of UppL for Treat</t>
  </si>
  <si>
    <t>Alpha              0.05     Standard Error for Comparison  0.2447</t>
  </si>
  <si>
    <t>Critical T Value  2.131     Critical Value for Comparison  0.5216</t>
  </si>
  <si>
    <t>CD</t>
  </si>
  <si>
    <t>D</t>
  </si>
  <si>
    <t>BC</t>
  </si>
  <si>
    <t>C</t>
  </si>
  <si>
    <t>ABC</t>
  </si>
  <si>
    <t>&lt;0.01</t>
  </si>
  <si>
    <t>log+1 transformation</t>
  </si>
  <si>
    <t>19 DAT1</t>
  </si>
  <si>
    <t>°C</t>
  </si>
  <si>
    <t>km/h</t>
  </si>
  <si>
    <t>%</t>
  </si>
  <si>
    <t>Tu</t>
  </si>
  <si>
    <t>Calm</t>
  </si>
  <si>
    <t>Day</t>
  </si>
  <si>
    <t>Temps</t>
  </si>
  <si>
    <t>Rain</t>
  </si>
  <si>
    <t>Min</t>
  </si>
  <si>
    <t>Max</t>
  </si>
  <si>
    <t>Dir</t>
  </si>
  <si>
    <t>Spd</t>
  </si>
  <si>
    <t>Temp</t>
  </si>
  <si>
    <t>RH</t>
  </si>
  <si>
    <t>Cld</t>
  </si>
  <si>
    <r>
      <t>8</t>
    </r>
    <r>
      <rPr>
        <vertAlign val="superscript"/>
        <sz val="9"/>
        <color theme="1"/>
        <rFont val="Arial"/>
        <family val="2"/>
      </rPr>
      <t>th</t>
    </r>
  </si>
  <si>
    <t>Fr</t>
  </si>
  <si>
    <t>Sa</t>
  </si>
  <si>
    <t>Su</t>
  </si>
  <si>
    <t>Mo</t>
  </si>
  <si>
    <t>We</t>
  </si>
  <si>
    <t>Th</t>
  </si>
  <si>
    <t>February 2013 Daily Weather Observations</t>
  </si>
  <si>
    <t>March</t>
  </si>
  <si>
    <t>From Quirindi BOM</t>
  </si>
  <si>
    <t>Rate</t>
  </si>
  <si>
    <t>Statistix 8.1                                             1/04/2013, 9:53:24 AM</t>
  </si>
  <si>
    <t xml:space="preserve">Randomized Complete Block AOV Table for SevA  </t>
  </si>
  <si>
    <t>Rep       2   0.15344   0.07672</t>
  </si>
  <si>
    <t>Treat    10   6.34369   0.63437   22.63   0.0000</t>
  </si>
  <si>
    <t>Error    20   0.56072   0.02804</t>
  </si>
  <si>
    <t>Total    32   7.05785</t>
  </si>
  <si>
    <t>Grand Mean 0.7021    CV 23.85</t>
  </si>
  <si>
    <t>Nonadditivity    1   0.00528   0.00528    0.18   0.6757</t>
  </si>
  <si>
    <t>Remainder       19   0.55545   0.02923</t>
  </si>
  <si>
    <t>Relative Efficiency, RCB 1.11</t>
  </si>
  <si>
    <t xml:space="preserve">Means of SevA for Treat  </t>
  </si>
  <si>
    <t>Treat    Mean     Treat    Mean</t>
  </si>
  <si>
    <t xml:space="preserve">    1  1.2493         7  0.8591</t>
  </si>
  <si>
    <t xml:space="preserve">    2  1.2658         8  0.1112</t>
  </si>
  <si>
    <t xml:space="preserve">    3  0.9559         9  0.0000</t>
  </si>
  <si>
    <t xml:space="preserve">    4  0.7488        10  0.6842</t>
  </si>
  <si>
    <t xml:space="preserve">    5  0.5510        11  0.1318</t>
  </si>
  <si>
    <t xml:space="preserve">    6  1.1665     </t>
  </si>
  <si>
    <t>Observations per Mean            3</t>
  </si>
  <si>
    <t>Standard Error of a Mean    0.0967</t>
  </si>
  <si>
    <t>Std Error (Diff of 2 Means) 0.1367</t>
  </si>
  <si>
    <t xml:space="preserve">Randomized Complete Block AOV Table for IncA  </t>
  </si>
  <si>
    <t>Rep       2   0.07119   0.03559</t>
  </si>
  <si>
    <t>Treat    10   8.27187   0.82719   29.30   0.0000</t>
  </si>
  <si>
    <t>Error    20   0.56464   0.02823</t>
  </si>
  <si>
    <t>Total    32   8.90770</t>
  </si>
  <si>
    <t>Grand Mean 0.8600    CV 19.54</t>
  </si>
  <si>
    <t>Nonadditivity    1   0.02265   0.02265    0.79   0.3840</t>
  </si>
  <si>
    <t>Remainder       19   0.54199   0.02853</t>
  </si>
  <si>
    <t>Relative Efficiency, RCB 1.02</t>
  </si>
  <si>
    <t xml:space="preserve">Means of IncA for Treat  </t>
  </si>
  <si>
    <t xml:space="preserve">    1  1.4564         7  0.9929</t>
  </si>
  <si>
    <t xml:space="preserve">    2  1.5037         8  0.2868</t>
  </si>
  <si>
    <t xml:space="preserve">    3  1.1158         9  0.0000</t>
  </si>
  <si>
    <t xml:space="preserve">    4  0.8889        10  0.8146</t>
  </si>
  <si>
    <t xml:space="preserve">    5  0.7245        11  0.2004</t>
  </si>
  <si>
    <t xml:space="preserve">    6  1.4762     </t>
  </si>
  <si>
    <t>Standard Error of a Mean    0.0970</t>
  </si>
  <si>
    <t>Std Error (Diff of 2 Means) 0.1372</t>
  </si>
  <si>
    <t>Rep       2    127.27    63.636</t>
  </si>
  <si>
    <t>Treat    10   4507.39   450.739   8.62   0.0000</t>
  </si>
  <si>
    <t>Error    20   1046.06    52.303</t>
  </si>
  <si>
    <t>Total    32   5680.73</t>
  </si>
  <si>
    <t>Grand Mean 20.909    CV 34.59</t>
  </si>
  <si>
    <t>Nonadditivity    1     32.64   32.6410    0.61   0.4437</t>
  </si>
  <si>
    <t>Remainder       19   1013.42   53.3379</t>
  </si>
  <si>
    <t>Relative Efficiency, RCB 1.01</t>
  </si>
  <si>
    <t xml:space="preserve">    1  34.667         7  31.333</t>
  </si>
  <si>
    <t xml:space="preserve">    2  22.667         8  6.0000</t>
  </si>
  <si>
    <t xml:space="preserve">    3  29.333         9  0.0000</t>
  </si>
  <si>
    <t xml:space="preserve">    4  26.000        10  24.667</t>
  </si>
  <si>
    <t xml:space="preserve">    5  17.333        11  4.6667</t>
  </si>
  <si>
    <t xml:space="preserve">    6  33.333     </t>
  </si>
  <si>
    <t>Standard Error of a Mean    4.1754</t>
  </si>
  <si>
    <t>Std Error (Diff of 2 Means) 5.9050</t>
  </si>
  <si>
    <t>Rep       2    342.55   171.273</t>
  </si>
  <si>
    <t>Treat    10   6719.52   671.952   9.74   0.0000</t>
  </si>
  <si>
    <t>Error    20   1380.12    69.006</t>
  </si>
  <si>
    <t>Total    32   8442.18</t>
  </si>
  <si>
    <t>Grand Mean 22.545    CV 36.85</t>
  </si>
  <si>
    <t>Nonadditivity    1      4.35    4.3542    0.06   0.8089</t>
  </si>
  <si>
    <t>Remainder       19   1375.77   72.4088</t>
  </si>
  <si>
    <t>Relative Efficiency, RCB 1.09</t>
  </si>
  <si>
    <t xml:space="preserve">    1  38.667         7  28.667</t>
  </si>
  <si>
    <t xml:space="preserve">    2  27.333         8  2.6667</t>
  </si>
  <si>
    <t xml:space="preserve">    3  36.000         9  0.0000</t>
  </si>
  <si>
    <t xml:space="preserve">    4  24.000        10  24.667</t>
  </si>
  <si>
    <t xml:space="preserve">    5  22.667        11  1.3333</t>
  </si>
  <si>
    <t xml:space="preserve">    6  42.000     </t>
  </si>
  <si>
    <t>Standard Error of a Mean    4.7960</t>
  </si>
  <si>
    <t>Std Error (Diff of 2 Means) 6.7826</t>
  </si>
  <si>
    <t xml:space="preserve">Randomized Complete Block AOV Table for Upp  </t>
  </si>
  <si>
    <t>Rep       2    198.55    99.273</t>
  </si>
  <si>
    <t>Treat    10   2572.85   257.285   5.41   0.0007</t>
  </si>
  <si>
    <t>Error    20    950.79    47.539</t>
  </si>
  <si>
    <t>Total    32   3722.18</t>
  </si>
  <si>
    <t>Grand Mean 9.4545    CV 72.93</t>
  </si>
  <si>
    <t>Nonadditivity    1    33.506   33.5056    0.69   0.4152</t>
  </si>
  <si>
    <t>Remainder       19   917.282   48.2780</t>
  </si>
  <si>
    <t>Relative Efficiency, RCB 1.07</t>
  </si>
  <si>
    <t xml:space="preserve">Means of Upp for Treat  </t>
  </si>
  <si>
    <t xml:space="preserve">    1  25.333         7  7.3333</t>
  </si>
  <si>
    <t xml:space="preserve">    2  15.333         8  0.0000</t>
  </si>
  <si>
    <t xml:space="preserve">    3  14.667         9  0.0000</t>
  </si>
  <si>
    <t xml:space="preserve">    4  9.3333        10  4.0000</t>
  </si>
  <si>
    <t xml:space="preserve">    5  4.0000        11  0.0000</t>
  </si>
  <si>
    <t xml:space="preserve">    6  24.000     </t>
  </si>
  <si>
    <t>Standard Error of a Mean    3.9808</t>
  </si>
  <si>
    <t>Std Error (Diff of 2 Means) 5.6296</t>
  </si>
  <si>
    <t>Statistix 8.1                                             1/04/2013, 9:54:01 AM</t>
  </si>
  <si>
    <t>LSD All-Pairwise Comparisons Test of SevA for Treat</t>
  </si>
  <si>
    <t>Alpha              0.05     Standard Error for Comparison  0.1367</t>
  </si>
  <si>
    <t>Critical T Value  2.086     Critical Value for Comparison  0.2852</t>
  </si>
  <si>
    <t>Error term used: Rep*Treat, 20 DF</t>
  </si>
  <si>
    <t>There are 5 groups (A, B, etc.) in which the means</t>
  </si>
  <si>
    <t>LSD All-Pairwise Comparisons Test of IncA for Treat</t>
  </si>
  <si>
    <t>Alpha              0.05     Standard Error for Comparison  0.1372</t>
  </si>
  <si>
    <t>Critical T Value  2.086     Critical Value for Comparison  0.2862</t>
  </si>
  <si>
    <t>Alpha              0.05     Standard Error for Comparison  5.9050</t>
  </si>
  <si>
    <t>Critical T Value  2.086     Critical Value for Comparison  12.318</t>
  </si>
  <si>
    <t>Alpha              0.05     Standard Error for Comparison  6.7826</t>
  </si>
  <si>
    <t>Critical T Value  2.086     Critical Value for Comparison  14.148</t>
  </si>
  <si>
    <t>LSD All-Pairwise Comparisons Test of Upp for Treat</t>
  </si>
  <si>
    <t>Alpha              0.05     Standard Error for Comparison  5.6296</t>
  </si>
  <si>
    <t>Critical T Value  2.086     Critical Value for Comparison  11.743</t>
  </si>
  <si>
    <t>Homogeneous Groups</t>
  </si>
  <si>
    <t>DE</t>
  </si>
  <si>
    <t>Arcsin(sqrt(x/100)) transformation</t>
  </si>
  <si>
    <t>31 DAT1, 12 DAT2</t>
  </si>
  <si>
    <t>bc</t>
  </si>
  <si>
    <t>cd</t>
  </si>
  <si>
    <t>d</t>
  </si>
  <si>
    <t>ab</t>
  </si>
  <si>
    <t>c</t>
  </si>
  <si>
    <t>e</t>
  </si>
  <si>
    <t>b</t>
  </si>
  <si>
    <t>de</t>
  </si>
  <si>
    <t>abc</t>
  </si>
  <si>
    <t>31/03/2013*</t>
  </si>
  <si>
    <t>* 31/3/2013 Trial was difficult to assess due to senesence, only 3 reps included in this assessment</t>
  </si>
  <si>
    <t>T2:                                                               APPLICATION CONDITIONS</t>
  </si>
  <si>
    <t>Date:31/3/2013</t>
  </si>
  <si>
    <t>T3:                                                      APPLICATION CONDITIONS</t>
  </si>
  <si>
    <t>5.30pm</t>
  </si>
  <si>
    <t>5-10km/hr</t>
  </si>
  <si>
    <t>15km/hr</t>
  </si>
  <si>
    <t>SW</t>
  </si>
  <si>
    <t>Senesence (50% black pod approx)</t>
  </si>
  <si>
    <t>9.30am</t>
  </si>
  <si>
    <t>N/W</t>
  </si>
  <si>
    <t># Caution on wording of assessments</t>
  </si>
  <si>
    <t>Yield (kg/plot)</t>
  </si>
  <si>
    <t>Yield kg/ha</t>
  </si>
  <si>
    <t xml:space="preserve">Randomized Complete Block AOV Table for Yield~01  </t>
  </si>
  <si>
    <t>Source          DF       SS        MS       F        P</t>
  </si>
  <si>
    <t xml:space="preserve">Means of Yield~01 for Treat  </t>
  </si>
  <si>
    <t>LSD All-Pairwise Comparisons Test of Yield~01 for Treat</t>
  </si>
  <si>
    <t>Error term used: Rep*Treat, 30 DF</t>
  </si>
  <si>
    <t>Statistix 8.1                                            18/04/2013, 5:04:59 PM</t>
  </si>
  <si>
    <t>Source   DF       SS        MS      F        P</t>
  </si>
  <si>
    <t>Rep       3   285451   95150.4</t>
  </si>
  <si>
    <t>Treat    10   146854   14685.4   0.79   0.6378</t>
  </si>
  <si>
    <t>Error    30   557203   18573.4</t>
  </si>
  <si>
    <t>Total    43   989508</t>
  </si>
  <si>
    <t>Grand Mean 1474.4    CV 9.24</t>
  </si>
  <si>
    <t>Nonadditivity    1      204     203.7    0.01   0.9187</t>
  </si>
  <si>
    <t>Remainder       29   556999   19206.9</t>
  </si>
  <si>
    <t>Relative Efficiency, RCB 1.29</t>
  </si>
  <si>
    <t xml:space="preserve">    1  1439.4         7  1464.4</t>
  </si>
  <si>
    <t xml:space="preserve">    2  1522.7         8  1425.1</t>
  </si>
  <si>
    <t xml:space="preserve">    3  1452.2         9  1465.0</t>
  </si>
  <si>
    <t xml:space="preserve">    4  1615.6        10  1539.5</t>
  </si>
  <si>
    <t xml:space="preserve">    5  1435.8        11  1443.0</t>
  </si>
  <si>
    <t xml:space="preserve">    6  1416.0     </t>
  </si>
  <si>
    <t>Standard Error of a Mean    68.142</t>
  </si>
  <si>
    <t>Std Error (Diff of 2 Means) 96.368</t>
  </si>
  <si>
    <t>Statistix 8.1                                            18/04/2013, 5:05:17 PM</t>
  </si>
  <si>
    <t>Alpha              0.05     Standard Error for Comparison  96.368</t>
  </si>
  <si>
    <t>Critical T Value  2.042     Critical Value for Comparison  196.81</t>
  </si>
  <si>
    <t>CV=</t>
  </si>
  <si>
    <t>49 DAT1, 30 DAT2, 18 DAT3</t>
  </si>
  <si>
    <t>Plot Length North side 8m, South side 8.5m, Headder widthe = 1.8m</t>
  </si>
  <si>
    <t>Start flowering , some podding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</si>
</sst>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;;;"/>
    <numFmt numFmtId="165" formatCode="0.0"/>
    <numFmt numFmtId="166" formatCode="0.0000_)"/>
    <numFmt numFmtId="167" formatCode="0.0_)"/>
    <numFmt numFmtId="168" formatCode="0_)"/>
    <numFmt numFmtId="169" formatCode="#,##0.0"/>
    <numFmt numFmtId="170" formatCode="[$-F800]dddd\,\ mmmm\ dd\,\ yyyy"/>
    <numFmt numFmtId="171" formatCode="General_)"/>
  </numFmts>
  <fonts count="6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Helv"/>
    </font>
    <font>
      <sz val="11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i/>
      <sz val="12"/>
      <name val="Arial"/>
      <family val="2"/>
    </font>
    <font>
      <b/>
      <sz val="16"/>
      <color theme="1"/>
      <name val="Arial"/>
      <family val="2"/>
    </font>
    <font>
      <b/>
      <sz val="11"/>
      <color indexed="8"/>
      <name val="Arial"/>
      <family val="2"/>
    </font>
    <font>
      <sz val="8"/>
      <color theme="1"/>
      <name val="Arial"/>
      <family val="2"/>
    </font>
    <font>
      <vertAlign val="superscript"/>
      <sz val="11"/>
      <color theme="1"/>
      <name val="Arial"/>
      <family val="2"/>
    </font>
    <font>
      <i/>
      <sz val="11"/>
      <name val="Arial"/>
      <family val="2"/>
    </font>
    <font>
      <sz val="8"/>
      <name val="Arial"/>
      <family val="2"/>
    </font>
    <font>
      <i/>
      <sz val="12"/>
      <color indexed="8"/>
      <name val="Arial"/>
      <family val="2"/>
    </font>
    <font>
      <u/>
      <sz val="10"/>
      <name val="Arial"/>
      <family val="2"/>
    </font>
    <font>
      <b/>
      <sz val="16"/>
      <name val="Arial"/>
      <family val="2"/>
    </font>
    <font>
      <i/>
      <sz val="11"/>
      <color indexed="8"/>
      <name val="Arial"/>
      <family val="2"/>
    </font>
    <font>
      <i/>
      <sz val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Amienne"/>
      <family val="5"/>
    </font>
    <font>
      <i/>
      <sz val="12"/>
      <color theme="1"/>
      <name val="Amienne"/>
      <family val="5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Amienne"/>
      <family val="5"/>
    </font>
    <font>
      <i/>
      <sz val="16"/>
      <color theme="1"/>
      <name val="Amienne"/>
      <family val="5"/>
    </font>
    <font>
      <b/>
      <sz val="16"/>
      <color theme="1"/>
      <name val="Amienne"/>
      <family val="5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vertAlign val="superscript"/>
      <sz val="9"/>
      <color theme="1"/>
      <name val="Arial"/>
      <family val="2"/>
    </font>
    <font>
      <sz val="11"/>
      <color rgb="FFEE0000"/>
      <name val="Arial"/>
      <family val="2"/>
    </font>
    <font>
      <sz val="11"/>
      <color rgb="FF0000EE"/>
      <name val="Arial"/>
      <family val="2"/>
    </font>
    <font>
      <b/>
      <sz val="11"/>
      <color rgb="FF0000EE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5E5C3"/>
        <bgColor indexed="64"/>
      </patternFill>
    </fill>
    <fill>
      <patternFill patternType="solid">
        <fgColor rgb="FFF3F4EF"/>
        <bgColor indexed="64"/>
      </patternFill>
    </fill>
    <fill>
      <patternFill patternType="solid">
        <fgColor rgb="FFFFFF00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auto="1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dashed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rgb="FFCCCC99"/>
      </right>
      <top/>
      <bottom style="medium">
        <color rgb="FFCCCC99"/>
      </bottom>
      <diagonal/>
    </border>
    <border>
      <left/>
      <right style="medium">
        <color rgb="FFCCCC99"/>
      </right>
      <top/>
      <bottom style="medium">
        <color rgb="FFCCCC99"/>
      </bottom>
      <diagonal/>
    </border>
    <border>
      <left/>
      <right style="medium">
        <color rgb="FFCCCC99"/>
      </right>
      <top/>
      <bottom style="dotted">
        <color rgb="FFCCCC99"/>
      </bottom>
      <diagonal/>
    </border>
    <border>
      <left/>
      <right/>
      <top/>
      <bottom style="dotted">
        <color rgb="FFCCCC99"/>
      </bottom>
      <diagonal/>
    </border>
    <border>
      <left/>
      <right style="dotted">
        <color rgb="FFCCCC99"/>
      </right>
      <top/>
      <bottom style="dotted">
        <color rgb="FFCCCC99"/>
      </bottom>
      <diagonal/>
    </border>
    <border>
      <left/>
      <right/>
      <top/>
      <bottom style="medium">
        <color rgb="FFCCCC99"/>
      </bottom>
      <diagonal/>
    </border>
    <border>
      <left style="thick">
        <color rgb="FFCCCC99"/>
      </left>
      <right style="dotted">
        <color rgb="FFCCCC99"/>
      </right>
      <top style="thick">
        <color rgb="FFCCCC99"/>
      </top>
      <bottom/>
      <diagonal/>
    </border>
    <border>
      <left/>
      <right/>
      <top style="thick">
        <color rgb="FFCCCC99"/>
      </top>
      <bottom style="dotted">
        <color rgb="FFCCCC99"/>
      </bottom>
      <diagonal/>
    </border>
    <border>
      <left/>
      <right style="medium">
        <color rgb="FFCCCC99"/>
      </right>
      <top style="thick">
        <color rgb="FFCCCC99"/>
      </top>
      <bottom style="dotted">
        <color rgb="FFCCCC99"/>
      </bottom>
      <diagonal/>
    </border>
    <border>
      <left style="thick">
        <color rgb="FFCCCC99"/>
      </left>
      <right style="dotted">
        <color rgb="FFCCCC99"/>
      </right>
      <top/>
      <bottom/>
      <diagonal/>
    </border>
    <border>
      <left style="thick">
        <color rgb="FFCCCC99"/>
      </left>
      <right style="dotted">
        <color rgb="FFCCCC99"/>
      </right>
      <top/>
      <bottom style="medium">
        <color rgb="FFCCCC99"/>
      </bottom>
      <diagonal/>
    </border>
    <border>
      <left style="thick">
        <color rgb="FFCCCC99"/>
      </left>
      <right style="dotted">
        <color rgb="FFCCCC99"/>
      </right>
      <top/>
      <bottom style="dotted">
        <color rgb="FFCCCC99"/>
      </bottom>
      <diagonal/>
    </border>
    <border>
      <left style="dotted">
        <color rgb="FFCCCC99"/>
      </left>
      <right style="medium">
        <color rgb="FFCCCC99"/>
      </right>
      <top style="thick">
        <color rgb="FFCCCC99"/>
      </top>
      <bottom/>
      <diagonal/>
    </border>
    <border>
      <left style="dotted">
        <color rgb="FFCCCC99"/>
      </left>
      <right style="medium">
        <color rgb="FFCCCC99"/>
      </right>
      <top/>
      <bottom/>
      <diagonal/>
    </border>
    <border>
      <left style="dotted">
        <color rgb="FFCCCC99"/>
      </left>
      <right style="medium">
        <color rgb="FFCCCC99"/>
      </right>
      <top/>
      <bottom style="medium">
        <color rgb="FFCCCC99"/>
      </bottom>
      <diagonal/>
    </border>
    <border>
      <left style="medium">
        <color rgb="FFCCCC99"/>
      </left>
      <right/>
      <top style="thick">
        <color rgb="FFCCCC99"/>
      </top>
      <bottom style="dotted">
        <color rgb="FFCCCC99"/>
      </bottom>
      <diagonal/>
    </border>
    <border>
      <left style="medium">
        <color rgb="FFCCCC99"/>
      </left>
      <right style="medium">
        <color rgb="FFCCCC99"/>
      </right>
      <top style="thick">
        <color rgb="FFCCCC99"/>
      </top>
      <bottom/>
      <diagonal/>
    </border>
    <border>
      <left style="medium">
        <color rgb="FFCCCC99"/>
      </left>
      <right style="medium">
        <color rgb="FFCCCC99"/>
      </right>
      <top/>
      <bottom style="dotted">
        <color rgb="FFCCCC99"/>
      </bottom>
      <diagonal/>
    </border>
    <border>
      <left/>
      <right style="dotted">
        <color rgb="FFCCCC99"/>
      </right>
      <top style="dotted">
        <color rgb="FFCCCC99"/>
      </top>
      <bottom style="medium">
        <color rgb="FFCCCC99"/>
      </bottom>
      <diagonal/>
    </border>
    <border>
      <left style="dotted">
        <color rgb="FFCCCC99"/>
      </left>
      <right/>
      <top style="dotted">
        <color rgb="FFCCCC99"/>
      </top>
      <bottom style="medium">
        <color rgb="FFCCCC99"/>
      </bottom>
      <diagonal/>
    </border>
    <border>
      <left style="dotted">
        <color rgb="FFCCCC99"/>
      </left>
      <right/>
      <top style="medium">
        <color rgb="FFCCCC99"/>
      </top>
      <bottom style="medium">
        <color rgb="FFCCCC99"/>
      </bottom>
      <diagonal/>
    </border>
    <border>
      <left/>
      <right style="dotted">
        <color rgb="FFCCCC99"/>
      </right>
      <top style="medium">
        <color rgb="FFCCCC99"/>
      </top>
      <bottom style="medium">
        <color rgb="FFCCCC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</borders>
  <cellStyleXfs count="10">
    <xf numFmtId="0" fontId="0" fillId="0" borderId="0"/>
    <xf numFmtId="0" fontId="5" fillId="0" borderId="0"/>
    <xf numFmtId="0" fontId="5" fillId="0" borderId="0"/>
    <xf numFmtId="171" fontId="11" fillId="0" borderId="0"/>
    <xf numFmtId="171" fontId="11" fillId="0" borderId="0" applyBorder="0"/>
    <xf numFmtId="171" fontId="12" fillId="0" borderId="0"/>
    <xf numFmtId="9" fontId="3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</cellStyleXfs>
  <cellXfs count="672"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alignment horizontal="left"/>
      <protection locked="0"/>
    </xf>
    <xf numFmtId="168" fontId="7" fillId="0" borderId="0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Border="1"/>
    <xf numFmtId="0" fontId="6" fillId="2" borderId="0" xfId="0" applyNumberFormat="1" applyFont="1" applyFill="1" applyBorder="1" applyAlignment="1" applyProtection="1">
      <alignment horizontal="center"/>
      <protection locked="0"/>
    </xf>
    <xf numFmtId="168" fontId="6" fillId="2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Alignment="1">
      <alignment horizontal="left"/>
    </xf>
    <xf numFmtId="0" fontId="3" fillId="0" borderId="0" xfId="0" applyFont="1"/>
    <xf numFmtId="164" fontId="5" fillId="0" borderId="0" xfId="0" applyNumberFormat="1" applyFont="1" applyFill="1" applyBorder="1" applyAlignment="1" applyProtection="1">
      <protection locked="0"/>
    </xf>
    <xf numFmtId="164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alignment horizontal="fill"/>
      <protection locked="0"/>
    </xf>
    <xf numFmtId="0" fontId="4" fillId="0" borderId="2" xfId="0" applyFont="1" applyFill="1" applyBorder="1"/>
    <xf numFmtId="0" fontId="4" fillId="0" borderId="0" xfId="0" applyFont="1" applyFill="1"/>
    <xf numFmtId="0" fontId="16" fillId="0" borderId="4" xfId="0" applyFont="1" applyFill="1" applyBorder="1"/>
    <xf numFmtId="0" fontId="4" fillId="0" borderId="0" xfId="0" applyFont="1" applyFill="1" applyBorder="1"/>
    <xf numFmtId="0" fontId="19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1" fontId="20" fillId="0" borderId="0" xfId="0" applyNumberFormat="1" applyFont="1" applyFill="1" applyBorder="1" applyAlignment="1"/>
    <xf numFmtId="0" fontId="4" fillId="0" borderId="0" xfId="0" applyFont="1" applyFill="1" applyAlignment="1"/>
    <xf numFmtId="0" fontId="16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11" xfId="0" applyFont="1" applyFill="1" applyBorder="1" applyAlignment="1"/>
    <xf numFmtId="0" fontId="8" fillId="0" borderId="12" xfId="0" applyFont="1" applyFill="1" applyBorder="1" applyAlignment="1"/>
    <xf numFmtId="0" fontId="8" fillId="0" borderId="12" xfId="0" applyFont="1" applyFill="1" applyBorder="1" applyAlignment="1">
      <alignment horizontal="center"/>
    </xf>
    <xf numFmtId="165" fontId="21" fillId="0" borderId="5" xfId="0" applyNumberFormat="1" applyFont="1" applyFill="1" applyBorder="1" applyAlignment="1">
      <alignment vertical="top" wrapText="1"/>
    </xf>
    <xf numFmtId="0" fontId="21" fillId="0" borderId="8" xfId="0" applyFont="1" applyFill="1" applyBorder="1" applyAlignment="1">
      <alignment vertical="top"/>
    </xf>
    <xf numFmtId="165" fontId="21" fillId="0" borderId="8" xfId="0" applyNumberFormat="1" applyFont="1" applyFill="1" applyBorder="1" applyAlignment="1">
      <alignment vertical="top" wrapText="1"/>
    </xf>
    <xf numFmtId="0" fontId="16" fillId="0" borderId="0" xfId="0" applyFont="1" applyFill="1"/>
    <xf numFmtId="0" fontId="4" fillId="0" borderId="0" xfId="0" applyFont="1" applyFill="1" applyAlignment="1">
      <alignment horizontal="right"/>
    </xf>
    <xf numFmtId="0" fontId="22" fillId="0" borderId="0" xfId="0" applyFont="1" applyFill="1" applyAlignment="1">
      <alignment horizontal="right"/>
    </xf>
    <xf numFmtId="0" fontId="2" fillId="0" borderId="0" xfId="0" applyFont="1"/>
    <xf numFmtId="0" fontId="2" fillId="0" borderId="0" xfId="0" applyFont="1" applyFill="1"/>
    <xf numFmtId="0" fontId="26" fillId="2" borderId="0" xfId="0" applyNumberFormat="1" applyFont="1" applyFill="1" applyBorder="1" applyAlignment="1" applyProtection="1">
      <alignment horizontal="left"/>
      <protection locked="0"/>
    </xf>
    <xf numFmtId="171" fontId="13" fillId="0" borderId="0" xfId="3" applyFont="1" applyFill="1" applyBorder="1" applyAlignment="1">
      <alignment vertical="center"/>
    </xf>
    <xf numFmtId="171" fontId="13" fillId="0" borderId="0" xfId="3" applyFont="1" applyFill="1" applyBorder="1" applyAlignment="1">
      <alignment horizontal="center" vertical="center"/>
    </xf>
    <xf numFmtId="171" fontId="20" fillId="0" borderId="0" xfId="3" applyFont="1" applyFill="1" applyBorder="1" applyAlignment="1">
      <alignment horizontal="left" vertical="center"/>
    </xf>
    <xf numFmtId="171" fontId="28" fillId="0" borderId="0" xfId="3" applyFont="1" applyFill="1" applyBorder="1" applyAlignment="1">
      <alignment vertical="center"/>
    </xf>
    <xf numFmtId="15" fontId="15" fillId="0" borderId="0" xfId="4" applyNumberFormat="1" applyFont="1" applyFill="1" applyBorder="1" applyAlignment="1">
      <alignment horizontal="left" vertical="center"/>
    </xf>
    <xf numFmtId="171" fontId="13" fillId="0" borderId="5" xfId="3" applyFont="1" applyFill="1" applyBorder="1" applyAlignment="1">
      <alignment vertical="center"/>
    </xf>
    <xf numFmtId="0" fontId="13" fillId="0" borderId="0" xfId="0" applyFont="1" applyFill="1" applyBorder="1" applyAlignment="1">
      <alignment horizontal="center"/>
    </xf>
    <xf numFmtId="171" fontId="11" fillId="0" borderId="0" xfId="3" applyFont="1" applyFill="1" applyBorder="1" applyAlignment="1">
      <alignment vertical="center"/>
    </xf>
    <xf numFmtId="171" fontId="25" fillId="0" borderId="0" xfId="3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171" fontId="13" fillId="0" borderId="7" xfId="3" applyFont="1" applyFill="1" applyBorder="1" applyAlignment="1">
      <alignment vertical="center"/>
    </xf>
    <xf numFmtId="171" fontId="13" fillId="0" borderId="8" xfId="3" applyFont="1" applyFill="1" applyBorder="1" applyAlignment="1">
      <alignment vertical="center"/>
    </xf>
    <xf numFmtId="171" fontId="18" fillId="0" borderId="0" xfId="4" applyFont="1" applyFill="1" applyBorder="1" applyAlignment="1">
      <alignment vertical="center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9" xfId="0" applyNumberFormat="1" applyFont="1" applyFill="1" applyBorder="1" applyAlignment="1" applyProtection="1">
      <protection locked="0"/>
    </xf>
    <xf numFmtId="0" fontId="7" fillId="0" borderId="1" xfId="0" applyNumberFormat="1" applyFont="1" applyFill="1" applyBorder="1" applyAlignment="1" applyProtection="1">
      <protection locked="0"/>
    </xf>
    <xf numFmtId="0" fontId="5" fillId="0" borderId="2" xfId="0" applyNumberFormat="1" applyFont="1" applyFill="1" applyBorder="1" applyAlignment="1" applyProtection="1">
      <alignment horizontal="center"/>
      <protection locked="0"/>
    </xf>
    <xf numFmtId="0" fontId="5" fillId="0" borderId="4" xfId="0" applyNumberFormat="1" applyFont="1" applyFill="1" applyBorder="1" applyAlignment="1" applyProtection="1">
      <alignment horizontal="center"/>
      <protection locked="0"/>
    </xf>
    <xf numFmtId="0" fontId="5" fillId="0" borderId="5" xfId="0" applyNumberFormat="1" applyFont="1" applyFill="1" applyBorder="1" applyAlignment="1" applyProtection="1">
      <alignment horizontal="center"/>
      <protection locked="0"/>
    </xf>
    <xf numFmtId="0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/>
      <protection locked="0"/>
    </xf>
    <xf numFmtId="0" fontId="5" fillId="2" borderId="27" xfId="0" applyNumberFormat="1" applyFont="1" applyFill="1" applyBorder="1" applyAlignment="1" applyProtection="1">
      <alignment horizontal="left"/>
      <protection locked="0"/>
    </xf>
    <xf numFmtId="0" fontId="5" fillId="2" borderId="27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0" xfId="0" applyNumberFormat="1" applyFont="1" applyFill="1" applyBorder="1" applyAlignment="1" applyProtection="1">
      <alignment horizontal="center"/>
      <protection locked="0"/>
    </xf>
    <xf numFmtId="0" fontId="5" fillId="0" borderId="10" xfId="0" applyNumberFormat="1" applyFont="1" applyFill="1" applyBorder="1" applyAlignment="1" applyProtection="1">
      <alignment horizontal="left"/>
      <protection locked="0"/>
    </xf>
    <xf numFmtId="49" fontId="5" fillId="0" borderId="28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NumberFormat="1" applyFont="1" applyFill="1" applyBorder="1" applyAlignment="1" applyProtection="1">
      <alignment horizontal="left" vertical="center"/>
      <protection locked="0"/>
    </xf>
    <xf numFmtId="0" fontId="5" fillId="0" borderId="9" xfId="0" applyNumberFormat="1" applyFont="1" applyFill="1" applyBorder="1" applyAlignment="1" applyProtection="1">
      <alignment vertical="center"/>
      <protection locked="0"/>
    </xf>
    <xf numFmtId="168" fontId="5" fillId="0" borderId="10" xfId="0" applyNumberFormat="1" applyFont="1" applyFill="1" applyBorder="1" applyAlignment="1" applyProtection="1">
      <alignment horizontal="center" vertical="center"/>
      <protection locked="0"/>
    </xf>
    <xf numFmtId="168" fontId="5" fillId="0" borderId="14" xfId="0" applyNumberFormat="1" applyFont="1" applyFill="1" applyBorder="1" applyAlignment="1" applyProtection="1">
      <alignment horizontal="center" vertical="center"/>
      <protection locked="0"/>
    </xf>
    <xf numFmtId="0" fontId="5" fillId="0" borderId="14" xfId="0" applyNumberFormat="1" applyFont="1" applyFill="1" applyBorder="1" applyAlignment="1" applyProtection="1">
      <alignment horizontal="center" vertical="center"/>
      <protection locked="0"/>
    </xf>
    <xf numFmtId="0" fontId="5" fillId="0" borderId="14" xfId="0" applyNumberFormat="1" applyFont="1" applyFill="1" applyBorder="1" applyAlignment="1" applyProtection="1">
      <alignment vertical="center"/>
      <protection locked="0"/>
    </xf>
    <xf numFmtId="0" fontId="5" fillId="0" borderId="29" xfId="0" applyNumberFormat="1" applyFont="1" applyFill="1" applyBorder="1" applyAlignment="1" applyProtection="1">
      <alignment horizontal="left" vertical="center"/>
      <protection locked="0"/>
    </xf>
    <xf numFmtId="167" fontId="5" fillId="0" borderId="7" xfId="0" applyNumberFormat="1" applyFont="1" applyFill="1" applyBorder="1" applyAlignment="1" applyProtection="1">
      <protection locked="0"/>
    </xf>
    <xf numFmtId="49" fontId="5" fillId="0" borderId="30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protection locked="0"/>
    </xf>
    <xf numFmtId="0" fontId="30" fillId="0" borderId="0" xfId="0" applyNumberFormat="1" applyFont="1" applyFill="1" applyBorder="1" applyAlignment="1" applyProtection="1">
      <alignment horizontal="center"/>
      <protection locked="0"/>
    </xf>
    <xf numFmtId="0" fontId="5" fillId="3" borderId="6" xfId="0" applyNumberFormat="1" applyFont="1" applyFill="1" applyBorder="1" applyAlignment="1" applyProtection="1">
      <alignment horizontal="center"/>
      <protection locked="0"/>
    </xf>
    <xf numFmtId="0" fontId="5" fillId="3" borderId="7" xfId="0" applyNumberFormat="1" applyFont="1" applyFill="1" applyBorder="1" applyAlignment="1" applyProtection="1">
      <alignment horizontal="center"/>
      <protection locked="0"/>
    </xf>
    <xf numFmtId="0" fontId="5" fillId="3" borderId="8" xfId="0" applyNumberFormat="1" applyFont="1" applyFill="1" applyBorder="1" applyAlignment="1" applyProtection="1">
      <alignment horizontal="center"/>
      <protection locked="0"/>
    </xf>
    <xf numFmtId="0" fontId="5" fillId="0" borderId="14" xfId="0" applyNumberFormat="1" applyFont="1" applyFill="1" applyBorder="1" applyAlignment="1" applyProtection="1">
      <alignment horizontal="left" vertical="center"/>
      <protection locked="0"/>
    </xf>
    <xf numFmtId="0" fontId="1" fillId="0" borderId="15" xfId="0" applyFont="1" applyBorder="1" applyAlignment="1">
      <alignment horizontal="center" vertical="center" wrapText="1"/>
    </xf>
    <xf numFmtId="171" fontId="13" fillId="0" borderId="9" xfId="3" applyFont="1" applyFill="1" applyBorder="1" applyAlignment="1">
      <alignment vertical="center"/>
    </xf>
    <xf numFmtId="171" fontId="13" fillId="0" borderId="34" xfId="3" applyFont="1" applyFill="1" applyBorder="1" applyAlignment="1">
      <alignment vertical="center"/>
    </xf>
    <xf numFmtId="0" fontId="7" fillId="3" borderId="7" xfId="0" applyNumberFormat="1" applyFont="1" applyFill="1" applyBorder="1" applyAlignment="1" applyProtection="1">
      <alignment horizontal="center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0" xfId="0" applyNumberFormat="1" applyFont="1" applyFill="1" applyBorder="1" applyAlignment="1" applyProtection="1">
      <alignment horizontal="center"/>
      <protection locked="0"/>
    </xf>
    <xf numFmtId="168" fontId="7" fillId="0" borderId="15" xfId="0" applyNumberFormat="1" applyFont="1" applyFill="1" applyBorder="1" applyAlignment="1" applyProtection="1">
      <alignment horizontal="center"/>
      <protection locked="0"/>
    </xf>
    <xf numFmtId="164" fontId="32" fillId="0" borderId="0" xfId="0" applyNumberFormat="1" applyFont="1" applyFill="1" applyBorder="1" applyAlignment="1" applyProtection="1">
      <protection locked="0"/>
    </xf>
    <xf numFmtId="0" fontId="14" fillId="0" borderId="4" xfId="0" applyFont="1" applyFill="1" applyBorder="1"/>
    <xf numFmtId="0" fontId="27" fillId="0" borderId="0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171" fontId="13" fillId="0" borderId="47" xfId="3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 applyProtection="1">
      <alignment horizontal="center"/>
    </xf>
    <xf numFmtId="1" fontId="10" fillId="0" borderId="7" xfId="0" applyNumberFormat="1" applyFont="1" applyFill="1" applyBorder="1" applyAlignment="1" applyProtection="1">
      <alignment horizontal="center"/>
    </xf>
    <xf numFmtId="1" fontId="5" fillId="0" borderId="7" xfId="0" applyNumberFormat="1" applyFont="1" applyFill="1" applyBorder="1" applyAlignment="1" applyProtection="1">
      <alignment horizontal="center"/>
    </xf>
    <xf numFmtId="166" fontId="5" fillId="0" borderId="7" xfId="0" applyNumberFormat="1" applyFont="1" applyFill="1" applyBorder="1" applyAlignment="1" applyProtection="1">
      <alignment horizontal="center"/>
    </xf>
    <xf numFmtId="0" fontId="10" fillId="0" borderId="42" xfId="0" applyNumberFormat="1" applyFont="1" applyFill="1" applyBorder="1" applyAlignment="1" applyProtection="1">
      <alignment horizontal="center"/>
    </xf>
    <xf numFmtId="0" fontId="33" fillId="0" borderId="3" xfId="0" applyNumberFormat="1" applyFont="1" applyFill="1" applyBorder="1" applyAlignment="1" applyProtection="1">
      <alignment horizontal="center"/>
      <protection locked="0"/>
    </xf>
    <xf numFmtId="2" fontId="5" fillId="0" borderId="8" xfId="0" applyNumberFormat="1" applyFont="1" applyFill="1" applyBorder="1" applyAlignment="1" applyProtection="1">
      <alignment horizontal="center"/>
    </xf>
    <xf numFmtId="171" fontId="14" fillId="0" borderId="38" xfId="5" applyFont="1" applyFill="1" applyBorder="1" applyAlignment="1" applyProtection="1">
      <alignment horizontal="center" vertical="center" wrapText="1"/>
    </xf>
    <xf numFmtId="171" fontId="13" fillId="0" borderId="9" xfId="3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 applyProtection="1">
      <alignment horizontal="left"/>
      <protection locked="0"/>
    </xf>
    <xf numFmtId="0" fontId="13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NumberFormat="1" applyFont="1" applyFill="1" applyBorder="1" applyAlignment="1" applyProtection="1">
      <alignment horizontal="center"/>
      <protection locked="0"/>
    </xf>
    <xf numFmtId="171" fontId="9" fillId="0" borderId="1" xfId="4" applyFont="1" applyFill="1" applyBorder="1" applyAlignment="1">
      <alignment horizontal="left" vertical="center"/>
    </xf>
    <xf numFmtId="171" fontId="13" fillId="0" borderId="2" xfId="3" applyFont="1" applyFill="1" applyBorder="1" applyAlignment="1">
      <alignment vertical="center"/>
    </xf>
    <xf numFmtId="171" fontId="29" fillId="0" borderId="2" xfId="4" applyFont="1" applyFill="1" applyBorder="1" applyAlignment="1">
      <alignment vertical="center"/>
    </xf>
    <xf numFmtId="171" fontId="10" fillId="0" borderId="4" xfId="4" applyFont="1" applyFill="1" applyBorder="1" applyAlignment="1">
      <alignment horizontal="left" vertical="center"/>
    </xf>
    <xf numFmtId="171" fontId="10" fillId="0" borderId="4" xfId="3" applyFont="1" applyFill="1" applyBorder="1" applyAlignment="1">
      <alignment horizontal="left" vertical="center"/>
    </xf>
    <xf numFmtId="171" fontId="14" fillId="0" borderId="4" xfId="3" applyFont="1" applyFill="1" applyBorder="1" applyAlignment="1">
      <alignment horizontal="left" vertical="center"/>
    </xf>
    <xf numFmtId="171" fontId="13" fillId="0" borderId="26" xfId="3" applyFont="1" applyFill="1" applyBorder="1" applyAlignment="1">
      <alignment horizontal="center" vertical="center"/>
    </xf>
    <xf numFmtId="171" fontId="14" fillId="0" borderId="46" xfId="3" applyFont="1" applyFill="1" applyBorder="1" applyAlignment="1">
      <alignment horizontal="center" vertical="center" wrapText="1"/>
    </xf>
    <xf numFmtId="171" fontId="15" fillId="0" borderId="22" xfId="3" applyFont="1" applyFill="1" applyBorder="1" applyAlignment="1">
      <alignment vertical="center" wrapText="1"/>
    </xf>
    <xf numFmtId="171" fontId="13" fillId="0" borderId="41" xfId="3" applyFont="1" applyFill="1" applyBorder="1" applyAlignment="1">
      <alignment vertical="center" wrapText="1"/>
    </xf>
    <xf numFmtId="0" fontId="5" fillId="0" borderId="50" xfId="0" applyNumberFormat="1" applyFont="1" applyFill="1" applyBorder="1" applyAlignment="1" applyProtection="1">
      <alignment horizontal="center"/>
      <protection locked="0"/>
    </xf>
    <xf numFmtId="0" fontId="5" fillId="0" borderId="45" xfId="0" applyNumberFormat="1" applyFont="1" applyFill="1" applyBorder="1" applyAlignment="1" applyProtection="1">
      <alignment horizontal="center"/>
      <protection locked="0"/>
    </xf>
    <xf numFmtId="0" fontId="7" fillId="0" borderId="5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5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5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71" fontId="14" fillId="0" borderId="39" xfId="3" applyFont="1" applyFill="1" applyBorder="1" applyAlignment="1">
      <alignment horizontal="center" vertical="center" wrapText="1"/>
    </xf>
    <xf numFmtId="171" fontId="13" fillId="0" borderId="38" xfId="3" applyNumberFormat="1" applyFont="1" applyFill="1" applyBorder="1" applyAlignment="1" applyProtection="1">
      <alignment horizontal="center" vertical="center"/>
    </xf>
    <xf numFmtId="171" fontId="13" fillId="0" borderId="40" xfId="3" applyNumberFormat="1" applyFont="1" applyFill="1" applyBorder="1" applyAlignment="1" applyProtection="1">
      <alignment horizontal="center" vertical="center"/>
    </xf>
    <xf numFmtId="0" fontId="5" fillId="0" borderId="19" xfId="0" applyNumberFormat="1" applyFont="1" applyFill="1" applyBorder="1" applyAlignment="1" applyProtection="1">
      <protection locked="0"/>
    </xf>
    <xf numFmtId="49" fontId="5" fillId="0" borderId="54" xfId="0" applyNumberFormat="1" applyFont="1" applyFill="1" applyBorder="1" applyAlignment="1" applyProtection="1">
      <alignment horizontal="center" vertical="center" wrapText="1"/>
      <protection locked="0"/>
    </xf>
    <xf numFmtId="171" fontId="13" fillId="0" borderId="55" xfId="3" applyNumberFormat="1" applyFont="1" applyFill="1" applyBorder="1" applyAlignment="1" applyProtection="1">
      <alignment horizontal="center" vertical="center"/>
    </xf>
    <xf numFmtId="171" fontId="13" fillId="0" borderId="31" xfId="3" applyNumberFormat="1" applyFont="1" applyFill="1" applyBorder="1" applyAlignment="1" applyProtection="1">
      <alignment horizontal="center" vertical="center"/>
    </xf>
    <xf numFmtId="171" fontId="13" fillId="0" borderId="38" xfId="3" applyFont="1" applyFill="1" applyBorder="1" applyAlignment="1">
      <alignment horizontal="center" vertical="center"/>
    </xf>
    <xf numFmtId="171" fontId="13" fillId="0" borderId="37" xfId="3" applyNumberFormat="1" applyFont="1" applyFill="1" applyBorder="1" applyAlignment="1" applyProtection="1">
      <alignment horizontal="center" vertical="center"/>
    </xf>
    <xf numFmtId="171" fontId="13" fillId="0" borderId="50" xfId="3" applyNumberFormat="1" applyFont="1" applyFill="1" applyBorder="1" applyAlignment="1" applyProtection="1">
      <alignment horizontal="center" vertical="center"/>
    </xf>
    <xf numFmtId="171" fontId="13" fillId="0" borderId="15" xfId="3" applyFont="1" applyFill="1" applyBorder="1" applyAlignment="1">
      <alignment vertical="center"/>
    </xf>
    <xf numFmtId="171" fontId="13" fillId="0" borderId="40" xfId="3" applyFont="1" applyFill="1" applyBorder="1" applyAlignment="1">
      <alignment horizontal="center" vertical="center"/>
    </xf>
    <xf numFmtId="171" fontId="13" fillId="0" borderId="23" xfId="3" applyFont="1" applyFill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171" fontId="13" fillId="0" borderId="41" xfId="3" applyFont="1" applyFill="1" applyBorder="1" applyAlignment="1">
      <alignment horizontal="center" vertical="center"/>
    </xf>
    <xf numFmtId="0" fontId="5" fillId="0" borderId="38" xfId="0" applyNumberFormat="1" applyFont="1" applyFill="1" applyBorder="1" applyAlignment="1" applyProtection="1">
      <alignment horizontal="center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/>
    <xf numFmtId="165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15" xfId="0" applyNumberFormat="1" applyFont="1" applyFill="1" applyBorder="1" applyAlignment="1">
      <alignment horizontal="center" vertical="center" wrapText="1"/>
    </xf>
    <xf numFmtId="14" fontId="4" fillId="0" borderId="15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" fillId="0" borderId="33" xfId="0" applyFont="1" applyBorder="1" applyAlignment="1">
      <alignment vertical="top" wrapText="1"/>
    </xf>
    <xf numFmtId="171" fontId="13" fillId="0" borderId="4" xfId="3" applyNumberFormat="1" applyFont="1" applyFill="1" applyBorder="1" applyAlignment="1" applyProtection="1">
      <alignment horizontal="center" vertical="center"/>
    </xf>
    <xf numFmtId="171" fontId="13" fillId="0" borderId="15" xfId="3" applyNumberFormat="1" applyFont="1" applyFill="1" applyBorder="1" applyAlignment="1" applyProtection="1">
      <alignment horizontal="center" vertical="center"/>
    </xf>
    <xf numFmtId="171" fontId="14" fillId="0" borderId="51" xfId="3" applyFont="1" applyFill="1" applyBorder="1" applyAlignment="1">
      <alignment horizontal="center" vertical="center"/>
    </xf>
    <xf numFmtId="171" fontId="14" fillId="0" borderId="52" xfId="3" applyNumberFormat="1" applyFont="1" applyFill="1" applyBorder="1" applyAlignment="1" applyProtection="1">
      <alignment horizontal="center" vertical="center"/>
    </xf>
    <xf numFmtId="171" fontId="14" fillId="0" borderId="52" xfId="3" applyNumberFormat="1" applyFont="1" applyFill="1" applyBorder="1" applyAlignment="1" applyProtection="1">
      <alignment horizontal="center" vertical="center" wrapText="1"/>
    </xf>
    <xf numFmtId="171" fontId="14" fillId="0" borderId="13" xfId="3" applyNumberFormat="1" applyFont="1" applyFill="1" applyBorder="1" applyAlignment="1" applyProtection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1" fillId="0" borderId="6" xfId="0" applyFont="1" applyFill="1" applyBorder="1" applyAlignment="1">
      <alignment vertical="top"/>
    </xf>
    <xf numFmtId="171" fontId="14" fillId="0" borderId="40" xfId="5" applyFont="1" applyFill="1" applyBorder="1" applyAlignment="1" applyProtection="1">
      <alignment horizontal="center" vertical="center" wrapText="1"/>
    </xf>
    <xf numFmtId="171" fontId="14" fillId="0" borderId="4" xfId="5" applyFont="1" applyFill="1" applyBorder="1" applyAlignment="1" applyProtection="1">
      <alignment horizontal="center" vertical="center" wrapText="1"/>
    </xf>
    <xf numFmtId="171" fontId="14" fillId="0" borderId="0" xfId="5" applyFont="1" applyFill="1" applyBorder="1" applyAlignment="1" applyProtection="1">
      <alignment horizontal="center" vertical="center" wrapText="1"/>
    </xf>
    <xf numFmtId="171" fontId="14" fillId="0" borderId="20" xfId="5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wrapText="1"/>
      <protection locked="0"/>
    </xf>
    <xf numFmtId="0" fontId="24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horizontal="center" vertical="center" wrapText="1"/>
      <protection locked="0"/>
    </xf>
    <xf numFmtId="0" fontId="5" fillId="0" borderId="17" xfId="0" applyNumberFormat="1" applyFont="1" applyFill="1" applyBorder="1" applyAlignment="1" applyProtection="1">
      <alignment horizontal="center"/>
      <protection locked="0"/>
    </xf>
    <xf numFmtId="165" fontId="7" fillId="0" borderId="0" xfId="0" applyNumberFormat="1" applyFont="1" applyFill="1" applyBorder="1" applyAlignment="1" applyProtection="1">
      <alignment horizontal="center"/>
      <protection locked="0"/>
    </xf>
    <xf numFmtId="0" fontId="1" fillId="3" borderId="15" xfId="0" applyFont="1" applyFill="1" applyBorder="1" applyAlignment="1" applyProtection="1">
      <alignment horizontal="center" vertical="center" wrapText="1"/>
      <protection locked="0"/>
    </xf>
    <xf numFmtId="0" fontId="5" fillId="5" borderId="15" xfId="0" applyNumberFormat="1" applyFont="1" applyFill="1" applyBorder="1" applyAlignment="1" applyProtection="1">
      <alignment horizontal="center" vertical="center"/>
      <protection locked="0"/>
    </xf>
    <xf numFmtId="0" fontId="5" fillId="4" borderId="15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NumberFormat="1" applyFont="1" applyFill="1" applyBorder="1" applyAlignment="1" applyProtection="1">
      <alignment horizontal="center" vertical="top" wrapText="1"/>
      <protection locked="0"/>
    </xf>
    <xf numFmtId="169" fontId="7" fillId="0" borderId="0" xfId="0" applyNumberFormat="1" applyFont="1" applyFill="1" applyBorder="1" applyAlignment="1" applyProtection="1">
      <alignment horizontal="center"/>
      <protection locked="0"/>
    </xf>
    <xf numFmtId="0" fontId="5" fillId="2" borderId="0" xfId="0" applyNumberFormat="1" applyFont="1" applyFill="1" applyBorder="1" applyAlignment="1" applyProtection="1">
      <protection locked="0"/>
    </xf>
    <xf numFmtId="0" fontId="7" fillId="2" borderId="0" xfId="0" applyNumberFormat="1" applyFont="1" applyFill="1" applyBorder="1" applyAlignment="1" applyProtection="1">
      <protection locked="0"/>
    </xf>
    <xf numFmtId="3" fontId="5" fillId="0" borderId="0" xfId="0" applyNumberFormat="1" applyFont="1" applyFill="1" applyBorder="1" applyAlignment="1" applyProtection="1">
      <alignment horizontal="center"/>
      <protection locked="0"/>
    </xf>
    <xf numFmtId="0" fontId="7" fillId="2" borderId="0" xfId="0" applyNumberFormat="1" applyFont="1" applyFill="1" applyBorder="1" applyAlignment="1" applyProtection="1">
      <alignment horizontal="center"/>
      <protection locked="0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Fill="1" applyBorder="1" applyAlignment="1" applyProtection="1">
      <alignment horizontal="right"/>
      <protection locked="0"/>
    </xf>
    <xf numFmtId="0" fontId="13" fillId="0" borderId="0" xfId="0" applyFont="1" applyBorder="1" applyAlignment="1" applyProtection="1">
      <alignment horizontal="center" vertical="center" wrapText="1"/>
      <protection locked="0"/>
    </xf>
    <xf numFmtId="2" fontId="30" fillId="0" borderId="0" xfId="0" applyNumberFormat="1" applyFont="1" applyFill="1" applyBorder="1" applyAlignment="1" applyProtection="1">
      <alignment horizontal="center"/>
      <protection locked="0"/>
    </xf>
    <xf numFmtId="0" fontId="5" fillId="0" borderId="43" xfId="0" applyNumberFormat="1" applyFont="1" applyFill="1" applyBorder="1" applyAlignment="1" applyProtection="1">
      <alignment horizontal="center" wrapText="1"/>
      <protection locked="0"/>
    </xf>
    <xf numFmtId="0" fontId="5" fillId="0" borderId="0" xfId="0" applyNumberFormat="1" applyFont="1" applyFill="1" applyBorder="1" applyAlignment="1" applyProtection="1">
      <alignment horizontal="center" wrapText="1"/>
      <protection locked="0"/>
    </xf>
    <xf numFmtId="0" fontId="5" fillId="0" borderId="44" xfId="0" applyNumberFormat="1" applyFont="1" applyFill="1" applyBorder="1" applyAlignment="1" applyProtection="1">
      <alignment horizontal="center"/>
      <protection locked="0"/>
    </xf>
    <xf numFmtId="0" fontId="5" fillId="3" borderId="42" xfId="0" applyNumberFormat="1" applyFont="1" applyFill="1" applyBorder="1" applyAlignment="1" applyProtection="1">
      <alignment horizontal="center"/>
      <protection locked="0"/>
    </xf>
    <xf numFmtId="0" fontId="10" fillId="0" borderId="2" xfId="0" applyNumberFormat="1" applyFont="1" applyFill="1" applyBorder="1" applyAlignment="1" applyProtection="1">
      <alignment horizontal="center"/>
      <protection locked="0"/>
    </xf>
    <xf numFmtId="0" fontId="7" fillId="0" borderId="43" xfId="0" applyNumberFormat="1" applyFont="1" applyFill="1" applyBorder="1" applyAlignment="1" applyProtection="1">
      <alignment horizontal="center"/>
      <protection locked="0"/>
    </xf>
    <xf numFmtId="0" fontId="31" fillId="0" borderId="0" xfId="0" applyNumberFormat="1" applyFont="1" applyFill="1" applyBorder="1" applyAlignment="1" applyProtection="1">
      <alignment horizontal="center"/>
      <protection locked="0"/>
    </xf>
    <xf numFmtId="0" fontId="10" fillId="0" borderId="0" xfId="0" applyNumberFormat="1" applyFont="1" applyFill="1" applyBorder="1" applyAlignment="1" applyProtection="1">
      <alignment horizontal="center"/>
      <protection locked="0"/>
    </xf>
    <xf numFmtId="0" fontId="10" fillId="0" borderId="44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65" fontId="7" fillId="0" borderId="47" xfId="0" applyNumberFormat="1" applyFont="1" applyFill="1" applyBorder="1" applyAlignment="1" applyProtection="1">
      <alignment horizontal="center"/>
    </xf>
    <xf numFmtId="165" fontId="7" fillId="0" borderId="22" xfId="0" applyNumberFormat="1" applyFont="1" applyFill="1" applyBorder="1" applyAlignment="1" applyProtection="1">
      <alignment horizontal="center"/>
    </xf>
    <xf numFmtId="169" fontId="7" fillId="0" borderId="15" xfId="0" applyNumberFormat="1" applyFont="1" applyFill="1" applyBorder="1" applyAlignment="1" applyProtection="1">
      <alignment horizontal="center"/>
    </xf>
    <xf numFmtId="169" fontId="7" fillId="0" borderId="10" xfId="0" applyNumberFormat="1" applyFont="1" applyFill="1" applyBorder="1" applyAlignment="1" applyProtection="1">
      <alignment horizontal="center"/>
    </xf>
    <xf numFmtId="167" fontId="5" fillId="2" borderId="4" xfId="0" applyNumberFormat="1" applyFont="1" applyFill="1" applyBorder="1" applyAlignment="1" applyProtection="1">
      <alignment horizontal="left"/>
      <protection locked="0"/>
    </xf>
    <xf numFmtId="170" fontId="5" fillId="0" borderId="59" xfId="0" applyNumberFormat="1" applyFont="1" applyFill="1" applyBorder="1" applyAlignment="1" applyProtection="1">
      <protection locked="0"/>
    </xf>
    <xf numFmtId="170" fontId="5" fillId="0" borderId="2" xfId="0" applyNumberFormat="1" applyFont="1" applyFill="1" applyBorder="1" applyAlignment="1" applyProtection="1">
      <protection locked="0"/>
    </xf>
    <xf numFmtId="170" fontId="5" fillId="0" borderId="60" xfId="0" applyNumberFormat="1" applyFont="1" applyFill="1" applyBorder="1" applyAlignment="1" applyProtection="1">
      <protection locked="0"/>
    </xf>
    <xf numFmtId="0" fontId="7" fillId="0" borderId="58" xfId="0" applyNumberFormat="1" applyFont="1" applyFill="1" applyBorder="1" applyAlignment="1" applyProtection="1">
      <protection locked="0"/>
    </xf>
    <xf numFmtId="1" fontId="7" fillId="0" borderId="61" xfId="0" applyNumberFormat="1" applyFont="1" applyFill="1" applyBorder="1" applyAlignment="1" applyProtection="1">
      <alignment horizontal="center" vertical="center"/>
      <protection locked="0"/>
    </xf>
    <xf numFmtId="0" fontId="5" fillId="2" borderId="1" xfId="0" applyNumberFormat="1" applyFont="1" applyFill="1" applyBorder="1" applyAlignment="1" applyProtection="1">
      <alignment horizontal="left"/>
      <protection locked="0"/>
    </xf>
    <xf numFmtId="0" fontId="5" fillId="0" borderId="59" xfId="0" applyNumberFormat="1" applyFont="1" applyFill="1" applyBorder="1" applyAlignment="1" applyProtection="1">
      <alignment horizontal="center"/>
      <protection locked="0"/>
    </xf>
    <xf numFmtId="0" fontId="5" fillId="0" borderId="59" xfId="0" applyNumberFormat="1" applyFont="1" applyFill="1" applyBorder="1" applyAlignment="1" applyProtection="1">
      <alignment horizontal="left"/>
      <protection locked="0"/>
    </xf>
    <xf numFmtId="0" fontId="5" fillId="0" borderId="2" xfId="0" applyNumberFormat="1" applyFont="1" applyFill="1" applyBorder="1" applyAlignment="1" applyProtection="1">
      <protection locked="0"/>
    </xf>
    <xf numFmtId="49" fontId="5" fillId="0" borderId="63" xfId="0" applyNumberFormat="1" applyFont="1" applyFill="1" applyBorder="1" applyAlignment="1" applyProtection="1">
      <alignment horizontal="center" vertical="center"/>
      <protection locked="0"/>
    </xf>
    <xf numFmtId="0" fontId="5" fillId="2" borderId="38" xfId="0" applyNumberFormat="1" applyFont="1" applyFill="1" applyBorder="1" applyAlignment="1" applyProtection="1">
      <alignment horizontal="left" wrapText="1"/>
      <protection locked="0"/>
    </xf>
    <xf numFmtId="0" fontId="5" fillId="2" borderId="64" xfId="0" applyNumberFormat="1" applyFont="1" applyFill="1" applyBorder="1" applyAlignment="1" applyProtection="1">
      <alignment horizontal="left" vertical="center" wrapText="1"/>
      <protection locked="0"/>
    </xf>
    <xf numFmtId="0" fontId="5" fillId="0" borderId="56" xfId="0" applyNumberFormat="1" applyFont="1" applyFill="1" applyBorder="1" applyAlignment="1" applyProtection="1">
      <alignment horizontal="center" vertical="center"/>
      <protection locked="0"/>
    </xf>
    <xf numFmtId="0" fontId="5" fillId="0" borderId="65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171" fontId="14" fillId="0" borderId="48" xfId="5" applyFont="1" applyFill="1" applyBorder="1" applyAlignment="1" applyProtection="1">
      <alignment horizontal="left" vertical="center"/>
    </xf>
    <xf numFmtId="171" fontId="14" fillId="0" borderId="50" xfId="4" applyFont="1" applyFill="1" applyBorder="1" applyAlignment="1">
      <alignment vertical="center"/>
    </xf>
    <xf numFmtId="171" fontId="14" fillId="0" borderId="50" xfId="4" quotePrefix="1" applyFont="1" applyFill="1" applyBorder="1" applyAlignment="1">
      <alignment horizontal="left" vertical="center"/>
    </xf>
    <xf numFmtId="171" fontId="14" fillId="0" borderId="27" xfId="5" applyFont="1" applyFill="1" applyBorder="1" applyAlignment="1" applyProtection="1">
      <alignment horizontal="left" vertical="center"/>
    </xf>
    <xf numFmtId="171" fontId="13" fillId="0" borderId="31" xfId="3" applyFont="1" applyFill="1" applyBorder="1" applyAlignment="1">
      <alignment vertical="center"/>
    </xf>
    <xf numFmtId="171" fontId="14" fillId="0" borderId="27" xfId="5" quotePrefix="1" applyFont="1" applyFill="1" applyBorder="1" applyAlignment="1" applyProtection="1">
      <alignment horizontal="left" vertical="center"/>
    </xf>
    <xf numFmtId="171" fontId="13" fillId="0" borderId="4" xfId="3" applyFont="1" applyFill="1" applyBorder="1" applyAlignment="1">
      <alignment vertical="center"/>
    </xf>
    <xf numFmtId="171" fontId="14" fillId="0" borderId="27" xfId="3" applyFont="1" applyFill="1" applyBorder="1" applyAlignment="1">
      <alignment vertical="top" wrapText="1"/>
    </xf>
    <xf numFmtId="171" fontId="13" fillId="0" borderId="6" xfId="3" applyFont="1" applyFill="1" applyBorder="1" applyAlignment="1">
      <alignment vertical="center"/>
    </xf>
    <xf numFmtId="1" fontId="10" fillId="0" borderId="0" xfId="0" applyNumberFormat="1" applyFont="1" applyFill="1" applyBorder="1" applyAlignment="1" applyProtection="1">
      <alignment horizontal="center"/>
    </xf>
    <xf numFmtId="1" fontId="5" fillId="0" borderId="0" xfId="0" applyNumberFormat="1" applyFont="1" applyFill="1" applyBorder="1" applyAlignment="1" applyProtection="1">
      <alignment horizontal="center"/>
    </xf>
    <xf numFmtId="166" fontId="5" fillId="0" borderId="0" xfId="0" applyNumberFormat="1" applyFont="1" applyFill="1" applyBorder="1" applyAlignment="1" applyProtection="1">
      <alignment horizontal="center"/>
    </xf>
    <xf numFmtId="0" fontId="5" fillId="0" borderId="4" xfId="0" applyNumberFormat="1" applyFont="1" applyFill="1" applyBorder="1" applyAlignment="1" applyProtection="1">
      <alignment horizontal="center"/>
    </xf>
    <xf numFmtId="1" fontId="5" fillId="0" borderId="12" xfId="0" applyNumberFormat="1" applyFont="1" applyFill="1" applyBorder="1" applyAlignment="1" applyProtection="1">
      <alignment horizontal="center"/>
    </xf>
    <xf numFmtId="0" fontId="5" fillId="6" borderId="1" xfId="0" applyNumberFormat="1" applyFont="1" applyFill="1" applyBorder="1" applyAlignment="1" applyProtection="1">
      <alignment horizontal="center"/>
      <protection locked="0"/>
    </xf>
    <xf numFmtId="0" fontId="5" fillId="6" borderId="2" xfId="0" applyNumberFormat="1" applyFont="1" applyFill="1" applyBorder="1" applyAlignment="1" applyProtection="1">
      <alignment horizontal="center"/>
      <protection locked="0"/>
    </xf>
    <xf numFmtId="0" fontId="5" fillId="6" borderId="43" xfId="0" applyNumberFormat="1" applyFont="1" applyFill="1" applyBorder="1" applyAlignment="1" applyProtection="1">
      <alignment horizontal="center" wrapText="1"/>
      <protection locked="0"/>
    </xf>
    <xf numFmtId="0" fontId="5" fillId="6" borderId="4" xfId="0" applyNumberFormat="1" applyFont="1" applyFill="1" applyBorder="1" applyAlignment="1" applyProtection="1">
      <alignment horizontal="center"/>
      <protection locked="0"/>
    </xf>
    <xf numFmtId="0" fontId="5" fillId="6" borderId="0" xfId="0" applyNumberFormat="1" applyFont="1" applyFill="1" applyBorder="1" applyAlignment="1" applyProtection="1">
      <alignment horizontal="center"/>
      <protection locked="0"/>
    </xf>
    <xf numFmtId="0" fontId="5" fillId="6" borderId="44" xfId="0" applyNumberFormat="1" applyFont="1" applyFill="1" applyBorder="1" applyAlignment="1" applyProtection="1">
      <alignment horizontal="center"/>
      <protection locked="0"/>
    </xf>
    <xf numFmtId="0" fontId="5" fillId="6" borderId="6" xfId="0" applyNumberFormat="1" applyFont="1" applyFill="1" applyBorder="1" applyAlignment="1" applyProtection="1">
      <alignment horizontal="center"/>
      <protection locked="0"/>
    </xf>
    <xf numFmtId="165" fontId="5" fillId="6" borderId="7" xfId="0" applyNumberFormat="1" applyFont="1" applyFill="1" applyBorder="1" applyAlignment="1" applyProtection="1">
      <alignment horizontal="center"/>
      <protection locked="0"/>
    </xf>
    <xf numFmtId="0" fontId="5" fillId="6" borderId="7" xfId="0" applyNumberFormat="1" applyFont="1" applyFill="1" applyBorder="1" applyAlignment="1" applyProtection="1">
      <alignment horizontal="center"/>
      <protection locked="0"/>
    </xf>
    <xf numFmtId="0" fontId="5" fillId="6" borderId="42" xfId="0" applyNumberFormat="1" applyFont="1" applyFill="1" applyBorder="1" applyAlignment="1" applyProtection="1">
      <alignment horizontal="center"/>
      <protection locked="0"/>
    </xf>
    <xf numFmtId="0" fontId="10" fillId="6" borderId="2" xfId="0" applyNumberFormat="1" applyFont="1" applyFill="1" applyBorder="1" applyAlignment="1" applyProtection="1">
      <alignment horizontal="center"/>
      <protection locked="0"/>
    </xf>
    <xf numFmtId="0" fontId="7" fillId="6" borderId="43" xfId="0" applyNumberFormat="1" applyFont="1" applyFill="1" applyBorder="1" applyAlignment="1" applyProtection="1">
      <alignment horizontal="center"/>
      <protection locked="0"/>
    </xf>
    <xf numFmtId="0" fontId="10" fillId="6" borderId="0" xfId="0" applyNumberFormat="1" applyFont="1" applyFill="1" applyBorder="1" applyAlignment="1" applyProtection="1">
      <alignment horizontal="center"/>
      <protection locked="0"/>
    </xf>
    <xf numFmtId="0" fontId="10" fillId="6" borderId="44" xfId="0" applyNumberFormat="1" applyFont="1" applyFill="1" applyBorder="1" applyAlignment="1" applyProtection="1">
      <alignment horizontal="center"/>
      <protection locked="0"/>
    </xf>
    <xf numFmtId="0" fontId="5" fillId="6" borderId="6" xfId="0" applyNumberFormat="1" applyFont="1" applyFill="1" applyBorder="1" applyAlignment="1" applyProtection="1">
      <alignment horizontal="center"/>
    </xf>
    <xf numFmtId="1" fontId="10" fillId="6" borderId="7" xfId="0" applyNumberFormat="1" applyFont="1" applyFill="1" applyBorder="1" applyAlignment="1" applyProtection="1">
      <alignment horizontal="center"/>
    </xf>
    <xf numFmtId="1" fontId="5" fillId="6" borderId="7" xfId="0" applyNumberFormat="1" applyFont="1" applyFill="1" applyBorder="1" applyAlignment="1" applyProtection="1">
      <alignment horizontal="center"/>
    </xf>
    <xf numFmtId="166" fontId="5" fillId="6" borderId="7" xfId="0" applyNumberFormat="1" applyFont="1" applyFill="1" applyBorder="1" applyAlignment="1" applyProtection="1">
      <alignment horizontal="center"/>
    </xf>
    <xf numFmtId="0" fontId="10" fillId="6" borderId="42" xfId="0" applyNumberFormat="1" applyFont="1" applyFill="1" applyBorder="1" applyAlignment="1" applyProtection="1">
      <alignment horizontal="center"/>
    </xf>
    <xf numFmtId="168" fontId="7" fillId="6" borderId="15" xfId="0" applyNumberFormat="1" applyFont="1" applyFill="1" applyBorder="1" applyAlignment="1" applyProtection="1">
      <alignment horizontal="center"/>
      <protection locked="0"/>
    </xf>
    <xf numFmtId="0" fontId="1" fillId="6" borderId="15" xfId="0" applyFont="1" applyFill="1" applyBorder="1" applyAlignment="1" applyProtection="1">
      <alignment horizontal="center" vertical="center" wrapText="1"/>
      <protection locked="0"/>
    </xf>
    <xf numFmtId="0" fontId="5" fillId="6" borderId="17" xfId="0" applyNumberFormat="1" applyFont="1" applyFill="1" applyBorder="1" applyAlignment="1" applyProtection="1">
      <alignment horizontal="center"/>
      <protection locked="0"/>
    </xf>
    <xf numFmtId="0" fontId="10" fillId="0" borderId="12" xfId="0" applyNumberFormat="1" applyFont="1" applyFill="1" applyBorder="1" applyAlignment="1" applyProtection="1">
      <alignment horizontal="center"/>
    </xf>
    <xf numFmtId="0" fontId="5" fillId="7" borderId="1" xfId="0" applyNumberFormat="1" applyFont="1" applyFill="1" applyBorder="1" applyAlignment="1" applyProtection="1">
      <alignment horizontal="center"/>
      <protection locked="0"/>
    </xf>
    <xf numFmtId="0" fontId="5" fillId="7" borderId="2" xfId="0" applyNumberFormat="1" applyFont="1" applyFill="1" applyBorder="1" applyAlignment="1" applyProtection="1">
      <alignment horizontal="center"/>
      <protection locked="0"/>
    </xf>
    <xf numFmtId="0" fontId="5" fillId="7" borderId="43" xfId="0" applyNumberFormat="1" applyFont="1" applyFill="1" applyBorder="1" applyAlignment="1" applyProtection="1">
      <alignment horizontal="center" wrapText="1"/>
      <protection locked="0"/>
    </xf>
    <xf numFmtId="0" fontId="5" fillId="7" borderId="4" xfId="0" applyNumberFormat="1" applyFont="1" applyFill="1" applyBorder="1" applyAlignment="1" applyProtection="1">
      <alignment horizontal="center"/>
      <protection locked="0"/>
    </xf>
    <xf numFmtId="0" fontId="5" fillId="7" borderId="0" xfId="0" applyNumberFormat="1" applyFont="1" applyFill="1" applyBorder="1" applyAlignment="1" applyProtection="1">
      <alignment horizontal="center"/>
      <protection locked="0"/>
    </xf>
    <xf numFmtId="0" fontId="5" fillId="7" borderId="44" xfId="0" applyNumberFormat="1" applyFont="1" applyFill="1" applyBorder="1" applyAlignment="1" applyProtection="1">
      <alignment horizontal="center"/>
      <protection locked="0"/>
    </xf>
    <xf numFmtId="0" fontId="5" fillId="7" borderId="6" xfId="0" applyNumberFormat="1" applyFont="1" applyFill="1" applyBorder="1" applyAlignment="1" applyProtection="1">
      <alignment horizontal="center"/>
      <protection locked="0"/>
    </xf>
    <xf numFmtId="165" fontId="5" fillId="7" borderId="7" xfId="0" applyNumberFormat="1" applyFont="1" applyFill="1" applyBorder="1" applyAlignment="1" applyProtection="1">
      <alignment horizontal="center"/>
      <protection locked="0"/>
    </xf>
    <xf numFmtId="0" fontId="5" fillId="7" borderId="7" xfId="0" applyNumberFormat="1" applyFont="1" applyFill="1" applyBorder="1" applyAlignment="1" applyProtection="1">
      <alignment horizontal="center"/>
      <protection locked="0"/>
    </xf>
    <xf numFmtId="0" fontId="5" fillId="7" borderId="42" xfId="0" applyNumberFormat="1" applyFont="1" applyFill="1" applyBorder="1" applyAlignment="1" applyProtection="1">
      <alignment horizontal="center"/>
      <protection locked="0"/>
    </xf>
    <xf numFmtId="0" fontId="10" fillId="7" borderId="2" xfId="0" applyNumberFormat="1" applyFont="1" applyFill="1" applyBorder="1" applyAlignment="1" applyProtection="1">
      <alignment horizontal="center"/>
      <protection locked="0"/>
    </xf>
    <xf numFmtId="0" fontId="7" fillId="7" borderId="43" xfId="0" applyNumberFormat="1" applyFont="1" applyFill="1" applyBorder="1" applyAlignment="1" applyProtection="1">
      <alignment horizontal="center"/>
      <protection locked="0"/>
    </xf>
    <xf numFmtId="0" fontId="10" fillId="7" borderId="0" xfId="0" applyNumberFormat="1" applyFont="1" applyFill="1" applyBorder="1" applyAlignment="1" applyProtection="1">
      <alignment horizontal="center"/>
      <protection locked="0"/>
    </xf>
    <xf numFmtId="0" fontId="10" fillId="7" borderId="44" xfId="0" applyNumberFormat="1" applyFont="1" applyFill="1" applyBorder="1" applyAlignment="1" applyProtection="1">
      <alignment horizontal="center"/>
      <protection locked="0"/>
    </xf>
    <xf numFmtId="0" fontId="5" fillId="7" borderId="6" xfId="0" applyNumberFormat="1" applyFont="1" applyFill="1" applyBorder="1" applyAlignment="1" applyProtection="1">
      <alignment horizontal="center"/>
    </xf>
    <xf numFmtId="1" fontId="10" fillId="7" borderId="7" xfId="0" applyNumberFormat="1" applyFont="1" applyFill="1" applyBorder="1" applyAlignment="1" applyProtection="1">
      <alignment horizontal="center"/>
    </xf>
    <xf numFmtId="1" fontId="5" fillId="7" borderId="7" xfId="0" applyNumberFormat="1" applyFont="1" applyFill="1" applyBorder="1" applyAlignment="1" applyProtection="1">
      <alignment horizontal="center"/>
    </xf>
    <xf numFmtId="166" fontId="5" fillId="7" borderId="7" xfId="0" applyNumberFormat="1" applyFont="1" applyFill="1" applyBorder="1" applyAlignment="1" applyProtection="1">
      <alignment horizontal="center"/>
    </xf>
    <xf numFmtId="0" fontId="10" fillId="7" borderId="42" xfId="0" applyNumberFormat="1" applyFont="1" applyFill="1" applyBorder="1" applyAlignment="1" applyProtection="1">
      <alignment horizontal="center"/>
    </xf>
    <xf numFmtId="0" fontId="5" fillId="7" borderId="50" xfId="0" applyNumberFormat="1" applyFont="1" applyFill="1" applyBorder="1" applyAlignment="1" applyProtection="1">
      <alignment horizontal="center"/>
      <protection locked="0"/>
    </xf>
    <xf numFmtId="168" fontId="7" fillId="7" borderId="15" xfId="0" applyNumberFormat="1" applyFont="1" applyFill="1" applyBorder="1" applyAlignment="1" applyProtection="1">
      <alignment horizontal="center"/>
      <protection locked="0"/>
    </xf>
    <xf numFmtId="0" fontId="1" fillId="7" borderId="15" xfId="0" applyFont="1" applyFill="1" applyBorder="1" applyAlignment="1" applyProtection="1">
      <alignment horizontal="center" vertical="center" wrapText="1"/>
      <protection locked="0"/>
    </xf>
    <xf numFmtId="169" fontId="7" fillId="7" borderId="15" xfId="0" applyNumberFormat="1" applyFont="1" applyFill="1" applyBorder="1" applyAlignment="1" applyProtection="1">
      <alignment horizontal="center"/>
    </xf>
    <xf numFmtId="0" fontId="5" fillId="7" borderId="17" xfId="0" applyNumberFormat="1" applyFont="1" applyFill="1" applyBorder="1" applyAlignment="1" applyProtection="1">
      <alignment horizontal="center"/>
      <protection locked="0"/>
    </xf>
    <xf numFmtId="165" fontId="7" fillId="7" borderId="47" xfId="0" applyNumberFormat="1" applyFont="1" applyFill="1" applyBorder="1" applyAlignment="1" applyProtection="1">
      <alignment horizontal="center"/>
    </xf>
    <xf numFmtId="0" fontId="5" fillId="6" borderId="50" xfId="0" applyNumberFormat="1" applyFont="1" applyFill="1" applyBorder="1" applyAlignment="1" applyProtection="1">
      <alignment horizontal="center"/>
      <protection locked="0"/>
    </xf>
    <xf numFmtId="169" fontId="7" fillId="6" borderId="15" xfId="0" applyNumberFormat="1" applyFont="1" applyFill="1" applyBorder="1" applyAlignment="1" applyProtection="1">
      <alignment horizontal="center"/>
    </xf>
    <xf numFmtId="165" fontId="7" fillId="6" borderId="22" xfId="0" applyNumberFormat="1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3" borderId="16" xfId="0" applyFont="1" applyFill="1" applyBorder="1" applyAlignment="1" applyProtection="1">
      <alignment horizontal="center" vertical="center" wrapText="1"/>
      <protection locked="0"/>
    </xf>
    <xf numFmtId="0" fontId="5" fillId="3" borderId="16" xfId="0" applyNumberFormat="1" applyFont="1" applyFill="1" applyBorder="1" applyAlignment="1" applyProtection="1">
      <alignment horizontal="center"/>
      <protection locked="0"/>
    </xf>
    <xf numFmtId="0" fontId="5" fillId="3" borderId="16" xfId="0" applyNumberFormat="1" applyFont="1" applyFill="1" applyBorder="1" applyAlignment="1" applyProtection="1">
      <alignment horizontal="center" vertical="center"/>
      <protection locked="0"/>
    </xf>
    <xf numFmtId="0" fontId="1" fillId="3" borderId="17" xfId="0" applyFont="1" applyFill="1" applyBorder="1" applyAlignment="1" applyProtection="1">
      <alignment horizontal="center" vertical="center" wrapText="1"/>
      <protection locked="0"/>
    </xf>
    <xf numFmtId="0" fontId="5" fillId="3" borderId="17" xfId="0" applyNumberFormat="1" applyFont="1" applyFill="1" applyBorder="1" applyAlignment="1" applyProtection="1">
      <alignment horizontal="center"/>
      <protection locked="0"/>
    </xf>
    <xf numFmtId="0" fontId="5" fillId="5" borderId="17" xfId="0" applyNumberFormat="1" applyFont="1" applyFill="1" applyBorder="1" applyAlignment="1" applyProtection="1">
      <alignment horizontal="center" vertical="center"/>
      <protection locked="0"/>
    </xf>
    <xf numFmtId="169" fontId="7" fillId="0" borderId="0" xfId="0" applyNumberFormat="1" applyFont="1" applyFill="1" applyBorder="1" applyAlignment="1" applyProtection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5" fillId="6" borderId="64" xfId="0" applyNumberFormat="1" applyFont="1" applyFill="1" applyBorder="1" applyAlignment="1" applyProtection="1">
      <alignment horizontal="center"/>
      <protection locked="0"/>
    </xf>
    <xf numFmtId="168" fontId="7" fillId="6" borderId="23" xfId="0" applyNumberFormat="1" applyFont="1" applyFill="1" applyBorder="1" applyAlignment="1" applyProtection="1">
      <alignment horizontal="center"/>
      <protection locked="0"/>
    </xf>
    <xf numFmtId="0" fontId="1" fillId="6" borderId="23" xfId="0" applyFont="1" applyFill="1" applyBorder="1" applyAlignment="1" applyProtection="1">
      <alignment horizontal="center" vertical="center" wrapText="1"/>
      <protection locked="0"/>
    </xf>
    <xf numFmtId="169" fontId="7" fillId="6" borderId="56" xfId="0" applyNumberFormat="1" applyFont="1" applyFill="1" applyBorder="1" applyAlignment="1" applyProtection="1">
      <alignment horizontal="center"/>
    </xf>
    <xf numFmtId="0" fontId="5" fillId="6" borderId="67" xfId="0" applyNumberFormat="1" applyFont="1" applyFill="1" applyBorder="1" applyAlignment="1" applyProtection="1">
      <alignment horizontal="center"/>
      <protection locked="0"/>
    </xf>
    <xf numFmtId="165" fontId="7" fillId="6" borderId="68" xfId="0" applyNumberFormat="1" applyFont="1" applyFill="1" applyBorder="1" applyAlignment="1" applyProtection="1">
      <alignment horizontal="center"/>
    </xf>
    <xf numFmtId="168" fontId="7" fillId="0" borderId="45" xfId="0" applyNumberFormat="1" applyFont="1" applyFill="1" applyBorder="1" applyAlignment="1" applyProtection="1">
      <alignment horizontal="center"/>
      <protection locked="0"/>
    </xf>
    <xf numFmtId="0" fontId="1" fillId="0" borderId="45" xfId="0" applyFont="1" applyBorder="1" applyAlignment="1" applyProtection="1">
      <alignment horizontal="center" vertical="center" wrapText="1"/>
      <protection locked="0"/>
    </xf>
    <xf numFmtId="169" fontId="7" fillId="0" borderId="69" xfId="0" applyNumberFormat="1" applyFont="1" applyFill="1" applyBorder="1" applyAlignment="1" applyProtection="1">
      <alignment horizontal="center"/>
    </xf>
    <xf numFmtId="165" fontId="7" fillId="0" borderId="35" xfId="0" applyNumberFormat="1" applyFont="1" applyFill="1" applyBorder="1" applyAlignment="1" applyProtection="1">
      <alignment horizontal="center"/>
    </xf>
    <xf numFmtId="168" fontId="7" fillId="0" borderId="23" xfId="0" applyNumberFormat="1" applyFont="1" applyFill="1" applyBorder="1" applyAlignment="1" applyProtection="1">
      <alignment horizontal="center"/>
      <protection locked="0"/>
    </xf>
    <xf numFmtId="0" fontId="1" fillId="0" borderId="23" xfId="0" applyFont="1" applyBorder="1" applyAlignment="1" applyProtection="1">
      <alignment horizontal="center" vertical="center" wrapText="1"/>
      <protection locked="0"/>
    </xf>
    <xf numFmtId="169" fontId="7" fillId="0" borderId="23" xfId="0" applyNumberFormat="1" applyFont="1" applyFill="1" applyBorder="1" applyAlignment="1" applyProtection="1">
      <alignment horizontal="center"/>
    </xf>
    <xf numFmtId="0" fontId="5" fillId="0" borderId="67" xfId="0" applyNumberFormat="1" applyFont="1" applyFill="1" applyBorder="1" applyAlignment="1" applyProtection="1">
      <alignment horizontal="center"/>
      <protection locked="0"/>
    </xf>
    <xf numFmtId="165" fontId="7" fillId="0" borderId="68" xfId="0" applyNumberFormat="1" applyFont="1" applyFill="1" applyBorder="1" applyAlignment="1" applyProtection="1">
      <alignment horizontal="center"/>
    </xf>
    <xf numFmtId="0" fontId="5" fillId="0" borderId="39" xfId="0" applyNumberFormat="1" applyFont="1" applyFill="1" applyBorder="1" applyAlignment="1" applyProtection="1">
      <alignment horizontal="center"/>
      <protection locked="0"/>
    </xf>
    <xf numFmtId="0" fontId="5" fillId="0" borderId="38" xfId="0" applyNumberFormat="1" applyFont="1" applyFill="1" applyBorder="1" applyAlignment="1" applyProtection="1">
      <alignment horizontal="center" vertical="center"/>
      <protection locked="0"/>
    </xf>
    <xf numFmtId="0" fontId="5" fillId="0" borderId="40" xfId="0" applyNumberFormat="1" applyFont="1" applyFill="1" applyBorder="1" applyAlignment="1" applyProtection="1">
      <alignment horizontal="center" vertical="center"/>
      <protection locked="0"/>
    </xf>
    <xf numFmtId="0" fontId="5" fillId="0" borderId="11" xfId="0" applyNumberFormat="1" applyFont="1" applyFill="1" applyBorder="1" applyAlignment="1" applyProtection="1">
      <alignment horizontal="center" vertical="center"/>
      <protection locked="0"/>
    </xf>
    <xf numFmtId="168" fontId="7" fillId="0" borderId="52" xfId="0" applyNumberFormat="1" applyFont="1" applyFill="1" applyBorder="1" applyAlignment="1" applyProtection="1">
      <alignment horizontal="center"/>
      <protection locked="0"/>
    </xf>
    <xf numFmtId="0" fontId="1" fillId="0" borderId="52" xfId="0" applyFont="1" applyBorder="1" applyAlignment="1" applyProtection="1">
      <alignment horizontal="center" vertical="center" wrapText="1"/>
      <protection locked="0"/>
    </xf>
    <xf numFmtId="169" fontId="7" fillId="0" borderId="52" xfId="0" applyNumberFormat="1" applyFont="1" applyFill="1" applyBorder="1" applyAlignment="1" applyProtection="1">
      <alignment horizontal="center"/>
    </xf>
    <xf numFmtId="0" fontId="5" fillId="0" borderId="52" xfId="0" applyNumberFormat="1" applyFont="1" applyFill="1" applyBorder="1" applyAlignment="1" applyProtection="1">
      <alignment horizontal="center"/>
      <protection locked="0"/>
    </xf>
    <xf numFmtId="165" fontId="7" fillId="0" borderId="53" xfId="0" applyNumberFormat="1" applyFont="1" applyFill="1" applyBorder="1" applyAlignment="1" applyProtection="1">
      <alignment horizontal="center"/>
    </xf>
    <xf numFmtId="0" fontId="7" fillId="3" borderId="16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6" xfId="0" applyNumberFormat="1" applyFont="1" applyFill="1" applyBorder="1" applyAlignment="1" applyProtection="1">
      <alignment horizontal="center" vertical="center" wrapText="1"/>
      <protection locked="0"/>
    </xf>
    <xf numFmtId="168" fontId="5" fillId="3" borderId="17" xfId="0" applyNumberFormat="1" applyFont="1" applyFill="1" applyBorder="1" applyAlignment="1" applyProtection="1">
      <alignment horizontal="center"/>
      <protection locked="0"/>
    </xf>
    <xf numFmtId="0" fontId="5" fillId="3" borderId="17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6" borderId="48" xfId="0" applyNumberFormat="1" applyFont="1" applyFill="1" applyBorder="1" applyAlignment="1" applyProtection="1">
      <alignment horizontal="center"/>
      <protection locked="0"/>
    </xf>
    <xf numFmtId="168" fontId="7" fillId="6" borderId="45" xfId="0" applyNumberFormat="1" applyFont="1" applyFill="1" applyBorder="1" applyAlignment="1" applyProtection="1">
      <alignment horizontal="center"/>
      <protection locked="0"/>
    </xf>
    <xf numFmtId="0" fontId="1" fillId="6" borderId="45" xfId="0" applyFont="1" applyFill="1" applyBorder="1" applyAlignment="1" applyProtection="1">
      <alignment horizontal="center" vertical="center" wrapText="1"/>
      <protection locked="0"/>
    </xf>
    <xf numFmtId="169" fontId="7" fillId="6" borderId="45" xfId="0" applyNumberFormat="1" applyFont="1" applyFill="1" applyBorder="1" applyAlignment="1" applyProtection="1">
      <alignment horizontal="center"/>
    </xf>
    <xf numFmtId="0" fontId="5" fillId="6" borderId="45" xfId="0" applyNumberFormat="1" applyFont="1" applyFill="1" applyBorder="1" applyAlignment="1" applyProtection="1">
      <alignment horizontal="center"/>
      <protection locked="0"/>
    </xf>
    <xf numFmtId="165" fontId="7" fillId="6" borderId="35" xfId="0" applyNumberFormat="1" applyFont="1" applyFill="1" applyBorder="1" applyAlignment="1" applyProtection="1">
      <alignment horizontal="center"/>
    </xf>
    <xf numFmtId="0" fontId="5" fillId="0" borderId="11" xfId="0" applyNumberFormat="1" applyFont="1" applyFill="1" applyBorder="1" applyAlignment="1" applyProtection="1">
      <alignment horizontal="center"/>
      <protection locked="0"/>
    </xf>
    <xf numFmtId="168" fontId="5" fillId="0" borderId="52" xfId="0" applyNumberFormat="1" applyFont="1" applyFill="1" applyBorder="1" applyAlignment="1" applyProtection="1">
      <alignment horizontal="center"/>
      <protection locked="0"/>
    </xf>
    <xf numFmtId="167" fontId="7" fillId="0" borderId="52" xfId="0" applyNumberFormat="1" applyFont="1" applyFill="1" applyBorder="1" applyAlignment="1" applyProtection="1">
      <alignment horizontal="center"/>
    </xf>
    <xf numFmtId="0" fontId="24" fillId="0" borderId="53" xfId="0" applyNumberFormat="1" applyFont="1" applyFill="1" applyBorder="1" applyAlignment="1" applyProtection="1">
      <alignment horizontal="center"/>
    </xf>
    <xf numFmtId="165" fontId="36" fillId="4" borderId="7" xfId="0" applyNumberFormat="1" applyFont="1" applyFill="1" applyBorder="1" applyAlignment="1" applyProtection="1">
      <alignment horizontal="center"/>
      <protection locked="0"/>
    </xf>
    <xf numFmtId="0" fontId="10" fillId="3" borderId="66" xfId="0" applyNumberFormat="1" applyFont="1" applyFill="1" applyBorder="1" applyAlignment="1" applyProtection="1">
      <alignment horizontal="center"/>
      <protection locked="0"/>
    </xf>
    <xf numFmtId="0" fontId="10" fillId="6" borderId="66" xfId="0" applyNumberFormat="1" applyFont="1" applyFill="1" applyBorder="1" applyAlignment="1" applyProtection="1">
      <alignment horizontal="center"/>
      <protection locked="0"/>
    </xf>
    <xf numFmtId="0" fontId="10" fillId="7" borderId="66" xfId="0" applyNumberFormat="1" applyFont="1" applyFill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7" xfId="0" applyBorder="1"/>
    <xf numFmtId="0" fontId="0" fillId="0" borderId="20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vertical="top"/>
    </xf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37" fillId="0" borderId="43" xfId="0" applyFont="1" applyBorder="1" applyAlignment="1">
      <alignment horizontal="center"/>
    </xf>
    <xf numFmtId="0" fontId="37" fillId="0" borderId="1" xfId="0" applyFont="1" applyBorder="1"/>
    <xf numFmtId="0" fontId="37" fillId="0" borderId="3" xfId="0" applyFont="1" applyBorder="1"/>
    <xf numFmtId="0" fontId="37" fillId="0" borderId="43" xfId="0" applyFont="1" applyBorder="1" applyAlignment="1">
      <alignment horizontal="left"/>
    </xf>
    <xf numFmtId="0" fontId="37" fillId="0" borderId="43" xfId="0" applyFont="1" applyBorder="1"/>
    <xf numFmtId="0" fontId="37" fillId="0" borderId="0" xfId="0" applyFont="1"/>
    <xf numFmtId="0" fontId="3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41" fillId="0" borderId="0" xfId="0" applyFont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41" fillId="0" borderId="20" xfId="0" applyFont="1" applyBorder="1" applyAlignment="1">
      <alignment horizontal="center" vertical="center"/>
    </xf>
    <xf numFmtId="0" fontId="38" fillId="0" borderId="0" xfId="0" applyFont="1" applyAlignment="1">
      <alignment vertical="top"/>
    </xf>
    <xf numFmtId="0" fontId="37" fillId="0" borderId="0" xfId="0" applyFont="1" applyFill="1" applyBorder="1"/>
    <xf numFmtId="0" fontId="4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42" fillId="0" borderId="0" xfId="0" applyFont="1" applyBorder="1" applyAlignment="1">
      <alignment horizontal="center" vertical="center"/>
    </xf>
    <xf numFmtId="0" fontId="44" fillId="0" borderId="0" xfId="0" applyFont="1" applyAlignment="1"/>
    <xf numFmtId="0" fontId="43" fillId="0" borderId="0" xfId="0" applyFont="1" applyAlignment="1"/>
    <xf numFmtId="0" fontId="41" fillId="0" borderId="0" xfId="0" applyFont="1" applyBorder="1" applyAlignment="1">
      <alignment horizontal="center"/>
    </xf>
    <xf numFmtId="0" fontId="45" fillId="0" borderId="11" xfId="0" applyFont="1" applyBorder="1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0" fillId="0" borderId="0" xfId="0" applyBorder="1" applyAlignment="1">
      <alignment vertical="top"/>
    </xf>
    <xf numFmtId="0" fontId="46" fillId="0" borderId="0" xfId="0" applyFont="1" applyAlignment="1">
      <alignment horizontal="center" vertical="center"/>
    </xf>
    <xf numFmtId="0" fontId="45" fillId="0" borderId="13" xfId="0" applyFont="1" applyBorder="1" applyAlignment="1">
      <alignment horizontal="center" vertical="center"/>
    </xf>
    <xf numFmtId="0" fontId="37" fillId="0" borderId="0" xfId="0" applyFont="1" applyAlignment="1">
      <alignment horizontal="left"/>
    </xf>
    <xf numFmtId="0" fontId="0" fillId="0" borderId="0" xfId="0" applyAlignment="1">
      <alignment horizontal="left"/>
    </xf>
    <xf numFmtId="0" fontId="38" fillId="0" borderId="1" xfId="0" applyFont="1" applyBorder="1" applyAlignment="1">
      <alignment vertical="top"/>
    </xf>
    <xf numFmtId="0" fontId="37" fillId="0" borderId="2" xfId="0" applyFont="1" applyBorder="1"/>
    <xf numFmtId="0" fontId="0" fillId="0" borderId="2" xfId="0" applyBorder="1" applyAlignment="1">
      <alignment vertical="top"/>
    </xf>
    <xf numFmtId="0" fontId="38" fillId="0" borderId="4" xfId="0" applyFont="1" applyBorder="1" applyAlignment="1">
      <alignment vertical="top"/>
    </xf>
    <xf numFmtId="0" fontId="37" fillId="0" borderId="0" xfId="0" applyFont="1" applyBorder="1" applyAlignment="1">
      <alignment horizontal="left"/>
    </xf>
    <xf numFmtId="0" fontId="37" fillId="0" borderId="0" xfId="0" applyFont="1" applyBorder="1"/>
    <xf numFmtId="0" fontId="37" fillId="0" borderId="66" xfId="0" applyFont="1" applyBorder="1"/>
    <xf numFmtId="0" fontId="37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Border="1"/>
    <xf numFmtId="0" fontId="0" fillId="0" borderId="13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37" fillId="0" borderId="31" xfId="0" applyFont="1" applyBorder="1" applyAlignment="1">
      <alignment horizontal="center"/>
    </xf>
    <xf numFmtId="0" fontId="0" fillId="0" borderId="18" xfId="0" applyFont="1" applyBorder="1" applyAlignment="1">
      <alignment horizontal="left"/>
    </xf>
    <xf numFmtId="0" fontId="0" fillId="0" borderId="18" xfId="0" applyBorder="1"/>
    <xf numFmtId="0" fontId="0" fillId="0" borderId="33" xfId="0" applyBorder="1"/>
    <xf numFmtId="0" fontId="0" fillId="0" borderId="5" xfId="0" applyFont="1" applyBorder="1" applyAlignment="1">
      <alignment horizontal="left"/>
    </xf>
    <xf numFmtId="0" fontId="37" fillId="0" borderId="50" xfId="0" applyFont="1" applyBorder="1" applyAlignment="1">
      <alignment horizontal="center"/>
    </xf>
    <xf numFmtId="0" fontId="0" fillId="0" borderId="19" xfId="0" applyFont="1" applyBorder="1" applyAlignment="1">
      <alignment horizontal="left" vertical="center"/>
    </xf>
    <xf numFmtId="0" fontId="0" fillId="0" borderId="19" xfId="0" applyBorder="1"/>
    <xf numFmtId="0" fontId="0" fillId="0" borderId="26" xfId="0" applyBorder="1"/>
    <xf numFmtId="0" fontId="0" fillId="0" borderId="19" xfId="0" applyFont="1" applyBorder="1" applyAlignment="1">
      <alignment horizontal="left"/>
    </xf>
    <xf numFmtId="0" fontId="37" fillId="0" borderId="64" xfId="0" applyFont="1" applyBorder="1" applyAlignment="1">
      <alignment horizontal="center"/>
    </xf>
    <xf numFmtId="0" fontId="0" fillId="0" borderId="71" xfId="0" applyFont="1" applyBorder="1" applyAlignment="1">
      <alignment horizontal="left"/>
    </xf>
    <xf numFmtId="0" fontId="0" fillId="0" borderId="71" xfId="0" applyBorder="1"/>
    <xf numFmtId="0" fontId="0" fillId="0" borderId="72" xfId="0" applyBorder="1"/>
    <xf numFmtId="0" fontId="37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14" fontId="4" fillId="0" borderId="0" xfId="0" applyNumberFormat="1" applyFont="1" applyFill="1" applyBorder="1" applyAlignment="1">
      <alignment horizontal="center"/>
    </xf>
    <xf numFmtId="0" fontId="1" fillId="0" borderId="15" xfId="0" applyNumberFormat="1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165" fontId="1" fillId="0" borderId="15" xfId="0" applyNumberFormat="1" applyFont="1" applyFill="1" applyBorder="1" applyAlignment="1">
      <alignment horizontal="center"/>
    </xf>
    <xf numFmtId="1" fontId="1" fillId="0" borderId="15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62" xfId="0" applyNumberFormat="1" applyFont="1" applyFill="1" applyBorder="1" applyAlignment="1" applyProtection="1">
      <alignment horizontal="center" vertical="center"/>
      <protection locked="0"/>
    </xf>
    <xf numFmtId="0" fontId="5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0" borderId="24" xfId="6" applyNumberFormat="1" applyFont="1" applyFill="1" applyBorder="1" applyAlignment="1" applyProtection="1">
      <alignment horizontal="center" vertical="center"/>
      <protection locked="0"/>
    </xf>
    <xf numFmtId="0" fontId="5" fillId="0" borderId="36" xfId="0" applyNumberFormat="1" applyFont="1" applyFill="1" applyBorder="1" applyAlignment="1" applyProtection="1">
      <alignment horizontal="center" vertical="center"/>
      <protection locked="0"/>
    </xf>
    <xf numFmtId="16" fontId="5" fillId="0" borderId="36" xfId="0" applyNumberFormat="1" applyFont="1" applyFill="1" applyBorder="1" applyAlignment="1" applyProtection="1">
      <alignment horizontal="center" vertical="center"/>
      <protection locked="0"/>
    </xf>
    <xf numFmtId="49" fontId="5" fillId="0" borderId="28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Alignment="1"/>
    <xf numFmtId="0" fontId="50" fillId="0" borderId="0" xfId="0" applyFont="1" applyFill="1" applyBorder="1"/>
    <xf numFmtId="0" fontId="38" fillId="0" borderId="0" xfId="0" applyFont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2" borderId="6" xfId="0" applyNumberFormat="1" applyFont="1" applyFill="1" applyBorder="1" applyAlignment="1" applyProtection="1">
      <alignment horizontal="left" vertical="center" wrapText="1"/>
      <protection locked="0"/>
    </xf>
    <xf numFmtId="0" fontId="5" fillId="0" borderId="7" xfId="0" applyNumberFormat="1" applyFont="1" applyFill="1" applyBorder="1" applyAlignment="1" applyProtection="1">
      <alignment horizontal="center" vertical="center"/>
      <protection locked="0"/>
    </xf>
    <xf numFmtId="0" fontId="5" fillId="0" borderId="7" xfId="0" applyNumberFormat="1" applyFont="1" applyFill="1" applyBorder="1" applyAlignment="1" applyProtection="1">
      <alignment horizontal="left" vertical="center"/>
      <protection locked="0"/>
    </xf>
    <xf numFmtId="49" fontId="5" fillId="0" borderId="8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3" xfId="0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Font="1" applyAlignment="1">
      <alignment horizontal="center" wrapText="1"/>
    </xf>
    <xf numFmtId="0" fontId="37" fillId="0" borderId="11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37" fillId="0" borderId="11" xfId="0" applyFont="1" applyFill="1" applyBorder="1" applyAlignment="1">
      <alignment horizontal="center" vertical="center"/>
    </xf>
    <xf numFmtId="0" fontId="37" fillId="0" borderId="12" xfId="0" applyFont="1" applyFill="1" applyBorder="1" applyAlignment="1">
      <alignment horizontal="center" vertical="center"/>
    </xf>
    <xf numFmtId="0" fontId="37" fillId="0" borderId="13" xfId="0" applyFont="1" applyFill="1" applyBorder="1" applyAlignment="1">
      <alignment horizontal="center" vertical="center"/>
    </xf>
    <xf numFmtId="0" fontId="50" fillId="0" borderId="11" xfId="0" applyFont="1" applyBorder="1" applyAlignment="1">
      <alignment horizontal="center" wrapText="1"/>
    </xf>
    <xf numFmtId="0" fontId="50" fillId="0" borderId="12" xfId="0" applyFont="1" applyFill="1" applyBorder="1" applyAlignment="1">
      <alignment horizontal="center"/>
    </xf>
    <xf numFmtId="0" fontId="50" fillId="0" borderId="12" xfId="0" applyFont="1" applyBorder="1" applyAlignment="1">
      <alignment horizontal="center"/>
    </xf>
    <xf numFmtId="0" fontId="50" fillId="0" borderId="1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Border="1"/>
    <xf numFmtId="0" fontId="0" fillId="0" borderId="0" xfId="0" applyBorder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165" fontId="0" fillId="0" borderId="0" xfId="0" applyNumberFormat="1" applyFill="1" applyBorder="1"/>
    <xf numFmtId="0" fontId="1" fillId="0" borderId="5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165" fontId="1" fillId="0" borderId="4" xfId="0" applyNumberFormat="1" applyFont="1" applyFill="1" applyBorder="1" applyAlignment="1">
      <alignment horizontal="right"/>
    </xf>
    <xf numFmtId="0" fontId="1" fillId="0" borderId="1" xfId="0" applyFont="1" applyFill="1" applyBorder="1"/>
    <xf numFmtId="0" fontId="1" fillId="0" borderId="4" xfId="0" applyFont="1" applyFill="1" applyBorder="1"/>
    <xf numFmtId="0" fontId="1" fillId="0" borderId="4" xfId="0" applyFont="1" applyFill="1" applyBorder="1" applyAlignment="1">
      <alignment horizontal="right"/>
    </xf>
    <xf numFmtId="0" fontId="16" fillId="8" borderId="76" xfId="0" applyFont="1" applyFill="1" applyBorder="1" applyAlignment="1">
      <alignment horizontal="center" vertical="center" wrapText="1"/>
    </xf>
    <xf numFmtId="0" fontId="16" fillId="8" borderId="77" xfId="0" applyFont="1" applyFill="1" applyBorder="1" applyAlignment="1">
      <alignment horizontal="center" vertical="center" wrapText="1"/>
    </xf>
    <xf numFmtId="0" fontId="16" fillId="8" borderId="75" xfId="0" applyFont="1" applyFill="1" applyBorder="1" applyAlignment="1">
      <alignment horizontal="center" vertical="center" wrapText="1"/>
    </xf>
    <xf numFmtId="0" fontId="52" fillId="8" borderId="73" xfId="0" applyFont="1" applyFill="1" applyBorder="1" applyAlignment="1">
      <alignment horizontal="right" vertical="center" wrapText="1"/>
    </xf>
    <xf numFmtId="0" fontId="52" fillId="8" borderId="74" xfId="0" applyFont="1" applyFill="1" applyBorder="1" applyAlignment="1">
      <alignment horizontal="right" vertical="center" wrapText="1"/>
    </xf>
    <xf numFmtId="0" fontId="1" fillId="0" borderId="74" xfId="0" applyFont="1" applyBorder="1" applyAlignment="1">
      <alignment horizontal="right" vertical="center" wrapText="1"/>
    </xf>
    <xf numFmtId="0" fontId="1" fillId="0" borderId="73" xfId="0" applyFont="1" applyBorder="1" applyAlignment="1">
      <alignment horizontal="right" vertical="center" wrapText="1"/>
    </xf>
    <xf numFmtId="0" fontId="54" fillId="0" borderId="74" xfId="0" applyFont="1" applyBorder="1" applyAlignment="1">
      <alignment horizontal="right" vertical="center" wrapText="1"/>
    </xf>
    <xf numFmtId="0" fontId="1" fillId="0" borderId="78" xfId="0" applyFont="1" applyBorder="1" applyAlignment="1">
      <alignment horizontal="right" vertical="center" wrapText="1"/>
    </xf>
    <xf numFmtId="0" fontId="54" fillId="0" borderId="73" xfId="0" applyFont="1" applyBorder="1" applyAlignment="1">
      <alignment horizontal="right" vertical="center" wrapText="1"/>
    </xf>
    <xf numFmtId="0" fontId="55" fillId="0" borderId="74" xfId="0" applyFont="1" applyBorder="1" applyAlignment="1">
      <alignment horizontal="right" vertical="center" wrapText="1"/>
    </xf>
    <xf numFmtId="0" fontId="55" fillId="0" borderId="73" xfId="0" applyFont="1" applyBorder="1" applyAlignment="1">
      <alignment horizontal="right" vertical="center" wrapText="1"/>
    </xf>
    <xf numFmtId="0" fontId="1" fillId="9" borderId="82" xfId="0" applyFont="1" applyFill="1" applyBorder="1" applyAlignment="1">
      <alignment horizontal="right" vertical="center" wrapText="1"/>
    </xf>
    <xf numFmtId="0" fontId="1" fillId="9" borderId="84" xfId="0" applyFont="1" applyFill="1" applyBorder="1" applyAlignment="1">
      <alignment horizontal="right" vertical="center" wrapText="1"/>
    </xf>
    <xf numFmtId="0" fontId="1" fillId="9" borderId="83" xfId="0" applyFont="1" applyFill="1" applyBorder="1" applyAlignment="1">
      <alignment horizontal="right" vertical="center" wrapText="1"/>
    </xf>
    <xf numFmtId="0" fontId="16" fillId="10" borderId="82" xfId="0" applyFont="1" applyFill="1" applyBorder="1" applyAlignment="1">
      <alignment horizontal="right" vertical="center" wrapText="1"/>
    </xf>
    <xf numFmtId="0" fontId="16" fillId="10" borderId="74" xfId="0" applyFont="1" applyFill="1" applyBorder="1" applyAlignment="1">
      <alignment horizontal="right" vertical="center" wrapText="1"/>
    </xf>
    <xf numFmtId="0" fontId="16" fillId="10" borderId="73" xfId="0" applyFont="1" applyFill="1" applyBorder="1" applyAlignment="1">
      <alignment horizontal="right" vertical="center" wrapText="1"/>
    </xf>
    <xf numFmtId="0" fontId="0" fillId="0" borderId="95" xfId="0" applyBorder="1" applyAlignment="1">
      <alignment horizontal="left" vertical="center" indent="1"/>
    </xf>
    <xf numFmtId="0" fontId="37" fillId="0" borderId="0" xfId="0" applyFont="1" applyAlignment="1">
      <alignment horizontal="left" vertical="center"/>
    </xf>
    <xf numFmtId="0" fontId="57" fillId="0" borderId="0" xfId="0" applyFont="1"/>
    <xf numFmtId="0" fontId="1" fillId="10" borderId="74" xfId="0" applyFont="1" applyFill="1" applyBorder="1" applyAlignment="1">
      <alignment horizontal="right" vertical="center" wrapText="1"/>
    </xf>
    <xf numFmtId="0" fontId="1" fillId="10" borderId="73" xfId="0" applyFont="1" applyFill="1" applyBorder="1" applyAlignment="1">
      <alignment horizontal="right" vertical="center" wrapText="1"/>
    </xf>
    <xf numFmtId="0" fontId="57" fillId="0" borderId="0" xfId="0" applyFont="1" applyAlignment="1">
      <alignment horizontal="center"/>
    </xf>
    <xf numFmtId="0" fontId="58" fillId="0" borderId="5" xfId="0" applyFont="1" applyBorder="1" applyAlignment="1">
      <alignment horizontal="left"/>
    </xf>
    <xf numFmtId="0" fontId="37" fillId="0" borderId="43" xfId="0" applyFont="1" applyBorder="1" applyAlignment="1">
      <alignment horizontal="center" vertical="center"/>
    </xf>
    <xf numFmtId="0" fontId="37" fillId="0" borderId="43" xfId="0" applyFont="1" applyBorder="1" applyAlignment="1">
      <alignment vertical="center"/>
    </xf>
    <xf numFmtId="0" fontId="39" fillId="0" borderId="4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42" xfId="0" applyBorder="1" applyAlignment="1">
      <alignment horizontal="left"/>
    </xf>
    <xf numFmtId="0" fontId="37" fillId="0" borderId="11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0" xfId="0" applyNumberFormat="1" applyBorder="1" applyAlignment="1">
      <alignment horizontal="right"/>
    </xf>
    <xf numFmtId="0" fontId="59" fillId="0" borderId="0" xfId="0" applyFont="1" applyBorder="1" applyAlignment="1">
      <alignment horizontal="left"/>
    </xf>
    <xf numFmtId="0" fontId="5" fillId="2" borderId="0" xfId="0" applyNumberFormat="1" applyFont="1" applyFill="1" applyBorder="1" applyAlignment="1" applyProtection="1">
      <alignment horizontal="left" vertical="center" wrapText="1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167" fontId="5" fillId="0" borderId="0" xfId="0" applyNumberFormat="1" applyFont="1" applyFill="1" applyBorder="1" applyAlignment="1" applyProtection="1">
      <protection locked="0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2" fontId="5" fillId="0" borderId="62" xfId="0" applyNumberFormat="1" applyFont="1" applyFill="1" applyBorder="1" applyAlignment="1" applyProtection="1">
      <alignment horizontal="center" vertical="center"/>
      <protection locked="0"/>
    </xf>
    <xf numFmtId="49" fontId="5" fillId="0" borderId="28" xfId="0" applyNumberFormat="1" applyFont="1" applyFill="1" applyBorder="1" applyAlignment="1" applyProtection="1">
      <alignment vertical="center"/>
      <protection locked="0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60" fillId="0" borderId="0" xfId="0" applyFont="1" applyFill="1"/>
    <xf numFmtId="0" fontId="0" fillId="0" borderId="4" xfId="0" applyBorder="1" applyAlignment="1">
      <alignment horizontal="right"/>
    </xf>
    <xf numFmtId="165" fontId="1" fillId="0" borderId="0" xfId="0" applyNumberFormat="1" applyFont="1" applyFill="1" applyBorder="1" applyAlignment="1">
      <alignment horizontal="right" vertical="top" wrapText="1"/>
    </xf>
    <xf numFmtId="165" fontId="1" fillId="0" borderId="7" xfId="0" applyNumberFormat="1" applyFont="1" applyFill="1" applyBorder="1" applyAlignment="1">
      <alignment horizontal="right" vertical="top" wrapText="1"/>
    </xf>
    <xf numFmtId="2" fontId="1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right"/>
    </xf>
    <xf numFmtId="165" fontId="1" fillId="0" borderId="7" xfId="0" applyNumberFormat="1" applyFont="1" applyFill="1" applyBorder="1" applyAlignment="1">
      <alignment horizontal="right"/>
    </xf>
    <xf numFmtId="165" fontId="1" fillId="0" borderId="0" xfId="0" applyNumberFormat="1" applyFont="1" applyBorder="1" applyAlignment="1">
      <alignment horizontal="right"/>
    </xf>
    <xf numFmtId="0" fontId="1" fillId="0" borderId="5" xfId="0" applyFont="1" applyBorder="1"/>
    <xf numFmtId="165" fontId="1" fillId="0" borderId="0" xfId="0" applyNumberFormat="1" applyFont="1" applyFill="1"/>
    <xf numFmtId="0" fontId="1" fillId="0" borderId="5" xfId="0" applyFont="1" applyFill="1" applyBorder="1"/>
    <xf numFmtId="0" fontId="1" fillId="0" borderId="3" xfId="0" applyFont="1" applyFill="1" applyBorder="1"/>
    <xf numFmtId="165" fontId="1" fillId="0" borderId="1" xfId="0" applyNumberFormat="1" applyFont="1" applyFill="1" applyBorder="1" applyAlignment="1">
      <alignment horizontal="right"/>
    </xf>
    <xf numFmtId="165" fontId="1" fillId="0" borderId="4" xfId="0" applyNumberFormat="1" applyFont="1" applyBorder="1" applyAlignment="1"/>
    <xf numFmtId="165" fontId="1" fillId="0" borderId="5" xfId="0" applyNumberFormat="1" applyFont="1" applyBorder="1" applyAlignment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0" xfId="0" applyFont="1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171" fontId="14" fillId="0" borderId="32" xfId="3" applyFont="1" applyFill="1" applyBorder="1" applyAlignment="1">
      <alignment horizontal="center" vertical="center"/>
    </xf>
    <xf numFmtId="171" fontId="14" fillId="0" borderId="25" xfId="3" applyFont="1" applyFill="1" applyBorder="1" applyAlignment="1">
      <alignment horizontal="center" vertical="center"/>
    </xf>
    <xf numFmtId="171" fontId="14" fillId="0" borderId="49" xfId="3" applyFont="1" applyFill="1" applyBorder="1" applyAlignment="1">
      <alignment horizontal="center" vertical="center"/>
    </xf>
    <xf numFmtId="171" fontId="14" fillId="0" borderId="27" xfId="4" quotePrefix="1" applyFont="1" applyFill="1" applyBorder="1" applyAlignment="1">
      <alignment horizontal="left" vertical="center" wrapText="1"/>
    </xf>
    <xf numFmtId="171" fontId="14" fillId="0" borderId="31" xfId="4" quotePrefix="1" applyFont="1" applyFill="1" applyBorder="1" applyAlignment="1">
      <alignment horizontal="left" vertical="center" wrapText="1"/>
    </xf>
    <xf numFmtId="171" fontId="13" fillId="0" borderId="18" xfId="3" applyFont="1" applyFill="1" applyBorder="1" applyAlignment="1">
      <alignment horizontal="left" vertical="center" wrapText="1"/>
    </xf>
    <xf numFmtId="171" fontId="13" fillId="0" borderId="33" xfId="3" applyFont="1" applyFill="1" applyBorder="1" applyAlignment="1">
      <alignment horizontal="left" vertical="center" wrapText="1"/>
    </xf>
    <xf numFmtId="171" fontId="13" fillId="0" borderId="18" xfId="3" applyFont="1" applyFill="1" applyBorder="1" applyAlignment="1">
      <alignment horizontal="left" vertical="center"/>
    </xf>
    <xf numFmtId="171" fontId="13" fillId="0" borderId="0" xfId="3" applyFont="1" applyFill="1" applyBorder="1" applyAlignment="1">
      <alignment horizontal="left" vertical="center"/>
    </xf>
    <xf numFmtId="171" fontId="13" fillId="0" borderId="33" xfId="3" applyFont="1" applyFill="1" applyBorder="1" applyAlignment="1">
      <alignment horizontal="left" vertical="center"/>
    </xf>
    <xf numFmtId="171" fontId="14" fillId="0" borderId="6" xfId="3" applyNumberFormat="1" applyFont="1" applyFill="1" applyBorder="1" applyAlignment="1" applyProtection="1">
      <alignment horizontal="center" vertical="center"/>
    </xf>
    <xf numFmtId="171" fontId="14" fillId="0" borderId="7" xfId="3" applyNumberFormat="1" applyFont="1" applyFill="1" applyBorder="1" applyAlignment="1" applyProtection="1">
      <alignment horizontal="center" vertical="center"/>
    </xf>
    <xf numFmtId="171" fontId="14" fillId="0" borderId="8" xfId="3" applyNumberFormat="1" applyFont="1" applyFill="1" applyBorder="1" applyAlignment="1" applyProtection="1">
      <alignment horizontal="center" vertical="center"/>
    </xf>
    <xf numFmtId="171" fontId="13" fillId="0" borderId="19" xfId="3" applyFont="1" applyFill="1" applyBorder="1" applyAlignment="1">
      <alignment horizontal="left" vertical="center"/>
    </xf>
    <xf numFmtId="171" fontId="13" fillId="0" borderId="26" xfId="3" applyFont="1" applyFill="1" applyBorder="1" applyAlignment="1">
      <alignment horizontal="left" vertical="center"/>
    </xf>
    <xf numFmtId="171" fontId="13" fillId="0" borderId="14" xfId="3" applyNumberFormat="1" applyFont="1" applyFill="1" applyBorder="1" applyAlignment="1" applyProtection="1">
      <alignment horizontal="center" vertical="center"/>
    </xf>
    <xf numFmtId="171" fontId="13" fillId="0" borderId="19" xfId="3" applyNumberFormat="1" applyFont="1" applyFill="1" applyBorder="1" applyAlignment="1" applyProtection="1">
      <alignment horizontal="center" vertical="center"/>
    </xf>
    <xf numFmtId="171" fontId="13" fillId="0" borderId="26" xfId="3" applyNumberFormat="1" applyFont="1" applyFill="1" applyBorder="1" applyAlignment="1" applyProtection="1">
      <alignment horizontal="center" vertical="center"/>
    </xf>
    <xf numFmtId="171" fontId="13" fillId="0" borderId="23" xfId="3" applyNumberFormat="1" applyFont="1" applyFill="1" applyBorder="1" applyAlignment="1" applyProtection="1">
      <alignment horizontal="center" vertical="center"/>
    </xf>
    <xf numFmtId="171" fontId="13" fillId="0" borderId="41" xfId="3" applyNumberFormat="1" applyFont="1" applyFill="1" applyBorder="1" applyAlignment="1" applyProtection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71" fontId="23" fillId="0" borderId="29" xfId="5" applyFont="1" applyFill="1" applyBorder="1" applyAlignment="1" applyProtection="1">
      <alignment horizontal="left" vertical="top" wrapText="1"/>
    </xf>
    <xf numFmtId="171" fontId="23" fillId="0" borderId="7" xfId="5" applyFont="1" applyFill="1" applyBorder="1" applyAlignment="1" applyProtection="1">
      <alignment horizontal="left" vertical="top" wrapText="1"/>
    </xf>
    <xf numFmtId="171" fontId="23" fillId="0" borderId="57" xfId="5" applyFont="1" applyFill="1" applyBorder="1" applyAlignment="1" applyProtection="1">
      <alignment horizontal="left" vertical="top" wrapText="1"/>
    </xf>
    <xf numFmtId="171" fontId="23" fillId="0" borderId="15" xfId="5" applyFont="1" applyFill="1" applyBorder="1" applyAlignment="1" applyProtection="1">
      <alignment horizontal="left" vertical="top" wrapText="1"/>
    </xf>
    <xf numFmtId="171" fontId="13" fillId="0" borderId="25" xfId="3" applyFont="1" applyFill="1" applyBorder="1" applyAlignment="1">
      <alignment horizontal="left" vertical="center"/>
    </xf>
    <xf numFmtId="171" fontId="13" fillId="0" borderId="49" xfId="3" applyFont="1" applyFill="1" applyBorder="1" applyAlignment="1">
      <alignment horizontal="left" vertical="center"/>
    </xf>
    <xf numFmtId="171" fontId="13" fillId="0" borderId="9" xfId="3" applyFont="1" applyFill="1" applyBorder="1" applyAlignment="1">
      <alignment horizontal="left" vertical="center" wrapText="1"/>
    </xf>
    <xf numFmtId="171" fontId="13" fillId="0" borderId="34" xfId="3" applyFont="1" applyFill="1" applyBorder="1" applyAlignment="1">
      <alignment horizontal="left" vertical="center" wrapText="1"/>
    </xf>
    <xf numFmtId="171" fontId="14" fillId="0" borderId="27" xfId="3" applyFont="1" applyFill="1" applyBorder="1" applyAlignment="1">
      <alignment horizontal="left" vertical="top" wrapText="1"/>
    </xf>
    <xf numFmtId="171" fontId="14" fillId="0" borderId="4" xfId="3" applyFont="1" applyFill="1" applyBorder="1" applyAlignment="1">
      <alignment horizontal="left" vertical="top" wrapText="1"/>
    </xf>
    <xf numFmtId="171" fontId="14" fillId="0" borderId="27" xfId="5" applyFont="1" applyFill="1" applyBorder="1" applyAlignment="1" applyProtection="1">
      <alignment horizontal="left" vertical="top"/>
    </xf>
    <xf numFmtId="171" fontId="14" fillId="0" borderId="4" xfId="5" applyFont="1" applyFill="1" applyBorder="1" applyAlignment="1" applyProtection="1">
      <alignment horizontal="left" vertical="top"/>
    </xf>
    <xf numFmtId="171" fontId="14" fillId="0" borderId="31" xfId="5" applyFont="1" applyFill="1" applyBorder="1" applyAlignment="1" applyProtection="1">
      <alignment horizontal="left" vertical="top"/>
    </xf>
    <xf numFmtId="171" fontId="23" fillId="0" borderId="14" xfId="5" applyFont="1" applyFill="1" applyBorder="1" applyAlignment="1" applyProtection="1">
      <alignment horizontal="left" vertical="top" wrapText="1"/>
    </xf>
    <xf numFmtId="171" fontId="23" fillId="0" borderId="19" xfId="5" applyFont="1" applyFill="1" applyBorder="1" applyAlignment="1" applyProtection="1">
      <alignment horizontal="left" vertical="top" wrapText="1"/>
    </xf>
    <xf numFmtId="171" fontId="23" fillId="0" borderId="21" xfId="5" applyFont="1" applyFill="1" applyBorder="1" applyAlignment="1" applyProtection="1">
      <alignment horizontal="left" vertical="top" wrapText="1"/>
    </xf>
    <xf numFmtId="0" fontId="49" fillId="0" borderId="0" xfId="0" applyFont="1" applyBorder="1" applyAlignment="1">
      <alignment horizontal="center" vertical="center"/>
    </xf>
    <xf numFmtId="0" fontId="47" fillId="0" borderId="0" xfId="0" applyFont="1" applyAlignment="1">
      <alignment horizontal="center"/>
    </xf>
    <xf numFmtId="0" fontId="48" fillId="0" borderId="7" xfId="0" applyFont="1" applyBorder="1" applyAlignment="1">
      <alignment horizontal="center" vertical="top"/>
    </xf>
    <xf numFmtId="0" fontId="48" fillId="0" borderId="0" xfId="0" applyFont="1" applyAlignment="1">
      <alignment horizontal="center" vertical="top"/>
    </xf>
    <xf numFmtId="0" fontId="47" fillId="0" borderId="0" xfId="0" applyFont="1" applyAlignment="1">
      <alignment horizontal="center" vertical="top"/>
    </xf>
    <xf numFmtId="0" fontId="37" fillId="0" borderId="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top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/>
      <protection locked="0"/>
    </xf>
    <xf numFmtId="0" fontId="7" fillId="0" borderId="3" xfId="0" applyNumberFormat="1" applyFont="1" applyFill="1" applyBorder="1" applyAlignment="1" applyProtection="1">
      <alignment horizontal="center"/>
      <protection locked="0"/>
    </xf>
    <xf numFmtId="0" fontId="7" fillId="2" borderId="11" xfId="0" applyNumberFormat="1" applyFont="1" applyFill="1" applyBorder="1" applyAlignment="1" applyProtection="1">
      <alignment horizontal="left"/>
      <protection locked="0"/>
    </xf>
    <xf numFmtId="0" fontId="7" fillId="2" borderId="12" xfId="0" applyNumberFormat="1" applyFont="1" applyFill="1" applyBorder="1" applyAlignment="1" applyProtection="1">
      <alignment horizontal="left"/>
      <protection locked="0"/>
    </xf>
    <xf numFmtId="0" fontId="7" fillId="2" borderId="13" xfId="0" applyNumberFormat="1" applyFont="1" applyFill="1" applyBorder="1" applyAlignment="1" applyProtection="1">
      <alignment horizontal="left"/>
      <protection locked="0"/>
    </xf>
    <xf numFmtId="0" fontId="4" fillId="0" borderId="14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16" fillId="0" borderId="2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14" fontId="1" fillId="0" borderId="2" xfId="0" applyNumberFormat="1" applyFont="1" applyFill="1" applyBorder="1" applyAlignment="1">
      <alignment horizontal="center" vertical="center" wrapText="1"/>
    </xf>
    <xf numFmtId="14" fontId="1" fillId="0" borderId="3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51" fillId="0" borderId="11" xfId="0" applyFont="1" applyFill="1" applyBorder="1" applyAlignment="1">
      <alignment horizontal="center" vertical="center" wrapText="1"/>
    </xf>
    <xf numFmtId="0" fontId="51" fillId="0" borderId="13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 wrapText="1"/>
    </xf>
    <xf numFmtId="165" fontId="17" fillId="0" borderId="4" xfId="0" applyNumberFormat="1" applyFont="1" applyFill="1" applyBorder="1" applyAlignment="1">
      <alignment horizontal="center" vertical="center" wrapText="1"/>
    </xf>
    <xf numFmtId="165" fontId="17" fillId="0" borderId="5" xfId="0" applyNumberFormat="1" applyFont="1" applyFill="1" applyBorder="1" applyAlignment="1">
      <alignment horizontal="center" vertical="center" wrapText="1"/>
    </xf>
    <xf numFmtId="165" fontId="17" fillId="0" borderId="6" xfId="0" applyNumberFormat="1" applyFont="1" applyFill="1" applyBorder="1" applyAlignment="1">
      <alignment horizontal="center" vertical="center" wrapText="1"/>
    </xf>
    <xf numFmtId="165" fontId="17" fillId="0" borderId="8" xfId="0" applyNumberFormat="1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0" fontId="16" fillId="8" borderId="79" xfId="0" applyFont="1" applyFill="1" applyBorder="1" applyAlignment="1">
      <alignment horizontal="center" vertical="center" wrapText="1"/>
    </xf>
    <xf numFmtId="0" fontId="16" fillId="8" borderId="82" xfId="0" applyFont="1" applyFill="1" applyBorder="1" applyAlignment="1">
      <alignment horizontal="center" vertical="center" wrapText="1"/>
    </xf>
    <xf numFmtId="0" fontId="16" fillId="8" borderId="83" xfId="0" applyFont="1" applyFill="1" applyBorder="1" applyAlignment="1">
      <alignment horizontal="center" vertical="center" wrapText="1"/>
    </xf>
    <xf numFmtId="0" fontId="16" fillId="8" borderId="85" xfId="0" applyFont="1" applyFill="1" applyBorder="1" applyAlignment="1">
      <alignment horizontal="center" vertical="center" wrapText="1"/>
    </xf>
    <xf numFmtId="0" fontId="16" fillId="8" borderId="86" xfId="0" applyFont="1" applyFill="1" applyBorder="1" applyAlignment="1">
      <alignment horizontal="center" vertical="center" wrapText="1"/>
    </xf>
    <xf numFmtId="0" fontId="16" fillId="8" borderId="87" xfId="0" applyFont="1" applyFill="1" applyBorder="1" applyAlignment="1">
      <alignment horizontal="center" vertical="center" wrapText="1"/>
    </xf>
    <xf numFmtId="0" fontId="16" fillId="8" borderId="88" xfId="0" applyFont="1" applyFill="1" applyBorder="1" applyAlignment="1">
      <alignment horizontal="center" vertical="center" wrapText="1"/>
    </xf>
    <xf numFmtId="0" fontId="16" fillId="8" borderId="81" xfId="0" applyFont="1" applyFill="1" applyBorder="1" applyAlignment="1">
      <alignment horizontal="center" vertical="center" wrapText="1"/>
    </xf>
    <xf numFmtId="0" fontId="16" fillId="8" borderId="89" xfId="0" applyFont="1" applyFill="1" applyBorder="1" applyAlignment="1">
      <alignment horizontal="center" vertical="center" wrapText="1"/>
    </xf>
    <xf numFmtId="0" fontId="16" fillId="8" borderId="90" xfId="0" applyFont="1" applyFill="1" applyBorder="1" applyAlignment="1">
      <alignment horizontal="center" vertical="center" wrapText="1"/>
    </xf>
    <xf numFmtId="0" fontId="55" fillId="0" borderId="93" xfId="0" applyFont="1" applyBorder="1" applyAlignment="1">
      <alignment horizontal="right" vertical="center" wrapText="1"/>
    </xf>
    <xf numFmtId="0" fontId="55" fillId="0" borderId="94" xfId="0" applyFont="1" applyBorder="1" applyAlignment="1">
      <alignment horizontal="right" vertical="center" wrapText="1"/>
    </xf>
    <xf numFmtId="0" fontId="56" fillId="10" borderId="93" xfId="0" applyFont="1" applyFill="1" applyBorder="1" applyAlignment="1">
      <alignment horizontal="right" vertical="center" wrapText="1"/>
    </xf>
    <xf numFmtId="0" fontId="56" fillId="10" borderId="94" xfId="0" applyFont="1" applyFill="1" applyBorder="1" applyAlignment="1">
      <alignment horizontal="right" vertical="center" wrapText="1"/>
    </xf>
    <xf numFmtId="18" fontId="16" fillId="10" borderId="88" xfId="0" applyNumberFormat="1" applyFont="1" applyFill="1" applyBorder="1" applyAlignment="1">
      <alignment horizontal="center" vertical="center" wrapText="1"/>
    </xf>
    <xf numFmtId="18" fontId="16" fillId="10" borderId="80" xfId="0" applyNumberFormat="1" applyFont="1" applyFill="1" applyBorder="1" applyAlignment="1">
      <alignment horizontal="center" vertical="center" wrapText="1"/>
    </xf>
    <xf numFmtId="0" fontId="52" fillId="8" borderId="92" xfId="0" applyFont="1" applyFill="1" applyBorder="1" applyAlignment="1">
      <alignment horizontal="right" vertical="center" wrapText="1"/>
    </xf>
    <xf numFmtId="0" fontId="52" fillId="8" borderId="91" xfId="0" applyFont="1" applyFill="1" applyBorder="1" applyAlignment="1">
      <alignment horizontal="right" vertical="center" wrapText="1"/>
    </xf>
    <xf numFmtId="0" fontId="55" fillId="10" borderId="93" xfId="0" applyFont="1" applyFill="1" applyBorder="1" applyAlignment="1">
      <alignment horizontal="right" vertical="center" wrapText="1"/>
    </xf>
    <xf numFmtId="0" fontId="55" fillId="10" borderId="94" xfId="0" applyFont="1" applyFill="1" applyBorder="1" applyAlignment="1">
      <alignment horizontal="right" vertical="center" wrapText="1"/>
    </xf>
  </cellXfs>
  <cellStyles count="10">
    <cellStyle name="chemes]_x000d__x000a_Sci-Fi=_x000d__x000a_Nature=_x000d__x000a_robin=_x000d__x000a__x000d__x000a_[SoundScheme.Nature]_x000d__x000a_SystemAsterisk=C:\SNDSYS" xfId="7"/>
    <cellStyle name="Normal" xfId="0" builtinId="0"/>
    <cellStyle name="Normal 2" xfId="1"/>
    <cellStyle name="Normal 2 2" xfId="2"/>
    <cellStyle name="Normal 2 2 2" xfId="8"/>
    <cellStyle name="Normal 3" xfId="3"/>
    <cellStyle name="Normal 3 2" xfId="9"/>
    <cellStyle name="Normal_F8426" xfId="5"/>
    <cellStyle name="Normal_TEMPLATE (2)" xfId="4"/>
    <cellStyle name="Percent" xfId="6" builtinId="5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112059</xdr:colOff>
      <xdr:row>1</xdr:row>
      <xdr:rowOff>22412</xdr:rowOff>
    </xdr:from>
    <xdr:to>
      <xdr:col>18</xdr:col>
      <xdr:colOff>358589</xdr:colOff>
      <xdr:row>4</xdr:row>
      <xdr:rowOff>168088</xdr:rowOff>
    </xdr:to>
    <xdr:sp macro="" textlink="">
      <xdr:nvSpPr>
        <xdr:cNvPr id="2" name="Quad Arrow 1"/>
        <xdr:cNvSpPr/>
      </xdr:nvSpPr>
      <xdr:spPr>
        <a:xfrm>
          <a:off x="5969934" y="193862"/>
          <a:ext cx="246530" cy="726701"/>
        </a:xfrm>
        <a:prstGeom prst="quad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31</xdr:col>
      <xdr:colOff>414619</xdr:colOff>
      <xdr:row>7</xdr:row>
      <xdr:rowOff>0</xdr:rowOff>
    </xdr:from>
    <xdr:to>
      <xdr:col>31</xdr:col>
      <xdr:colOff>414619</xdr:colOff>
      <xdr:row>8</xdr:row>
      <xdr:rowOff>0</xdr:rowOff>
    </xdr:to>
    <xdr:cxnSp macro="">
      <xdr:nvCxnSpPr>
        <xdr:cNvPr id="3" name="Straight Arrow Connector 2"/>
        <xdr:cNvCxnSpPr/>
      </xdr:nvCxnSpPr>
      <xdr:spPr>
        <a:xfrm>
          <a:off x="12092269" y="1343025"/>
          <a:ext cx="0" cy="762000"/>
        </a:xfrm>
        <a:prstGeom prst="straightConnector1">
          <a:avLst/>
        </a:prstGeom>
        <a:ln>
          <a:headEnd type="stealth" w="sm" len="med"/>
          <a:tailEnd type="stealth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22413</xdr:colOff>
      <xdr:row>11</xdr:row>
      <xdr:rowOff>0</xdr:rowOff>
    </xdr:from>
    <xdr:to>
      <xdr:col>7</xdr:col>
      <xdr:colOff>11207</xdr:colOff>
      <xdr:row>11</xdr:row>
      <xdr:rowOff>0</xdr:rowOff>
    </xdr:to>
    <xdr:cxnSp macro="">
      <xdr:nvCxnSpPr>
        <xdr:cNvPr id="4" name="Straight Arrow Connector 3"/>
        <xdr:cNvCxnSpPr/>
      </xdr:nvCxnSpPr>
      <xdr:spPr>
        <a:xfrm>
          <a:off x="508188" y="3305175"/>
          <a:ext cx="436469" cy="0"/>
        </a:xfrm>
        <a:prstGeom prst="straightConnector1">
          <a:avLst/>
        </a:prstGeom>
        <a:ln w="12700">
          <a:headEnd type="stealth" w="sm" len="med"/>
          <a:tailEnd type="stealth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604222</xdr:colOff>
      <xdr:row>28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38622" cy="5438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112059</xdr:colOff>
      <xdr:row>1</xdr:row>
      <xdr:rowOff>22412</xdr:rowOff>
    </xdr:from>
    <xdr:to>
      <xdr:col>13</xdr:col>
      <xdr:colOff>358589</xdr:colOff>
      <xdr:row>4</xdr:row>
      <xdr:rowOff>168088</xdr:rowOff>
    </xdr:to>
    <xdr:sp macro="" textlink="">
      <xdr:nvSpPr>
        <xdr:cNvPr id="2" name="Quad Arrow 1"/>
        <xdr:cNvSpPr/>
      </xdr:nvSpPr>
      <xdr:spPr>
        <a:xfrm>
          <a:off x="6320118" y="190500"/>
          <a:ext cx="246530" cy="728382"/>
        </a:xfrm>
        <a:prstGeom prst="quad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26</xdr:col>
      <xdr:colOff>414619</xdr:colOff>
      <xdr:row>7</xdr:row>
      <xdr:rowOff>0</xdr:rowOff>
    </xdr:from>
    <xdr:to>
      <xdr:col>26</xdr:col>
      <xdr:colOff>414619</xdr:colOff>
      <xdr:row>8</xdr:row>
      <xdr:rowOff>0</xdr:rowOff>
    </xdr:to>
    <xdr:cxnSp macro="">
      <xdr:nvCxnSpPr>
        <xdr:cNvPr id="5" name="Straight Arrow Connector 4"/>
        <xdr:cNvCxnSpPr/>
      </xdr:nvCxnSpPr>
      <xdr:spPr>
        <a:xfrm>
          <a:off x="12102354" y="1344706"/>
          <a:ext cx="0" cy="762000"/>
        </a:xfrm>
        <a:prstGeom prst="straightConnector1">
          <a:avLst/>
        </a:prstGeom>
        <a:ln>
          <a:headEnd type="stealth" w="sm" len="med"/>
          <a:tailEnd type="stealth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22413</xdr:colOff>
      <xdr:row>11</xdr:row>
      <xdr:rowOff>0</xdr:rowOff>
    </xdr:from>
    <xdr:to>
      <xdr:col>2</xdr:col>
      <xdr:colOff>11207</xdr:colOff>
      <xdr:row>11</xdr:row>
      <xdr:rowOff>0</xdr:rowOff>
    </xdr:to>
    <xdr:cxnSp macro="">
      <xdr:nvCxnSpPr>
        <xdr:cNvPr id="6" name="Straight Arrow Connector 5"/>
        <xdr:cNvCxnSpPr/>
      </xdr:nvCxnSpPr>
      <xdr:spPr>
        <a:xfrm>
          <a:off x="504266" y="3305735"/>
          <a:ext cx="437029" cy="0"/>
        </a:xfrm>
        <a:prstGeom prst="straightConnector1">
          <a:avLst/>
        </a:prstGeom>
        <a:ln w="12700">
          <a:headEnd type="stealth" w="sm" len="med"/>
          <a:tailEnd type="stealth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!RBW\PROCOLS\W98\TRIALN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M1304%20Fungicides%20for%20powdery%20mildew%20in%20mungbean%20-%20Marys%20Mou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NOS-W98"/>
      <sheetName val="TRIALNOS-W97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GA Protocol"/>
      <sheetName val="Product data"/>
      <sheetName val="Trial Location"/>
      <sheetName val="Assessment Sheet"/>
      <sheetName val="Trial Plants"/>
      <sheetName val="Spray Sheet"/>
      <sheetName val="Dosage Master"/>
      <sheetName val="18 DAT1 18-3-2013"/>
      <sheetName val="19 DAT1 19-3-2013"/>
      <sheetName val="42 DAT1 Yield"/>
      <sheetName val="Summary"/>
      <sheetName val="DAA"/>
      <sheetName val="Rainfall"/>
      <sheetName val="Directions"/>
      <sheetName val="Assessment Sheet 2 (2)"/>
      <sheetName val="Weather Gunnedah BOM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Project</v>
          </cell>
        </row>
        <row r="2">
          <cell r="A2" t="str">
            <v>Trial</v>
          </cell>
        </row>
        <row r="3">
          <cell r="A3" t="str">
            <v>District</v>
          </cell>
        </row>
        <row r="4">
          <cell r="A4" t="str">
            <v>Property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27"/>
  <sheetViews>
    <sheetView showGridLines="0" zoomScale="75" zoomScaleNormal="75" workbookViewId="0">
      <selection activeCell="B2" sqref="B2"/>
    </sheetView>
  </sheetViews>
  <sheetFormatPr defaultColWidth="20" defaultRowHeight="13.8"/>
  <cols>
    <col min="1" max="1" width="8.6640625" style="38" customWidth="1"/>
    <col min="2" max="2" width="24.44140625" style="38" customWidth="1"/>
    <col min="3" max="3" width="14.6640625" style="38" customWidth="1"/>
    <col min="4" max="4" width="13.6640625" style="38" customWidth="1"/>
    <col min="5" max="5" width="15.109375" style="38" customWidth="1"/>
    <col min="6" max="6" width="18" style="38" customWidth="1"/>
    <col min="7" max="11" width="15.6640625" style="38" customWidth="1"/>
    <col min="12" max="254" width="20" style="38"/>
    <col min="255" max="255" width="2.33203125" style="38" customWidth="1"/>
    <col min="256" max="256" width="26.6640625" style="38" customWidth="1"/>
    <col min="257" max="257" width="9.109375" style="38" customWidth="1"/>
    <col min="258" max="258" width="32" style="38" customWidth="1"/>
    <col min="259" max="260" width="19.33203125" style="38" customWidth="1"/>
    <col min="261" max="261" width="100.44140625" style="38" customWidth="1"/>
    <col min="262" max="262" width="12" style="38" customWidth="1"/>
    <col min="263" max="510" width="20" style="38"/>
    <col min="511" max="511" width="2.33203125" style="38" customWidth="1"/>
    <col min="512" max="512" width="26.6640625" style="38" customWidth="1"/>
    <col min="513" max="513" width="9.109375" style="38" customWidth="1"/>
    <col min="514" max="514" width="32" style="38" customWidth="1"/>
    <col min="515" max="516" width="19.33203125" style="38" customWidth="1"/>
    <col min="517" max="517" width="100.44140625" style="38" customWidth="1"/>
    <col min="518" max="518" width="12" style="38" customWidth="1"/>
    <col min="519" max="766" width="20" style="38"/>
    <col min="767" max="767" width="2.33203125" style="38" customWidth="1"/>
    <col min="768" max="768" width="26.6640625" style="38" customWidth="1"/>
    <col min="769" max="769" width="9.109375" style="38" customWidth="1"/>
    <col min="770" max="770" width="32" style="38" customWidth="1"/>
    <col min="771" max="772" width="19.33203125" style="38" customWidth="1"/>
    <col min="773" max="773" width="100.44140625" style="38" customWidth="1"/>
    <col min="774" max="774" width="12" style="38" customWidth="1"/>
    <col min="775" max="1022" width="20" style="38"/>
    <col min="1023" max="1023" width="2.33203125" style="38" customWidth="1"/>
    <col min="1024" max="1024" width="26.6640625" style="38" customWidth="1"/>
    <col min="1025" max="1025" width="9.109375" style="38" customWidth="1"/>
    <col min="1026" max="1026" width="32" style="38" customWidth="1"/>
    <col min="1027" max="1028" width="19.33203125" style="38" customWidth="1"/>
    <col min="1029" max="1029" width="100.44140625" style="38" customWidth="1"/>
    <col min="1030" max="1030" width="12" style="38" customWidth="1"/>
    <col min="1031" max="1278" width="20" style="38"/>
    <col min="1279" max="1279" width="2.33203125" style="38" customWidth="1"/>
    <col min="1280" max="1280" width="26.6640625" style="38" customWidth="1"/>
    <col min="1281" max="1281" width="9.109375" style="38" customWidth="1"/>
    <col min="1282" max="1282" width="32" style="38" customWidth="1"/>
    <col min="1283" max="1284" width="19.33203125" style="38" customWidth="1"/>
    <col min="1285" max="1285" width="100.44140625" style="38" customWidth="1"/>
    <col min="1286" max="1286" width="12" style="38" customWidth="1"/>
    <col min="1287" max="1534" width="20" style="38"/>
    <col min="1535" max="1535" width="2.33203125" style="38" customWidth="1"/>
    <col min="1536" max="1536" width="26.6640625" style="38" customWidth="1"/>
    <col min="1537" max="1537" width="9.109375" style="38" customWidth="1"/>
    <col min="1538" max="1538" width="32" style="38" customWidth="1"/>
    <col min="1539" max="1540" width="19.33203125" style="38" customWidth="1"/>
    <col min="1541" max="1541" width="100.44140625" style="38" customWidth="1"/>
    <col min="1542" max="1542" width="12" style="38" customWidth="1"/>
    <col min="1543" max="1790" width="20" style="38"/>
    <col min="1791" max="1791" width="2.33203125" style="38" customWidth="1"/>
    <col min="1792" max="1792" width="26.6640625" style="38" customWidth="1"/>
    <col min="1793" max="1793" width="9.109375" style="38" customWidth="1"/>
    <col min="1794" max="1794" width="32" style="38" customWidth="1"/>
    <col min="1795" max="1796" width="19.33203125" style="38" customWidth="1"/>
    <col min="1797" max="1797" width="100.44140625" style="38" customWidth="1"/>
    <col min="1798" max="1798" width="12" style="38" customWidth="1"/>
    <col min="1799" max="2046" width="20" style="38"/>
    <col min="2047" max="2047" width="2.33203125" style="38" customWidth="1"/>
    <col min="2048" max="2048" width="26.6640625" style="38" customWidth="1"/>
    <col min="2049" max="2049" width="9.109375" style="38" customWidth="1"/>
    <col min="2050" max="2050" width="32" style="38" customWidth="1"/>
    <col min="2051" max="2052" width="19.33203125" style="38" customWidth="1"/>
    <col min="2053" max="2053" width="100.44140625" style="38" customWidth="1"/>
    <col min="2054" max="2054" width="12" style="38" customWidth="1"/>
    <col min="2055" max="2302" width="20" style="38"/>
    <col min="2303" max="2303" width="2.33203125" style="38" customWidth="1"/>
    <col min="2304" max="2304" width="26.6640625" style="38" customWidth="1"/>
    <col min="2305" max="2305" width="9.109375" style="38" customWidth="1"/>
    <col min="2306" max="2306" width="32" style="38" customWidth="1"/>
    <col min="2307" max="2308" width="19.33203125" style="38" customWidth="1"/>
    <col min="2309" max="2309" width="100.44140625" style="38" customWidth="1"/>
    <col min="2310" max="2310" width="12" style="38" customWidth="1"/>
    <col min="2311" max="2558" width="20" style="38"/>
    <col min="2559" max="2559" width="2.33203125" style="38" customWidth="1"/>
    <col min="2560" max="2560" width="26.6640625" style="38" customWidth="1"/>
    <col min="2561" max="2561" width="9.109375" style="38" customWidth="1"/>
    <col min="2562" max="2562" width="32" style="38" customWidth="1"/>
    <col min="2563" max="2564" width="19.33203125" style="38" customWidth="1"/>
    <col min="2565" max="2565" width="100.44140625" style="38" customWidth="1"/>
    <col min="2566" max="2566" width="12" style="38" customWidth="1"/>
    <col min="2567" max="2814" width="20" style="38"/>
    <col min="2815" max="2815" width="2.33203125" style="38" customWidth="1"/>
    <col min="2816" max="2816" width="26.6640625" style="38" customWidth="1"/>
    <col min="2817" max="2817" width="9.109375" style="38" customWidth="1"/>
    <col min="2818" max="2818" width="32" style="38" customWidth="1"/>
    <col min="2819" max="2820" width="19.33203125" style="38" customWidth="1"/>
    <col min="2821" max="2821" width="100.44140625" style="38" customWidth="1"/>
    <col min="2822" max="2822" width="12" style="38" customWidth="1"/>
    <col min="2823" max="3070" width="20" style="38"/>
    <col min="3071" max="3071" width="2.33203125" style="38" customWidth="1"/>
    <col min="3072" max="3072" width="26.6640625" style="38" customWidth="1"/>
    <col min="3073" max="3073" width="9.109375" style="38" customWidth="1"/>
    <col min="3074" max="3074" width="32" style="38" customWidth="1"/>
    <col min="3075" max="3076" width="19.33203125" style="38" customWidth="1"/>
    <col min="3077" max="3077" width="100.44140625" style="38" customWidth="1"/>
    <col min="3078" max="3078" width="12" style="38" customWidth="1"/>
    <col min="3079" max="3326" width="20" style="38"/>
    <col min="3327" max="3327" width="2.33203125" style="38" customWidth="1"/>
    <col min="3328" max="3328" width="26.6640625" style="38" customWidth="1"/>
    <col min="3329" max="3329" width="9.109375" style="38" customWidth="1"/>
    <col min="3330" max="3330" width="32" style="38" customWidth="1"/>
    <col min="3331" max="3332" width="19.33203125" style="38" customWidth="1"/>
    <col min="3333" max="3333" width="100.44140625" style="38" customWidth="1"/>
    <col min="3334" max="3334" width="12" style="38" customWidth="1"/>
    <col min="3335" max="3582" width="20" style="38"/>
    <col min="3583" max="3583" width="2.33203125" style="38" customWidth="1"/>
    <col min="3584" max="3584" width="26.6640625" style="38" customWidth="1"/>
    <col min="3585" max="3585" width="9.109375" style="38" customWidth="1"/>
    <col min="3586" max="3586" width="32" style="38" customWidth="1"/>
    <col min="3587" max="3588" width="19.33203125" style="38" customWidth="1"/>
    <col min="3589" max="3589" width="100.44140625" style="38" customWidth="1"/>
    <col min="3590" max="3590" width="12" style="38" customWidth="1"/>
    <col min="3591" max="3838" width="20" style="38"/>
    <col min="3839" max="3839" width="2.33203125" style="38" customWidth="1"/>
    <col min="3840" max="3840" width="26.6640625" style="38" customWidth="1"/>
    <col min="3841" max="3841" width="9.109375" style="38" customWidth="1"/>
    <col min="3842" max="3842" width="32" style="38" customWidth="1"/>
    <col min="3843" max="3844" width="19.33203125" style="38" customWidth="1"/>
    <col min="3845" max="3845" width="100.44140625" style="38" customWidth="1"/>
    <col min="3846" max="3846" width="12" style="38" customWidth="1"/>
    <col min="3847" max="4094" width="20" style="38"/>
    <col min="4095" max="4095" width="2.33203125" style="38" customWidth="1"/>
    <col min="4096" max="4096" width="26.6640625" style="38" customWidth="1"/>
    <col min="4097" max="4097" width="9.109375" style="38" customWidth="1"/>
    <col min="4098" max="4098" width="32" style="38" customWidth="1"/>
    <col min="4099" max="4100" width="19.33203125" style="38" customWidth="1"/>
    <col min="4101" max="4101" width="100.44140625" style="38" customWidth="1"/>
    <col min="4102" max="4102" width="12" style="38" customWidth="1"/>
    <col min="4103" max="4350" width="20" style="38"/>
    <col min="4351" max="4351" width="2.33203125" style="38" customWidth="1"/>
    <col min="4352" max="4352" width="26.6640625" style="38" customWidth="1"/>
    <col min="4353" max="4353" width="9.109375" style="38" customWidth="1"/>
    <col min="4354" max="4354" width="32" style="38" customWidth="1"/>
    <col min="4355" max="4356" width="19.33203125" style="38" customWidth="1"/>
    <col min="4357" max="4357" width="100.44140625" style="38" customWidth="1"/>
    <col min="4358" max="4358" width="12" style="38" customWidth="1"/>
    <col min="4359" max="4606" width="20" style="38"/>
    <col min="4607" max="4607" width="2.33203125" style="38" customWidth="1"/>
    <col min="4608" max="4608" width="26.6640625" style="38" customWidth="1"/>
    <col min="4609" max="4609" width="9.109375" style="38" customWidth="1"/>
    <col min="4610" max="4610" width="32" style="38" customWidth="1"/>
    <col min="4611" max="4612" width="19.33203125" style="38" customWidth="1"/>
    <col min="4613" max="4613" width="100.44140625" style="38" customWidth="1"/>
    <col min="4614" max="4614" width="12" style="38" customWidth="1"/>
    <col min="4615" max="4862" width="20" style="38"/>
    <col min="4863" max="4863" width="2.33203125" style="38" customWidth="1"/>
    <col min="4864" max="4864" width="26.6640625" style="38" customWidth="1"/>
    <col min="4865" max="4865" width="9.109375" style="38" customWidth="1"/>
    <col min="4866" max="4866" width="32" style="38" customWidth="1"/>
    <col min="4867" max="4868" width="19.33203125" style="38" customWidth="1"/>
    <col min="4869" max="4869" width="100.44140625" style="38" customWidth="1"/>
    <col min="4870" max="4870" width="12" style="38" customWidth="1"/>
    <col min="4871" max="5118" width="20" style="38"/>
    <col min="5119" max="5119" width="2.33203125" style="38" customWidth="1"/>
    <col min="5120" max="5120" width="26.6640625" style="38" customWidth="1"/>
    <col min="5121" max="5121" width="9.109375" style="38" customWidth="1"/>
    <col min="5122" max="5122" width="32" style="38" customWidth="1"/>
    <col min="5123" max="5124" width="19.33203125" style="38" customWidth="1"/>
    <col min="5125" max="5125" width="100.44140625" style="38" customWidth="1"/>
    <col min="5126" max="5126" width="12" style="38" customWidth="1"/>
    <col min="5127" max="5374" width="20" style="38"/>
    <col min="5375" max="5375" width="2.33203125" style="38" customWidth="1"/>
    <col min="5376" max="5376" width="26.6640625" style="38" customWidth="1"/>
    <col min="5377" max="5377" width="9.109375" style="38" customWidth="1"/>
    <col min="5378" max="5378" width="32" style="38" customWidth="1"/>
    <col min="5379" max="5380" width="19.33203125" style="38" customWidth="1"/>
    <col min="5381" max="5381" width="100.44140625" style="38" customWidth="1"/>
    <col min="5382" max="5382" width="12" style="38" customWidth="1"/>
    <col min="5383" max="5630" width="20" style="38"/>
    <col min="5631" max="5631" width="2.33203125" style="38" customWidth="1"/>
    <col min="5632" max="5632" width="26.6640625" style="38" customWidth="1"/>
    <col min="5633" max="5633" width="9.109375" style="38" customWidth="1"/>
    <col min="5634" max="5634" width="32" style="38" customWidth="1"/>
    <col min="5635" max="5636" width="19.33203125" style="38" customWidth="1"/>
    <col min="5637" max="5637" width="100.44140625" style="38" customWidth="1"/>
    <col min="5638" max="5638" width="12" style="38" customWidth="1"/>
    <col min="5639" max="5886" width="20" style="38"/>
    <col min="5887" max="5887" width="2.33203125" style="38" customWidth="1"/>
    <col min="5888" max="5888" width="26.6640625" style="38" customWidth="1"/>
    <col min="5889" max="5889" width="9.109375" style="38" customWidth="1"/>
    <col min="5890" max="5890" width="32" style="38" customWidth="1"/>
    <col min="5891" max="5892" width="19.33203125" style="38" customWidth="1"/>
    <col min="5893" max="5893" width="100.44140625" style="38" customWidth="1"/>
    <col min="5894" max="5894" width="12" style="38" customWidth="1"/>
    <col min="5895" max="6142" width="20" style="38"/>
    <col min="6143" max="6143" width="2.33203125" style="38" customWidth="1"/>
    <col min="6144" max="6144" width="26.6640625" style="38" customWidth="1"/>
    <col min="6145" max="6145" width="9.109375" style="38" customWidth="1"/>
    <col min="6146" max="6146" width="32" style="38" customWidth="1"/>
    <col min="6147" max="6148" width="19.33203125" style="38" customWidth="1"/>
    <col min="6149" max="6149" width="100.44140625" style="38" customWidth="1"/>
    <col min="6150" max="6150" width="12" style="38" customWidth="1"/>
    <col min="6151" max="6398" width="20" style="38"/>
    <col min="6399" max="6399" width="2.33203125" style="38" customWidth="1"/>
    <col min="6400" max="6400" width="26.6640625" style="38" customWidth="1"/>
    <col min="6401" max="6401" width="9.109375" style="38" customWidth="1"/>
    <col min="6402" max="6402" width="32" style="38" customWidth="1"/>
    <col min="6403" max="6404" width="19.33203125" style="38" customWidth="1"/>
    <col min="6405" max="6405" width="100.44140625" style="38" customWidth="1"/>
    <col min="6406" max="6406" width="12" style="38" customWidth="1"/>
    <col min="6407" max="6654" width="20" style="38"/>
    <col min="6655" max="6655" width="2.33203125" style="38" customWidth="1"/>
    <col min="6656" max="6656" width="26.6640625" style="38" customWidth="1"/>
    <col min="6657" max="6657" width="9.109375" style="38" customWidth="1"/>
    <col min="6658" max="6658" width="32" style="38" customWidth="1"/>
    <col min="6659" max="6660" width="19.33203125" style="38" customWidth="1"/>
    <col min="6661" max="6661" width="100.44140625" style="38" customWidth="1"/>
    <col min="6662" max="6662" width="12" style="38" customWidth="1"/>
    <col min="6663" max="6910" width="20" style="38"/>
    <col min="6911" max="6911" width="2.33203125" style="38" customWidth="1"/>
    <col min="6912" max="6912" width="26.6640625" style="38" customWidth="1"/>
    <col min="6913" max="6913" width="9.109375" style="38" customWidth="1"/>
    <col min="6914" max="6914" width="32" style="38" customWidth="1"/>
    <col min="6915" max="6916" width="19.33203125" style="38" customWidth="1"/>
    <col min="6917" max="6917" width="100.44140625" style="38" customWidth="1"/>
    <col min="6918" max="6918" width="12" style="38" customWidth="1"/>
    <col min="6919" max="7166" width="20" style="38"/>
    <col min="7167" max="7167" width="2.33203125" style="38" customWidth="1"/>
    <col min="7168" max="7168" width="26.6640625" style="38" customWidth="1"/>
    <col min="7169" max="7169" width="9.109375" style="38" customWidth="1"/>
    <col min="7170" max="7170" width="32" style="38" customWidth="1"/>
    <col min="7171" max="7172" width="19.33203125" style="38" customWidth="1"/>
    <col min="7173" max="7173" width="100.44140625" style="38" customWidth="1"/>
    <col min="7174" max="7174" width="12" style="38" customWidth="1"/>
    <col min="7175" max="7422" width="20" style="38"/>
    <col min="7423" max="7423" width="2.33203125" style="38" customWidth="1"/>
    <col min="7424" max="7424" width="26.6640625" style="38" customWidth="1"/>
    <col min="7425" max="7425" width="9.109375" style="38" customWidth="1"/>
    <col min="7426" max="7426" width="32" style="38" customWidth="1"/>
    <col min="7427" max="7428" width="19.33203125" style="38" customWidth="1"/>
    <col min="7429" max="7429" width="100.44140625" style="38" customWidth="1"/>
    <col min="7430" max="7430" width="12" style="38" customWidth="1"/>
    <col min="7431" max="7678" width="20" style="38"/>
    <col min="7679" max="7679" width="2.33203125" style="38" customWidth="1"/>
    <col min="7680" max="7680" width="26.6640625" style="38" customWidth="1"/>
    <col min="7681" max="7681" width="9.109375" style="38" customWidth="1"/>
    <col min="7682" max="7682" width="32" style="38" customWidth="1"/>
    <col min="7683" max="7684" width="19.33203125" style="38" customWidth="1"/>
    <col min="7685" max="7685" width="100.44140625" style="38" customWidth="1"/>
    <col min="7686" max="7686" width="12" style="38" customWidth="1"/>
    <col min="7687" max="7934" width="20" style="38"/>
    <col min="7935" max="7935" width="2.33203125" style="38" customWidth="1"/>
    <col min="7936" max="7936" width="26.6640625" style="38" customWidth="1"/>
    <col min="7937" max="7937" width="9.109375" style="38" customWidth="1"/>
    <col min="7938" max="7938" width="32" style="38" customWidth="1"/>
    <col min="7939" max="7940" width="19.33203125" style="38" customWidth="1"/>
    <col min="7941" max="7941" width="100.44140625" style="38" customWidth="1"/>
    <col min="7942" max="7942" width="12" style="38" customWidth="1"/>
    <col min="7943" max="8190" width="20" style="38"/>
    <col min="8191" max="8191" width="2.33203125" style="38" customWidth="1"/>
    <col min="8192" max="8192" width="26.6640625" style="38" customWidth="1"/>
    <col min="8193" max="8193" width="9.109375" style="38" customWidth="1"/>
    <col min="8194" max="8194" width="32" style="38" customWidth="1"/>
    <col min="8195" max="8196" width="19.33203125" style="38" customWidth="1"/>
    <col min="8197" max="8197" width="100.44140625" style="38" customWidth="1"/>
    <col min="8198" max="8198" width="12" style="38" customWidth="1"/>
    <col min="8199" max="8446" width="20" style="38"/>
    <col min="8447" max="8447" width="2.33203125" style="38" customWidth="1"/>
    <col min="8448" max="8448" width="26.6640625" style="38" customWidth="1"/>
    <col min="8449" max="8449" width="9.109375" style="38" customWidth="1"/>
    <col min="8450" max="8450" width="32" style="38" customWidth="1"/>
    <col min="8451" max="8452" width="19.33203125" style="38" customWidth="1"/>
    <col min="8453" max="8453" width="100.44140625" style="38" customWidth="1"/>
    <col min="8454" max="8454" width="12" style="38" customWidth="1"/>
    <col min="8455" max="8702" width="20" style="38"/>
    <col min="8703" max="8703" width="2.33203125" style="38" customWidth="1"/>
    <col min="8704" max="8704" width="26.6640625" style="38" customWidth="1"/>
    <col min="8705" max="8705" width="9.109375" style="38" customWidth="1"/>
    <col min="8706" max="8706" width="32" style="38" customWidth="1"/>
    <col min="8707" max="8708" width="19.33203125" style="38" customWidth="1"/>
    <col min="8709" max="8709" width="100.44140625" style="38" customWidth="1"/>
    <col min="8710" max="8710" width="12" style="38" customWidth="1"/>
    <col min="8711" max="8958" width="20" style="38"/>
    <col min="8959" max="8959" width="2.33203125" style="38" customWidth="1"/>
    <col min="8960" max="8960" width="26.6640625" style="38" customWidth="1"/>
    <col min="8961" max="8961" width="9.109375" style="38" customWidth="1"/>
    <col min="8962" max="8962" width="32" style="38" customWidth="1"/>
    <col min="8963" max="8964" width="19.33203125" style="38" customWidth="1"/>
    <col min="8965" max="8965" width="100.44140625" style="38" customWidth="1"/>
    <col min="8966" max="8966" width="12" style="38" customWidth="1"/>
    <col min="8967" max="9214" width="20" style="38"/>
    <col min="9215" max="9215" width="2.33203125" style="38" customWidth="1"/>
    <col min="9216" max="9216" width="26.6640625" style="38" customWidth="1"/>
    <col min="9217" max="9217" width="9.109375" style="38" customWidth="1"/>
    <col min="9218" max="9218" width="32" style="38" customWidth="1"/>
    <col min="9219" max="9220" width="19.33203125" style="38" customWidth="1"/>
    <col min="9221" max="9221" width="100.44140625" style="38" customWidth="1"/>
    <col min="9222" max="9222" width="12" style="38" customWidth="1"/>
    <col min="9223" max="9470" width="20" style="38"/>
    <col min="9471" max="9471" width="2.33203125" style="38" customWidth="1"/>
    <col min="9472" max="9472" width="26.6640625" style="38" customWidth="1"/>
    <col min="9473" max="9473" width="9.109375" style="38" customWidth="1"/>
    <col min="9474" max="9474" width="32" style="38" customWidth="1"/>
    <col min="9475" max="9476" width="19.33203125" style="38" customWidth="1"/>
    <col min="9477" max="9477" width="100.44140625" style="38" customWidth="1"/>
    <col min="9478" max="9478" width="12" style="38" customWidth="1"/>
    <col min="9479" max="9726" width="20" style="38"/>
    <col min="9727" max="9727" width="2.33203125" style="38" customWidth="1"/>
    <col min="9728" max="9728" width="26.6640625" style="38" customWidth="1"/>
    <col min="9729" max="9729" width="9.109375" style="38" customWidth="1"/>
    <col min="9730" max="9730" width="32" style="38" customWidth="1"/>
    <col min="9731" max="9732" width="19.33203125" style="38" customWidth="1"/>
    <col min="9733" max="9733" width="100.44140625" style="38" customWidth="1"/>
    <col min="9734" max="9734" width="12" style="38" customWidth="1"/>
    <col min="9735" max="9982" width="20" style="38"/>
    <col min="9983" max="9983" width="2.33203125" style="38" customWidth="1"/>
    <col min="9984" max="9984" width="26.6640625" style="38" customWidth="1"/>
    <col min="9985" max="9985" width="9.109375" style="38" customWidth="1"/>
    <col min="9986" max="9986" width="32" style="38" customWidth="1"/>
    <col min="9987" max="9988" width="19.33203125" style="38" customWidth="1"/>
    <col min="9989" max="9989" width="100.44140625" style="38" customWidth="1"/>
    <col min="9990" max="9990" width="12" style="38" customWidth="1"/>
    <col min="9991" max="10238" width="20" style="38"/>
    <col min="10239" max="10239" width="2.33203125" style="38" customWidth="1"/>
    <col min="10240" max="10240" width="26.6640625" style="38" customWidth="1"/>
    <col min="10241" max="10241" width="9.109375" style="38" customWidth="1"/>
    <col min="10242" max="10242" width="32" style="38" customWidth="1"/>
    <col min="10243" max="10244" width="19.33203125" style="38" customWidth="1"/>
    <col min="10245" max="10245" width="100.44140625" style="38" customWidth="1"/>
    <col min="10246" max="10246" width="12" style="38" customWidth="1"/>
    <col min="10247" max="10494" width="20" style="38"/>
    <col min="10495" max="10495" width="2.33203125" style="38" customWidth="1"/>
    <col min="10496" max="10496" width="26.6640625" style="38" customWidth="1"/>
    <col min="10497" max="10497" width="9.109375" style="38" customWidth="1"/>
    <col min="10498" max="10498" width="32" style="38" customWidth="1"/>
    <col min="10499" max="10500" width="19.33203125" style="38" customWidth="1"/>
    <col min="10501" max="10501" width="100.44140625" style="38" customWidth="1"/>
    <col min="10502" max="10502" width="12" style="38" customWidth="1"/>
    <col min="10503" max="10750" width="20" style="38"/>
    <col min="10751" max="10751" width="2.33203125" style="38" customWidth="1"/>
    <col min="10752" max="10752" width="26.6640625" style="38" customWidth="1"/>
    <col min="10753" max="10753" width="9.109375" style="38" customWidth="1"/>
    <col min="10754" max="10754" width="32" style="38" customWidth="1"/>
    <col min="10755" max="10756" width="19.33203125" style="38" customWidth="1"/>
    <col min="10757" max="10757" width="100.44140625" style="38" customWidth="1"/>
    <col min="10758" max="10758" width="12" style="38" customWidth="1"/>
    <col min="10759" max="11006" width="20" style="38"/>
    <col min="11007" max="11007" width="2.33203125" style="38" customWidth="1"/>
    <col min="11008" max="11008" width="26.6640625" style="38" customWidth="1"/>
    <col min="11009" max="11009" width="9.109375" style="38" customWidth="1"/>
    <col min="11010" max="11010" width="32" style="38" customWidth="1"/>
    <col min="11011" max="11012" width="19.33203125" style="38" customWidth="1"/>
    <col min="11013" max="11013" width="100.44140625" style="38" customWidth="1"/>
    <col min="11014" max="11014" width="12" style="38" customWidth="1"/>
    <col min="11015" max="11262" width="20" style="38"/>
    <col min="11263" max="11263" width="2.33203125" style="38" customWidth="1"/>
    <col min="11264" max="11264" width="26.6640625" style="38" customWidth="1"/>
    <col min="11265" max="11265" width="9.109375" style="38" customWidth="1"/>
    <col min="11266" max="11266" width="32" style="38" customWidth="1"/>
    <col min="11267" max="11268" width="19.33203125" style="38" customWidth="1"/>
    <col min="11269" max="11269" width="100.44140625" style="38" customWidth="1"/>
    <col min="11270" max="11270" width="12" style="38" customWidth="1"/>
    <col min="11271" max="11518" width="20" style="38"/>
    <col min="11519" max="11519" width="2.33203125" style="38" customWidth="1"/>
    <col min="11520" max="11520" width="26.6640625" style="38" customWidth="1"/>
    <col min="11521" max="11521" width="9.109375" style="38" customWidth="1"/>
    <col min="11522" max="11522" width="32" style="38" customWidth="1"/>
    <col min="11523" max="11524" width="19.33203125" style="38" customWidth="1"/>
    <col min="11525" max="11525" width="100.44140625" style="38" customWidth="1"/>
    <col min="11526" max="11526" width="12" style="38" customWidth="1"/>
    <col min="11527" max="11774" width="20" style="38"/>
    <col min="11775" max="11775" width="2.33203125" style="38" customWidth="1"/>
    <col min="11776" max="11776" width="26.6640625" style="38" customWidth="1"/>
    <col min="11777" max="11777" width="9.109375" style="38" customWidth="1"/>
    <col min="11778" max="11778" width="32" style="38" customWidth="1"/>
    <col min="11779" max="11780" width="19.33203125" style="38" customWidth="1"/>
    <col min="11781" max="11781" width="100.44140625" style="38" customWidth="1"/>
    <col min="11782" max="11782" width="12" style="38" customWidth="1"/>
    <col min="11783" max="12030" width="20" style="38"/>
    <col min="12031" max="12031" width="2.33203125" style="38" customWidth="1"/>
    <col min="12032" max="12032" width="26.6640625" style="38" customWidth="1"/>
    <col min="12033" max="12033" width="9.109375" style="38" customWidth="1"/>
    <col min="12034" max="12034" width="32" style="38" customWidth="1"/>
    <col min="12035" max="12036" width="19.33203125" style="38" customWidth="1"/>
    <col min="12037" max="12037" width="100.44140625" style="38" customWidth="1"/>
    <col min="12038" max="12038" width="12" style="38" customWidth="1"/>
    <col min="12039" max="12286" width="20" style="38"/>
    <col min="12287" max="12287" width="2.33203125" style="38" customWidth="1"/>
    <col min="12288" max="12288" width="26.6640625" style="38" customWidth="1"/>
    <col min="12289" max="12289" width="9.109375" style="38" customWidth="1"/>
    <col min="12290" max="12290" width="32" style="38" customWidth="1"/>
    <col min="12291" max="12292" width="19.33203125" style="38" customWidth="1"/>
    <col min="12293" max="12293" width="100.44140625" style="38" customWidth="1"/>
    <col min="12294" max="12294" width="12" style="38" customWidth="1"/>
    <col min="12295" max="12542" width="20" style="38"/>
    <col min="12543" max="12543" width="2.33203125" style="38" customWidth="1"/>
    <col min="12544" max="12544" width="26.6640625" style="38" customWidth="1"/>
    <col min="12545" max="12545" width="9.109375" style="38" customWidth="1"/>
    <col min="12546" max="12546" width="32" style="38" customWidth="1"/>
    <col min="12547" max="12548" width="19.33203125" style="38" customWidth="1"/>
    <col min="12549" max="12549" width="100.44140625" style="38" customWidth="1"/>
    <col min="12550" max="12550" width="12" style="38" customWidth="1"/>
    <col min="12551" max="12798" width="20" style="38"/>
    <col min="12799" max="12799" width="2.33203125" style="38" customWidth="1"/>
    <col min="12800" max="12800" width="26.6640625" style="38" customWidth="1"/>
    <col min="12801" max="12801" width="9.109375" style="38" customWidth="1"/>
    <col min="12802" max="12802" width="32" style="38" customWidth="1"/>
    <col min="12803" max="12804" width="19.33203125" style="38" customWidth="1"/>
    <col min="12805" max="12805" width="100.44140625" style="38" customWidth="1"/>
    <col min="12806" max="12806" width="12" style="38" customWidth="1"/>
    <col min="12807" max="13054" width="20" style="38"/>
    <col min="13055" max="13055" width="2.33203125" style="38" customWidth="1"/>
    <col min="13056" max="13056" width="26.6640625" style="38" customWidth="1"/>
    <col min="13057" max="13057" width="9.109375" style="38" customWidth="1"/>
    <col min="13058" max="13058" width="32" style="38" customWidth="1"/>
    <col min="13059" max="13060" width="19.33203125" style="38" customWidth="1"/>
    <col min="13061" max="13061" width="100.44140625" style="38" customWidth="1"/>
    <col min="13062" max="13062" width="12" style="38" customWidth="1"/>
    <col min="13063" max="13310" width="20" style="38"/>
    <col min="13311" max="13311" width="2.33203125" style="38" customWidth="1"/>
    <col min="13312" max="13312" width="26.6640625" style="38" customWidth="1"/>
    <col min="13313" max="13313" width="9.109375" style="38" customWidth="1"/>
    <col min="13314" max="13314" width="32" style="38" customWidth="1"/>
    <col min="13315" max="13316" width="19.33203125" style="38" customWidth="1"/>
    <col min="13317" max="13317" width="100.44140625" style="38" customWidth="1"/>
    <col min="13318" max="13318" width="12" style="38" customWidth="1"/>
    <col min="13319" max="13566" width="20" style="38"/>
    <col min="13567" max="13567" width="2.33203125" style="38" customWidth="1"/>
    <col min="13568" max="13568" width="26.6640625" style="38" customWidth="1"/>
    <col min="13569" max="13569" width="9.109375" style="38" customWidth="1"/>
    <col min="13570" max="13570" width="32" style="38" customWidth="1"/>
    <col min="13571" max="13572" width="19.33203125" style="38" customWidth="1"/>
    <col min="13573" max="13573" width="100.44140625" style="38" customWidth="1"/>
    <col min="13574" max="13574" width="12" style="38" customWidth="1"/>
    <col min="13575" max="13822" width="20" style="38"/>
    <col min="13823" max="13823" width="2.33203125" style="38" customWidth="1"/>
    <col min="13824" max="13824" width="26.6640625" style="38" customWidth="1"/>
    <col min="13825" max="13825" width="9.109375" style="38" customWidth="1"/>
    <col min="13826" max="13826" width="32" style="38" customWidth="1"/>
    <col min="13827" max="13828" width="19.33203125" style="38" customWidth="1"/>
    <col min="13829" max="13829" width="100.44140625" style="38" customWidth="1"/>
    <col min="13830" max="13830" width="12" style="38" customWidth="1"/>
    <col min="13831" max="14078" width="20" style="38"/>
    <col min="14079" max="14079" width="2.33203125" style="38" customWidth="1"/>
    <col min="14080" max="14080" width="26.6640625" style="38" customWidth="1"/>
    <col min="14081" max="14081" width="9.109375" style="38" customWidth="1"/>
    <col min="14082" max="14082" width="32" style="38" customWidth="1"/>
    <col min="14083" max="14084" width="19.33203125" style="38" customWidth="1"/>
    <col min="14085" max="14085" width="100.44140625" style="38" customWidth="1"/>
    <col min="14086" max="14086" width="12" style="38" customWidth="1"/>
    <col min="14087" max="14334" width="20" style="38"/>
    <col min="14335" max="14335" width="2.33203125" style="38" customWidth="1"/>
    <col min="14336" max="14336" width="26.6640625" style="38" customWidth="1"/>
    <col min="14337" max="14337" width="9.109375" style="38" customWidth="1"/>
    <col min="14338" max="14338" width="32" style="38" customWidth="1"/>
    <col min="14339" max="14340" width="19.33203125" style="38" customWidth="1"/>
    <col min="14341" max="14341" width="100.44140625" style="38" customWidth="1"/>
    <col min="14342" max="14342" width="12" style="38" customWidth="1"/>
    <col min="14343" max="14590" width="20" style="38"/>
    <col min="14591" max="14591" width="2.33203125" style="38" customWidth="1"/>
    <col min="14592" max="14592" width="26.6640625" style="38" customWidth="1"/>
    <col min="14593" max="14593" width="9.109375" style="38" customWidth="1"/>
    <col min="14594" max="14594" width="32" style="38" customWidth="1"/>
    <col min="14595" max="14596" width="19.33203125" style="38" customWidth="1"/>
    <col min="14597" max="14597" width="100.44140625" style="38" customWidth="1"/>
    <col min="14598" max="14598" width="12" style="38" customWidth="1"/>
    <col min="14599" max="14846" width="20" style="38"/>
    <col min="14847" max="14847" width="2.33203125" style="38" customWidth="1"/>
    <col min="14848" max="14848" width="26.6640625" style="38" customWidth="1"/>
    <col min="14849" max="14849" width="9.109375" style="38" customWidth="1"/>
    <col min="14850" max="14850" width="32" style="38" customWidth="1"/>
    <col min="14851" max="14852" width="19.33203125" style="38" customWidth="1"/>
    <col min="14853" max="14853" width="100.44140625" style="38" customWidth="1"/>
    <col min="14854" max="14854" width="12" style="38" customWidth="1"/>
    <col min="14855" max="15102" width="20" style="38"/>
    <col min="15103" max="15103" width="2.33203125" style="38" customWidth="1"/>
    <col min="15104" max="15104" width="26.6640625" style="38" customWidth="1"/>
    <col min="15105" max="15105" width="9.109375" style="38" customWidth="1"/>
    <col min="15106" max="15106" width="32" style="38" customWidth="1"/>
    <col min="15107" max="15108" width="19.33203125" style="38" customWidth="1"/>
    <col min="15109" max="15109" width="100.44140625" style="38" customWidth="1"/>
    <col min="15110" max="15110" width="12" style="38" customWidth="1"/>
    <col min="15111" max="15358" width="20" style="38"/>
    <col min="15359" max="15359" width="2.33203125" style="38" customWidth="1"/>
    <col min="15360" max="15360" width="26.6640625" style="38" customWidth="1"/>
    <col min="15361" max="15361" width="9.109375" style="38" customWidth="1"/>
    <col min="15362" max="15362" width="32" style="38" customWidth="1"/>
    <col min="15363" max="15364" width="19.33203125" style="38" customWidth="1"/>
    <col min="15365" max="15365" width="100.44140625" style="38" customWidth="1"/>
    <col min="15366" max="15366" width="12" style="38" customWidth="1"/>
    <col min="15367" max="15614" width="20" style="38"/>
    <col min="15615" max="15615" width="2.33203125" style="38" customWidth="1"/>
    <col min="15616" max="15616" width="26.6640625" style="38" customWidth="1"/>
    <col min="15617" max="15617" width="9.109375" style="38" customWidth="1"/>
    <col min="15618" max="15618" width="32" style="38" customWidth="1"/>
    <col min="15619" max="15620" width="19.33203125" style="38" customWidth="1"/>
    <col min="15621" max="15621" width="100.44140625" style="38" customWidth="1"/>
    <col min="15622" max="15622" width="12" style="38" customWidth="1"/>
    <col min="15623" max="15870" width="20" style="38"/>
    <col min="15871" max="15871" width="2.33203125" style="38" customWidth="1"/>
    <col min="15872" max="15872" width="26.6640625" style="38" customWidth="1"/>
    <col min="15873" max="15873" width="9.109375" style="38" customWidth="1"/>
    <col min="15874" max="15874" width="32" style="38" customWidth="1"/>
    <col min="15875" max="15876" width="19.33203125" style="38" customWidth="1"/>
    <col min="15877" max="15877" width="100.44140625" style="38" customWidth="1"/>
    <col min="15878" max="15878" width="12" style="38" customWidth="1"/>
    <col min="15879" max="16126" width="20" style="38"/>
    <col min="16127" max="16127" width="2.33203125" style="38" customWidth="1"/>
    <col min="16128" max="16128" width="26.6640625" style="38" customWidth="1"/>
    <col min="16129" max="16129" width="9.109375" style="38" customWidth="1"/>
    <col min="16130" max="16130" width="32" style="38" customWidth="1"/>
    <col min="16131" max="16132" width="19.33203125" style="38" customWidth="1"/>
    <col min="16133" max="16133" width="100.44140625" style="38" customWidth="1"/>
    <col min="16134" max="16134" width="12" style="38" customWidth="1"/>
    <col min="16135" max="16384" width="20" style="38"/>
  </cols>
  <sheetData>
    <row r="1" spans="1:13" ht="18">
      <c r="A1" s="115" t="s">
        <v>85</v>
      </c>
      <c r="B1" s="116"/>
      <c r="C1" s="117" t="s">
        <v>195</v>
      </c>
      <c r="D1" s="116"/>
      <c r="E1" s="116"/>
      <c r="F1" s="116"/>
      <c r="G1" s="134" t="s">
        <v>27</v>
      </c>
      <c r="H1" s="551" t="s">
        <v>28</v>
      </c>
      <c r="I1" s="552"/>
      <c r="J1" s="552"/>
      <c r="K1" s="553"/>
    </row>
    <row r="2" spans="1:13" ht="15.6">
      <c r="A2" s="118" t="s">
        <v>86</v>
      </c>
      <c r="B2" s="45"/>
      <c r="C2" s="50" t="s">
        <v>117</v>
      </c>
      <c r="G2" s="135" t="s">
        <v>146</v>
      </c>
      <c r="H2" s="566" t="s">
        <v>162</v>
      </c>
      <c r="I2" s="567"/>
      <c r="J2" s="567"/>
      <c r="K2" s="568"/>
    </row>
    <row r="3" spans="1:13" ht="15.6">
      <c r="A3" s="119" t="s">
        <v>87</v>
      </c>
      <c r="B3" s="45"/>
      <c r="C3" s="46" t="s">
        <v>198</v>
      </c>
      <c r="E3" s="42"/>
      <c r="G3" s="139" t="s">
        <v>147</v>
      </c>
      <c r="H3" s="566" t="s">
        <v>162</v>
      </c>
      <c r="I3" s="567"/>
      <c r="J3" s="567"/>
      <c r="K3" s="568"/>
    </row>
    <row r="4" spans="1:13" ht="15" thickBot="1">
      <c r="A4" s="120"/>
      <c r="C4" s="40"/>
      <c r="D4" s="41"/>
      <c r="E4" s="42"/>
      <c r="G4" s="136"/>
      <c r="H4" s="569"/>
      <c r="I4" s="569"/>
      <c r="J4" s="569"/>
      <c r="K4" s="570"/>
    </row>
    <row r="5" spans="1:13" ht="14.4" thickBot="1">
      <c r="A5" s="162" t="s">
        <v>26</v>
      </c>
      <c r="B5" s="163" t="s">
        <v>29</v>
      </c>
      <c r="C5" s="164" t="s">
        <v>118</v>
      </c>
      <c r="D5" s="164" t="s">
        <v>128</v>
      </c>
      <c r="E5" s="163" t="s">
        <v>31</v>
      </c>
      <c r="F5" s="165"/>
      <c r="G5" s="561" t="s">
        <v>73</v>
      </c>
      <c r="H5" s="562"/>
      <c r="I5" s="562"/>
      <c r="J5" s="562"/>
      <c r="K5" s="563"/>
    </row>
    <row r="6" spans="1:13" ht="15" customHeight="1">
      <c r="A6" s="140">
        <v>1</v>
      </c>
      <c r="B6" s="166" t="s">
        <v>150</v>
      </c>
      <c r="C6" s="166" t="s">
        <v>1</v>
      </c>
      <c r="D6" s="166" t="s">
        <v>1</v>
      </c>
      <c r="E6" s="167" t="s">
        <v>1</v>
      </c>
      <c r="F6" s="168"/>
      <c r="G6" s="230" t="s">
        <v>75</v>
      </c>
      <c r="H6" s="579" t="str">
        <f>C1</f>
        <v>Fungicides for powdery mildew in Mungbean</v>
      </c>
      <c r="I6" s="579"/>
      <c r="J6" s="579"/>
      <c r="K6" s="580"/>
    </row>
    <row r="7" spans="1:13" ht="15" customHeight="1">
      <c r="A7" s="143">
        <f>A6+1</f>
        <v>2</v>
      </c>
      <c r="B7" s="81" t="s">
        <v>180</v>
      </c>
      <c r="C7" s="81">
        <v>500</v>
      </c>
      <c r="D7" s="81" t="s">
        <v>1</v>
      </c>
      <c r="E7" s="81" t="s">
        <v>121</v>
      </c>
      <c r="F7" s="169"/>
      <c r="G7" s="585" t="s">
        <v>76</v>
      </c>
      <c r="H7" s="571" t="s">
        <v>185</v>
      </c>
      <c r="I7" s="571"/>
      <c r="J7" s="571"/>
      <c r="K7" s="572"/>
    </row>
    <row r="8" spans="1:13" ht="15" customHeight="1">
      <c r="A8" s="143">
        <v>3</v>
      </c>
      <c r="B8" s="81" t="s">
        <v>151</v>
      </c>
      <c r="C8" s="81">
        <v>250</v>
      </c>
      <c r="D8" s="81" t="s">
        <v>1</v>
      </c>
      <c r="E8" s="81" t="s">
        <v>152</v>
      </c>
      <c r="F8" s="169"/>
      <c r="G8" s="586"/>
      <c r="H8" s="573"/>
      <c r="I8" s="573"/>
      <c r="J8" s="573"/>
      <c r="K8" s="574"/>
    </row>
    <row r="9" spans="1:13" ht="15" customHeight="1">
      <c r="A9" s="143">
        <v>4</v>
      </c>
      <c r="B9" s="81" t="s">
        <v>153</v>
      </c>
      <c r="C9" s="81">
        <v>200</v>
      </c>
      <c r="D9" s="81" t="s">
        <v>1</v>
      </c>
      <c r="E9" s="81" t="s">
        <v>152</v>
      </c>
      <c r="F9" s="169"/>
      <c r="G9" s="586"/>
      <c r="H9" s="229" t="s">
        <v>148</v>
      </c>
      <c r="I9" s="156"/>
      <c r="J9" s="156"/>
      <c r="K9" s="157"/>
    </row>
    <row r="10" spans="1:13" ht="15" customHeight="1">
      <c r="A10" s="143">
        <v>5</v>
      </c>
      <c r="B10" s="81" t="s">
        <v>153</v>
      </c>
      <c r="C10" s="81">
        <v>200</v>
      </c>
      <c r="D10" s="81" t="s">
        <v>154</v>
      </c>
      <c r="E10" s="81" t="s">
        <v>152</v>
      </c>
      <c r="F10" s="169"/>
      <c r="G10" s="587"/>
      <c r="H10" s="229" t="s">
        <v>149</v>
      </c>
      <c r="I10" s="158"/>
      <c r="J10" s="158"/>
      <c r="K10" s="159"/>
    </row>
    <row r="11" spans="1:13" ht="15" customHeight="1">
      <c r="A11" s="143">
        <v>6</v>
      </c>
      <c r="B11" s="81" t="s">
        <v>196</v>
      </c>
      <c r="C11" s="81">
        <v>500</v>
      </c>
      <c r="D11" s="81" t="s">
        <v>1</v>
      </c>
      <c r="E11" s="81" t="s">
        <v>152</v>
      </c>
      <c r="F11" s="169"/>
      <c r="G11" s="231" t="s">
        <v>77</v>
      </c>
      <c r="H11" s="564" t="s">
        <v>130</v>
      </c>
      <c r="I11" s="564"/>
      <c r="J11" s="564"/>
      <c r="K11" s="565"/>
      <c r="M11" s="39"/>
    </row>
    <row r="12" spans="1:13" ht="15" customHeight="1">
      <c r="A12" s="143">
        <v>7</v>
      </c>
      <c r="B12" s="81" t="s">
        <v>181</v>
      </c>
      <c r="C12" s="81" t="s">
        <v>182</v>
      </c>
      <c r="D12" s="81" t="s">
        <v>1</v>
      </c>
      <c r="E12" s="81" t="s">
        <v>166</v>
      </c>
      <c r="F12" s="169"/>
      <c r="G12" s="231" t="s">
        <v>18</v>
      </c>
      <c r="H12" s="564">
        <v>11</v>
      </c>
      <c r="I12" s="564"/>
      <c r="J12" s="564"/>
      <c r="K12" s="565"/>
      <c r="M12" s="39"/>
    </row>
    <row r="13" spans="1:13" ht="15" customHeight="1">
      <c r="A13" s="143">
        <v>8</v>
      </c>
      <c r="B13" s="81" t="s">
        <v>155</v>
      </c>
      <c r="C13" s="81" t="s">
        <v>156</v>
      </c>
      <c r="D13" s="81" t="s">
        <v>1</v>
      </c>
      <c r="E13" s="81" t="s">
        <v>152</v>
      </c>
      <c r="F13" s="169"/>
      <c r="G13" s="231" t="s">
        <v>84</v>
      </c>
      <c r="H13" s="564">
        <v>4</v>
      </c>
      <c r="I13" s="564"/>
      <c r="J13" s="564"/>
      <c r="K13" s="565"/>
    </row>
    <row r="14" spans="1:13" ht="15" customHeight="1">
      <c r="A14" s="143">
        <v>9</v>
      </c>
      <c r="B14" s="81" t="s">
        <v>157</v>
      </c>
      <c r="C14" s="81" t="s">
        <v>158</v>
      </c>
      <c r="D14" s="81" t="s">
        <v>154</v>
      </c>
      <c r="E14" s="81" t="s">
        <v>152</v>
      </c>
      <c r="F14" s="169"/>
      <c r="G14" s="232" t="s">
        <v>78</v>
      </c>
      <c r="H14" s="564" t="s">
        <v>132</v>
      </c>
      <c r="I14" s="564"/>
      <c r="J14" s="564"/>
      <c r="K14" s="565"/>
    </row>
    <row r="15" spans="1:13" ht="15" customHeight="1">
      <c r="A15" s="140">
        <v>10</v>
      </c>
      <c r="B15" s="81" t="s">
        <v>197</v>
      </c>
      <c r="C15" s="81" t="s">
        <v>182</v>
      </c>
      <c r="D15" s="81" t="s">
        <v>1</v>
      </c>
      <c r="E15" s="81" t="s">
        <v>152</v>
      </c>
      <c r="F15" s="169"/>
      <c r="G15" s="232" t="s">
        <v>81</v>
      </c>
      <c r="H15" s="564" t="s">
        <v>145</v>
      </c>
      <c r="I15" s="564"/>
      <c r="J15" s="564"/>
      <c r="K15" s="565"/>
    </row>
    <row r="16" spans="1:13" ht="29.25" customHeight="1">
      <c r="A16" s="160">
        <v>11</v>
      </c>
      <c r="B16" s="81" t="s">
        <v>159</v>
      </c>
      <c r="C16" s="81" t="s">
        <v>160</v>
      </c>
      <c r="D16" s="81" t="s">
        <v>1</v>
      </c>
      <c r="E16" s="81" t="s">
        <v>167</v>
      </c>
      <c r="F16" s="169"/>
      <c r="G16" s="554" t="s">
        <v>79</v>
      </c>
      <c r="H16" s="581" t="s">
        <v>161</v>
      </c>
      <c r="I16" s="581"/>
      <c r="J16" s="581"/>
      <c r="K16" s="582"/>
    </row>
    <row r="17" spans="1:11" ht="15" customHeight="1">
      <c r="A17" s="161"/>
      <c r="B17" s="144"/>
      <c r="C17" s="144"/>
      <c r="D17" s="144"/>
      <c r="E17" s="144"/>
      <c r="F17" s="121"/>
      <c r="G17" s="555"/>
      <c r="H17" s="556"/>
      <c r="I17" s="556"/>
      <c r="J17" s="556"/>
      <c r="K17" s="557"/>
    </row>
    <row r="18" spans="1:11">
      <c r="A18" s="140"/>
      <c r="B18" s="81"/>
      <c r="C18" s="81"/>
      <c r="D18" s="81"/>
      <c r="E18" s="81"/>
      <c r="F18" s="121"/>
      <c r="G18" s="233" t="s">
        <v>80</v>
      </c>
      <c r="H18" s="38" t="s">
        <v>194</v>
      </c>
      <c r="K18" s="43"/>
    </row>
    <row r="19" spans="1:11">
      <c r="A19" s="141"/>
      <c r="B19" s="81"/>
      <c r="C19" s="81"/>
      <c r="D19" s="81"/>
      <c r="E19" s="81"/>
      <c r="F19" s="121"/>
      <c r="G19" s="234"/>
      <c r="H19" s="558"/>
      <c r="I19" s="559"/>
      <c r="J19" s="558"/>
      <c r="K19" s="560"/>
    </row>
    <row r="20" spans="1:11" ht="13.5" customHeight="1">
      <c r="A20" s="142"/>
      <c r="B20" s="144"/>
      <c r="C20" s="144"/>
      <c r="D20" s="144"/>
      <c r="E20" s="47"/>
      <c r="F20" s="101"/>
      <c r="G20" s="235" t="s">
        <v>82</v>
      </c>
      <c r="H20" s="38" t="s">
        <v>163</v>
      </c>
      <c r="I20" s="82"/>
      <c r="J20" s="82"/>
      <c r="K20" s="83"/>
    </row>
    <row r="21" spans="1:11" ht="15" customHeight="1" thickBot="1">
      <c r="A21" s="145"/>
      <c r="B21" s="146"/>
      <c r="C21" s="146"/>
      <c r="D21" s="146"/>
      <c r="E21" s="147"/>
      <c r="F21" s="148"/>
      <c r="G21" s="236"/>
      <c r="H21" s="38" t="s">
        <v>164</v>
      </c>
      <c r="K21" s="43"/>
    </row>
    <row r="22" spans="1:11" ht="18.75" customHeight="1">
      <c r="B22" s="175" t="s">
        <v>74</v>
      </c>
      <c r="C22" s="176"/>
      <c r="D22" s="176"/>
      <c r="E22" s="177"/>
      <c r="F22" s="122" t="s">
        <v>23</v>
      </c>
      <c r="G22" s="236"/>
      <c r="H22" s="38" t="s">
        <v>165</v>
      </c>
      <c r="K22" s="43"/>
    </row>
    <row r="23" spans="1:11" ht="29.25" customHeight="1">
      <c r="A23" s="109">
        <v>1</v>
      </c>
      <c r="B23" s="588" t="s">
        <v>186</v>
      </c>
      <c r="C23" s="589"/>
      <c r="D23" s="589"/>
      <c r="E23" s="590"/>
      <c r="F23" s="123"/>
      <c r="G23" s="583" t="s">
        <v>119</v>
      </c>
      <c r="H23" s="581" t="s">
        <v>193</v>
      </c>
      <c r="I23" s="581"/>
      <c r="J23" s="581"/>
      <c r="K23" s="582"/>
    </row>
    <row r="24" spans="1:11" ht="15" customHeight="1">
      <c r="A24" s="109">
        <v>2</v>
      </c>
      <c r="B24" s="578" t="s">
        <v>187</v>
      </c>
      <c r="C24" s="578"/>
      <c r="D24" s="578"/>
      <c r="E24" s="578"/>
      <c r="F24" s="123"/>
      <c r="G24" s="584"/>
      <c r="H24" s="38" t="s">
        <v>168</v>
      </c>
      <c r="K24" s="43"/>
    </row>
    <row r="25" spans="1:11" ht="30" customHeight="1">
      <c r="A25" s="109">
        <v>3</v>
      </c>
      <c r="B25" s="578" t="s">
        <v>188</v>
      </c>
      <c r="C25" s="578"/>
      <c r="D25" s="578"/>
      <c r="E25" s="578"/>
      <c r="F25" s="123"/>
      <c r="G25" s="236"/>
      <c r="H25" s="556" t="s">
        <v>172</v>
      </c>
      <c r="I25" s="556"/>
      <c r="J25" s="556"/>
      <c r="K25" s="557"/>
    </row>
    <row r="26" spans="1:11" ht="15" customHeight="1">
      <c r="A26" s="109">
        <v>4</v>
      </c>
      <c r="B26" s="578" t="s">
        <v>131</v>
      </c>
      <c r="C26" s="578"/>
      <c r="D26" s="578"/>
      <c r="E26" s="578"/>
      <c r="F26" s="123"/>
      <c r="G26" s="237" t="s">
        <v>83</v>
      </c>
      <c r="H26" s="110"/>
      <c r="I26" s="82"/>
      <c r="J26" s="82"/>
      <c r="K26" s="83"/>
    </row>
    <row r="27" spans="1:11" ht="15" thickBot="1">
      <c r="A27" s="174"/>
      <c r="B27" s="575"/>
      <c r="C27" s="576"/>
      <c r="D27" s="576"/>
      <c r="E27" s="577"/>
      <c r="F27" s="124"/>
      <c r="G27" s="238"/>
      <c r="H27" s="48"/>
      <c r="I27" s="48"/>
      <c r="J27" s="48"/>
      <c r="K27" s="49"/>
    </row>
  </sheetData>
  <customSheetViews>
    <customSheetView guid="{4ED3B459-8CCF-427D-BCB7-B6C2356342A5}" showPageBreaks="1" showGridLines="0" fitToPage="1" printArea="1">
      <pageMargins left="0" right="0" top="0" bottom="0" header="0.51181102362204722" footer="0.51181102362204722"/>
      <printOptions horizontalCentered="1" verticalCentered="1"/>
      <pageSetup paperSize="9" scale="77" orientation="landscape" horizontalDpi="4294967293" verticalDpi="150" r:id="rId1"/>
      <headerFooter alignWithMargins="0">
        <oddHeader>&amp;C&amp;"Arial,Bold"&amp;12&amp;A</oddHeader>
        <oddFooter>&amp;R&amp;"Arial,Italic"&amp;F</oddFooter>
      </headerFooter>
    </customSheetView>
    <customSheetView guid="{60D7A983-4DB2-462C-9266-4B3A555AD22F}" scale="80" showPageBreaks="1" showGridLines="0" fitToPage="1" printArea="1" topLeftCell="A10">
      <selection activeCell="D2" sqref="D2"/>
      <pageMargins left="0" right="0" top="0" bottom="0" header="0.51181102362204722" footer="0.51181102362204722"/>
      <printOptions horizontalCentered="1" verticalCentered="1"/>
      <pageSetup paperSize="9" scale="77" orientation="landscape" horizontalDpi="150" verticalDpi="150" r:id="rId2"/>
      <headerFooter alignWithMargins="0"/>
    </customSheetView>
  </customSheetViews>
  <mergeCells count="25">
    <mergeCell ref="B27:E27"/>
    <mergeCell ref="B26:E26"/>
    <mergeCell ref="B24:E24"/>
    <mergeCell ref="H6:K6"/>
    <mergeCell ref="H13:K13"/>
    <mergeCell ref="B25:E25"/>
    <mergeCell ref="H16:K16"/>
    <mergeCell ref="H23:K23"/>
    <mergeCell ref="G23:G24"/>
    <mergeCell ref="G7:G10"/>
    <mergeCell ref="H12:K12"/>
    <mergeCell ref="B23:E23"/>
    <mergeCell ref="H25:K25"/>
    <mergeCell ref="H1:K1"/>
    <mergeCell ref="G16:G17"/>
    <mergeCell ref="H17:K17"/>
    <mergeCell ref="H19:K19"/>
    <mergeCell ref="G5:K5"/>
    <mergeCell ref="H15:K15"/>
    <mergeCell ref="H2:K2"/>
    <mergeCell ref="H3:K3"/>
    <mergeCell ref="H4:K4"/>
    <mergeCell ref="H14:K14"/>
    <mergeCell ref="H11:K11"/>
    <mergeCell ref="H7:K8"/>
  </mergeCells>
  <printOptions horizontalCentered="1" verticalCentered="1" gridLinesSet="0"/>
  <pageMargins left="0" right="0" top="0" bottom="0" header="0.51181102362204722" footer="0.51181102362204722"/>
  <pageSetup paperSize="9" scale="83" orientation="landscape" horizontalDpi="4294967293" verticalDpi="150" r:id="rId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7" workbookViewId="0">
      <selection activeCell="M16" sqref="M16"/>
    </sheetView>
  </sheetViews>
  <sheetFormatPr defaultRowHeight="14.4"/>
  <sheetData>
    <row r="1" spans="1:10" ht="18">
      <c r="A1" s="503" t="s">
        <v>449</v>
      </c>
    </row>
    <row r="2" spans="1:10">
      <c r="A2" s="502" t="s">
        <v>447</v>
      </c>
    </row>
    <row r="3" spans="1:10" ht="15" thickBot="1">
      <c r="A3" s="501"/>
    </row>
    <row r="4" spans="1:10" ht="15.75" customHeight="1" thickTop="1">
      <c r="A4" s="652" t="s">
        <v>23</v>
      </c>
      <c r="B4" s="655" t="s">
        <v>430</v>
      </c>
      <c r="C4" s="658" t="s">
        <v>431</v>
      </c>
      <c r="D4" s="659"/>
      <c r="E4" s="660" t="s">
        <v>432</v>
      </c>
      <c r="F4" s="666">
        <v>0.375</v>
      </c>
      <c r="G4" s="667"/>
      <c r="H4" s="667"/>
      <c r="I4" s="667"/>
      <c r="J4" s="667"/>
    </row>
    <row r="5" spans="1:10">
      <c r="A5" s="653"/>
      <c r="B5" s="656"/>
      <c r="C5" s="484" t="s">
        <v>433</v>
      </c>
      <c r="D5" s="485" t="s">
        <v>434</v>
      </c>
      <c r="E5" s="661"/>
      <c r="F5" s="484" t="s">
        <v>437</v>
      </c>
      <c r="G5" s="484" t="s">
        <v>438</v>
      </c>
      <c r="H5" s="484" t="s">
        <v>439</v>
      </c>
      <c r="I5" s="483" t="s">
        <v>435</v>
      </c>
      <c r="J5" s="484" t="s">
        <v>436</v>
      </c>
    </row>
    <row r="6" spans="1:10" ht="15" thickBot="1">
      <c r="A6" s="654"/>
      <c r="B6" s="657"/>
      <c r="C6" s="486" t="s">
        <v>425</v>
      </c>
      <c r="D6" s="487" t="s">
        <v>425</v>
      </c>
      <c r="E6" s="487" t="s">
        <v>24</v>
      </c>
      <c r="F6" s="486" t="s">
        <v>425</v>
      </c>
      <c r="G6" s="486" t="s">
        <v>427</v>
      </c>
      <c r="H6" s="486" t="s">
        <v>440</v>
      </c>
      <c r="I6" s="668" t="s">
        <v>426</v>
      </c>
      <c r="J6" s="669"/>
    </row>
    <row r="7" spans="1:10" ht="15" thickBot="1">
      <c r="A7" s="495">
        <v>14</v>
      </c>
      <c r="B7" s="488" t="s">
        <v>446</v>
      </c>
      <c r="C7" s="489">
        <v>13.6</v>
      </c>
      <c r="D7" s="488">
        <v>29.8</v>
      </c>
      <c r="E7" s="488">
        <v>0</v>
      </c>
      <c r="F7" s="489">
        <v>20.399999999999999</v>
      </c>
      <c r="G7" s="489">
        <v>73</v>
      </c>
      <c r="H7" s="494">
        <v>0</v>
      </c>
      <c r="I7" s="662" t="s">
        <v>429</v>
      </c>
      <c r="J7" s="663"/>
    </row>
    <row r="8" spans="1:10" ht="15" thickBot="1">
      <c r="A8" s="495">
        <v>15</v>
      </c>
      <c r="B8" s="488" t="s">
        <v>441</v>
      </c>
      <c r="C8" s="489">
        <v>15.6</v>
      </c>
      <c r="D8" s="488">
        <v>30.2</v>
      </c>
      <c r="E8" s="488">
        <v>0</v>
      </c>
      <c r="F8" s="489">
        <v>23</v>
      </c>
      <c r="G8" s="489">
        <v>70</v>
      </c>
      <c r="H8" s="494">
        <v>0</v>
      </c>
      <c r="I8" s="662" t="s">
        <v>429</v>
      </c>
      <c r="J8" s="663"/>
    </row>
    <row r="9" spans="1:10" ht="15" thickBot="1">
      <c r="A9" s="495">
        <v>16</v>
      </c>
      <c r="B9" s="488" t="s">
        <v>442</v>
      </c>
      <c r="C9" s="489">
        <v>14</v>
      </c>
      <c r="D9" s="488">
        <v>29.6</v>
      </c>
      <c r="E9" s="488">
        <v>0</v>
      </c>
      <c r="F9" s="489">
        <v>23</v>
      </c>
      <c r="G9" s="489">
        <v>73</v>
      </c>
      <c r="H9" s="489">
        <v>2</v>
      </c>
      <c r="I9" s="662" t="s">
        <v>429</v>
      </c>
      <c r="J9" s="663"/>
    </row>
    <row r="10" spans="1:10" ht="15" thickBot="1">
      <c r="A10" s="496">
        <v>17</v>
      </c>
      <c r="B10" s="488" t="s">
        <v>443</v>
      </c>
      <c r="C10" s="489">
        <v>11.8</v>
      </c>
      <c r="D10" s="488">
        <v>29.4</v>
      </c>
      <c r="E10" s="488">
        <v>0</v>
      </c>
      <c r="F10" s="489">
        <v>23</v>
      </c>
      <c r="G10" s="489">
        <v>70</v>
      </c>
      <c r="H10" s="489">
        <v>2</v>
      </c>
      <c r="I10" s="662" t="s">
        <v>429</v>
      </c>
      <c r="J10" s="663"/>
    </row>
    <row r="11" spans="1:10" ht="15" thickBot="1">
      <c r="A11" s="495">
        <v>18</v>
      </c>
      <c r="B11" s="488" t="s">
        <v>444</v>
      </c>
      <c r="C11" s="489">
        <v>13.2</v>
      </c>
      <c r="D11" s="488">
        <v>30.6</v>
      </c>
      <c r="E11" s="488">
        <v>0</v>
      </c>
      <c r="F11" s="489">
        <v>20.399999999999999</v>
      </c>
      <c r="G11" s="489">
        <v>76</v>
      </c>
      <c r="H11" s="494">
        <v>0</v>
      </c>
      <c r="I11" s="662" t="s">
        <v>429</v>
      </c>
      <c r="J11" s="663"/>
    </row>
    <row r="12" spans="1:10" ht="15" thickBot="1">
      <c r="A12" s="495">
        <v>19</v>
      </c>
      <c r="B12" s="488" t="s">
        <v>428</v>
      </c>
      <c r="C12" s="489">
        <v>14.6</v>
      </c>
      <c r="D12" s="488">
        <v>31.6</v>
      </c>
      <c r="E12" s="488">
        <v>0.6</v>
      </c>
      <c r="F12" s="489">
        <v>21</v>
      </c>
      <c r="G12" s="489">
        <v>78</v>
      </c>
      <c r="H12" s="494">
        <v>0</v>
      </c>
      <c r="I12" s="662" t="s">
        <v>429</v>
      </c>
      <c r="J12" s="663"/>
    </row>
    <row r="13" spans="1:10" ht="15" thickBot="1">
      <c r="A13" s="495">
        <v>20</v>
      </c>
      <c r="B13" s="488" t="s">
        <v>445</v>
      </c>
      <c r="C13" s="489">
        <v>14.4</v>
      </c>
      <c r="D13" s="488">
        <v>29.4</v>
      </c>
      <c r="E13" s="488">
        <v>0</v>
      </c>
      <c r="F13" s="489">
        <v>22</v>
      </c>
      <c r="G13" s="489">
        <v>79</v>
      </c>
      <c r="H13" s="494">
        <v>0</v>
      </c>
      <c r="I13" s="662" t="s">
        <v>429</v>
      </c>
      <c r="J13" s="663"/>
    </row>
    <row r="14" spans="1:10" ht="15" thickBot="1">
      <c r="A14" s="495">
        <v>21</v>
      </c>
      <c r="B14" s="488" t="s">
        <v>446</v>
      </c>
      <c r="C14" s="489">
        <v>16.2</v>
      </c>
      <c r="D14" s="488">
        <v>29</v>
      </c>
      <c r="E14" s="488">
        <v>0</v>
      </c>
      <c r="F14" s="489">
        <v>22.8</v>
      </c>
      <c r="G14" s="489">
        <v>73</v>
      </c>
      <c r="H14" s="494">
        <v>0</v>
      </c>
      <c r="I14" s="662" t="s">
        <v>429</v>
      </c>
      <c r="J14" s="663"/>
    </row>
    <row r="15" spans="1:10" ht="15" thickBot="1">
      <c r="A15" s="495">
        <v>22</v>
      </c>
      <c r="B15" s="488" t="s">
        <v>441</v>
      </c>
      <c r="C15" s="489">
        <v>16.600000000000001</v>
      </c>
      <c r="D15" s="488">
        <v>26.4</v>
      </c>
      <c r="E15" s="488">
        <v>0</v>
      </c>
      <c r="F15" s="489">
        <v>21.6</v>
      </c>
      <c r="G15" s="489">
        <v>80</v>
      </c>
      <c r="H15" s="492">
        <v>8</v>
      </c>
      <c r="I15" s="491"/>
      <c r="J15" s="492">
        <v>4</v>
      </c>
    </row>
    <row r="16" spans="1:10" ht="15" thickBot="1">
      <c r="A16" s="495">
        <v>23</v>
      </c>
      <c r="B16" s="488" t="s">
        <v>442</v>
      </c>
      <c r="C16" s="489">
        <v>17.8</v>
      </c>
      <c r="D16" s="488">
        <v>25.4</v>
      </c>
      <c r="E16" s="488">
        <v>3.6</v>
      </c>
      <c r="F16" s="489">
        <v>20.8</v>
      </c>
      <c r="G16" s="489">
        <v>74</v>
      </c>
      <c r="H16" s="492">
        <v>8</v>
      </c>
      <c r="I16" s="662" t="s">
        <v>429</v>
      </c>
      <c r="J16" s="663"/>
    </row>
    <row r="17" spans="1:11" ht="15" thickBot="1">
      <c r="A17" s="496">
        <v>24</v>
      </c>
      <c r="B17" s="488" t="s">
        <v>443</v>
      </c>
      <c r="C17" s="489">
        <v>17.2</v>
      </c>
      <c r="D17" s="488">
        <v>33</v>
      </c>
      <c r="E17" s="488">
        <v>17</v>
      </c>
      <c r="F17" s="489">
        <v>24.8</v>
      </c>
      <c r="G17" s="489">
        <v>78</v>
      </c>
      <c r="H17" s="489">
        <v>2</v>
      </c>
      <c r="I17" s="662" t="s">
        <v>429</v>
      </c>
      <c r="J17" s="663"/>
    </row>
    <row r="18" spans="1:11" ht="15" thickBot="1">
      <c r="A18" s="495">
        <v>25</v>
      </c>
      <c r="B18" s="488" t="s">
        <v>444</v>
      </c>
      <c r="C18" s="489">
        <v>19</v>
      </c>
      <c r="D18" s="488">
        <v>32.4</v>
      </c>
      <c r="E18" s="488">
        <v>0.6</v>
      </c>
      <c r="F18" s="489">
        <v>23</v>
      </c>
      <c r="G18" s="489">
        <v>85</v>
      </c>
      <c r="H18" s="492">
        <v>8</v>
      </c>
      <c r="I18" s="662" t="s">
        <v>429</v>
      </c>
      <c r="J18" s="663"/>
    </row>
    <row r="19" spans="1:11" ht="15" thickBot="1">
      <c r="A19" s="495">
        <v>26</v>
      </c>
      <c r="B19" s="488" t="s">
        <v>428</v>
      </c>
      <c r="C19" s="489">
        <v>19.2</v>
      </c>
      <c r="D19" s="488">
        <v>30</v>
      </c>
      <c r="E19" s="488">
        <v>4.4000000000000004</v>
      </c>
      <c r="F19" s="489">
        <v>22.8</v>
      </c>
      <c r="G19" s="492">
        <v>88</v>
      </c>
      <c r="H19" s="492">
        <v>8</v>
      </c>
      <c r="I19" s="662" t="s">
        <v>429</v>
      </c>
      <c r="J19" s="663"/>
    </row>
    <row r="20" spans="1:11" ht="15" thickBot="1">
      <c r="A20" s="495">
        <v>27</v>
      </c>
      <c r="B20" s="488" t="s">
        <v>445</v>
      </c>
      <c r="C20" s="489">
        <v>18.399999999999999</v>
      </c>
      <c r="D20" s="488">
        <v>31.3</v>
      </c>
      <c r="E20" s="488">
        <v>0</v>
      </c>
      <c r="F20" s="489">
        <v>23</v>
      </c>
      <c r="G20" s="489">
        <v>78</v>
      </c>
      <c r="H20" s="489">
        <v>2</v>
      </c>
      <c r="I20" s="662" t="s">
        <v>429</v>
      </c>
      <c r="J20" s="663"/>
    </row>
    <row r="21" spans="1:11" ht="18.600000000000001" thickBot="1">
      <c r="A21" s="497">
        <v>28</v>
      </c>
      <c r="B21" s="504" t="s">
        <v>446</v>
      </c>
      <c r="C21" s="505">
        <v>20.399999999999999</v>
      </c>
      <c r="D21" s="504">
        <v>29.4</v>
      </c>
      <c r="E21" s="504">
        <v>0</v>
      </c>
      <c r="F21" s="505">
        <v>23.3</v>
      </c>
      <c r="G21" s="505">
        <v>83</v>
      </c>
      <c r="H21" s="505">
        <v>7</v>
      </c>
      <c r="I21" s="670" t="s">
        <v>429</v>
      </c>
      <c r="J21" s="671"/>
      <c r="K21" s="506" t="s">
        <v>121</v>
      </c>
    </row>
    <row r="22" spans="1:11" ht="15" thickBot="1">
      <c r="A22" s="377" t="s">
        <v>448</v>
      </c>
    </row>
    <row r="23" spans="1:11" ht="15.75" customHeight="1" thickTop="1">
      <c r="A23" s="652" t="s">
        <v>23</v>
      </c>
      <c r="B23" s="655" t="s">
        <v>430</v>
      </c>
      <c r="C23" s="658" t="s">
        <v>431</v>
      </c>
      <c r="D23" s="659"/>
      <c r="E23" s="660" t="s">
        <v>432</v>
      </c>
      <c r="F23" s="666">
        <v>0.375</v>
      </c>
      <c r="G23" s="667"/>
      <c r="H23" s="667"/>
      <c r="I23" s="667"/>
      <c r="J23" s="667"/>
    </row>
    <row r="24" spans="1:11">
      <c r="A24" s="653"/>
      <c r="B24" s="656"/>
      <c r="C24" s="484" t="s">
        <v>433</v>
      </c>
      <c r="D24" s="485" t="s">
        <v>434</v>
      </c>
      <c r="E24" s="661"/>
      <c r="F24" s="484" t="s">
        <v>437</v>
      </c>
      <c r="G24" s="484" t="s">
        <v>438</v>
      </c>
      <c r="H24" s="484" t="s">
        <v>439</v>
      </c>
      <c r="I24" s="483" t="s">
        <v>435</v>
      </c>
      <c r="J24" s="484" t="s">
        <v>436</v>
      </c>
    </row>
    <row r="25" spans="1:11" ht="15" thickBot="1">
      <c r="A25" s="654"/>
      <c r="B25" s="657"/>
      <c r="C25" s="486" t="s">
        <v>425</v>
      </c>
      <c r="D25" s="487" t="s">
        <v>425</v>
      </c>
      <c r="E25" s="487" t="s">
        <v>24</v>
      </c>
      <c r="F25" s="486" t="s">
        <v>425</v>
      </c>
      <c r="G25" s="486" t="s">
        <v>427</v>
      </c>
      <c r="H25" s="486" t="s">
        <v>440</v>
      </c>
      <c r="I25" s="668" t="s">
        <v>426</v>
      </c>
      <c r="J25" s="669"/>
    </row>
    <row r="26" spans="1:11" ht="15" thickBot="1">
      <c r="A26" s="495">
        <v>1</v>
      </c>
      <c r="B26" s="488" t="s">
        <v>441</v>
      </c>
      <c r="C26" s="489">
        <v>17.5</v>
      </c>
      <c r="D26" s="488">
        <v>20.6</v>
      </c>
      <c r="E26" s="490">
        <v>47.4</v>
      </c>
      <c r="F26" s="489">
        <v>18</v>
      </c>
      <c r="G26" s="492">
        <v>100</v>
      </c>
      <c r="H26" s="492">
        <v>8</v>
      </c>
      <c r="I26" s="662" t="s">
        <v>429</v>
      </c>
      <c r="J26" s="663"/>
    </row>
    <row r="27" spans="1:11" ht="15" thickBot="1">
      <c r="A27" s="495">
        <v>2</v>
      </c>
      <c r="B27" s="488" t="s">
        <v>442</v>
      </c>
      <c r="C27" s="489">
        <v>16.2</v>
      </c>
      <c r="D27" s="493">
        <v>20.399999999999999</v>
      </c>
      <c r="E27" s="488">
        <v>31.2</v>
      </c>
      <c r="F27" s="489">
        <v>18.8</v>
      </c>
      <c r="G27" s="489">
        <v>88</v>
      </c>
      <c r="H27" s="492">
        <v>8</v>
      </c>
      <c r="I27" s="491"/>
      <c r="J27" s="492">
        <v>4</v>
      </c>
    </row>
    <row r="28" spans="1:11" ht="15" thickBot="1">
      <c r="A28" s="496">
        <v>3</v>
      </c>
      <c r="B28" s="488" t="s">
        <v>443</v>
      </c>
      <c r="C28" s="489">
        <v>17.2</v>
      </c>
      <c r="D28" s="488">
        <v>23.1</v>
      </c>
      <c r="E28" s="488">
        <v>1</v>
      </c>
      <c r="F28" s="489">
        <v>20.2</v>
      </c>
      <c r="G28" s="489">
        <v>87</v>
      </c>
      <c r="H28" s="489">
        <v>6</v>
      </c>
      <c r="I28" s="489"/>
      <c r="J28" s="492">
        <v>4</v>
      </c>
    </row>
    <row r="29" spans="1:11" ht="15" thickBot="1">
      <c r="A29" s="495">
        <v>4</v>
      </c>
      <c r="B29" s="488" t="s">
        <v>444</v>
      </c>
      <c r="C29" s="489">
        <v>17.8</v>
      </c>
      <c r="D29" s="488">
        <v>26.7</v>
      </c>
      <c r="E29" s="488">
        <v>0</v>
      </c>
      <c r="F29" s="489">
        <v>20.399999999999999</v>
      </c>
      <c r="G29" s="489">
        <v>78</v>
      </c>
      <c r="H29" s="489">
        <v>5</v>
      </c>
      <c r="I29" s="491"/>
      <c r="J29" s="492">
        <v>4</v>
      </c>
    </row>
    <row r="30" spans="1:11" ht="15" thickBot="1">
      <c r="A30" s="495">
        <v>5</v>
      </c>
      <c r="B30" s="488" t="s">
        <v>428</v>
      </c>
      <c r="C30" s="489">
        <v>15.7</v>
      </c>
      <c r="D30" s="488">
        <v>28</v>
      </c>
      <c r="E30" s="488">
        <v>0</v>
      </c>
      <c r="F30" s="489">
        <v>19.899999999999999</v>
      </c>
      <c r="G30" s="489">
        <v>80</v>
      </c>
      <c r="H30" s="489">
        <v>6</v>
      </c>
      <c r="I30" s="662" t="s">
        <v>429</v>
      </c>
      <c r="J30" s="663"/>
    </row>
    <row r="31" spans="1:11" ht="15" thickBot="1">
      <c r="A31" s="495">
        <v>6</v>
      </c>
      <c r="B31" s="488" t="s">
        <v>445</v>
      </c>
      <c r="C31" s="489">
        <v>11.9</v>
      </c>
      <c r="D31" s="488">
        <v>29.6</v>
      </c>
      <c r="E31" s="488">
        <v>0</v>
      </c>
      <c r="F31" s="494">
        <v>17</v>
      </c>
      <c r="G31" s="489">
        <v>86</v>
      </c>
      <c r="H31" s="489">
        <v>5</v>
      </c>
      <c r="I31" s="662" t="s">
        <v>429</v>
      </c>
      <c r="J31" s="663"/>
    </row>
    <row r="32" spans="1:11" ht="15" thickBot="1">
      <c r="A32" s="495">
        <v>7</v>
      </c>
      <c r="B32" s="488" t="s">
        <v>446</v>
      </c>
      <c r="C32" s="489">
        <v>14</v>
      </c>
      <c r="D32" s="488">
        <v>29.7</v>
      </c>
      <c r="E32" s="488">
        <v>0</v>
      </c>
      <c r="F32" s="489">
        <v>19.899999999999999</v>
      </c>
      <c r="G32" s="489">
        <v>77</v>
      </c>
      <c r="H32" s="494">
        <v>0</v>
      </c>
      <c r="I32" s="662" t="s">
        <v>429</v>
      </c>
      <c r="J32" s="663"/>
    </row>
    <row r="33" spans="1:11" ht="15" thickBot="1">
      <c r="A33" s="495">
        <v>8</v>
      </c>
      <c r="B33" s="488" t="s">
        <v>441</v>
      </c>
      <c r="C33" s="489">
        <v>14.5</v>
      </c>
      <c r="D33" s="488">
        <v>29.6</v>
      </c>
      <c r="E33" s="488">
        <v>0</v>
      </c>
      <c r="F33" s="489">
        <v>21.4</v>
      </c>
      <c r="G33" s="494">
        <v>67</v>
      </c>
      <c r="H33" s="494">
        <v>0</v>
      </c>
      <c r="I33" s="662" t="s">
        <v>429</v>
      </c>
      <c r="J33" s="663"/>
    </row>
    <row r="34" spans="1:11" ht="15" thickBot="1">
      <c r="A34" s="495">
        <v>9</v>
      </c>
      <c r="B34" s="488" t="s">
        <v>442</v>
      </c>
      <c r="C34" s="489">
        <v>16.2</v>
      </c>
      <c r="D34" s="488">
        <v>29</v>
      </c>
      <c r="E34" s="488">
        <v>0</v>
      </c>
      <c r="F34" s="489">
        <v>19.8</v>
      </c>
      <c r="G34" s="489">
        <v>83</v>
      </c>
      <c r="H34" s="489">
        <v>7</v>
      </c>
      <c r="I34" s="662" t="s">
        <v>429</v>
      </c>
      <c r="J34" s="663"/>
    </row>
    <row r="35" spans="1:11" ht="15" thickBot="1">
      <c r="A35" s="496">
        <v>10</v>
      </c>
      <c r="B35" s="488" t="s">
        <v>443</v>
      </c>
      <c r="C35" s="489">
        <v>13.8</v>
      </c>
      <c r="D35" s="488">
        <v>29.8</v>
      </c>
      <c r="E35" s="488">
        <v>0</v>
      </c>
      <c r="F35" s="489">
        <v>20.399999999999999</v>
      </c>
      <c r="G35" s="489">
        <v>82</v>
      </c>
      <c r="H35" s="489">
        <v>2</v>
      </c>
      <c r="I35" s="662" t="s">
        <v>429</v>
      </c>
      <c r="J35" s="663"/>
    </row>
    <row r="36" spans="1:11" ht="15" thickBot="1">
      <c r="A36" s="495">
        <v>11</v>
      </c>
      <c r="B36" s="488" t="s">
        <v>444</v>
      </c>
      <c r="C36" s="489">
        <v>15.4</v>
      </c>
      <c r="D36" s="488">
        <v>29.6</v>
      </c>
      <c r="E36" s="488">
        <v>0</v>
      </c>
      <c r="F36" s="489">
        <v>20.2</v>
      </c>
      <c r="G36" s="489">
        <v>80</v>
      </c>
      <c r="H36" s="494">
        <v>0</v>
      </c>
      <c r="I36" s="662" t="s">
        <v>429</v>
      </c>
      <c r="J36" s="663"/>
    </row>
    <row r="37" spans="1:11" ht="15" thickBot="1">
      <c r="A37" s="495">
        <v>12</v>
      </c>
      <c r="B37" s="488" t="s">
        <v>428</v>
      </c>
      <c r="C37" s="489">
        <v>13.4</v>
      </c>
      <c r="D37" s="488">
        <v>29</v>
      </c>
      <c r="E37" s="488">
        <v>0</v>
      </c>
      <c r="F37" s="489">
        <v>19</v>
      </c>
      <c r="G37" s="489">
        <v>79</v>
      </c>
      <c r="H37" s="494">
        <v>0</v>
      </c>
      <c r="I37" s="662" t="s">
        <v>429</v>
      </c>
      <c r="J37" s="663"/>
    </row>
    <row r="38" spans="1:11" ht="15" thickBot="1">
      <c r="A38" s="495">
        <v>13</v>
      </c>
      <c r="B38" s="488" t="s">
        <v>445</v>
      </c>
      <c r="C38" s="489">
        <v>12.2</v>
      </c>
      <c r="D38" s="488">
        <v>29.6</v>
      </c>
      <c r="E38" s="488">
        <v>0</v>
      </c>
      <c r="F38" s="489">
        <v>19.399999999999999</v>
      </c>
      <c r="G38" s="489">
        <v>78</v>
      </c>
      <c r="H38" s="494">
        <v>0</v>
      </c>
      <c r="I38" s="662" t="s">
        <v>429</v>
      </c>
      <c r="J38" s="663"/>
    </row>
    <row r="39" spans="1:11" ht="15" thickBot="1">
      <c r="A39" s="495">
        <v>14</v>
      </c>
      <c r="B39" s="488" t="s">
        <v>446</v>
      </c>
      <c r="C39" s="489">
        <v>11.4</v>
      </c>
      <c r="D39" s="488">
        <v>30.4</v>
      </c>
      <c r="E39" s="488">
        <v>0</v>
      </c>
      <c r="F39" s="489">
        <v>18</v>
      </c>
      <c r="G39" s="489">
        <v>83</v>
      </c>
      <c r="H39" s="494">
        <v>0</v>
      </c>
      <c r="I39" s="662" t="s">
        <v>429</v>
      </c>
      <c r="J39" s="663"/>
    </row>
    <row r="40" spans="1:11" ht="15" thickBot="1">
      <c r="A40" s="495">
        <v>15</v>
      </c>
      <c r="B40" s="488" t="s">
        <v>441</v>
      </c>
      <c r="C40" s="489">
        <v>15.4</v>
      </c>
      <c r="D40" s="488">
        <v>30.2</v>
      </c>
      <c r="E40" s="488">
        <v>0</v>
      </c>
      <c r="F40" s="489">
        <v>20.8</v>
      </c>
      <c r="G40" s="489">
        <v>83</v>
      </c>
      <c r="H40" s="494">
        <v>0</v>
      </c>
      <c r="I40" s="662" t="s">
        <v>429</v>
      </c>
      <c r="J40" s="663"/>
    </row>
    <row r="41" spans="1:11" ht="15" thickBot="1">
      <c r="A41" s="495">
        <v>16</v>
      </c>
      <c r="B41" s="488" t="s">
        <v>442</v>
      </c>
      <c r="C41" s="489">
        <v>14</v>
      </c>
      <c r="D41" s="490">
        <v>32.200000000000003</v>
      </c>
      <c r="E41" s="488">
        <v>0</v>
      </c>
      <c r="F41" s="489">
        <v>21</v>
      </c>
      <c r="G41" s="489">
        <v>86</v>
      </c>
      <c r="H41" s="494">
        <v>0</v>
      </c>
      <c r="I41" s="662" t="s">
        <v>429</v>
      </c>
      <c r="J41" s="663"/>
    </row>
    <row r="42" spans="1:11" ht="15" thickBot="1">
      <c r="A42" s="496">
        <v>17</v>
      </c>
      <c r="B42" s="488" t="s">
        <v>443</v>
      </c>
      <c r="C42" s="489">
        <v>13</v>
      </c>
      <c r="D42" s="488">
        <v>26.4</v>
      </c>
      <c r="E42" s="488">
        <v>0</v>
      </c>
      <c r="F42" s="489">
        <v>22</v>
      </c>
      <c r="G42" s="489">
        <v>87</v>
      </c>
      <c r="H42" s="494">
        <v>0</v>
      </c>
      <c r="I42" s="489"/>
      <c r="J42" s="492">
        <v>4</v>
      </c>
    </row>
    <row r="43" spans="1:11" ht="15" thickBot="1">
      <c r="A43" s="495">
        <v>18</v>
      </c>
      <c r="B43" s="488" t="s">
        <v>444</v>
      </c>
      <c r="C43" s="494">
        <v>8.1999999999999993</v>
      </c>
      <c r="D43" s="488">
        <v>27</v>
      </c>
      <c r="E43" s="488">
        <v>0</v>
      </c>
      <c r="F43" s="494">
        <v>17</v>
      </c>
      <c r="G43" s="489">
        <v>82</v>
      </c>
      <c r="H43" s="494">
        <v>0</v>
      </c>
      <c r="I43" s="662" t="s">
        <v>429</v>
      </c>
      <c r="J43" s="663"/>
    </row>
    <row r="44" spans="1:11" ht="18.600000000000001" thickBot="1">
      <c r="A44" s="498">
        <v>19</v>
      </c>
      <c r="B44" s="499" t="s">
        <v>428</v>
      </c>
      <c r="C44" s="500">
        <v>11.8</v>
      </c>
      <c r="D44" s="499">
        <v>27.6</v>
      </c>
      <c r="E44" s="499">
        <v>0</v>
      </c>
      <c r="F44" s="500">
        <v>18.2</v>
      </c>
      <c r="G44" s="500">
        <v>79</v>
      </c>
      <c r="H44" s="500">
        <v>1</v>
      </c>
      <c r="I44" s="664" t="s">
        <v>429</v>
      </c>
      <c r="J44" s="665"/>
      <c r="K44" s="506" t="s">
        <v>123</v>
      </c>
    </row>
    <row r="45" spans="1:11" ht="15" thickBot="1">
      <c r="A45" s="495">
        <v>20</v>
      </c>
      <c r="B45" s="488" t="s">
        <v>445</v>
      </c>
      <c r="C45" s="489">
        <v>14.6</v>
      </c>
      <c r="D45" s="488">
        <v>29</v>
      </c>
      <c r="E45" s="488">
        <v>0</v>
      </c>
      <c r="F45" s="489">
        <v>19.600000000000001</v>
      </c>
      <c r="G45" s="489">
        <v>76</v>
      </c>
      <c r="H45" s="494">
        <v>0</v>
      </c>
      <c r="I45" s="662" t="s">
        <v>429</v>
      </c>
      <c r="J45" s="663"/>
    </row>
    <row r="46" spans="1:11" ht="15" thickBot="1">
      <c r="A46" s="495">
        <v>21</v>
      </c>
      <c r="B46" s="488" t="s">
        <v>446</v>
      </c>
      <c r="C46" s="489">
        <v>12.4</v>
      </c>
      <c r="D46" s="488">
        <v>29.4</v>
      </c>
      <c r="E46" s="488">
        <v>0</v>
      </c>
      <c r="F46" s="489">
        <v>18.8</v>
      </c>
      <c r="G46" s="489">
        <v>79</v>
      </c>
      <c r="H46" s="494">
        <v>0</v>
      </c>
      <c r="I46" s="662" t="s">
        <v>429</v>
      </c>
      <c r="J46" s="663"/>
    </row>
    <row r="47" spans="1:11" ht="15" thickBot="1">
      <c r="A47" s="495">
        <v>22</v>
      </c>
      <c r="B47" s="488" t="s">
        <v>441</v>
      </c>
      <c r="C47" s="489">
        <v>18.399999999999999</v>
      </c>
      <c r="D47" s="488">
        <v>27.6</v>
      </c>
      <c r="E47" s="488">
        <v>0</v>
      </c>
      <c r="F47" s="489">
        <v>21</v>
      </c>
      <c r="G47" s="489">
        <v>86</v>
      </c>
      <c r="H47" s="489">
        <v>7</v>
      </c>
      <c r="I47" s="662" t="s">
        <v>429</v>
      </c>
      <c r="J47" s="663"/>
    </row>
    <row r="48" spans="1:11" ht="15" thickBot="1">
      <c r="A48" s="495">
        <v>23</v>
      </c>
      <c r="B48" s="488" t="s">
        <v>442</v>
      </c>
      <c r="C48" s="489">
        <v>17.600000000000001</v>
      </c>
      <c r="D48" s="488">
        <v>28.2</v>
      </c>
      <c r="E48" s="488">
        <v>1</v>
      </c>
      <c r="F48" s="489">
        <v>20.399999999999999</v>
      </c>
      <c r="G48" s="489">
        <v>93</v>
      </c>
      <c r="H48" s="489">
        <v>3</v>
      </c>
      <c r="I48" s="662" t="s">
        <v>429</v>
      </c>
      <c r="J48" s="663"/>
    </row>
    <row r="49" spans="1:10" ht="15" thickBot="1">
      <c r="A49" s="497">
        <v>24</v>
      </c>
      <c r="B49" s="488" t="s">
        <v>443</v>
      </c>
      <c r="C49" s="492">
        <v>18.600000000000001</v>
      </c>
      <c r="D49" s="488"/>
      <c r="E49" s="488">
        <v>0</v>
      </c>
      <c r="F49" s="492">
        <v>23.8</v>
      </c>
      <c r="G49" s="489">
        <v>83</v>
      </c>
      <c r="H49" s="494">
        <v>0</v>
      </c>
      <c r="I49" s="662" t="s">
        <v>429</v>
      </c>
      <c r="J49" s="663"/>
    </row>
  </sheetData>
  <mergeCells count="46">
    <mergeCell ref="F23:J23"/>
    <mergeCell ref="I25:J25"/>
    <mergeCell ref="I8:J8"/>
    <mergeCell ref="I9:J9"/>
    <mergeCell ref="I10:J10"/>
    <mergeCell ref="I11:J11"/>
    <mergeCell ref="I12:J12"/>
    <mergeCell ref="I21:J21"/>
    <mergeCell ref="I14:J14"/>
    <mergeCell ref="I16:J16"/>
    <mergeCell ref="I17:J17"/>
    <mergeCell ref="I18:J18"/>
    <mergeCell ref="I19:J19"/>
    <mergeCell ref="I20:J20"/>
    <mergeCell ref="A4:A6"/>
    <mergeCell ref="B4:B6"/>
    <mergeCell ref="C4:D4"/>
    <mergeCell ref="E4:E5"/>
    <mergeCell ref="I41:J41"/>
    <mergeCell ref="I35:J35"/>
    <mergeCell ref="I36:J36"/>
    <mergeCell ref="I37:J37"/>
    <mergeCell ref="I38:J38"/>
    <mergeCell ref="I39:J39"/>
    <mergeCell ref="I13:J13"/>
    <mergeCell ref="I7:J7"/>
    <mergeCell ref="F4:J4"/>
    <mergeCell ref="I6:J6"/>
    <mergeCell ref="I40:J40"/>
    <mergeCell ref="I26:J26"/>
    <mergeCell ref="A23:A25"/>
    <mergeCell ref="B23:B25"/>
    <mergeCell ref="C23:D23"/>
    <mergeCell ref="E23:E24"/>
    <mergeCell ref="I49:J49"/>
    <mergeCell ref="I43:J43"/>
    <mergeCell ref="I44:J44"/>
    <mergeCell ref="I45:J45"/>
    <mergeCell ref="I46:J46"/>
    <mergeCell ref="I47:J47"/>
    <mergeCell ref="I48:J48"/>
    <mergeCell ref="I30:J30"/>
    <mergeCell ref="I31:J31"/>
    <mergeCell ref="I32:J32"/>
    <mergeCell ref="I33:J33"/>
    <mergeCell ref="I34:J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1"/>
  <sheetViews>
    <sheetView zoomScale="85" zoomScaleNormal="85" workbookViewId="0">
      <selection activeCell="S24" sqref="S24"/>
    </sheetView>
  </sheetViews>
  <sheetFormatPr defaultRowHeight="14.4"/>
  <cols>
    <col min="1" max="2" width="9.109375" style="379"/>
    <col min="5" max="5" width="4.33203125" customWidth="1"/>
    <col min="6" max="6" width="7.33203125" customWidth="1"/>
    <col min="7" max="31" width="6.33203125" customWidth="1"/>
    <col min="32" max="32" width="6.6640625" customWidth="1"/>
    <col min="33" max="33" width="4.109375" customWidth="1"/>
    <col min="34" max="35" width="5" customWidth="1"/>
  </cols>
  <sheetData>
    <row r="1" spans="1:48" ht="13.5" customHeight="1" thickBot="1">
      <c r="A1" s="378" t="s">
        <v>229</v>
      </c>
      <c r="B1" s="378" t="s">
        <v>235</v>
      </c>
      <c r="C1" s="378" t="s">
        <v>48</v>
      </c>
      <c r="D1" s="378" t="s">
        <v>124</v>
      </c>
      <c r="E1" s="378"/>
      <c r="F1" t="s">
        <v>67</v>
      </c>
      <c r="G1" s="399" t="s">
        <v>195</v>
      </c>
      <c r="S1" s="397" t="s">
        <v>223</v>
      </c>
    </row>
    <row r="2" spans="1:48">
      <c r="A2" s="379">
        <f>G9</f>
        <v>9</v>
      </c>
      <c r="B2" s="379">
        <v>1</v>
      </c>
      <c r="C2" s="379">
        <v>1</v>
      </c>
      <c r="D2" s="379">
        <v>1</v>
      </c>
      <c r="F2" t="s">
        <v>19</v>
      </c>
      <c r="G2" s="399" t="s">
        <v>225</v>
      </c>
      <c r="N2" s="364"/>
      <c r="O2" s="351" t="s">
        <v>8</v>
      </c>
      <c r="P2" s="351" t="s">
        <v>211</v>
      </c>
      <c r="Q2" s="365"/>
    </row>
    <row r="3" spans="1:48">
      <c r="A3" s="379">
        <f>H9</f>
        <v>1</v>
      </c>
      <c r="B3" s="379">
        <v>1</v>
      </c>
      <c r="C3" s="379">
        <v>2</v>
      </c>
      <c r="D3" s="379">
        <v>2</v>
      </c>
      <c r="F3" t="s">
        <v>20</v>
      </c>
      <c r="G3" s="399" t="s">
        <v>226</v>
      </c>
      <c r="N3" s="366"/>
      <c r="O3" s="349" t="s">
        <v>214</v>
      </c>
      <c r="P3" s="349" t="s">
        <v>212</v>
      </c>
      <c r="Q3" s="352"/>
    </row>
    <row r="4" spans="1:48" ht="15" thickBot="1">
      <c r="A4" s="379">
        <f>I9</f>
        <v>5</v>
      </c>
      <c r="B4" s="379">
        <v>1</v>
      </c>
      <c r="C4" s="379">
        <v>3</v>
      </c>
      <c r="D4" s="379">
        <v>3</v>
      </c>
      <c r="F4" t="s">
        <v>21</v>
      </c>
      <c r="G4" s="400" t="s">
        <v>227</v>
      </c>
      <c r="N4" s="367"/>
      <c r="O4" s="354" t="s">
        <v>215</v>
      </c>
      <c r="P4" s="354" t="s">
        <v>213</v>
      </c>
      <c r="Q4" s="358"/>
    </row>
    <row r="5" spans="1:48">
      <c r="A5" s="379">
        <f>J9</f>
        <v>11</v>
      </c>
      <c r="B5" s="379">
        <v>1</v>
      </c>
      <c r="C5" s="379">
        <v>4</v>
      </c>
      <c r="D5" s="379">
        <v>4</v>
      </c>
      <c r="F5" t="s">
        <v>22</v>
      </c>
    </row>
    <row r="6" spans="1:48" s="359" customFormat="1" ht="15.75" customHeight="1">
      <c r="A6" s="359">
        <f>K9</f>
        <v>10</v>
      </c>
      <c r="B6" s="359">
        <v>1</v>
      </c>
      <c r="C6" s="379">
        <v>5</v>
      </c>
      <c r="D6" s="379">
        <v>5</v>
      </c>
      <c r="H6" s="390"/>
      <c r="I6" s="390"/>
      <c r="J6" s="592">
        <v>1</v>
      </c>
      <c r="K6" s="592"/>
      <c r="L6" s="390"/>
      <c r="M6" s="390"/>
      <c r="N6" s="592">
        <v>2</v>
      </c>
      <c r="O6" s="592"/>
      <c r="P6" s="391"/>
      <c r="Q6" s="391"/>
      <c r="R6" s="592">
        <v>3</v>
      </c>
      <c r="S6" s="592"/>
      <c r="T6" s="391"/>
      <c r="U6" s="391"/>
      <c r="V6" s="592">
        <v>4</v>
      </c>
      <c r="W6" s="592"/>
      <c r="X6" s="391"/>
      <c r="Y6" s="391"/>
      <c r="Z6" s="592">
        <v>5</v>
      </c>
      <c r="AA6" s="592"/>
      <c r="AB6" s="391"/>
      <c r="AC6" s="391"/>
      <c r="AD6" s="592">
        <v>6</v>
      </c>
      <c r="AE6" s="592"/>
    </row>
    <row r="7" spans="1:48" s="359" customFormat="1" ht="15.75" customHeight="1" thickBot="1">
      <c r="A7" s="359">
        <f>L9</f>
        <v>8</v>
      </c>
      <c r="B7" s="359">
        <v>1</v>
      </c>
      <c r="C7" s="379">
        <v>6</v>
      </c>
      <c r="D7" s="379">
        <v>6</v>
      </c>
      <c r="G7" s="381">
        <v>1</v>
      </c>
      <c r="H7" s="392">
        <v>2</v>
      </c>
      <c r="I7" s="382">
        <v>3</v>
      </c>
      <c r="J7" s="383">
        <v>4</v>
      </c>
      <c r="K7" s="382">
        <v>5</v>
      </c>
      <c r="L7" s="392">
        <v>6</v>
      </c>
      <c r="M7" s="382">
        <v>7</v>
      </c>
      <c r="N7" s="383">
        <v>8</v>
      </c>
      <c r="O7" s="382">
        <v>9</v>
      </c>
      <c r="P7" s="382">
        <v>10</v>
      </c>
      <c r="Q7" s="382">
        <v>11</v>
      </c>
      <c r="R7" s="383">
        <v>12</v>
      </c>
      <c r="S7" s="382">
        <v>13</v>
      </c>
      <c r="T7" s="382">
        <v>14</v>
      </c>
      <c r="U7" s="382">
        <v>15</v>
      </c>
      <c r="V7" s="383">
        <v>16</v>
      </c>
      <c r="W7" s="382">
        <v>17</v>
      </c>
      <c r="X7" s="382">
        <v>18</v>
      </c>
      <c r="Y7" s="382">
        <v>19</v>
      </c>
      <c r="Z7" s="383">
        <v>20</v>
      </c>
      <c r="AA7" s="382">
        <v>21</v>
      </c>
      <c r="AB7" s="382">
        <v>22</v>
      </c>
      <c r="AC7" s="382">
        <v>23</v>
      </c>
      <c r="AD7" s="384">
        <v>24</v>
      </c>
      <c r="AE7" s="387">
        <v>25</v>
      </c>
    </row>
    <row r="8" spans="1:48" s="359" customFormat="1" ht="60" customHeight="1" thickBot="1">
      <c r="A8" s="359">
        <f>M9</f>
        <v>6</v>
      </c>
      <c r="B8" s="359">
        <v>1</v>
      </c>
      <c r="C8" s="379">
        <v>7</v>
      </c>
      <c r="D8" s="379">
        <v>7</v>
      </c>
      <c r="F8" s="360" t="s">
        <v>208</v>
      </c>
      <c r="G8" s="393">
        <v>10</v>
      </c>
      <c r="H8" s="395">
        <v>2</v>
      </c>
      <c r="I8" s="395">
        <v>7</v>
      </c>
      <c r="J8" s="394" t="s">
        <v>222</v>
      </c>
      <c r="K8" s="395">
        <v>3</v>
      </c>
      <c r="L8" s="395">
        <v>4</v>
      </c>
      <c r="M8" s="395" t="s">
        <v>222</v>
      </c>
      <c r="N8" s="394">
        <v>5</v>
      </c>
      <c r="O8" s="395">
        <v>6</v>
      </c>
      <c r="P8" s="395">
        <v>9</v>
      </c>
      <c r="Q8" s="395">
        <v>8</v>
      </c>
      <c r="R8" s="394">
        <v>1</v>
      </c>
      <c r="S8" s="395">
        <v>11</v>
      </c>
      <c r="T8" s="395">
        <v>7</v>
      </c>
      <c r="U8" s="395" t="s">
        <v>222</v>
      </c>
      <c r="V8" s="394">
        <v>10</v>
      </c>
      <c r="W8" s="395">
        <v>6</v>
      </c>
      <c r="X8" s="395">
        <v>8</v>
      </c>
      <c r="Y8" s="395">
        <v>5</v>
      </c>
      <c r="Z8" s="394">
        <v>11</v>
      </c>
      <c r="AA8" s="395">
        <v>4</v>
      </c>
      <c r="AB8" s="395">
        <v>2</v>
      </c>
      <c r="AC8" s="395">
        <v>1</v>
      </c>
      <c r="AD8" s="394">
        <v>9</v>
      </c>
      <c r="AE8" s="398">
        <v>3</v>
      </c>
      <c r="AF8" s="380" t="s">
        <v>207</v>
      </c>
      <c r="AG8" s="380" t="s">
        <v>224</v>
      </c>
    </row>
    <row r="9" spans="1:48" s="359" customFormat="1" ht="60.75" customHeight="1" thickBot="1">
      <c r="A9" s="359">
        <f>N9</f>
        <v>3</v>
      </c>
      <c r="B9" s="359">
        <v>1</v>
      </c>
      <c r="C9" s="379">
        <v>8</v>
      </c>
      <c r="D9" s="379">
        <v>8</v>
      </c>
      <c r="F9" s="360" t="s">
        <v>210</v>
      </c>
      <c r="G9" s="393">
        <v>9</v>
      </c>
      <c r="H9" s="395">
        <v>1</v>
      </c>
      <c r="I9" s="395">
        <v>5</v>
      </c>
      <c r="J9" s="394">
        <v>11</v>
      </c>
      <c r="K9" s="395">
        <v>10</v>
      </c>
      <c r="L9" s="395">
        <v>8</v>
      </c>
      <c r="M9" s="395">
        <v>6</v>
      </c>
      <c r="N9" s="394">
        <v>3</v>
      </c>
      <c r="O9" s="395">
        <v>7</v>
      </c>
      <c r="P9" s="395">
        <v>2</v>
      </c>
      <c r="Q9" s="395">
        <v>4</v>
      </c>
      <c r="R9" s="394">
        <v>3</v>
      </c>
      <c r="S9" s="395">
        <v>9</v>
      </c>
      <c r="T9" s="395">
        <v>4</v>
      </c>
      <c r="U9" s="395">
        <v>1</v>
      </c>
      <c r="V9" s="394">
        <v>2</v>
      </c>
      <c r="W9" s="395">
        <v>7</v>
      </c>
      <c r="X9" s="395" t="s">
        <v>222</v>
      </c>
      <c r="Y9" s="395" t="s">
        <v>222</v>
      </c>
      <c r="Z9" s="394" t="s">
        <v>222</v>
      </c>
      <c r="AA9" s="395">
        <v>10</v>
      </c>
      <c r="AB9" s="395">
        <v>5</v>
      </c>
      <c r="AC9" s="395">
        <v>11</v>
      </c>
      <c r="AD9" s="394">
        <v>6</v>
      </c>
      <c r="AE9" s="398">
        <v>8</v>
      </c>
      <c r="AF9" s="380" t="s">
        <v>209</v>
      </c>
    </row>
    <row r="10" spans="1:48" ht="18">
      <c r="A10" s="379">
        <f>O9</f>
        <v>7</v>
      </c>
      <c r="B10" s="359">
        <v>1</v>
      </c>
      <c r="C10" s="379">
        <v>9</v>
      </c>
      <c r="D10" s="379">
        <v>9</v>
      </c>
      <c r="G10" s="381">
        <v>1</v>
      </c>
      <c r="H10" s="392">
        <v>2</v>
      </c>
      <c r="I10" s="382">
        <v>3</v>
      </c>
      <c r="J10" s="383">
        <v>4</v>
      </c>
      <c r="K10" s="382">
        <v>5</v>
      </c>
      <c r="L10" s="392">
        <v>6</v>
      </c>
      <c r="M10" s="382">
        <v>7</v>
      </c>
      <c r="N10" s="383">
        <v>8</v>
      </c>
      <c r="O10" s="382">
        <v>9</v>
      </c>
      <c r="P10" s="382">
        <v>10</v>
      </c>
      <c r="Q10" s="382">
        <v>11</v>
      </c>
      <c r="R10" s="383">
        <v>12</v>
      </c>
      <c r="S10" s="382">
        <v>13</v>
      </c>
      <c r="T10" s="382">
        <v>14</v>
      </c>
      <c r="U10" s="382">
        <v>15</v>
      </c>
      <c r="V10" s="383">
        <v>16</v>
      </c>
      <c r="W10" s="382">
        <v>17</v>
      </c>
      <c r="X10" s="382">
        <v>18</v>
      </c>
      <c r="Y10" s="382">
        <v>19</v>
      </c>
      <c r="Z10" s="383">
        <v>20</v>
      </c>
      <c r="AA10" s="382">
        <v>21</v>
      </c>
      <c r="AB10" s="382">
        <v>22</v>
      </c>
      <c r="AC10" s="382">
        <v>23</v>
      </c>
      <c r="AD10" s="384">
        <v>24</v>
      </c>
      <c r="AE10" s="387">
        <v>25</v>
      </c>
    </row>
    <row r="11" spans="1:48">
      <c r="A11" s="379">
        <f>P9</f>
        <v>2</v>
      </c>
      <c r="B11" s="359">
        <v>1</v>
      </c>
      <c r="C11" s="379">
        <v>10</v>
      </c>
      <c r="D11" s="379">
        <v>10</v>
      </c>
      <c r="G11" s="379" t="s">
        <v>206</v>
      </c>
      <c r="H11" s="349"/>
      <c r="I11" s="349"/>
      <c r="J11" s="355"/>
      <c r="K11" s="349"/>
      <c r="L11" s="349"/>
      <c r="M11" s="349"/>
      <c r="N11" s="355"/>
      <c r="O11" s="349"/>
      <c r="P11" s="349"/>
      <c r="Q11" s="349"/>
      <c r="R11" s="355"/>
      <c r="S11" s="349"/>
      <c r="T11" s="349"/>
      <c r="U11" s="349"/>
      <c r="V11" s="355"/>
      <c r="W11" s="349"/>
      <c r="X11" s="349"/>
      <c r="Y11" s="349"/>
      <c r="Z11" s="355"/>
      <c r="AA11" s="349"/>
      <c r="AB11" s="349"/>
      <c r="AC11" s="349"/>
      <c r="AD11" s="355"/>
      <c r="AE11" s="349"/>
    </row>
    <row r="12" spans="1:48" s="357" customFormat="1" ht="24.75" customHeight="1" thickBot="1">
      <c r="A12" s="388">
        <f>Q9</f>
        <v>4</v>
      </c>
      <c r="B12" s="388">
        <v>1</v>
      </c>
      <c r="C12" s="379">
        <v>11</v>
      </c>
      <c r="D12" s="379">
        <v>11</v>
      </c>
      <c r="G12" s="388"/>
      <c r="H12" s="388"/>
      <c r="I12" s="388"/>
      <c r="J12" s="593">
        <v>1</v>
      </c>
      <c r="K12" s="593"/>
      <c r="L12" s="385"/>
      <c r="M12" s="385"/>
      <c r="N12" s="594">
        <v>2</v>
      </c>
      <c r="O12" s="594"/>
      <c r="P12" s="385"/>
      <c r="R12" s="595">
        <v>3</v>
      </c>
      <c r="S12" s="595"/>
      <c r="T12" s="385"/>
      <c r="U12" s="385"/>
      <c r="V12" s="595">
        <v>4</v>
      </c>
      <c r="W12" s="595"/>
      <c r="X12" s="389"/>
      <c r="Y12" s="389"/>
      <c r="Z12" s="591">
        <v>5</v>
      </c>
      <c r="AA12" s="591"/>
      <c r="AB12" s="389"/>
      <c r="AC12" s="389"/>
      <c r="AD12" s="591">
        <v>6</v>
      </c>
      <c r="AE12" s="591"/>
      <c r="AF12" s="389"/>
      <c r="AG12" s="389"/>
      <c r="AH12" s="389"/>
      <c r="AI12" s="389"/>
      <c r="AJ12" s="389"/>
      <c r="AK12" s="389"/>
      <c r="AL12" s="389"/>
      <c r="AM12" s="389"/>
      <c r="AN12" s="389"/>
      <c r="AO12" s="389"/>
      <c r="AP12" s="389"/>
      <c r="AQ12" s="396"/>
      <c r="AR12" s="396"/>
      <c r="AS12" s="396"/>
      <c r="AT12" s="396"/>
      <c r="AU12" s="396"/>
      <c r="AV12" s="396"/>
    </row>
    <row r="13" spans="1:48" ht="20.25" customHeight="1" thickBot="1">
      <c r="A13" s="379">
        <f>R9</f>
        <v>3</v>
      </c>
      <c r="B13" s="379">
        <v>2</v>
      </c>
      <c r="C13" s="379">
        <v>12</v>
      </c>
      <c r="D13" s="379">
        <v>12</v>
      </c>
      <c r="G13" s="372" t="s">
        <v>26</v>
      </c>
      <c r="H13" s="373" t="s">
        <v>29</v>
      </c>
      <c r="I13" s="374"/>
      <c r="K13" s="375" t="s">
        <v>216</v>
      </c>
      <c r="L13" s="376" t="s">
        <v>128</v>
      </c>
      <c r="N13" s="376" t="s">
        <v>31</v>
      </c>
      <c r="O13" s="386" t="s">
        <v>219</v>
      </c>
      <c r="W13" s="401"/>
      <c r="X13" s="402"/>
      <c r="Y13" s="402"/>
      <c r="Z13" s="351"/>
      <c r="AA13" s="403"/>
      <c r="AB13" s="403"/>
      <c r="AC13" s="365"/>
      <c r="AD13" s="389"/>
      <c r="AE13" s="389"/>
      <c r="AF13" s="349"/>
      <c r="AG13" s="349"/>
      <c r="AH13" s="349"/>
      <c r="AI13" s="349"/>
      <c r="AJ13" s="349"/>
      <c r="AK13" s="349"/>
      <c r="AL13" s="349"/>
      <c r="AM13" s="349"/>
      <c r="AN13" s="349"/>
      <c r="AO13" s="349"/>
      <c r="AP13" s="349"/>
      <c r="AQ13" s="349"/>
      <c r="AR13" s="349"/>
      <c r="AS13" s="349"/>
      <c r="AT13" s="349"/>
      <c r="AU13" s="349"/>
      <c r="AV13" s="349"/>
    </row>
    <row r="14" spans="1:48" ht="15" customHeight="1" thickBot="1">
      <c r="A14" s="379">
        <f>S9</f>
        <v>9</v>
      </c>
      <c r="B14" s="379">
        <v>2</v>
      </c>
      <c r="C14" s="379">
        <v>13</v>
      </c>
      <c r="D14" s="379">
        <v>13</v>
      </c>
      <c r="G14" s="361">
        <v>1</v>
      </c>
      <c r="H14" s="364" t="s">
        <v>150</v>
      </c>
      <c r="I14" s="351"/>
      <c r="K14" s="368" t="s">
        <v>1</v>
      </c>
      <c r="L14" s="370"/>
      <c r="N14" s="365" t="s">
        <v>1</v>
      </c>
      <c r="O14" t="s">
        <v>249</v>
      </c>
      <c r="W14" s="404"/>
      <c r="X14" s="405" t="s">
        <v>228</v>
      </c>
      <c r="Y14" s="406"/>
      <c r="Z14" s="349"/>
      <c r="AA14" s="396"/>
      <c r="AB14" s="396"/>
      <c r="AC14" s="352"/>
      <c r="AD14" s="349"/>
      <c r="AE14" s="349"/>
      <c r="AF14" s="349"/>
      <c r="AG14" s="349"/>
      <c r="AH14" s="349"/>
      <c r="AI14" s="349"/>
      <c r="AJ14" s="349"/>
      <c r="AK14" s="349"/>
      <c r="AL14" s="349"/>
      <c r="AM14" s="349"/>
      <c r="AN14" s="349"/>
      <c r="AO14" s="349"/>
      <c r="AP14" s="349"/>
      <c r="AQ14" s="349"/>
      <c r="AR14" s="349"/>
      <c r="AS14" s="349"/>
      <c r="AT14" s="349"/>
      <c r="AU14" s="349"/>
      <c r="AV14" s="349"/>
    </row>
    <row r="15" spans="1:48" ht="15" customHeight="1" thickBot="1">
      <c r="A15" s="379">
        <f>T9</f>
        <v>4</v>
      </c>
      <c r="B15" s="379">
        <v>2</v>
      </c>
      <c r="C15" s="379">
        <v>14</v>
      </c>
      <c r="D15" s="379">
        <v>14</v>
      </c>
      <c r="G15" s="362">
        <v>2</v>
      </c>
      <c r="H15" s="366" t="s">
        <v>180</v>
      </c>
      <c r="I15" s="349"/>
      <c r="K15" s="350">
        <v>500</v>
      </c>
      <c r="L15" s="356"/>
      <c r="N15" s="352" t="s">
        <v>121</v>
      </c>
      <c r="O15" t="s">
        <v>220</v>
      </c>
      <c r="W15" s="366"/>
      <c r="X15" s="407" t="s">
        <v>229</v>
      </c>
      <c r="Y15" s="408" t="s">
        <v>17</v>
      </c>
      <c r="Z15" s="409"/>
      <c r="AA15" s="410"/>
      <c r="AB15" s="411"/>
      <c r="AC15" s="412"/>
      <c r="AD15" s="389"/>
      <c r="AE15" s="389"/>
      <c r="AF15" s="349"/>
      <c r="AG15" s="349"/>
      <c r="AH15" s="349"/>
      <c r="AI15" s="349"/>
      <c r="AJ15" s="349"/>
      <c r="AK15" s="349"/>
      <c r="AL15" s="349"/>
      <c r="AM15" s="349"/>
      <c r="AN15" s="349"/>
      <c r="AO15" s="349"/>
      <c r="AP15" s="349"/>
      <c r="AQ15" s="349"/>
      <c r="AR15" s="349"/>
      <c r="AS15" s="349"/>
      <c r="AT15" s="349"/>
      <c r="AU15" s="349"/>
      <c r="AV15" s="349"/>
    </row>
    <row r="16" spans="1:48" ht="15" customHeight="1">
      <c r="A16" s="379">
        <f>U9</f>
        <v>1</v>
      </c>
      <c r="B16" s="379">
        <v>2</v>
      </c>
      <c r="C16" s="379">
        <v>15</v>
      </c>
      <c r="D16" s="379">
        <v>15</v>
      </c>
      <c r="G16" s="362">
        <v>3</v>
      </c>
      <c r="H16" s="366" t="s">
        <v>151</v>
      </c>
      <c r="I16" s="349"/>
      <c r="K16" s="350">
        <v>250</v>
      </c>
      <c r="L16" s="356"/>
      <c r="N16" s="352" t="s">
        <v>121</v>
      </c>
      <c r="O16" t="s">
        <v>221</v>
      </c>
      <c r="W16" s="366"/>
      <c r="X16" s="413" t="s">
        <v>200</v>
      </c>
      <c r="Y16" s="414" t="s">
        <v>183</v>
      </c>
      <c r="Z16" s="414"/>
      <c r="AA16" s="415"/>
      <c r="AB16" s="416"/>
      <c r="AC16" s="417"/>
    </row>
    <row r="17" spans="1:29" ht="15" customHeight="1">
      <c r="A17" s="379">
        <f>V9</f>
        <v>2</v>
      </c>
      <c r="B17" s="379">
        <v>2</v>
      </c>
      <c r="C17" s="379">
        <v>16</v>
      </c>
      <c r="D17" s="379">
        <v>16</v>
      </c>
      <c r="G17" s="362">
        <v>4</v>
      </c>
      <c r="H17" s="366" t="s">
        <v>153</v>
      </c>
      <c r="I17" s="349"/>
      <c r="K17" s="350">
        <v>200</v>
      </c>
      <c r="L17" s="356"/>
      <c r="N17" s="352" t="s">
        <v>121</v>
      </c>
      <c r="O17" t="s">
        <v>217</v>
      </c>
      <c r="W17" s="366"/>
      <c r="X17" s="418" t="s">
        <v>202</v>
      </c>
      <c r="Y17" s="419" t="s">
        <v>151</v>
      </c>
      <c r="Z17" s="419"/>
      <c r="AA17" s="420"/>
      <c r="AB17" s="421"/>
      <c r="AC17" s="412"/>
    </row>
    <row r="18" spans="1:29" ht="15" customHeight="1">
      <c r="A18" s="379">
        <f>W9</f>
        <v>7</v>
      </c>
      <c r="B18" s="379">
        <v>2</v>
      </c>
      <c r="C18" s="379">
        <v>17</v>
      </c>
      <c r="D18" s="379">
        <v>17</v>
      </c>
      <c r="G18" s="362">
        <v>5</v>
      </c>
      <c r="H18" s="366" t="s">
        <v>153</v>
      </c>
      <c r="I18" s="349"/>
      <c r="K18" s="350">
        <v>200</v>
      </c>
      <c r="L18" s="507" t="s">
        <v>154</v>
      </c>
      <c r="N18" s="352" t="s">
        <v>121</v>
      </c>
      <c r="O18" t="s">
        <v>218</v>
      </c>
      <c r="W18" s="366"/>
      <c r="X18" s="418">
        <v>4</v>
      </c>
      <c r="Y18" s="422" t="s">
        <v>153</v>
      </c>
      <c r="Z18" s="422"/>
      <c r="AA18" s="420"/>
      <c r="AB18" s="421"/>
      <c r="AC18" s="417"/>
    </row>
    <row r="19" spans="1:29" ht="15" customHeight="1">
      <c r="A19" s="379" t="str">
        <f>X9</f>
        <v>x</v>
      </c>
      <c r="B19" s="379">
        <v>2</v>
      </c>
      <c r="C19" s="379">
        <v>18</v>
      </c>
      <c r="D19" s="379">
        <v>18</v>
      </c>
      <c r="G19" s="362">
        <v>6</v>
      </c>
      <c r="H19" s="366" t="s">
        <v>196</v>
      </c>
      <c r="I19" s="349"/>
      <c r="K19" s="350">
        <v>500</v>
      </c>
      <c r="L19" s="356"/>
      <c r="N19" s="352" t="s">
        <v>121</v>
      </c>
      <c r="W19" s="366"/>
      <c r="X19" s="418" t="s">
        <v>201</v>
      </c>
      <c r="Y19" s="422" t="s">
        <v>153</v>
      </c>
      <c r="Z19" s="422"/>
      <c r="AA19" s="422" t="s">
        <v>173</v>
      </c>
      <c r="AB19" s="421"/>
      <c r="AC19" s="417"/>
    </row>
    <row r="20" spans="1:29" ht="15" customHeight="1" thickBot="1">
      <c r="A20" s="379" t="str">
        <f>Y9</f>
        <v>x</v>
      </c>
      <c r="B20" s="379">
        <v>2</v>
      </c>
      <c r="C20" s="379">
        <v>19</v>
      </c>
      <c r="D20" s="379">
        <v>19</v>
      </c>
      <c r="G20" s="362">
        <v>7</v>
      </c>
      <c r="H20" s="366" t="s">
        <v>181</v>
      </c>
      <c r="I20" s="349"/>
      <c r="K20" s="350" t="s">
        <v>182</v>
      </c>
      <c r="L20" s="356"/>
      <c r="N20" s="352" t="s">
        <v>166</v>
      </c>
      <c r="W20" s="366"/>
      <c r="X20" s="423" t="s">
        <v>199</v>
      </c>
      <c r="Y20" s="424" t="s">
        <v>196</v>
      </c>
      <c r="Z20" s="424"/>
      <c r="AA20" s="425"/>
      <c r="AB20" s="426"/>
      <c r="AC20" s="417"/>
    </row>
    <row r="21" spans="1:29" ht="15" customHeight="1">
      <c r="A21" s="379" t="str">
        <f>Z9</f>
        <v>x</v>
      </c>
      <c r="B21" s="379">
        <v>2</v>
      </c>
      <c r="C21" s="379">
        <v>20</v>
      </c>
      <c r="D21" s="379">
        <v>20</v>
      </c>
      <c r="G21" s="362">
        <v>8</v>
      </c>
      <c r="H21" s="366" t="s">
        <v>155</v>
      </c>
      <c r="I21" s="349"/>
      <c r="K21" s="350" t="s">
        <v>156</v>
      </c>
      <c r="L21" s="356"/>
      <c r="N21" s="352" t="s">
        <v>166</v>
      </c>
      <c r="W21" s="366"/>
      <c r="X21" s="427"/>
      <c r="Y21" s="428"/>
      <c r="Z21" s="428"/>
      <c r="AA21" s="349"/>
      <c r="AB21" s="349"/>
      <c r="AC21" s="417"/>
    </row>
    <row r="22" spans="1:29" ht="15" customHeight="1" thickBot="1">
      <c r="A22" s="379">
        <f>AA9</f>
        <v>10</v>
      </c>
      <c r="B22" s="379">
        <v>2</v>
      </c>
      <c r="C22" s="379">
        <v>21</v>
      </c>
      <c r="D22" s="379">
        <v>21</v>
      </c>
      <c r="G22" s="362">
        <v>9</v>
      </c>
      <c r="H22" s="366" t="s">
        <v>157</v>
      </c>
      <c r="I22" s="349"/>
      <c r="K22" s="350" t="s">
        <v>158</v>
      </c>
      <c r="L22" s="507" t="s">
        <v>154</v>
      </c>
      <c r="N22" s="352" t="s">
        <v>166</v>
      </c>
      <c r="W22" s="366"/>
      <c r="X22" s="405" t="s">
        <v>203</v>
      </c>
      <c r="Y22" s="428"/>
      <c r="Z22" s="428"/>
      <c r="AA22" s="349"/>
      <c r="AB22" s="349"/>
      <c r="AC22" s="417"/>
    </row>
    <row r="23" spans="1:29" ht="15" customHeight="1" thickBot="1">
      <c r="A23" s="379">
        <f>AB9</f>
        <v>5</v>
      </c>
      <c r="B23" s="379">
        <v>2</v>
      </c>
      <c r="C23" s="379">
        <v>22</v>
      </c>
      <c r="D23" s="379">
        <v>22</v>
      </c>
      <c r="G23" s="362">
        <v>10</v>
      </c>
      <c r="H23" s="366" t="s">
        <v>197</v>
      </c>
      <c r="I23" s="349"/>
      <c r="K23" s="350" t="s">
        <v>182</v>
      </c>
      <c r="L23" s="356"/>
      <c r="N23" s="352" t="s">
        <v>166</v>
      </c>
      <c r="W23" s="366"/>
      <c r="X23" s="407" t="s">
        <v>229</v>
      </c>
      <c r="Y23" s="408" t="s">
        <v>17</v>
      </c>
      <c r="Z23" s="409"/>
      <c r="AA23" s="410"/>
      <c r="AB23" s="411"/>
      <c r="AC23" s="417"/>
    </row>
    <row r="24" spans="1:29" ht="15" customHeight="1" thickBot="1">
      <c r="A24" s="379">
        <f>AC9</f>
        <v>11</v>
      </c>
      <c r="B24" s="379">
        <v>2</v>
      </c>
      <c r="C24" s="379">
        <v>23</v>
      </c>
      <c r="D24" s="379">
        <v>23</v>
      </c>
      <c r="G24" s="363">
        <v>11</v>
      </c>
      <c r="H24" s="367" t="s">
        <v>159</v>
      </c>
      <c r="I24" s="354"/>
      <c r="K24" s="369" t="s">
        <v>160</v>
      </c>
      <c r="L24" s="371"/>
      <c r="N24" s="358" t="s">
        <v>167</v>
      </c>
      <c r="W24" s="366"/>
      <c r="X24" s="418" t="s">
        <v>176</v>
      </c>
      <c r="Y24" s="422" t="s">
        <v>183</v>
      </c>
      <c r="Z24" s="422"/>
      <c r="AA24" s="420"/>
      <c r="AB24" s="421"/>
      <c r="AC24" s="417"/>
    </row>
    <row r="25" spans="1:29" ht="15" customHeight="1">
      <c r="A25" s="379">
        <f>AD9</f>
        <v>6</v>
      </c>
      <c r="B25" s="379">
        <v>2</v>
      </c>
      <c r="C25" s="379">
        <v>24</v>
      </c>
      <c r="D25" s="379">
        <v>24</v>
      </c>
      <c r="W25" s="366"/>
      <c r="X25" s="418" t="s">
        <v>175</v>
      </c>
      <c r="Y25" s="422" t="s">
        <v>151</v>
      </c>
      <c r="Z25" s="422"/>
      <c r="AA25" s="420"/>
      <c r="AB25" s="421"/>
      <c r="AC25" s="417"/>
    </row>
    <row r="26" spans="1:29" ht="15" customHeight="1">
      <c r="A26" s="379">
        <f>AE9</f>
        <v>8</v>
      </c>
      <c r="B26" s="379">
        <v>2</v>
      </c>
      <c r="C26" s="379">
        <v>25</v>
      </c>
      <c r="D26" s="379">
        <v>25</v>
      </c>
      <c r="W26" s="366"/>
      <c r="X26" s="418" t="s">
        <v>174</v>
      </c>
      <c r="Y26" s="422" t="s">
        <v>153</v>
      </c>
      <c r="Z26" s="422"/>
      <c r="AA26" s="422" t="s">
        <v>173</v>
      </c>
      <c r="AB26" s="421"/>
      <c r="AC26" s="417"/>
    </row>
    <row r="27" spans="1:29" ht="15" customHeight="1">
      <c r="A27" s="379">
        <f>G8</f>
        <v>10</v>
      </c>
      <c r="B27" s="379">
        <v>3</v>
      </c>
      <c r="C27" s="379">
        <v>1</v>
      </c>
      <c r="D27" s="379">
        <v>26</v>
      </c>
      <c r="W27" s="366"/>
      <c r="X27" s="418" t="s">
        <v>177</v>
      </c>
      <c r="Y27" s="422" t="s">
        <v>196</v>
      </c>
      <c r="Z27" s="422"/>
      <c r="AA27" s="420"/>
      <c r="AB27" s="421"/>
      <c r="AC27" s="417"/>
    </row>
    <row r="28" spans="1:29" ht="15" thickBot="1">
      <c r="A28" s="379">
        <f>H8</f>
        <v>2</v>
      </c>
      <c r="B28" s="379">
        <v>3</v>
      </c>
      <c r="C28" s="379">
        <v>2</v>
      </c>
      <c r="D28" s="379">
        <v>27</v>
      </c>
      <c r="W28" s="366"/>
      <c r="X28" s="423" t="s">
        <v>178</v>
      </c>
      <c r="Y28" s="424" t="s">
        <v>151</v>
      </c>
      <c r="Z28" s="424"/>
      <c r="AA28" s="425"/>
      <c r="AB28" s="426"/>
      <c r="AC28" s="417"/>
    </row>
    <row r="29" spans="1:29">
      <c r="A29" s="379">
        <f>I8</f>
        <v>7</v>
      </c>
      <c r="B29" s="379">
        <v>3</v>
      </c>
      <c r="C29" s="379">
        <v>3</v>
      </c>
      <c r="D29" s="379">
        <v>28</v>
      </c>
      <c r="W29" s="366"/>
      <c r="X29" s="427"/>
      <c r="Y29" s="428"/>
      <c r="Z29" s="428"/>
      <c r="AA29" s="349"/>
      <c r="AB29" s="349"/>
      <c r="AC29" s="417"/>
    </row>
    <row r="30" spans="1:29" ht="15" thickBot="1">
      <c r="A30" s="379" t="str">
        <f>J8</f>
        <v>x</v>
      </c>
      <c r="B30" s="379">
        <v>3</v>
      </c>
      <c r="C30" s="379">
        <v>4</v>
      </c>
      <c r="D30" s="379">
        <v>29</v>
      </c>
      <c r="W30" s="366"/>
      <c r="X30" s="405" t="s">
        <v>205</v>
      </c>
      <c r="Y30" s="428"/>
      <c r="Z30" s="428"/>
      <c r="AA30" s="349"/>
      <c r="AB30" s="349"/>
      <c r="AC30" s="417"/>
    </row>
    <row r="31" spans="1:29" ht="15" thickBot="1">
      <c r="A31" s="379">
        <f>K8</f>
        <v>3</v>
      </c>
      <c r="B31" s="379">
        <v>3</v>
      </c>
      <c r="C31" s="379">
        <v>5</v>
      </c>
      <c r="D31" s="379">
        <v>30</v>
      </c>
      <c r="W31" s="366"/>
      <c r="X31" s="407" t="s">
        <v>229</v>
      </c>
      <c r="Y31" s="408" t="s">
        <v>17</v>
      </c>
      <c r="Z31" s="409"/>
      <c r="AA31" s="410"/>
      <c r="AB31" s="411"/>
      <c r="AC31" s="417"/>
    </row>
    <row r="32" spans="1:29" ht="15" thickBot="1">
      <c r="A32" s="379">
        <f>L8</f>
        <v>4</v>
      </c>
      <c r="B32" s="379">
        <v>3</v>
      </c>
      <c r="C32" s="379">
        <v>6</v>
      </c>
      <c r="D32" s="379">
        <v>31</v>
      </c>
      <c r="W32" s="366"/>
      <c r="X32" s="423" t="s">
        <v>179</v>
      </c>
      <c r="Y32" s="424" t="s">
        <v>151</v>
      </c>
      <c r="Z32" s="424"/>
      <c r="AA32" s="425"/>
      <c r="AB32" s="426"/>
      <c r="AC32" s="417"/>
    </row>
    <row r="33" spans="1:29" ht="15" thickBot="1">
      <c r="A33" s="379" t="str">
        <f>M8</f>
        <v>x</v>
      </c>
      <c r="B33" s="379">
        <v>3</v>
      </c>
      <c r="C33" s="379">
        <v>7</v>
      </c>
      <c r="D33" s="379">
        <v>32</v>
      </c>
      <c r="W33" s="367"/>
      <c r="X33" s="354"/>
      <c r="Y33" s="354"/>
      <c r="Z33" s="354"/>
      <c r="AA33" s="354"/>
      <c r="AB33" s="354"/>
      <c r="AC33" s="358"/>
    </row>
    <row r="34" spans="1:29">
      <c r="A34" s="379">
        <f>N8</f>
        <v>5</v>
      </c>
      <c r="B34" s="379">
        <v>3</v>
      </c>
      <c r="C34" s="379">
        <v>8</v>
      </c>
      <c r="D34" s="379">
        <v>33</v>
      </c>
    </row>
    <row r="35" spans="1:29">
      <c r="A35" s="379">
        <f>O8</f>
        <v>6</v>
      </c>
      <c r="B35" s="379">
        <v>3</v>
      </c>
      <c r="C35" s="379">
        <v>9</v>
      </c>
      <c r="D35" s="379">
        <v>34</v>
      </c>
    </row>
    <row r="36" spans="1:29">
      <c r="A36" s="379">
        <f>P8</f>
        <v>9</v>
      </c>
      <c r="B36" s="379">
        <v>3</v>
      </c>
      <c r="C36" s="379">
        <v>10</v>
      </c>
      <c r="D36" s="379">
        <v>35</v>
      </c>
    </row>
    <row r="37" spans="1:29">
      <c r="A37" s="379">
        <f>Q8</f>
        <v>8</v>
      </c>
      <c r="B37" s="379">
        <v>3</v>
      </c>
      <c r="C37" s="379">
        <v>11</v>
      </c>
      <c r="D37" s="379">
        <v>36</v>
      </c>
    </row>
    <row r="38" spans="1:29">
      <c r="A38" s="379">
        <f>R8</f>
        <v>1</v>
      </c>
      <c r="B38" s="379">
        <v>3</v>
      </c>
      <c r="C38" s="379">
        <v>12</v>
      </c>
      <c r="D38" s="379">
        <v>37</v>
      </c>
    </row>
    <row r="39" spans="1:29">
      <c r="A39" s="379">
        <f>S8</f>
        <v>11</v>
      </c>
      <c r="B39" s="379">
        <v>3</v>
      </c>
      <c r="C39" s="379">
        <v>13</v>
      </c>
      <c r="D39" s="379">
        <v>38</v>
      </c>
    </row>
    <row r="40" spans="1:29">
      <c r="A40" s="379">
        <f>T8</f>
        <v>7</v>
      </c>
      <c r="B40" s="379">
        <v>4</v>
      </c>
      <c r="C40" s="379">
        <v>14</v>
      </c>
      <c r="D40" s="379">
        <v>39</v>
      </c>
    </row>
    <row r="41" spans="1:29">
      <c r="A41" s="379" t="str">
        <f>U8</f>
        <v>x</v>
      </c>
      <c r="B41" s="379">
        <v>4</v>
      </c>
      <c r="C41" s="379">
        <v>15</v>
      </c>
      <c r="D41" s="379">
        <v>40</v>
      </c>
    </row>
    <row r="42" spans="1:29">
      <c r="A42" s="379">
        <f>V8</f>
        <v>10</v>
      </c>
      <c r="B42" s="379">
        <v>4</v>
      </c>
      <c r="C42" s="379">
        <v>16</v>
      </c>
      <c r="D42" s="379">
        <v>41</v>
      </c>
    </row>
    <row r="43" spans="1:29">
      <c r="A43" s="379">
        <f>W8</f>
        <v>6</v>
      </c>
      <c r="B43" s="379">
        <v>4</v>
      </c>
      <c r="C43" s="379">
        <v>17</v>
      </c>
      <c r="D43" s="379">
        <v>42</v>
      </c>
    </row>
    <row r="44" spans="1:29">
      <c r="A44" s="379">
        <f>X8</f>
        <v>8</v>
      </c>
      <c r="B44" s="379">
        <v>4</v>
      </c>
      <c r="C44" s="379">
        <v>18</v>
      </c>
      <c r="D44" s="379">
        <v>43</v>
      </c>
    </row>
    <row r="45" spans="1:29">
      <c r="A45" s="379">
        <f>Y8</f>
        <v>5</v>
      </c>
      <c r="B45" s="379">
        <v>4</v>
      </c>
      <c r="C45" s="379">
        <v>19</v>
      </c>
      <c r="D45" s="379">
        <v>44</v>
      </c>
    </row>
    <row r="46" spans="1:29">
      <c r="A46" s="379">
        <f>Z8</f>
        <v>11</v>
      </c>
      <c r="B46" s="379">
        <v>4</v>
      </c>
      <c r="C46" s="379">
        <v>20</v>
      </c>
      <c r="D46" s="379">
        <v>45</v>
      </c>
    </row>
    <row r="47" spans="1:29">
      <c r="A47" s="379">
        <f>AA8</f>
        <v>4</v>
      </c>
      <c r="B47" s="379">
        <v>4</v>
      </c>
      <c r="C47" s="379">
        <v>21</v>
      </c>
      <c r="D47" s="379">
        <v>46</v>
      </c>
    </row>
    <row r="48" spans="1:29">
      <c r="A48" s="379">
        <f>AB8</f>
        <v>2</v>
      </c>
      <c r="B48" s="379">
        <v>4</v>
      </c>
      <c r="C48" s="379">
        <v>22</v>
      </c>
      <c r="D48" s="379">
        <v>47</v>
      </c>
    </row>
    <row r="49" spans="1:4">
      <c r="A49" s="379">
        <f>AC8</f>
        <v>1</v>
      </c>
      <c r="B49" s="379">
        <v>4</v>
      </c>
      <c r="C49" s="379">
        <v>23</v>
      </c>
      <c r="D49" s="379">
        <v>48</v>
      </c>
    </row>
    <row r="50" spans="1:4">
      <c r="A50" s="379">
        <f>AD8</f>
        <v>9</v>
      </c>
      <c r="B50" s="379">
        <v>4</v>
      </c>
      <c r="C50" s="379">
        <v>24</v>
      </c>
      <c r="D50" s="379">
        <v>49</v>
      </c>
    </row>
    <row r="51" spans="1:4">
      <c r="A51" s="379">
        <f>AE8</f>
        <v>3</v>
      </c>
      <c r="B51" s="379">
        <v>4</v>
      </c>
      <c r="C51" s="379">
        <v>25</v>
      </c>
      <c r="D51" s="379">
        <v>50</v>
      </c>
    </row>
  </sheetData>
  <mergeCells count="12">
    <mergeCell ref="AD12:AE12"/>
    <mergeCell ref="J6:K6"/>
    <mergeCell ref="N6:O6"/>
    <mergeCell ref="R6:S6"/>
    <mergeCell ref="V6:W6"/>
    <mergeCell ref="Z6:AA6"/>
    <mergeCell ref="AD6:AE6"/>
    <mergeCell ref="J12:K12"/>
    <mergeCell ref="N12:O12"/>
    <mergeCell ref="R12:S12"/>
    <mergeCell ref="V12:W12"/>
    <mergeCell ref="Z12:AA12"/>
  </mergeCells>
  <pageMargins left="0.23622047244094491" right="0.23622047244094491" top="0.74803149606299213" bottom="0.74803149606299213" header="0.31496062992125984" footer="0.31496062992125984"/>
  <pageSetup paperSize="9" scale="65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19" sqref="Q19"/>
    </sheetView>
  </sheetViews>
  <sheetFormatPr defaultRowHeight="14.4"/>
  <sheetData/>
  <pageMargins left="0.25" right="0.25" top="0.75" bottom="0.75" header="0.3" footer="0.3"/>
  <pageSetup paperSize="9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zoomScale="85" zoomScaleNormal="85" workbookViewId="0">
      <selection activeCell="D2" sqref="D2"/>
    </sheetView>
  </sheetViews>
  <sheetFormatPr defaultRowHeight="14.4"/>
  <cols>
    <col min="1" max="1" width="7.33203125" customWidth="1"/>
    <col min="2" max="27" width="6.6640625" customWidth="1"/>
    <col min="28" max="28" width="4.109375" customWidth="1"/>
    <col min="29" max="30" width="5" customWidth="1"/>
  </cols>
  <sheetData>
    <row r="1" spans="1:43" ht="13.5" customHeight="1" thickBot="1">
      <c r="A1" t="s">
        <v>67</v>
      </c>
      <c r="B1" s="399" t="s">
        <v>195</v>
      </c>
      <c r="N1" s="397" t="s">
        <v>223</v>
      </c>
    </row>
    <row r="2" spans="1:43">
      <c r="A2" t="s">
        <v>19</v>
      </c>
      <c r="B2" s="399" t="s">
        <v>225</v>
      </c>
      <c r="I2" s="364"/>
      <c r="J2" s="351" t="s">
        <v>8</v>
      </c>
      <c r="K2" s="351" t="s">
        <v>211</v>
      </c>
      <c r="L2" s="365"/>
    </row>
    <row r="3" spans="1:43">
      <c r="A3" t="s">
        <v>20</v>
      </c>
      <c r="B3" s="399" t="s">
        <v>226</v>
      </c>
      <c r="I3" s="366"/>
      <c r="J3" s="349" t="s">
        <v>214</v>
      </c>
      <c r="K3" s="349" t="s">
        <v>212</v>
      </c>
      <c r="L3" s="352"/>
    </row>
    <row r="4" spans="1:43" ht="15" thickBot="1">
      <c r="A4" t="s">
        <v>21</v>
      </c>
      <c r="B4" s="400" t="s">
        <v>227</v>
      </c>
      <c r="I4" s="367"/>
      <c r="J4" s="354" t="s">
        <v>215</v>
      </c>
      <c r="K4" s="354" t="s">
        <v>213</v>
      </c>
      <c r="L4" s="358"/>
    </row>
    <row r="5" spans="1:43">
      <c r="A5" t="s">
        <v>22</v>
      </c>
    </row>
    <row r="6" spans="1:43" s="359" customFormat="1" ht="15.75" customHeight="1">
      <c r="C6" s="390"/>
      <c r="D6" s="390"/>
      <c r="E6" s="592">
        <v>1</v>
      </c>
      <c r="F6" s="592"/>
      <c r="G6" s="390"/>
      <c r="H6" s="390"/>
      <c r="I6" s="592">
        <v>2</v>
      </c>
      <c r="J6" s="592"/>
      <c r="K6" s="391"/>
      <c r="L6" s="391"/>
      <c r="M6" s="592">
        <v>3</v>
      </c>
      <c r="N6" s="592"/>
      <c r="O6" s="391"/>
      <c r="P6" s="391"/>
      <c r="Q6" s="592">
        <v>4</v>
      </c>
      <c r="R6" s="592"/>
      <c r="S6" s="391"/>
      <c r="T6" s="391"/>
      <c r="U6" s="592">
        <v>5</v>
      </c>
      <c r="V6" s="592"/>
      <c r="W6" s="391"/>
      <c r="X6" s="391"/>
      <c r="Y6" s="592">
        <v>6</v>
      </c>
      <c r="Z6" s="592"/>
    </row>
    <row r="7" spans="1:43" s="359" customFormat="1" ht="15.75" customHeight="1" thickBot="1">
      <c r="B7" s="381">
        <v>1</v>
      </c>
      <c r="C7" s="392">
        <v>2</v>
      </c>
      <c r="D7" s="382">
        <v>3</v>
      </c>
      <c r="E7" s="383">
        <v>4</v>
      </c>
      <c r="F7" s="382">
        <v>5</v>
      </c>
      <c r="G7" s="392">
        <v>6</v>
      </c>
      <c r="H7" s="382">
        <v>7</v>
      </c>
      <c r="I7" s="383">
        <v>8</v>
      </c>
      <c r="J7" s="382">
        <v>9</v>
      </c>
      <c r="K7" s="382">
        <v>10</v>
      </c>
      <c r="L7" s="382">
        <v>11</v>
      </c>
      <c r="M7" s="383">
        <v>12</v>
      </c>
      <c r="N7" s="382">
        <v>13</v>
      </c>
      <c r="O7" s="382">
        <v>14</v>
      </c>
      <c r="P7" s="382">
        <v>15</v>
      </c>
      <c r="Q7" s="383">
        <v>16</v>
      </c>
      <c r="R7" s="382">
        <v>17</v>
      </c>
      <c r="S7" s="382">
        <v>18</v>
      </c>
      <c r="T7" s="382">
        <v>19</v>
      </c>
      <c r="U7" s="383">
        <v>20</v>
      </c>
      <c r="V7" s="382">
        <v>21</v>
      </c>
      <c r="W7" s="382">
        <v>22</v>
      </c>
      <c r="X7" s="382">
        <v>23</v>
      </c>
      <c r="Y7" s="384">
        <v>24</v>
      </c>
      <c r="Z7" s="387">
        <v>25</v>
      </c>
    </row>
    <row r="8" spans="1:43" s="359" customFormat="1" ht="60" customHeight="1" thickBot="1">
      <c r="A8" s="360" t="s">
        <v>208</v>
      </c>
      <c r="B8" s="393">
        <v>10</v>
      </c>
      <c r="C8" s="395">
        <v>2</v>
      </c>
      <c r="D8" s="395">
        <v>7</v>
      </c>
      <c r="E8" s="394" t="s">
        <v>222</v>
      </c>
      <c r="F8" s="395">
        <v>3</v>
      </c>
      <c r="G8" s="395">
        <v>4</v>
      </c>
      <c r="H8" s="395" t="s">
        <v>222</v>
      </c>
      <c r="I8" s="394">
        <v>5</v>
      </c>
      <c r="J8" s="395">
        <v>6</v>
      </c>
      <c r="K8" s="395">
        <v>9</v>
      </c>
      <c r="L8" s="395">
        <v>8</v>
      </c>
      <c r="M8" s="394">
        <v>1</v>
      </c>
      <c r="N8" s="395">
        <v>11</v>
      </c>
      <c r="O8" s="395">
        <v>7</v>
      </c>
      <c r="P8" s="395" t="s">
        <v>222</v>
      </c>
      <c r="Q8" s="394">
        <v>10</v>
      </c>
      <c r="R8" s="395">
        <v>6</v>
      </c>
      <c r="S8" s="395">
        <v>8</v>
      </c>
      <c r="T8" s="395">
        <v>5</v>
      </c>
      <c r="U8" s="394">
        <v>11</v>
      </c>
      <c r="V8" s="395">
        <v>4</v>
      </c>
      <c r="W8" s="395">
        <v>2</v>
      </c>
      <c r="X8" s="395">
        <v>1</v>
      </c>
      <c r="Y8" s="394">
        <v>9</v>
      </c>
      <c r="Z8" s="398">
        <v>3</v>
      </c>
      <c r="AA8" s="380" t="s">
        <v>207</v>
      </c>
      <c r="AB8" s="380" t="s">
        <v>224</v>
      </c>
    </row>
    <row r="9" spans="1:43" s="359" customFormat="1" ht="60.75" customHeight="1" thickBot="1">
      <c r="A9" s="360" t="s">
        <v>210</v>
      </c>
      <c r="B9" s="393">
        <v>9</v>
      </c>
      <c r="C9" s="395">
        <v>1</v>
      </c>
      <c r="D9" s="395">
        <v>5</v>
      </c>
      <c r="E9" s="394">
        <v>11</v>
      </c>
      <c r="F9" s="395">
        <v>10</v>
      </c>
      <c r="G9" s="395">
        <v>8</v>
      </c>
      <c r="H9" s="395">
        <v>6</v>
      </c>
      <c r="I9" s="394">
        <v>3</v>
      </c>
      <c r="J9" s="395">
        <v>7</v>
      </c>
      <c r="K9" s="395">
        <v>2</v>
      </c>
      <c r="L9" s="395">
        <v>4</v>
      </c>
      <c r="M9" s="394">
        <v>3</v>
      </c>
      <c r="N9" s="395">
        <v>9</v>
      </c>
      <c r="O9" s="395">
        <v>4</v>
      </c>
      <c r="P9" s="395">
        <v>1</v>
      </c>
      <c r="Q9" s="394">
        <v>2</v>
      </c>
      <c r="R9" s="395">
        <v>7</v>
      </c>
      <c r="S9" s="395" t="s">
        <v>222</v>
      </c>
      <c r="T9" s="395" t="s">
        <v>222</v>
      </c>
      <c r="U9" s="394" t="s">
        <v>222</v>
      </c>
      <c r="V9" s="395">
        <v>10</v>
      </c>
      <c r="W9" s="395">
        <v>5</v>
      </c>
      <c r="X9" s="395">
        <v>11</v>
      </c>
      <c r="Y9" s="394">
        <v>6</v>
      </c>
      <c r="Z9" s="398">
        <v>8</v>
      </c>
      <c r="AA9" s="380" t="s">
        <v>209</v>
      </c>
    </row>
    <row r="10" spans="1:43" ht="18">
      <c r="B10" s="381">
        <v>1</v>
      </c>
      <c r="C10" s="392">
        <v>2</v>
      </c>
      <c r="D10" s="382">
        <v>3</v>
      </c>
      <c r="E10" s="383">
        <v>4</v>
      </c>
      <c r="F10" s="382">
        <v>5</v>
      </c>
      <c r="G10" s="392">
        <v>6</v>
      </c>
      <c r="H10" s="382">
        <v>7</v>
      </c>
      <c r="I10" s="383">
        <v>8</v>
      </c>
      <c r="J10" s="382">
        <v>9</v>
      </c>
      <c r="K10" s="382">
        <v>10</v>
      </c>
      <c r="L10" s="382">
        <v>11</v>
      </c>
      <c r="M10" s="383">
        <v>12</v>
      </c>
      <c r="N10" s="382">
        <v>13</v>
      </c>
      <c r="O10" s="382">
        <v>14</v>
      </c>
      <c r="P10" s="382">
        <v>15</v>
      </c>
      <c r="Q10" s="383">
        <v>16</v>
      </c>
      <c r="R10" s="382">
        <v>17</v>
      </c>
      <c r="S10" s="382">
        <v>18</v>
      </c>
      <c r="T10" s="382">
        <v>19</v>
      </c>
      <c r="U10" s="383">
        <v>20</v>
      </c>
      <c r="V10" s="382">
        <v>21</v>
      </c>
      <c r="W10" s="382">
        <v>22</v>
      </c>
      <c r="X10" s="382">
        <v>23</v>
      </c>
      <c r="Y10" s="384">
        <v>24</v>
      </c>
      <c r="Z10" s="387">
        <v>25</v>
      </c>
    </row>
    <row r="11" spans="1:43">
      <c r="B11" s="379" t="s">
        <v>206</v>
      </c>
      <c r="C11" s="349"/>
      <c r="D11" s="349"/>
      <c r="E11" s="355"/>
      <c r="F11" s="349"/>
      <c r="G11" s="349"/>
      <c r="H11" s="349"/>
      <c r="I11" s="355"/>
      <c r="J11" s="349"/>
      <c r="K11" s="349"/>
      <c r="L11" s="349"/>
      <c r="M11" s="355"/>
      <c r="N11" s="349"/>
      <c r="O11" s="349"/>
      <c r="P11" s="349"/>
      <c r="Q11" s="355"/>
      <c r="R11" s="349"/>
      <c r="S11" s="349"/>
      <c r="T11" s="349"/>
      <c r="U11" s="355"/>
      <c r="V11" s="349"/>
      <c r="W11" s="349"/>
      <c r="X11" s="349"/>
      <c r="Y11" s="355"/>
      <c r="Z11" s="349"/>
    </row>
    <row r="12" spans="1:43" s="357" customFormat="1" ht="24.75" customHeight="1" thickBot="1">
      <c r="B12" s="388"/>
      <c r="C12" s="388"/>
      <c r="D12" s="388"/>
      <c r="E12" s="593">
        <v>1</v>
      </c>
      <c r="F12" s="601"/>
      <c r="G12" s="385"/>
      <c r="H12" s="385"/>
      <c r="I12" s="594">
        <v>2</v>
      </c>
      <c r="J12" s="594"/>
      <c r="K12" s="385"/>
      <c r="M12" s="595">
        <v>3</v>
      </c>
      <c r="N12" s="595"/>
      <c r="O12" s="385"/>
      <c r="P12" s="385"/>
      <c r="Q12" s="595">
        <v>4</v>
      </c>
      <c r="R12" s="595"/>
      <c r="S12" s="389"/>
      <c r="T12" s="389"/>
      <c r="U12" s="591">
        <v>5</v>
      </c>
      <c r="V12" s="591"/>
      <c r="W12" s="389"/>
      <c r="X12" s="389"/>
      <c r="Y12" s="591">
        <v>6</v>
      </c>
      <c r="Z12" s="591"/>
      <c r="AA12" s="389"/>
      <c r="AB12" s="389"/>
      <c r="AC12" s="389"/>
      <c r="AD12" s="389"/>
      <c r="AE12" s="389"/>
      <c r="AF12" s="389"/>
      <c r="AG12" s="389"/>
      <c r="AH12" s="389"/>
      <c r="AI12" s="389"/>
      <c r="AJ12" s="389"/>
      <c r="AK12" s="389"/>
      <c r="AL12" s="396"/>
      <c r="AM12" s="396"/>
      <c r="AN12" s="396"/>
      <c r="AO12" s="396"/>
      <c r="AP12" s="396"/>
      <c r="AQ12" s="396"/>
    </row>
    <row r="13" spans="1:43" ht="18" customHeight="1" thickBot="1">
      <c r="B13" s="508" t="s">
        <v>26</v>
      </c>
      <c r="C13" s="596" t="s">
        <v>29</v>
      </c>
      <c r="D13" s="597"/>
      <c r="E13" s="598"/>
      <c r="F13" s="510" t="s">
        <v>450</v>
      </c>
      <c r="G13" s="599" t="s">
        <v>128</v>
      </c>
      <c r="H13" s="600"/>
      <c r="I13" s="509" t="s">
        <v>31</v>
      </c>
      <c r="J13" s="442" t="s">
        <v>219</v>
      </c>
      <c r="R13" s="401"/>
      <c r="S13" s="402"/>
      <c r="T13" s="402"/>
      <c r="U13" s="351"/>
      <c r="V13" s="403"/>
      <c r="W13" s="403"/>
      <c r="X13" s="365"/>
      <c r="Y13" s="389"/>
      <c r="Z13" s="389"/>
      <c r="AA13" s="349"/>
      <c r="AB13" s="349"/>
      <c r="AC13" s="349"/>
      <c r="AD13" s="349"/>
      <c r="AE13" s="349"/>
      <c r="AF13" s="349"/>
      <c r="AG13" s="349"/>
      <c r="AH13" s="349"/>
      <c r="AI13" s="349"/>
      <c r="AJ13" s="349"/>
      <c r="AK13" s="349"/>
      <c r="AL13" s="349"/>
      <c r="AM13" s="349"/>
      <c r="AN13" s="349"/>
      <c r="AO13" s="349"/>
      <c r="AP13" s="349"/>
      <c r="AQ13" s="349"/>
    </row>
    <row r="14" spans="1:43" ht="15" customHeight="1" thickBot="1">
      <c r="B14" s="511">
        <v>1</v>
      </c>
      <c r="C14" s="364" t="s">
        <v>150</v>
      </c>
      <c r="D14" s="351"/>
      <c r="E14" s="365"/>
      <c r="F14" s="513" t="s">
        <v>1</v>
      </c>
      <c r="G14" s="511"/>
      <c r="H14" s="365"/>
      <c r="I14" s="365" t="s">
        <v>1</v>
      </c>
      <c r="J14" s="443" t="s">
        <v>249</v>
      </c>
      <c r="R14" s="404"/>
      <c r="S14" s="405" t="s">
        <v>228</v>
      </c>
      <c r="T14" s="406"/>
      <c r="U14" s="349"/>
      <c r="V14" s="396"/>
      <c r="W14" s="396"/>
      <c r="X14" s="352"/>
      <c r="Y14" s="349"/>
      <c r="Z14" s="349"/>
      <c r="AA14" s="349"/>
      <c r="AB14" s="349"/>
      <c r="AC14" s="349"/>
      <c r="AD14" s="349"/>
      <c r="AE14" s="349"/>
      <c r="AF14" s="349"/>
      <c r="AG14" s="349"/>
      <c r="AH14" s="349"/>
      <c r="AI14" s="349"/>
      <c r="AJ14" s="349"/>
      <c r="AK14" s="349"/>
      <c r="AL14" s="349"/>
      <c r="AM14" s="349"/>
      <c r="AN14" s="349"/>
      <c r="AO14" s="349"/>
      <c r="AP14" s="349"/>
      <c r="AQ14" s="349"/>
    </row>
    <row r="15" spans="1:43" ht="15" customHeight="1" thickBot="1">
      <c r="B15" s="469">
        <v>2</v>
      </c>
      <c r="C15" s="366" t="s">
        <v>180</v>
      </c>
      <c r="D15" s="349"/>
      <c r="E15" s="352"/>
      <c r="F15" s="514">
        <v>500</v>
      </c>
      <c r="G15" s="469"/>
      <c r="H15" s="352"/>
      <c r="I15" s="352" t="s">
        <v>121</v>
      </c>
      <c r="J15" s="443" t="s">
        <v>220</v>
      </c>
      <c r="R15" s="366"/>
      <c r="S15" s="407" t="s">
        <v>229</v>
      </c>
      <c r="T15" s="408" t="s">
        <v>17</v>
      </c>
      <c r="U15" s="409"/>
      <c r="V15" s="410"/>
      <c r="W15" s="411"/>
      <c r="X15" s="412"/>
      <c r="Y15" s="389"/>
      <c r="Z15" s="389"/>
      <c r="AA15" s="349"/>
      <c r="AB15" s="349"/>
      <c r="AC15" s="349"/>
      <c r="AD15" s="349"/>
      <c r="AE15" s="349"/>
      <c r="AF15" s="349"/>
      <c r="AG15" s="349"/>
      <c r="AH15" s="349"/>
      <c r="AI15" s="349"/>
      <c r="AJ15" s="349"/>
      <c r="AK15" s="349"/>
      <c r="AL15" s="349"/>
      <c r="AM15" s="349"/>
      <c r="AN15" s="349"/>
      <c r="AO15" s="349"/>
      <c r="AP15" s="349"/>
      <c r="AQ15" s="349"/>
    </row>
    <row r="16" spans="1:43" ht="15" customHeight="1">
      <c r="B16" s="469">
        <v>3</v>
      </c>
      <c r="C16" s="366" t="s">
        <v>151</v>
      </c>
      <c r="D16" s="349"/>
      <c r="E16" s="352"/>
      <c r="F16" s="514">
        <v>250</v>
      </c>
      <c r="G16" s="469"/>
      <c r="H16" s="352"/>
      <c r="I16" s="352" t="s">
        <v>121</v>
      </c>
      <c r="J16" t="s">
        <v>221</v>
      </c>
      <c r="R16" s="366"/>
      <c r="S16" s="413" t="s">
        <v>200</v>
      </c>
      <c r="T16" s="414" t="s">
        <v>183</v>
      </c>
      <c r="U16" s="414"/>
      <c r="V16" s="415"/>
      <c r="W16" s="416"/>
      <c r="X16" s="417"/>
    </row>
    <row r="17" spans="2:24" ht="15" customHeight="1">
      <c r="B17" s="469">
        <v>4</v>
      </c>
      <c r="C17" s="366" t="s">
        <v>153</v>
      </c>
      <c r="D17" s="349"/>
      <c r="E17" s="352"/>
      <c r="F17" s="514">
        <v>200</v>
      </c>
      <c r="G17" s="469"/>
      <c r="H17" s="352"/>
      <c r="I17" s="352" t="s">
        <v>121</v>
      </c>
      <c r="J17" t="s">
        <v>217</v>
      </c>
      <c r="R17" s="366"/>
      <c r="S17" s="418" t="s">
        <v>202</v>
      </c>
      <c r="T17" s="419" t="s">
        <v>151</v>
      </c>
      <c r="U17" s="419"/>
      <c r="V17" s="420"/>
      <c r="W17" s="421"/>
      <c r="X17" s="412"/>
    </row>
    <row r="18" spans="2:24" ht="15" customHeight="1">
      <c r="B18" s="469">
        <v>5</v>
      </c>
      <c r="C18" s="366" t="s">
        <v>153</v>
      </c>
      <c r="D18" s="349"/>
      <c r="E18" s="352"/>
      <c r="F18" s="514">
        <v>200</v>
      </c>
      <c r="G18" s="366" t="s">
        <v>173</v>
      </c>
      <c r="H18" s="352"/>
      <c r="I18" s="352" t="s">
        <v>121</v>
      </c>
      <c r="J18" t="s">
        <v>218</v>
      </c>
      <c r="R18" s="366"/>
      <c r="S18" s="418">
        <v>4</v>
      </c>
      <c r="T18" s="422" t="s">
        <v>153</v>
      </c>
      <c r="U18" s="422"/>
      <c r="V18" s="420"/>
      <c r="W18" s="421"/>
      <c r="X18" s="417"/>
    </row>
    <row r="19" spans="2:24" ht="15" customHeight="1">
      <c r="B19" s="469">
        <v>6</v>
      </c>
      <c r="C19" s="366" t="s">
        <v>196</v>
      </c>
      <c r="D19" s="349"/>
      <c r="E19" s="352"/>
      <c r="F19" s="514">
        <v>500</v>
      </c>
      <c r="G19" s="469"/>
      <c r="H19" s="352"/>
      <c r="I19" s="352" t="s">
        <v>121</v>
      </c>
      <c r="R19" s="366"/>
      <c r="S19" s="418" t="s">
        <v>201</v>
      </c>
      <c r="T19" s="422" t="s">
        <v>153</v>
      </c>
      <c r="U19" s="422"/>
      <c r="V19" s="422" t="s">
        <v>173</v>
      </c>
      <c r="W19" s="421"/>
      <c r="X19" s="417"/>
    </row>
    <row r="20" spans="2:24" ht="15" customHeight="1" thickBot="1">
      <c r="B20" s="469">
        <v>7</v>
      </c>
      <c r="C20" s="366" t="s">
        <v>181</v>
      </c>
      <c r="D20" s="349"/>
      <c r="E20" s="352"/>
      <c r="F20" s="514" t="s">
        <v>182</v>
      </c>
      <c r="G20" s="469"/>
      <c r="H20" s="352"/>
      <c r="I20" s="352" t="s">
        <v>166</v>
      </c>
      <c r="R20" s="366"/>
      <c r="S20" s="423" t="s">
        <v>199</v>
      </c>
      <c r="T20" s="424" t="s">
        <v>196</v>
      </c>
      <c r="U20" s="424"/>
      <c r="V20" s="425"/>
      <c r="W20" s="426"/>
      <c r="X20" s="417"/>
    </row>
    <row r="21" spans="2:24" ht="15" customHeight="1">
      <c r="B21" s="469">
        <v>8</v>
      </c>
      <c r="C21" s="366" t="s">
        <v>155</v>
      </c>
      <c r="D21" s="349"/>
      <c r="E21" s="352"/>
      <c r="F21" s="514" t="s">
        <v>156</v>
      </c>
      <c r="G21" s="469"/>
      <c r="H21" s="352"/>
      <c r="I21" s="352" t="s">
        <v>166</v>
      </c>
      <c r="R21" s="366"/>
      <c r="S21" s="427"/>
      <c r="T21" s="428"/>
      <c r="U21" s="428"/>
      <c r="V21" s="349"/>
      <c r="W21" s="349"/>
      <c r="X21" s="417"/>
    </row>
    <row r="22" spans="2:24" ht="15" customHeight="1" thickBot="1">
      <c r="B22" s="469">
        <v>9</v>
      </c>
      <c r="C22" s="366" t="s">
        <v>157</v>
      </c>
      <c r="D22" s="349"/>
      <c r="E22" s="352"/>
      <c r="F22" s="514" t="s">
        <v>158</v>
      </c>
      <c r="G22" s="366" t="s">
        <v>173</v>
      </c>
      <c r="H22" s="352"/>
      <c r="I22" s="352" t="s">
        <v>166</v>
      </c>
      <c r="R22" s="366"/>
      <c r="S22" s="405" t="s">
        <v>203</v>
      </c>
      <c r="T22" s="428"/>
      <c r="U22" s="428"/>
      <c r="V22" s="349"/>
      <c r="W22" s="349"/>
      <c r="X22" s="417"/>
    </row>
    <row r="23" spans="2:24" ht="15" customHeight="1" thickBot="1">
      <c r="B23" s="469">
        <v>10</v>
      </c>
      <c r="C23" s="366" t="s">
        <v>197</v>
      </c>
      <c r="D23" s="349"/>
      <c r="E23" s="352"/>
      <c r="F23" s="514" t="s">
        <v>182</v>
      </c>
      <c r="G23" s="469"/>
      <c r="H23" s="352"/>
      <c r="I23" s="352" t="s">
        <v>166</v>
      </c>
      <c r="R23" s="366"/>
      <c r="S23" s="407" t="s">
        <v>229</v>
      </c>
      <c r="T23" s="408" t="s">
        <v>17</v>
      </c>
      <c r="U23" s="409"/>
      <c r="V23" s="410"/>
      <c r="W23" s="411"/>
      <c r="X23" s="417"/>
    </row>
    <row r="24" spans="2:24" ht="15" customHeight="1" thickBot="1">
      <c r="B24" s="512">
        <v>11</v>
      </c>
      <c r="C24" s="367" t="s">
        <v>159</v>
      </c>
      <c r="D24" s="354"/>
      <c r="E24" s="358"/>
      <c r="F24" s="515" t="s">
        <v>160</v>
      </c>
      <c r="G24" s="512"/>
      <c r="H24" s="358"/>
      <c r="I24" s="358" t="s">
        <v>167</v>
      </c>
      <c r="R24" s="366"/>
      <c r="S24" s="418" t="s">
        <v>176</v>
      </c>
      <c r="T24" s="422" t="s">
        <v>183</v>
      </c>
      <c r="U24" s="422"/>
      <c r="V24" s="420"/>
      <c r="W24" s="421"/>
      <c r="X24" s="417"/>
    </row>
    <row r="25" spans="2:24" ht="15" customHeight="1">
      <c r="R25" s="366"/>
      <c r="S25" s="418" t="s">
        <v>175</v>
      </c>
      <c r="T25" s="422" t="s">
        <v>151</v>
      </c>
      <c r="U25" s="422"/>
      <c r="V25" s="420"/>
      <c r="W25" s="421"/>
      <c r="X25" s="417"/>
    </row>
    <row r="26" spans="2:24" ht="15" customHeight="1">
      <c r="R26" s="366"/>
      <c r="S26" s="418" t="s">
        <v>174</v>
      </c>
      <c r="T26" s="422" t="s">
        <v>153</v>
      </c>
      <c r="U26" s="422"/>
      <c r="V26" s="422" t="s">
        <v>173</v>
      </c>
      <c r="W26" s="421"/>
      <c r="X26" s="417"/>
    </row>
    <row r="27" spans="2:24" ht="15" customHeight="1">
      <c r="R27" s="366"/>
      <c r="S27" s="418" t="s">
        <v>177</v>
      </c>
      <c r="T27" s="422" t="s">
        <v>196</v>
      </c>
      <c r="U27" s="422"/>
      <c r="V27" s="420"/>
      <c r="W27" s="421"/>
      <c r="X27" s="417"/>
    </row>
    <row r="28" spans="2:24" ht="15" thickBot="1">
      <c r="R28" s="366"/>
      <c r="S28" s="423" t="s">
        <v>178</v>
      </c>
      <c r="T28" s="424" t="s">
        <v>151</v>
      </c>
      <c r="U28" s="424"/>
      <c r="V28" s="425"/>
      <c r="W28" s="426"/>
      <c r="X28" s="417"/>
    </row>
    <row r="29" spans="2:24">
      <c r="R29" s="366"/>
      <c r="S29" s="427"/>
      <c r="T29" s="428"/>
      <c r="U29" s="428"/>
      <c r="V29" s="349"/>
      <c r="W29" s="349"/>
      <c r="X29" s="417"/>
    </row>
    <row r="30" spans="2:24" ht="15" thickBot="1">
      <c r="R30" s="366"/>
      <c r="S30" s="405" t="s">
        <v>205</v>
      </c>
      <c r="T30" s="428"/>
      <c r="U30" s="428"/>
      <c r="V30" s="349"/>
      <c r="W30" s="349"/>
      <c r="X30" s="417"/>
    </row>
    <row r="31" spans="2:24" ht="15" thickBot="1">
      <c r="R31" s="366"/>
      <c r="S31" s="407" t="s">
        <v>229</v>
      </c>
      <c r="T31" s="408" t="s">
        <v>17</v>
      </c>
      <c r="U31" s="409"/>
      <c r="V31" s="410"/>
      <c r="W31" s="411"/>
      <c r="X31" s="417"/>
    </row>
    <row r="32" spans="2:24" ht="15" thickBot="1">
      <c r="R32" s="366"/>
      <c r="S32" s="423" t="s">
        <v>179</v>
      </c>
      <c r="T32" s="424" t="s">
        <v>151</v>
      </c>
      <c r="U32" s="424"/>
      <c r="V32" s="425"/>
      <c r="W32" s="426"/>
      <c r="X32" s="417"/>
    </row>
    <row r="33" spans="18:24" ht="15" thickBot="1">
      <c r="R33" s="367"/>
      <c r="S33" s="354"/>
      <c r="T33" s="354"/>
      <c r="U33" s="354"/>
      <c r="V33" s="354"/>
      <c r="W33" s="354"/>
      <c r="X33" s="358"/>
    </row>
  </sheetData>
  <mergeCells count="14">
    <mergeCell ref="C13:E13"/>
    <mergeCell ref="G13:H13"/>
    <mergeCell ref="E6:F6"/>
    <mergeCell ref="Y12:Z12"/>
    <mergeCell ref="U12:V12"/>
    <mergeCell ref="Q12:R12"/>
    <mergeCell ref="M12:N12"/>
    <mergeCell ref="I12:J12"/>
    <mergeCell ref="E12:F12"/>
    <mergeCell ref="Y6:Z6"/>
    <mergeCell ref="U6:V6"/>
    <mergeCell ref="Q6:R6"/>
    <mergeCell ref="M6:N6"/>
    <mergeCell ref="I6:J6"/>
  </mergeCells>
  <pageMargins left="0.23622047244094491" right="0.23622047244094491" top="0.74803149606299213" bottom="0.74803149606299213" header="0.31496062992125984" footer="0.31496062992125984"/>
  <pageSetup paperSize="9" scale="65" orientation="landscape" horizontalDpi="4294967294" verticalDpi="0" r:id="rId1"/>
  <ignoredErrors>
    <ignoredError sqref="S17" twoDigitTextYear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opLeftCell="A53" zoomScaleNormal="100" workbookViewId="0">
      <selection activeCell="I76" sqref="I76"/>
    </sheetView>
  </sheetViews>
  <sheetFormatPr defaultColWidth="8.88671875" defaultRowHeight="13.2"/>
  <cols>
    <col min="1" max="1" width="16.5546875" style="1" customWidth="1"/>
    <col min="2" max="2" width="16.88671875" style="1" customWidth="1"/>
    <col min="3" max="3" width="18.44140625" style="1" customWidth="1"/>
    <col min="4" max="4" width="12.88671875" style="1" customWidth="1"/>
    <col min="5" max="5" width="14.5546875" style="1" customWidth="1"/>
    <col min="6" max="6" width="13.88671875" style="1" customWidth="1"/>
    <col min="7" max="8" width="11.88671875" style="1" customWidth="1"/>
    <col min="9" max="9" width="12.6640625" style="1" customWidth="1"/>
    <col min="10" max="10" width="12" style="1" customWidth="1"/>
    <col min="11" max="11" width="10.5546875" style="1" customWidth="1"/>
    <col min="12" max="12" width="8.88671875" style="1" customWidth="1"/>
    <col min="13" max="13" width="18.88671875" style="1" customWidth="1"/>
    <col min="14" max="14" width="14" style="1" customWidth="1"/>
    <col min="15" max="15" width="14.44140625" style="1" customWidth="1"/>
    <col min="16" max="16384" width="8.88671875" style="1"/>
  </cols>
  <sheetData>
    <row r="1" spans="1:10" ht="20.399999999999999">
      <c r="A1" s="195" t="s">
        <v>3</v>
      </c>
      <c r="B1" s="112" t="str">
        <f>+'NGA Protocol'!C1</f>
        <v>Fungicides for powdery mildew in Mungbean</v>
      </c>
      <c r="C1" s="51"/>
      <c r="D1" s="51"/>
      <c r="F1" s="12"/>
      <c r="H1" s="88"/>
      <c r="J1" s="196"/>
    </row>
    <row r="2" spans="1:10" ht="13.8">
      <c r="A2" s="113"/>
      <c r="B2" s="114"/>
      <c r="C2" s="4"/>
      <c r="D2" s="51"/>
      <c r="E2" s="13"/>
      <c r="F2" s="4"/>
      <c r="G2" s="4"/>
      <c r="H2" s="4"/>
      <c r="I2" s="51"/>
    </row>
    <row r="3" spans="1:10" ht="13.8" thickBot="1">
      <c r="A3" s="3" t="s">
        <v>99</v>
      </c>
      <c r="B3" s="51"/>
      <c r="C3" s="4"/>
      <c r="D3" s="51"/>
      <c r="E3" s="13"/>
      <c r="F3" s="4"/>
      <c r="G3" s="4"/>
      <c r="H3" s="4"/>
      <c r="I3" s="51"/>
    </row>
    <row r="4" spans="1:10" ht="14.4" customHeight="1">
      <c r="A4" s="53" t="s">
        <v>2</v>
      </c>
      <c r="B4" s="75"/>
      <c r="C4" s="54" t="s">
        <v>105</v>
      </c>
      <c r="D4" s="610" t="s">
        <v>107</v>
      </c>
      <c r="E4" s="611"/>
      <c r="F4" s="107" t="s">
        <v>92</v>
      </c>
      <c r="G4" s="76"/>
      <c r="H4" s="76"/>
    </row>
    <row r="5" spans="1:10">
      <c r="A5" s="55" t="s">
        <v>96</v>
      </c>
      <c r="B5" s="51" t="s">
        <v>97</v>
      </c>
      <c r="C5" s="51" t="s">
        <v>104</v>
      </c>
      <c r="D5" s="4" t="s">
        <v>104</v>
      </c>
      <c r="E5" s="56" t="s">
        <v>98</v>
      </c>
      <c r="F5" s="56" t="s">
        <v>7</v>
      </c>
      <c r="G5" s="76"/>
      <c r="H5" s="76"/>
    </row>
    <row r="6" spans="1:10" ht="13.8" thickBot="1">
      <c r="A6" s="77" t="s">
        <v>47</v>
      </c>
      <c r="B6" s="78">
        <v>110015</v>
      </c>
      <c r="C6" s="78">
        <v>310</v>
      </c>
      <c r="D6" s="84">
        <v>300</v>
      </c>
      <c r="E6" s="79">
        <v>0.6</v>
      </c>
      <c r="F6" s="108">
        <f>E6*A10</f>
        <v>4.8</v>
      </c>
      <c r="G6" s="197"/>
      <c r="H6" s="197"/>
    </row>
    <row r="7" spans="1:10" ht="13.8" thickBot="1">
      <c r="A7" s="3" t="s">
        <v>95</v>
      </c>
      <c r="B7" s="3"/>
      <c r="C7" s="3"/>
    </row>
    <row r="8" spans="1:10">
      <c r="A8" s="59" t="s">
        <v>4</v>
      </c>
      <c r="B8" s="54" t="s">
        <v>93</v>
      </c>
      <c r="C8" s="54" t="s">
        <v>94</v>
      </c>
      <c r="D8" s="54" t="s">
        <v>100</v>
      </c>
      <c r="E8" s="54" t="s">
        <v>89</v>
      </c>
      <c r="F8" s="198" t="s">
        <v>108</v>
      </c>
      <c r="G8" s="199"/>
      <c r="H8" s="199"/>
      <c r="I8" s="1" t="s">
        <v>2</v>
      </c>
    </row>
    <row r="9" spans="1:10" ht="13.8" thickBot="1">
      <c r="A9" s="55" t="s">
        <v>8</v>
      </c>
      <c r="B9" s="51" t="s">
        <v>10</v>
      </c>
      <c r="C9" s="51" t="s">
        <v>9</v>
      </c>
      <c r="D9" s="51"/>
      <c r="E9" s="51" t="s">
        <v>14</v>
      </c>
      <c r="F9" s="200" t="s">
        <v>109</v>
      </c>
      <c r="G9" s="51"/>
      <c r="H9" s="51"/>
    </row>
    <row r="10" spans="1:10" ht="16.2" thickBot="1">
      <c r="A10" s="77">
        <v>8</v>
      </c>
      <c r="B10" s="345">
        <v>10.3</v>
      </c>
      <c r="C10" s="78">
        <v>12</v>
      </c>
      <c r="D10" s="346">
        <v>4</v>
      </c>
      <c r="E10" s="78">
        <v>3900</v>
      </c>
      <c r="F10" s="201">
        <v>30</v>
      </c>
      <c r="G10" s="51"/>
      <c r="H10" s="51"/>
    </row>
    <row r="11" spans="1:10" ht="15.6">
      <c r="A11" s="59" t="s">
        <v>5</v>
      </c>
      <c r="B11" s="202" t="s">
        <v>6</v>
      </c>
      <c r="C11" s="54" t="s">
        <v>90</v>
      </c>
      <c r="D11" s="54" t="s">
        <v>112</v>
      </c>
      <c r="E11" s="54" t="s">
        <v>91</v>
      </c>
      <c r="F11" s="203" t="s">
        <v>111</v>
      </c>
      <c r="G11" s="204"/>
      <c r="H11" s="204"/>
    </row>
    <row r="12" spans="1:10" ht="15.6">
      <c r="A12" s="55" t="s">
        <v>9</v>
      </c>
      <c r="B12" s="205" t="s">
        <v>11</v>
      </c>
      <c r="C12" s="51" t="s">
        <v>13</v>
      </c>
      <c r="D12" s="51" t="s">
        <v>12</v>
      </c>
      <c r="E12" s="51" t="s">
        <v>13</v>
      </c>
      <c r="F12" s="206" t="s">
        <v>110</v>
      </c>
      <c r="G12" s="204"/>
      <c r="H12" s="204"/>
    </row>
    <row r="13" spans="1:10" ht="16.2" thickBot="1">
      <c r="A13" s="102">
        <f>A10*0.5</f>
        <v>4</v>
      </c>
      <c r="B13" s="103">
        <f>(10000/(A13*(B10*1000/60))*(A10*E6))</f>
        <v>69.902912621359221</v>
      </c>
      <c r="C13" s="104">
        <f>((C10*D10*A13)/10000)*B13*1000</f>
        <v>1342.1359223300967</v>
      </c>
      <c r="D13" s="105">
        <f>(E13/1000)/B13</f>
        <v>7.4991666666666665E-2</v>
      </c>
      <c r="E13" s="104">
        <f>C13+E10</f>
        <v>5242.1359223300969</v>
      </c>
      <c r="F13" s="106">
        <f>(E10/1000)-(F10/60)*(E6*A10)</f>
        <v>1.5</v>
      </c>
      <c r="G13" s="204"/>
      <c r="H13" s="204"/>
    </row>
    <row r="14" spans="1:10" ht="7.5" customHeight="1" thickBot="1">
      <c r="A14" s="242"/>
      <c r="B14" s="239"/>
      <c r="C14" s="240"/>
      <c r="D14" s="241"/>
      <c r="E14" s="243"/>
      <c r="F14" s="266"/>
      <c r="G14" s="204"/>
      <c r="H14" s="204"/>
    </row>
    <row r="15" spans="1:10">
      <c r="A15" s="244" t="s">
        <v>4</v>
      </c>
      <c r="B15" s="245" t="s">
        <v>93</v>
      </c>
      <c r="C15" s="245" t="s">
        <v>94</v>
      </c>
      <c r="D15" s="245" t="s">
        <v>100</v>
      </c>
      <c r="E15" s="245" t="s">
        <v>89</v>
      </c>
      <c r="F15" s="246" t="s">
        <v>108</v>
      </c>
      <c r="G15" s="199"/>
      <c r="H15" s="199"/>
      <c r="I15" s="1" t="s">
        <v>2</v>
      </c>
    </row>
    <row r="16" spans="1:10" ht="13.8" thickBot="1">
      <c r="A16" s="247" t="s">
        <v>8</v>
      </c>
      <c r="B16" s="248" t="s">
        <v>10</v>
      </c>
      <c r="C16" s="248" t="s">
        <v>9</v>
      </c>
      <c r="D16" s="248"/>
      <c r="E16" s="248" t="s">
        <v>14</v>
      </c>
      <c r="F16" s="249" t="s">
        <v>109</v>
      </c>
      <c r="G16" s="51"/>
      <c r="H16" s="51"/>
    </row>
    <row r="17" spans="1:15" ht="16.2" thickBot="1">
      <c r="A17" s="250">
        <v>8</v>
      </c>
      <c r="B17" s="251">
        <v>10.3</v>
      </c>
      <c r="C17" s="252">
        <v>12</v>
      </c>
      <c r="D17" s="347">
        <v>8</v>
      </c>
      <c r="E17" s="252">
        <v>3900</v>
      </c>
      <c r="F17" s="253">
        <v>30</v>
      </c>
      <c r="G17" s="51"/>
      <c r="H17" s="51"/>
    </row>
    <row r="18" spans="1:15" ht="15.6">
      <c r="A18" s="244" t="s">
        <v>5</v>
      </c>
      <c r="B18" s="254" t="s">
        <v>6</v>
      </c>
      <c r="C18" s="245" t="s">
        <v>90</v>
      </c>
      <c r="D18" s="245" t="s">
        <v>112</v>
      </c>
      <c r="E18" s="245" t="s">
        <v>91</v>
      </c>
      <c r="F18" s="255" t="s">
        <v>111</v>
      </c>
      <c r="G18" s="204"/>
      <c r="H18" s="204"/>
    </row>
    <row r="19" spans="1:15" ht="15.6">
      <c r="A19" s="247" t="s">
        <v>9</v>
      </c>
      <c r="B19" s="256" t="s">
        <v>11</v>
      </c>
      <c r="C19" s="248" t="s">
        <v>13</v>
      </c>
      <c r="D19" s="248" t="s">
        <v>12</v>
      </c>
      <c r="E19" s="248" t="s">
        <v>13</v>
      </c>
      <c r="F19" s="257" t="s">
        <v>110</v>
      </c>
      <c r="G19" s="204"/>
      <c r="H19" s="204"/>
    </row>
    <row r="20" spans="1:15" ht="16.2" thickBot="1">
      <c r="A20" s="258">
        <f>A17*0.5</f>
        <v>4</v>
      </c>
      <c r="B20" s="259">
        <f>(10000/(A20*(B17*1000/60))*(A17*E6))</f>
        <v>69.902912621359221</v>
      </c>
      <c r="C20" s="260">
        <f>((C17*D17*A20)/10000)*B20*1000</f>
        <v>2684.2718446601934</v>
      </c>
      <c r="D20" s="261">
        <f>(E20/1000)/B20</f>
        <v>9.419166666666666E-2</v>
      </c>
      <c r="E20" s="260">
        <f>C20+E17</f>
        <v>6584.2718446601939</v>
      </c>
      <c r="F20" s="262">
        <f>(E17/1000)-(F17/60)*(E6*A17)</f>
        <v>1.5</v>
      </c>
      <c r="G20" s="204"/>
      <c r="H20" s="204"/>
    </row>
    <row r="21" spans="1:15" ht="8.25" customHeight="1" thickBot="1">
      <c r="A21" s="242"/>
      <c r="B21" s="239"/>
      <c r="C21" s="240"/>
      <c r="D21" s="241"/>
      <c r="E21" s="243"/>
      <c r="F21" s="266"/>
      <c r="G21" s="204"/>
      <c r="H21" s="204"/>
    </row>
    <row r="22" spans="1:15">
      <c r="A22" s="267" t="s">
        <v>4</v>
      </c>
      <c r="B22" s="268" t="s">
        <v>93</v>
      </c>
      <c r="C22" s="268" t="s">
        <v>94</v>
      </c>
      <c r="D22" s="268" t="s">
        <v>100</v>
      </c>
      <c r="E22" s="268" t="s">
        <v>89</v>
      </c>
      <c r="F22" s="269" t="s">
        <v>108</v>
      </c>
      <c r="G22" s="199"/>
      <c r="H22" s="199"/>
      <c r="I22" s="1" t="s">
        <v>2</v>
      </c>
    </row>
    <row r="23" spans="1:15" ht="13.8" thickBot="1">
      <c r="A23" s="270" t="s">
        <v>8</v>
      </c>
      <c r="B23" s="271" t="s">
        <v>10</v>
      </c>
      <c r="C23" s="271" t="s">
        <v>9</v>
      </c>
      <c r="D23" s="271"/>
      <c r="E23" s="271" t="s">
        <v>14</v>
      </c>
      <c r="F23" s="272" t="s">
        <v>109</v>
      </c>
      <c r="G23" s="51"/>
      <c r="H23" s="51"/>
    </row>
    <row r="24" spans="1:15" ht="16.2" thickBot="1">
      <c r="A24" s="273">
        <v>8</v>
      </c>
      <c r="B24" s="274">
        <v>10.3</v>
      </c>
      <c r="C24" s="275">
        <v>12</v>
      </c>
      <c r="D24" s="348">
        <v>12</v>
      </c>
      <c r="E24" s="275">
        <v>3900</v>
      </c>
      <c r="F24" s="276">
        <v>30</v>
      </c>
      <c r="G24" s="51"/>
      <c r="H24" s="51"/>
    </row>
    <row r="25" spans="1:15" ht="15.6">
      <c r="A25" s="267" t="s">
        <v>5</v>
      </c>
      <c r="B25" s="277" t="s">
        <v>6</v>
      </c>
      <c r="C25" s="268" t="s">
        <v>90</v>
      </c>
      <c r="D25" s="268" t="s">
        <v>112</v>
      </c>
      <c r="E25" s="268" t="s">
        <v>91</v>
      </c>
      <c r="F25" s="278" t="s">
        <v>111</v>
      </c>
      <c r="G25" s="204"/>
      <c r="H25" s="204"/>
    </row>
    <row r="26" spans="1:15" ht="15.6">
      <c r="A26" s="270" t="s">
        <v>9</v>
      </c>
      <c r="B26" s="279" t="s">
        <v>11</v>
      </c>
      <c r="C26" s="271" t="s">
        <v>13</v>
      </c>
      <c r="D26" s="271" t="s">
        <v>12</v>
      </c>
      <c r="E26" s="271" t="s">
        <v>13</v>
      </c>
      <c r="F26" s="280" t="s">
        <v>110</v>
      </c>
      <c r="G26" s="204"/>
      <c r="H26" s="204"/>
    </row>
    <row r="27" spans="1:15" ht="16.2" thickBot="1">
      <c r="A27" s="281">
        <f>A24*0.5</f>
        <v>4</v>
      </c>
      <c r="B27" s="282">
        <f>(10000/(A27*(B24*1000/60))*(A24*E6))</f>
        <v>69.902912621359221</v>
      </c>
      <c r="C27" s="283">
        <f>((C24*D24*A27)/10000)*B27*1000</f>
        <v>4026.4077669902908</v>
      </c>
      <c r="D27" s="284">
        <f>(E27/1000)/B27</f>
        <v>0.11339166666666667</v>
      </c>
      <c r="E27" s="283">
        <f>C27+E24</f>
        <v>7926.4077669902908</v>
      </c>
      <c r="F27" s="285">
        <f>(E24/1000)-(F24/60)*(E6*A24)</f>
        <v>1.5</v>
      </c>
      <c r="G27" s="204"/>
      <c r="H27" s="204"/>
    </row>
    <row r="28" spans="1:15" ht="13.8" thickBot="1">
      <c r="A28" s="2" t="s">
        <v>101</v>
      </c>
      <c r="E28" s="51"/>
    </row>
    <row r="29" spans="1:15" s="178" customFormat="1" ht="40.200000000000003" thickBot="1">
      <c r="A29" s="127" t="s">
        <v>88</v>
      </c>
      <c r="B29" s="128" t="s">
        <v>103</v>
      </c>
      <c r="C29" s="128" t="s">
        <v>17</v>
      </c>
      <c r="D29" s="128" t="s">
        <v>106</v>
      </c>
      <c r="E29" s="128" t="s">
        <v>0</v>
      </c>
      <c r="F29" s="129" t="s">
        <v>116</v>
      </c>
      <c r="G29" s="85"/>
      <c r="I29" s="329" t="s">
        <v>102</v>
      </c>
      <c r="J29" s="329" t="s">
        <v>115</v>
      </c>
      <c r="K29" s="330" t="s">
        <v>31</v>
      </c>
      <c r="L29" s="85"/>
    </row>
    <row r="30" spans="1:15" s="178" customFormat="1" ht="14.4" thickBot="1">
      <c r="A30" s="341">
        <v>1</v>
      </c>
      <c r="B30" s="342" t="s">
        <v>1</v>
      </c>
      <c r="C30" s="327" t="s">
        <v>120</v>
      </c>
      <c r="D30" s="343" t="s">
        <v>15</v>
      </c>
      <c r="E30" s="327" t="s">
        <v>1</v>
      </c>
      <c r="F30" s="344" t="s">
        <v>1</v>
      </c>
      <c r="G30" s="179"/>
      <c r="H30" s="1"/>
      <c r="I30" s="300" t="s">
        <v>1</v>
      </c>
      <c r="J30" s="331"/>
      <c r="K30" s="332" t="s">
        <v>1</v>
      </c>
      <c r="L30" s="180"/>
    </row>
    <row r="31" spans="1:15" s="178" customFormat="1">
      <c r="B31" s="85"/>
      <c r="C31" s="85"/>
      <c r="D31" s="85"/>
      <c r="E31" s="85"/>
      <c r="F31" s="85"/>
      <c r="G31" s="85"/>
      <c r="I31" s="85"/>
      <c r="J31" s="85"/>
      <c r="K31" s="334"/>
      <c r="L31" s="85"/>
    </row>
    <row r="32" spans="1:15" ht="14.4" thickBot="1">
      <c r="A32" s="333" t="s">
        <v>204</v>
      </c>
      <c r="M32" s="180"/>
      <c r="N32" s="180"/>
      <c r="O32" s="207"/>
    </row>
    <row r="33" spans="1:15" ht="13.8">
      <c r="A33" s="335" t="s">
        <v>200</v>
      </c>
      <c r="B33" s="336">
        <f>$E$20-D33</f>
        <v>6537.1760113268601</v>
      </c>
      <c r="C33" s="337" t="s">
        <v>183</v>
      </c>
      <c r="D33" s="338">
        <f>I33*$D$20</f>
        <v>47.095833333333331</v>
      </c>
      <c r="E33" s="339" t="s">
        <v>1</v>
      </c>
      <c r="F33" s="340" t="s">
        <v>1</v>
      </c>
      <c r="G33" s="183"/>
      <c r="I33" s="184">
        <v>500</v>
      </c>
      <c r="J33" s="57" t="s">
        <v>1</v>
      </c>
      <c r="K33" s="58" t="s">
        <v>121</v>
      </c>
      <c r="M33" s="180"/>
      <c r="N33" s="180"/>
      <c r="O33" s="180"/>
    </row>
    <row r="34" spans="1:15" ht="13.8">
      <c r="A34" s="286" t="s">
        <v>202</v>
      </c>
      <c r="B34" s="287">
        <f>$E$27-D34</f>
        <v>7898.0598503236242</v>
      </c>
      <c r="C34" s="288" t="s">
        <v>151</v>
      </c>
      <c r="D34" s="289">
        <f>I34*$D$27</f>
        <v>28.347916666666666</v>
      </c>
      <c r="E34" s="290" t="s">
        <v>1</v>
      </c>
      <c r="F34" s="291" t="s">
        <v>1</v>
      </c>
      <c r="G34" s="183"/>
      <c r="I34" s="184">
        <v>250</v>
      </c>
      <c r="J34" s="57" t="s">
        <v>1</v>
      </c>
      <c r="K34" s="58" t="str">
        <f>'NGA Protocol'!E7</f>
        <v>T1</v>
      </c>
      <c r="M34" s="180"/>
      <c r="N34" s="180"/>
      <c r="O34" s="180"/>
    </row>
    <row r="35" spans="1:15" ht="13.8">
      <c r="A35" s="125">
        <v>4</v>
      </c>
      <c r="B35" s="87">
        <f>$E$13-D35</f>
        <v>5227.137588996764</v>
      </c>
      <c r="C35" s="181" t="s">
        <v>153</v>
      </c>
      <c r="D35" s="210">
        <f>I35*$D$13</f>
        <v>14.998333333333333</v>
      </c>
      <c r="E35" s="182" t="s">
        <v>1</v>
      </c>
      <c r="F35" s="208" t="s">
        <v>1</v>
      </c>
      <c r="G35" s="183"/>
      <c r="I35" s="184">
        <v>200</v>
      </c>
      <c r="J35" s="57" t="s">
        <v>1</v>
      </c>
      <c r="K35" s="58" t="s">
        <v>121</v>
      </c>
      <c r="M35" s="180"/>
      <c r="N35" s="180"/>
      <c r="O35" s="180"/>
    </row>
    <row r="36" spans="1:15" ht="13.8">
      <c r="A36" s="292" t="s">
        <v>201</v>
      </c>
      <c r="B36" s="263">
        <f>$E$20-D36-F36</f>
        <v>6433.7480744336572</v>
      </c>
      <c r="C36" s="264" t="s">
        <v>153</v>
      </c>
      <c r="D36" s="293">
        <f>I36*$D$20</f>
        <v>18.838333333333331</v>
      </c>
      <c r="E36" s="265" t="s">
        <v>173</v>
      </c>
      <c r="F36" s="294">
        <f>+J36/100*$E$20</f>
        <v>131.68543689320387</v>
      </c>
      <c r="G36" s="183"/>
      <c r="I36" s="184">
        <v>200</v>
      </c>
      <c r="J36" s="57">
        <v>2</v>
      </c>
      <c r="K36" s="58" t="s">
        <v>121</v>
      </c>
      <c r="M36" s="180"/>
      <c r="N36" s="180"/>
      <c r="O36" s="180"/>
    </row>
    <row r="37" spans="1:15" ht="15" customHeight="1" thickBot="1">
      <c r="A37" s="305" t="s">
        <v>199</v>
      </c>
      <c r="B37" s="306">
        <f>$E$20-D37</f>
        <v>6537.1760113268601</v>
      </c>
      <c r="C37" s="307" t="s">
        <v>196</v>
      </c>
      <c r="D37" s="308">
        <f>I37*$D$20</f>
        <v>47.095833333333331</v>
      </c>
      <c r="E37" s="309" t="s">
        <v>1</v>
      </c>
      <c r="F37" s="310" t="s">
        <v>1</v>
      </c>
      <c r="G37" s="183"/>
      <c r="I37" s="296">
        <v>500</v>
      </c>
      <c r="J37" s="297" t="s">
        <v>1</v>
      </c>
      <c r="K37" s="298" t="s">
        <v>121</v>
      </c>
      <c r="M37" s="180"/>
      <c r="N37" s="180"/>
      <c r="O37" s="180"/>
    </row>
    <row r="38" spans="1:15" ht="15" customHeight="1">
      <c r="A38" s="51"/>
      <c r="B38" s="6"/>
      <c r="C38" s="295"/>
      <c r="D38" s="302"/>
      <c r="E38" s="51"/>
      <c r="F38" s="303"/>
      <c r="G38" s="183"/>
      <c r="I38" s="295"/>
      <c r="J38" s="51"/>
      <c r="K38" s="304"/>
      <c r="M38" s="295"/>
      <c r="N38" s="295"/>
      <c r="O38" s="295"/>
    </row>
    <row r="39" spans="1:15" ht="15" customHeight="1" thickBot="1">
      <c r="A39" s="112" t="s">
        <v>203</v>
      </c>
      <c r="B39" s="6"/>
      <c r="C39" s="295"/>
      <c r="D39" s="302"/>
      <c r="E39" s="51"/>
      <c r="F39" s="303"/>
      <c r="G39" s="183"/>
      <c r="I39" s="295"/>
      <c r="J39" s="51"/>
      <c r="K39" s="304"/>
      <c r="M39" s="295"/>
      <c r="N39" s="295"/>
      <c r="O39" s="295"/>
    </row>
    <row r="40" spans="1:15" ht="13.8">
      <c r="A40" s="320" t="s">
        <v>176</v>
      </c>
      <c r="B40" s="311">
        <f>$E$13-D40</f>
        <v>5204.6400889967636</v>
      </c>
      <c r="C40" s="312" t="s">
        <v>183</v>
      </c>
      <c r="D40" s="313">
        <f>I40*$D$13</f>
        <v>37.49583333333333</v>
      </c>
      <c r="E40" s="126" t="s">
        <v>1</v>
      </c>
      <c r="F40" s="314" t="s">
        <v>1</v>
      </c>
      <c r="G40" s="183"/>
      <c r="I40" s="299">
        <v>500</v>
      </c>
      <c r="J40" s="300" t="s">
        <v>1</v>
      </c>
      <c r="K40" s="301" t="s">
        <v>123</v>
      </c>
      <c r="M40" s="180"/>
      <c r="N40" s="180"/>
      <c r="O40" s="180"/>
    </row>
    <row r="41" spans="1:15" ht="15.75" customHeight="1">
      <c r="A41" s="321" t="s">
        <v>175</v>
      </c>
      <c r="B41" s="87">
        <f>$E$13-D41</f>
        <v>5223.3880056634307</v>
      </c>
      <c r="C41" s="181" t="s">
        <v>151</v>
      </c>
      <c r="D41" s="210">
        <f>I41*$D$13</f>
        <v>18.747916666666665</v>
      </c>
      <c r="E41" s="182" t="s">
        <v>1</v>
      </c>
      <c r="F41" s="208" t="s">
        <v>1</v>
      </c>
      <c r="G41" s="183"/>
      <c r="I41" s="184">
        <v>250</v>
      </c>
      <c r="J41" s="57" t="s">
        <v>1</v>
      </c>
      <c r="K41" s="185" t="s">
        <v>123</v>
      </c>
      <c r="M41" s="180"/>
      <c r="N41" s="180"/>
      <c r="O41" s="180"/>
    </row>
    <row r="42" spans="1:15" ht="15.75" customHeight="1">
      <c r="A42" s="149" t="s">
        <v>174</v>
      </c>
      <c r="B42" s="87">
        <f>$E$13-D42-F42</f>
        <v>5122.2948705501622</v>
      </c>
      <c r="C42" s="181" t="s">
        <v>153</v>
      </c>
      <c r="D42" s="210">
        <f>I42*$D$13</f>
        <v>14.998333333333333</v>
      </c>
      <c r="E42" s="182" t="s">
        <v>173</v>
      </c>
      <c r="F42" s="209">
        <f>+J42/100*$E$13</f>
        <v>104.84271844660194</v>
      </c>
      <c r="G42" s="183"/>
      <c r="I42" s="184">
        <v>200</v>
      </c>
      <c r="J42" s="57">
        <v>2</v>
      </c>
      <c r="K42" s="185" t="s">
        <v>123</v>
      </c>
      <c r="M42" s="180"/>
      <c r="N42" s="180"/>
      <c r="O42" s="180"/>
    </row>
    <row r="43" spans="1:15" ht="15.75" customHeight="1">
      <c r="A43" s="149" t="s">
        <v>177</v>
      </c>
      <c r="B43" s="87">
        <f>$E$13-D43</f>
        <v>5204.6400889967636</v>
      </c>
      <c r="C43" s="181" t="s">
        <v>196</v>
      </c>
      <c r="D43" s="211">
        <f>I43*$D$13</f>
        <v>37.49583333333333</v>
      </c>
      <c r="E43" s="182" t="s">
        <v>1</v>
      </c>
      <c r="F43" s="208" t="s">
        <v>1</v>
      </c>
      <c r="G43" s="183"/>
      <c r="I43" s="184">
        <v>500</v>
      </c>
      <c r="J43" s="57" t="s">
        <v>1</v>
      </c>
      <c r="K43" s="185" t="s">
        <v>123</v>
      </c>
      <c r="M43" s="180"/>
      <c r="N43" s="180"/>
      <c r="O43" s="180"/>
    </row>
    <row r="44" spans="1:15" ht="15.75" customHeight="1" thickBot="1">
      <c r="A44" s="322" t="s">
        <v>178</v>
      </c>
      <c r="B44" s="315">
        <f>$E$13-D44</f>
        <v>5223.3880056634307</v>
      </c>
      <c r="C44" s="316" t="s">
        <v>151</v>
      </c>
      <c r="D44" s="317">
        <f>I44*$D$13</f>
        <v>18.747916666666665</v>
      </c>
      <c r="E44" s="318" t="s">
        <v>1</v>
      </c>
      <c r="F44" s="319" t="s">
        <v>1</v>
      </c>
      <c r="G44" s="183"/>
      <c r="I44" s="184">
        <v>250</v>
      </c>
      <c r="J44" s="57" t="s">
        <v>1</v>
      </c>
      <c r="K44" s="185" t="s">
        <v>123</v>
      </c>
      <c r="M44" s="180"/>
      <c r="N44" s="180"/>
      <c r="O44" s="180"/>
    </row>
    <row r="45" spans="1:15" ht="15.75" customHeight="1">
      <c r="A45" s="304"/>
      <c r="B45" s="6"/>
      <c r="C45" s="295"/>
      <c r="D45" s="302"/>
      <c r="E45" s="51"/>
      <c r="F45" s="303"/>
      <c r="G45" s="183"/>
      <c r="I45" s="184"/>
      <c r="J45" s="57"/>
      <c r="K45" s="185"/>
      <c r="M45" s="180"/>
      <c r="N45" s="180"/>
      <c r="O45" s="180"/>
    </row>
    <row r="46" spans="1:15" ht="15.75" customHeight="1" thickBot="1">
      <c r="A46" s="333" t="s">
        <v>205</v>
      </c>
      <c r="B46" s="6"/>
      <c r="C46" s="295"/>
      <c r="D46" s="302"/>
      <c r="E46" s="51"/>
      <c r="F46" s="303"/>
      <c r="G46" s="183"/>
      <c r="I46" s="184"/>
      <c r="J46" s="57"/>
      <c r="K46" s="185"/>
      <c r="M46" s="180"/>
      <c r="N46" s="180"/>
      <c r="O46" s="180"/>
    </row>
    <row r="47" spans="1:15" ht="15.75" customHeight="1" thickBot="1">
      <c r="A47" s="323" t="s">
        <v>179</v>
      </c>
      <c r="B47" s="324">
        <f>$E$13-D47</f>
        <v>5223.3880056634307</v>
      </c>
      <c r="C47" s="325" t="s">
        <v>151</v>
      </c>
      <c r="D47" s="326">
        <f t="shared" ref="D47" si="0">I47*$D$13</f>
        <v>18.747916666666665</v>
      </c>
      <c r="E47" s="327" t="s">
        <v>1</v>
      </c>
      <c r="F47" s="328" t="s">
        <v>1</v>
      </c>
      <c r="G47" s="183"/>
      <c r="I47" s="184">
        <v>250</v>
      </c>
      <c r="J47" s="57" t="s">
        <v>1</v>
      </c>
      <c r="K47" s="186" t="s">
        <v>170</v>
      </c>
      <c r="M47" s="180"/>
      <c r="N47" s="180"/>
      <c r="O47" s="180"/>
    </row>
    <row r="48" spans="1:15" ht="13.8">
      <c r="A48" s="51"/>
      <c r="B48" s="187"/>
      <c r="C48" s="51"/>
      <c r="D48" s="51"/>
      <c r="E48" s="4"/>
      <c r="F48" s="188"/>
      <c r="G48" s="188"/>
      <c r="H48" s="188"/>
      <c r="I48" s="6"/>
      <c r="J48" s="5"/>
    </row>
    <row r="49" spans="1:10" ht="13.8">
      <c r="A49" s="51"/>
      <c r="B49" s="187"/>
      <c r="C49" s="51"/>
      <c r="D49" s="51"/>
      <c r="E49" s="4"/>
      <c r="F49" s="188"/>
      <c r="G49" s="188"/>
      <c r="H49" s="188"/>
      <c r="I49" s="6"/>
      <c r="J49" s="5"/>
    </row>
    <row r="50" spans="1:10" ht="13.8">
      <c r="A50" s="51"/>
      <c r="B50" s="187"/>
      <c r="C50" s="51"/>
      <c r="D50" s="51"/>
      <c r="E50" s="4"/>
      <c r="F50" s="188"/>
      <c r="G50" s="188"/>
      <c r="H50" s="188"/>
      <c r="I50" s="6"/>
      <c r="J50" s="5"/>
    </row>
    <row r="51" spans="1:10" ht="13.8">
      <c r="A51" s="51"/>
      <c r="B51" s="187"/>
      <c r="C51" s="51"/>
      <c r="D51" s="51"/>
      <c r="E51" s="4"/>
      <c r="F51" s="188"/>
      <c r="G51" s="188"/>
      <c r="H51" s="188"/>
      <c r="I51" s="6"/>
      <c r="J51" s="5"/>
    </row>
    <row r="52" spans="1:10" ht="13.8">
      <c r="A52" s="51"/>
      <c r="B52" s="187"/>
      <c r="C52" s="51"/>
      <c r="D52" s="51"/>
      <c r="E52" s="4"/>
      <c r="F52" s="188"/>
      <c r="G52" s="188"/>
      <c r="H52" s="188"/>
      <c r="I52" s="6"/>
      <c r="J52" s="5"/>
    </row>
    <row r="53" spans="1:10" ht="13.8">
      <c r="A53" s="51"/>
      <c r="B53" s="187"/>
      <c r="C53" s="51"/>
      <c r="D53" s="51"/>
      <c r="E53" s="4"/>
      <c r="F53" s="188"/>
      <c r="G53" s="188"/>
      <c r="H53" s="188"/>
      <c r="I53" s="6"/>
      <c r="J53" s="5"/>
    </row>
    <row r="54" spans="1:10" ht="13.8">
      <c r="A54" s="51"/>
      <c r="B54" s="187"/>
      <c r="C54" s="51"/>
      <c r="D54" s="51"/>
      <c r="E54" s="4"/>
      <c r="F54" s="188"/>
      <c r="G54" s="188"/>
      <c r="H54" s="188"/>
      <c r="I54" s="6"/>
      <c r="J54" s="5"/>
    </row>
    <row r="55" spans="1:10" ht="13.8">
      <c r="A55" s="51"/>
      <c r="B55" s="187"/>
      <c r="C55" s="51"/>
      <c r="D55" s="51"/>
      <c r="E55" s="4"/>
      <c r="F55" s="188"/>
      <c r="G55" s="188"/>
      <c r="H55" s="188"/>
      <c r="I55" s="6"/>
      <c r="J55" s="5"/>
    </row>
    <row r="56" spans="1:10" ht="13.8">
      <c r="A56" s="51"/>
      <c r="B56" s="187"/>
      <c r="C56" s="51"/>
      <c r="D56" s="51"/>
      <c r="E56" s="4"/>
      <c r="F56" s="188"/>
      <c r="G56" s="188"/>
      <c r="H56" s="188"/>
      <c r="I56" s="6"/>
      <c r="J56" s="5"/>
    </row>
    <row r="57" spans="1:10" ht="16.5" customHeight="1" thickBot="1">
      <c r="A57" s="51"/>
      <c r="B57" s="187"/>
      <c r="C57" s="51"/>
      <c r="D57" s="51"/>
      <c r="E57" s="4"/>
      <c r="F57" s="188"/>
      <c r="G57" s="188"/>
      <c r="H57" s="188"/>
      <c r="I57" s="6"/>
      <c r="J57" s="5"/>
    </row>
    <row r="58" spans="1:10" ht="13.8" thickBot="1">
      <c r="A58" s="612" t="s">
        <v>230</v>
      </c>
      <c r="B58" s="613"/>
      <c r="C58" s="613"/>
      <c r="D58" s="613"/>
      <c r="E58" s="613"/>
      <c r="F58" s="613"/>
      <c r="G58" s="613"/>
      <c r="H58" s="614"/>
      <c r="I58" s="6"/>
      <c r="J58" s="5"/>
    </row>
    <row r="59" spans="1:10" ht="13.8" thickBot="1">
      <c r="A59" s="212" t="s">
        <v>231</v>
      </c>
      <c r="B59" s="213"/>
      <c r="C59" s="214"/>
      <c r="D59" s="214"/>
      <c r="E59" s="215"/>
      <c r="F59" s="216" t="s">
        <v>65</v>
      </c>
      <c r="H59" s="217"/>
    </row>
    <row r="60" spans="1:10">
      <c r="A60" s="218" t="s">
        <v>58</v>
      </c>
      <c r="B60" s="219" t="s">
        <v>50</v>
      </c>
      <c r="C60" s="435">
        <v>7.15</v>
      </c>
      <c r="D60" s="219" t="s">
        <v>16</v>
      </c>
      <c r="E60" s="435">
        <v>8.3699999999999992</v>
      </c>
      <c r="F60" s="220" t="s">
        <v>51</v>
      </c>
      <c r="G60" s="221"/>
      <c r="H60" s="222" t="s">
        <v>240</v>
      </c>
    </row>
    <row r="61" spans="1:10" ht="15.6">
      <c r="A61" s="60" t="s">
        <v>189</v>
      </c>
      <c r="B61" s="62" t="s">
        <v>50</v>
      </c>
      <c r="C61" s="436">
        <v>21.8</v>
      </c>
      <c r="D61" s="62" t="s">
        <v>16</v>
      </c>
      <c r="E61" s="436">
        <v>25</v>
      </c>
      <c r="F61" s="63" t="s">
        <v>52</v>
      </c>
      <c r="G61" s="52"/>
      <c r="H61" s="64"/>
      <c r="I61" s="14"/>
      <c r="J61" s="14"/>
    </row>
    <row r="62" spans="1:10" s="189" customFormat="1">
      <c r="A62" s="61" t="s">
        <v>114</v>
      </c>
      <c r="B62" s="62" t="s">
        <v>50</v>
      </c>
      <c r="C62" s="436">
        <v>4.2</v>
      </c>
      <c r="D62" s="62" t="s">
        <v>16</v>
      </c>
      <c r="E62" s="436">
        <v>5.7</v>
      </c>
      <c r="F62" s="66" t="s">
        <v>53</v>
      </c>
      <c r="G62" s="67"/>
      <c r="H62" s="440" t="s">
        <v>241</v>
      </c>
      <c r="J62" s="190"/>
    </row>
    <row r="63" spans="1:10" s="189" customFormat="1">
      <c r="A63" s="61" t="s">
        <v>60</v>
      </c>
      <c r="B63" s="62" t="s">
        <v>50</v>
      </c>
      <c r="C63" s="436">
        <v>68</v>
      </c>
      <c r="D63" s="62" t="s">
        <v>16</v>
      </c>
      <c r="E63" s="436">
        <v>60</v>
      </c>
      <c r="F63" s="63" t="s">
        <v>54</v>
      </c>
      <c r="G63" s="52"/>
      <c r="H63" s="64" t="s">
        <v>240</v>
      </c>
    </row>
    <row r="64" spans="1:10">
      <c r="A64" s="60" t="s">
        <v>61</v>
      </c>
      <c r="B64" s="68" t="s">
        <v>50</v>
      </c>
      <c r="C64" s="437">
        <v>100</v>
      </c>
      <c r="D64" s="65" t="s">
        <v>16</v>
      </c>
      <c r="E64" s="436">
        <v>100</v>
      </c>
      <c r="F64" s="63" t="s">
        <v>55</v>
      </c>
      <c r="G64" s="52"/>
      <c r="H64" s="64" t="s">
        <v>240</v>
      </c>
    </row>
    <row r="65" spans="1:10" ht="26.4">
      <c r="A65" s="223" t="s">
        <v>191</v>
      </c>
      <c r="B65" s="69" t="s">
        <v>50</v>
      </c>
      <c r="C65" s="438" t="s">
        <v>236</v>
      </c>
      <c r="D65" s="70" t="s">
        <v>16</v>
      </c>
      <c r="E65" s="436">
        <v>2</v>
      </c>
      <c r="F65" s="71" t="s">
        <v>56</v>
      </c>
      <c r="G65" s="52"/>
      <c r="H65" s="440" t="s">
        <v>613</v>
      </c>
    </row>
    <row r="66" spans="1:10" ht="26.4">
      <c r="A66" s="223" t="s">
        <v>190</v>
      </c>
      <c r="B66" s="69" t="s">
        <v>50</v>
      </c>
      <c r="C66" s="438">
        <v>1.2</v>
      </c>
      <c r="D66" s="70" t="s">
        <v>16</v>
      </c>
      <c r="E66" s="439" t="s">
        <v>238</v>
      </c>
      <c r="F66" s="80" t="s">
        <v>57</v>
      </c>
      <c r="G66" s="137"/>
      <c r="H66" s="138" t="s">
        <v>15</v>
      </c>
    </row>
    <row r="67" spans="1:10" ht="13.8" thickBot="1">
      <c r="A67" s="224" t="s">
        <v>62</v>
      </c>
      <c r="B67" s="225" t="s">
        <v>50</v>
      </c>
      <c r="C67" s="226" t="s">
        <v>237</v>
      </c>
      <c r="D67" s="225" t="s">
        <v>16</v>
      </c>
      <c r="E67" s="226" t="s">
        <v>239</v>
      </c>
      <c r="F67" s="72" t="s">
        <v>113</v>
      </c>
      <c r="G67" s="73"/>
      <c r="H67" s="74"/>
    </row>
    <row r="68" spans="1:10" ht="13.8" thickBot="1">
      <c r="A68" s="446"/>
      <c r="B68" s="447"/>
      <c r="C68" s="447"/>
      <c r="D68" s="447"/>
      <c r="E68" s="447"/>
      <c r="F68" s="448"/>
      <c r="G68" s="73"/>
      <c r="H68" s="449"/>
    </row>
    <row r="69" spans="1:10" ht="13.8" thickBot="1">
      <c r="A69" s="446"/>
      <c r="B69" s="447"/>
      <c r="C69" s="447"/>
      <c r="D69" s="447"/>
      <c r="E69" s="447"/>
      <c r="F69" s="448"/>
      <c r="G69" s="73"/>
      <c r="H69" s="449"/>
    </row>
    <row r="70" spans="1:10" ht="13.8" thickBot="1">
      <c r="A70" s="612" t="s">
        <v>571</v>
      </c>
      <c r="B70" s="613"/>
      <c r="C70" s="613"/>
      <c r="D70" s="613"/>
      <c r="E70" s="613"/>
      <c r="F70" s="613"/>
      <c r="G70" s="613"/>
      <c r="H70" s="614"/>
      <c r="I70" s="6"/>
      <c r="J70" s="5"/>
    </row>
    <row r="71" spans="1:10" ht="13.8" thickBot="1">
      <c r="A71" s="212" t="s">
        <v>250</v>
      </c>
      <c r="B71" s="213"/>
      <c r="C71" s="214"/>
      <c r="D71" s="214"/>
      <c r="E71" s="215"/>
      <c r="F71" s="216" t="s">
        <v>65</v>
      </c>
      <c r="H71" s="217"/>
    </row>
    <row r="72" spans="1:10">
      <c r="A72" s="218" t="s">
        <v>58</v>
      </c>
      <c r="B72" s="219" t="s">
        <v>50</v>
      </c>
      <c r="C72" s="435" t="s">
        <v>579</v>
      </c>
      <c r="D72" s="219" t="s">
        <v>16</v>
      </c>
      <c r="E72" s="526">
        <v>10.3</v>
      </c>
      <c r="F72" s="220" t="s">
        <v>51</v>
      </c>
      <c r="G72" s="221"/>
      <c r="H72" s="222" t="s">
        <v>240</v>
      </c>
    </row>
    <row r="73" spans="1:10" ht="15.6">
      <c r="A73" s="60" t="s">
        <v>189</v>
      </c>
      <c r="B73" s="62" t="s">
        <v>50</v>
      </c>
      <c r="C73" s="436">
        <v>18</v>
      </c>
      <c r="D73" s="62" t="s">
        <v>16</v>
      </c>
      <c r="E73" s="436"/>
      <c r="F73" s="63" t="s">
        <v>52</v>
      </c>
      <c r="G73" s="52"/>
      <c r="H73" s="64"/>
      <c r="I73" s="14"/>
      <c r="J73" s="14"/>
    </row>
    <row r="74" spans="1:10" s="189" customFormat="1">
      <c r="A74" s="61" t="s">
        <v>114</v>
      </c>
      <c r="B74" s="62" t="s">
        <v>50</v>
      </c>
      <c r="C74" s="436">
        <v>7</v>
      </c>
      <c r="D74" s="62" t="s">
        <v>16</v>
      </c>
      <c r="E74" s="436"/>
      <c r="F74" s="66" t="s">
        <v>53</v>
      </c>
      <c r="G74" s="67"/>
      <c r="H74" s="440" t="s">
        <v>241</v>
      </c>
      <c r="J74" s="190"/>
    </row>
    <row r="75" spans="1:10" s="189" customFormat="1">
      <c r="A75" s="61" t="s">
        <v>60</v>
      </c>
      <c r="B75" s="62" t="s">
        <v>50</v>
      </c>
      <c r="C75" s="436">
        <v>65</v>
      </c>
      <c r="D75" s="62" t="s">
        <v>16</v>
      </c>
      <c r="E75" s="436"/>
      <c r="F75" s="63" t="s">
        <v>54</v>
      </c>
      <c r="G75" s="52"/>
      <c r="H75" s="64" t="s">
        <v>240</v>
      </c>
    </row>
    <row r="76" spans="1:10">
      <c r="A76" s="60" t="s">
        <v>61</v>
      </c>
      <c r="B76" s="68" t="s">
        <v>50</v>
      </c>
      <c r="C76" s="437">
        <v>10</v>
      </c>
      <c r="D76" s="65" t="s">
        <v>16</v>
      </c>
      <c r="E76" s="436"/>
      <c r="F76" s="63" t="s">
        <v>55</v>
      </c>
      <c r="G76" s="52"/>
      <c r="H76" s="64" t="s">
        <v>240</v>
      </c>
    </row>
    <row r="77" spans="1:10" ht="26.4">
      <c r="A77" s="223" t="s">
        <v>191</v>
      </c>
      <c r="B77" s="69" t="s">
        <v>50</v>
      </c>
      <c r="C77" s="438" t="s">
        <v>575</v>
      </c>
      <c r="D77" s="70" t="s">
        <v>16</v>
      </c>
      <c r="E77" s="436"/>
      <c r="F77" s="71" t="s">
        <v>56</v>
      </c>
      <c r="G77" s="52"/>
      <c r="H77" s="527" t="s">
        <v>251</v>
      </c>
    </row>
    <row r="78" spans="1:10" ht="26.4">
      <c r="A78" s="223" t="s">
        <v>190</v>
      </c>
      <c r="B78" s="69" t="s">
        <v>50</v>
      </c>
      <c r="C78" s="438">
        <v>10</v>
      </c>
      <c r="D78" s="70" t="s">
        <v>16</v>
      </c>
      <c r="E78" s="439"/>
      <c r="F78" s="80" t="s">
        <v>57</v>
      </c>
      <c r="G78" s="137"/>
      <c r="H78" s="138" t="s">
        <v>15</v>
      </c>
    </row>
    <row r="79" spans="1:10" ht="13.8" thickBot="1">
      <c r="A79" s="224" t="s">
        <v>62</v>
      </c>
      <c r="B79" s="225" t="s">
        <v>50</v>
      </c>
      <c r="C79" s="226" t="s">
        <v>580</v>
      </c>
      <c r="D79" s="225" t="s">
        <v>16</v>
      </c>
      <c r="E79" s="226"/>
      <c r="F79" s="72" t="s">
        <v>113</v>
      </c>
      <c r="G79" s="73"/>
      <c r="H79" s="74"/>
    </row>
    <row r="80" spans="1:10" ht="14.4" thickBot="1">
      <c r="A80" s="51"/>
      <c r="B80" s="187"/>
      <c r="C80" s="51"/>
      <c r="D80" s="51"/>
      <c r="E80" s="4"/>
      <c r="F80" s="188"/>
      <c r="G80" s="188"/>
      <c r="H80" s="188"/>
    </row>
    <row r="81" spans="1:10" ht="13.8" thickBot="1">
      <c r="A81" s="612" t="s">
        <v>573</v>
      </c>
      <c r="B81" s="613"/>
      <c r="C81" s="613"/>
      <c r="D81" s="613"/>
      <c r="E81" s="613"/>
      <c r="F81" s="613"/>
      <c r="G81" s="613"/>
      <c r="H81" s="614"/>
      <c r="I81" s="6"/>
      <c r="J81" s="5"/>
    </row>
    <row r="82" spans="1:10" ht="13.8" thickBot="1">
      <c r="A82" s="212" t="s">
        <v>572</v>
      </c>
      <c r="B82" s="213"/>
      <c r="C82" s="214"/>
      <c r="D82" s="214"/>
      <c r="E82" s="215"/>
      <c r="F82" s="216" t="s">
        <v>65</v>
      </c>
      <c r="H82" s="217"/>
    </row>
    <row r="83" spans="1:10">
      <c r="A83" s="218" t="s">
        <v>58</v>
      </c>
      <c r="B83" s="219" t="s">
        <v>50</v>
      </c>
      <c r="C83" s="435" t="s">
        <v>574</v>
      </c>
      <c r="D83" s="219" t="s">
        <v>16</v>
      </c>
      <c r="E83" s="526">
        <v>6</v>
      </c>
      <c r="F83" s="220" t="s">
        <v>51</v>
      </c>
      <c r="G83" s="221"/>
      <c r="H83" s="222" t="s">
        <v>240</v>
      </c>
    </row>
    <row r="84" spans="1:10" ht="15.6">
      <c r="A84" s="60" t="s">
        <v>189</v>
      </c>
      <c r="B84" s="62" t="s">
        <v>50</v>
      </c>
      <c r="C84" s="436">
        <v>22</v>
      </c>
      <c r="D84" s="62" t="s">
        <v>16</v>
      </c>
      <c r="E84" s="436"/>
      <c r="F84" s="63" t="s">
        <v>52</v>
      </c>
      <c r="G84" s="52"/>
      <c r="H84" s="64"/>
      <c r="I84" s="14"/>
      <c r="J84" s="14"/>
    </row>
    <row r="85" spans="1:10" s="189" customFormat="1">
      <c r="A85" s="61" t="s">
        <v>114</v>
      </c>
      <c r="B85" s="62" t="s">
        <v>50</v>
      </c>
      <c r="C85" s="436">
        <v>7.7</v>
      </c>
      <c r="D85" s="62" t="s">
        <v>16</v>
      </c>
      <c r="E85" s="436"/>
      <c r="F85" s="66" t="s">
        <v>53</v>
      </c>
      <c r="G85" s="67"/>
      <c r="H85" s="440" t="s">
        <v>241</v>
      </c>
      <c r="J85" s="190"/>
    </row>
    <row r="86" spans="1:10" s="189" customFormat="1">
      <c r="A86" s="61" t="s">
        <v>60</v>
      </c>
      <c r="B86" s="62" t="s">
        <v>50</v>
      </c>
      <c r="C86" s="436">
        <v>40</v>
      </c>
      <c r="D86" s="62" t="s">
        <v>16</v>
      </c>
      <c r="E86" s="436"/>
      <c r="F86" s="63" t="s">
        <v>54</v>
      </c>
      <c r="G86" s="52"/>
      <c r="H86" s="64" t="s">
        <v>240</v>
      </c>
    </row>
    <row r="87" spans="1:10">
      <c r="A87" s="60" t="s">
        <v>61</v>
      </c>
      <c r="B87" s="68" t="s">
        <v>50</v>
      </c>
      <c r="C87" s="437">
        <v>80</v>
      </c>
      <c r="D87" s="65" t="s">
        <v>16</v>
      </c>
      <c r="E87" s="436"/>
      <c r="F87" s="63" t="s">
        <v>55</v>
      </c>
      <c r="G87" s="52"/>
      <c r="H87" s="64" t="s">
        <v>240</v>
      </c>
    </row>
    <row r="88" spans="1:10" ht="26.4">
      <c r="A88" s="223" t="s">
        <v>191</v>
      </c>
      <c r="B88" s="69" t="s">
        <v>50</v>
      </c>
      <c r="C88" s="439" t="s">
        <v>575</v>
      </c>
      <c r="D88" s="70" t="s">
        <v>16</v>
      </c>
      <c r="E88" s="436"/>
      <c r="F88" s="71" t="s">
        <v>56</v>
      </c>
      <c r="G88" s="52"/>
      <c r="H88" s="440" t="s">
        <v>578</v>
      </c>
    </row>
    <row r="89" spans="1:10" ht="26.4">
      <c r="A89" s="223" t="s">
        <v>190</v>
      </c>
      <c r="B89" s="69" t="s">
        <v>50</v>
      </c>
      <c r="C89" s="438" t="s">
        <v>576</v>
      </c>
      <c r="D89" s="70" t="s">
        <v>16</v>
      </c>
      <c r="E89" s="439"/>
      <c r="F89" s="80" t="s">
        <v>57</v>
      </c>
      <c r="G89" s="137"/>
      <c r="H89" s="138" t="s">
        <v>15</v>
      </c>
    </row>
    <row r="90" spans="1:10" ht="13.8" thickBot="1">
      <c r="A90" s="224" t="s">
        <v>62</v>
      </c>
      <c r="B90" s="225" t="s">
        <v>50</v>
      </c>
      <c r="C90" s="226" t="s">
        <v>577</v>
      </c>
      <c r="D90" s="225" t="s">
        <v>16</v>
      </c>
      <c r="E90" s="226"/>
      <c r="F90" s="72" t="s">
        <v>113</v>
      </c>
      <c r="G90" s="73"/>
      <c r="H90" s="74"/>
    </row>
    <row r="91" spans="1:10">
      <c r="A91" s="522"/>
      <c r="B91" s="304"/>
      <c r="C91" s="304"/>
      <c r="D91" s="304"/>
      <c r="E91" s="304"/>
      <c r="F91" s="523"/>
      <c r="G91" s="524"/>
      <c r="H91" s="525"/>
    </row>
    <row r="92" spans="1:10">
      <c r="A92" s="522"/>
      <c r="B92" s="304"/>
      <c r="C92" s="304"/>
      <c r="D92" s="304"/>
      <c r="E92" s="304"/>
      <c r="F92" s="523"/>
      <c r="G92" s="524"/>
      <c r="H92" s="525"/>
    </row>
    <row r="93" spans="1:10">
      <c r="A93" s="37" t="s">
        <v>59</v>
      </c>
      <c r="B93" s="86"/>
      <c r="C93" s="9"/>
      <c r="D93" s="189"/>
      <c r="E93" s="189"/>
      <c r="F93" s="8"/>
      <c r="G93" s="8"/>
      <c r="H93" s="8"/>
    </row>
    <row r="94" spans="1:10">
      <c r="A94" s="189"/>
      <c r="B94" s="86" t="s">
        <v>122</v>
      </c>
      <c r="C94" s="86"/>
      <c r="D94" s="189"/>
      <c r="E94" s="8"/>
      <c r="F94" s="8"/>
      <c r="G94" s="8"/>
    </row>
    <row r="95" spans="1:10" ht="13.8">
      <c r="A95" s="180" t="s">
        <v>183</v>
      </c>
      <c r="B95" s="191">
        <f>D33+D40</f>
        <v>84.591666666666669</v>
      </c>
      <c r="C95" s="192"/>
    </row>
    <row r="96" spans="1:10" ht="13.8">
      <c r="A96" s="180" t="s">
        <v>151</v>
      </c>
      <c r="B96" s="191">
        <f>D34+D41+D47</f>
        <v>65.84375</v>
      </c>
      <c r="C96" s="192"/>
    </row>
    <row r="97" spans="1:3" ht="13.8">
      <c r="A97" s="180" t="s">
        <v>153</v>
      </c>
      <c r="B97" s="191">
        <f>D35+D36+D42</f>
        <v>48.835000000000001</v>
      </c>
      <c r="C97" s="192"/>
    </row>
    <row r="98" spans="1:3" ht="13.8">
      <c r="A98" s="180" t="s">
        <v>196</v>
      </c>
      <c r="B98" s="191">
        <f>D37+D43</f>
        <v>84.591666666666669</v>
      </c>
      <c r="C98" s="192"/>
    </row>
    <row r="99" spans="1:3" ht="13.8">
      <c r="A99" s="180" t="s">
        <v>154</v>
      </c>
      <c r="B99" s="191">
        <f>F36+F42</f>
        <v>236.52815533980581</v>
      </c>
      <c r="C99" s="192"/>
    </row>
  </sheetData>
  <sheetProtection selectLockedCells="1"/>
  <mergeCells count="4">
    <mergeCell ref="D4:E4"/>
    <mergeCell ref="A58:H58"/>
    <mergeCell ref="A70:H70"/>
    <mergeCell ref="A81:H81"/>
  </mergeCells>
  <pageMargins left="0.70866141732283472" right="0.70866141732283472" top="0.74803149606299213" bottom="0.74803149606299213" header="0.31496062992125984" footer="0.31496062992125984"/>
  <pageSetup paperSize="9" scale="90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166"/>
  <sheetViews>
    <sheetView topLeftCell="A10" zoomScale="55" zoomScaleNormal="55" workbookViewId="0">
      <selection activeCell="C7" sqref="C7"/>
    </sheetView>
  </sheetViews>
  <sheetFormatPr defaultRowHeight="14.4"/>
  <cols>
    <col min="2" max="2" width="10.6640625" bestFit="1" customWidth="1"/>
    <col min="3" max="3" width="12.6640625" customWidth="1"/>
    <col min="5" max="5" width="12.88671875" customWidth="1"/>
    <col min="6" max="6" width="5.33203125" customWidth="1"/>
    <col min="7" max="108" width="5.6640625" customWidth="1"/>
    <col min="109" max="113" width="6.6640625" customWidth="1"/>
    <col min="114" max="114" width="24.88671875" customWidth="1"/>
    <col min="115" max="115" width="22.33203125" customWidth="1"/>
    <col min="116" max="116" width="20.6640625" customWidth="1"/>
    <col min="117" max="117" width="19.88671875" customWidth="1"/>
    <col min="118" max="118" width="20" customWidth="1"/>
    <col min="119" max="121" width="6.6640625" customWidth="1"/>
  </cols>
  <sheetData>
    <row r="1" spans="1:157">
      <c r="A1" t="str">
        <f>'[2]Spray Sheet'!A1</f>
        <v>Project</v>
      </c>
      <c r="B1" t="str">
        <f>'Spray Sheet'!B1</f>
        <v>Fungicides for powdery mildew in Mungbean</v>
      </c>
    </row>
    <row r="2" spans="1:157">
      <c r="A2" t="str">
        <f>'[2]Spray Sheet'!A2</f>
        <v>Trial</v>
      </c>
      <c r="B2" t="str">
        <f>'Spray Sheet'!B2</f>
        <v>AM1303</v>
      </c>
    </row>
    <row r="3" spans="1:157">
      <c r="A3" t="str">
        <f>'[2]Spray Sheet'!A3</f>
        <v>District</v>
      </c>
      <c r="B3" t="str">
        <f>'Spray Sheet'!B3</f>
        <v>Premer</v>
      </c>
    </row>
    <row r="4" spans="1:157">
      <c r="A4" t="str">
        <f>'[2]Spray Sheet'!A4</f>
        <v>Property</v>
      </c>
      <c r="B4" t="str">
        <f>'Spray Sheet'!B4</f>
        <v>Ferngrove</v>
      </c>
    </row>
    <row r="6" spans="1:157">
      <c r="B6" s="353" t="s">
        <v>242</v>
      </c>
      <c r="C6" s="450">
        <v>41352</v>
      </c>
    </row>
    <row r="7" spans="1:157">
      <c r="B7" s="353" t="s">
        <v>121</v>
      </c>
      <c r="C7" s="450">
        <v>41333</v>
      </c>
    </row>
    <row r="8" spans="1:157">
      <c r="B8" s="353" t="s">
        <v>123</v>
      </c>
      <c r="C8" s="450">
        <v>41352</v>
      </c>
    </row>
    <row r="9" spans="1:157">
      <c r="B9" s="353" t="s">
        <v>170</v>
      </c>
      <c r="C9" s="450">
        <v>41352</v>
      </c>
    </row>
    <row r="10" spans="1:157" ht="15" thickBot="1">
      <c r="B10" s="353" t="s">
        <v>243</v>
      </c>
      <c r="C10" s="399">
        <f>C6-C7</f>
        <v>19</v>
      </c>
      <c r="DL10" t="s">
        <v>252</v>
      </c>
    </row>
    <row r="11" spans="1:157" ht="15" thickBot="1">
      <c r="B11" s="353" t="s">
        <v>244</v>
      </c>
      <c r="C11" s="399">
        <f>C6-C8</f>
        <v>0</v>
      </c>
      <c r="DL11" s="444" t="s">
        <v>253</v>
      </c>
      <c r="DM11" s="451"/>
      <c r="DN11" s="445"/>
    </row>
    <row r="12" spans="1:157" ht="20.25" customHeight="1" thickBot="1">
      <c r="B12" s="353" t="s">
        <v>245</v>
      </c>
      <c r="C12" s="399">
        <f>C6-C9</f>
        <v>0</v>
      </c>
      <c r="G12" s="602" t="s">
        <v>254</v>
      </c>
      <c r="H12" s="603"/>
      <c r="I12" s="603"/>
      <c r="J12" s="603"/>
      <c r="K12" s="603"/>
      <c r="L12" s="603"/>
      <c r="M12" s="603"/>
      <c r="N12" s="603"/>
      <c r="O12" s="603"/>
      <c r="P12" s="603"/>
      <c r="Q12" s="603"/>
      <c r="R12" s="603"/>
      <c r="S12" s="603"/>
      <c r="T12" s="603"/>
      <c r="U12" s="603"/>
      <c r="V12" s="603"/>
      <c r="W12" s="603"/>
      <c r="X12" s="603"/>
      <c r="Y12" s="603"/>
      <c r="Z12" s="603"/>
      <c r="AA12" s="603"/>
      <c r="AB12" s="603"/>
      <c r="AC12" s="603"/>
      <c r="AD12" s="603"/>
      <c r="AE12" s="603"/>
      <c r="AF12" s="603"/>
      <c r="AG12" s="603"/>
      <c r="AH12" s="603"/>
      <c r="AI12" s="603"/>
      <c r="AJ12" s="603"/>
      <c r="AK12" s="603"/>
      <c r="AL12" s="603"/>
      <c r="AM12" s="603"/>
      <c r="AN12" s="603"/>
      <c r="AO12" s="603"/>
      <c r="AP12" s="603"/>
      <c r="AQ12" s="603"/>
      <c r="AR12" s="603"/>
      <c r="AS12" s="603"/>
      <c r="AT12" s="603"/>
      <c r="AU12" s="603"/>
      <c r="AV12" s="603"/>
      <c r="AW12" s="603"/>
      <c r="AX12" s="603"/>
      <c r="AY12" s="603"/>
      <c r="AZ12" s="603"/>
      <c r="BA12" s="603"/>
      <c r="BB12" s="603"/>
      <c r="BC12" s="603"/>
      <c r="BD12" s="603"/>
      <c r="BF12" s="602" t="s">
        <v>255</v>
      </c>
      <c r="BG12" s="603"/>
      <c r="BH12" s="603"/>
      <c r="BI12" s="603"/>
      <c r="BJ12" s="603"/>
      <c r="BK12" s="603"/>
      <c r="BL12" s="603"/>
      <c r="BM12" s="603"/>
      <c r="BN12" s="603"/>
      <c r="BO12" s="603"/>
      <c r="BP12" s="603"/>
      <c r="BQ12" s="603"/>
      <c r="BR12" s="603"/>
      <c r="BS12" s="603"/>
      <c r="BT12" s="603"/>
      <c r="BU12" s="603"/>
      <c r="BV12" s="603"/>
      <c r="BW12" s="603"/>
      <c r="BX12" s="603"/>
      <c r="BY12" s="603"/>
      <c r="BZ12" s="603"/>
      <c r="CA12" s="603"/>
      <c r="CB12" s="603"/>
      <c r="CC12" s="603"/>
      <c r="CD12" s="603"/>
      <c r="CE12" s="603"/>
      <c r="CF12" s="603"/>
      <c r="CG12" s="603"/>
      <c r="CH12" s="603"/>
      <c r="CI12" s="603"/>
      <c r="CJ12" s="603"/>
      <c r="CK12" s="603"/>
      <c r="CL12" s="603"/>
      <c r="CM12" s="603"/>
      <c r="CN12" s="603"/>
      <c r="CO12" s="603"/>
      <c r="CP12" s="603"/>
      <c r="CQ12" s="603"/>
      <c r="CR12" s="603"/>
      <c r="CS12" s="603"/>
      <c r="CT12" s="603"/>
      <c r="CU12" s="603"/>
      <c r="CV12" s="603"/>
      <c r="CW12" s="603"/>
      <c r="CX12" s="603"/>
      <c r="CY12" s="603"/>
      <c r="CZ12" s="603"/>
      <c r="DA12" s="603"/>
      <c r="DB12" s="603"/>
      <c r="DC12" s="603"/>
      <c r="DJ12" s="379" t="s">
        <v>256</v>
      </c>
      <c r="DK12" s="379" t="s">
        <v>257</v>
      </c>
      <c r="DL12" s="444" t="s">
        <v>258</v>
      </c>
      <c r="DM12" s="451"/>
      <c r="DN12" s="445"/>
    </row>
    <row r="13" spans="1:157" ht="62.25" customHeight="1" thickBot="1">
      <c r="G13" s="604" t="s">
        <v>259</v>
      </c>
      <c r="H13" s="605"/>
      <c r="I13" s="605"/>
      <c r="J13" s="605"/>
      <c r="K13" s="605"/>
      <c r="L13" s="605"/>
      <c r="M13" s="605"/>
      <c r="N13" s="605"/>
      <c r="O13" s="605"/>
      <c r="P13" s="606"/>
      <c r="Q13" s="607" t="s">
        <v>260</v>
      </c>
      <c r="R13" s="608"/>
      <c r="S13" s="608"/>
      <c r="T13" s="608"/>
      <c r="U13" s="608"/>
      <c r="V13" s="608"/>
      <c r="W13" s="608"/>
      <c r="X13" s="608"/>
      <c r="Y13" s="608"/>
      <c r="Z13" s="609"/>
      <c r="AA13" s="607" t="s">
        <v>261</v>
      </c>
      <c r="AB13" s="608"/>
      <c r="AC13" s="608"/>
      <c r="AD13" s="608"/>
      <c r="AE13" s="608"/>
      <c r="AF13" s="608"/>
      <c r="AG13" s="608"/>
      <c r="AH13" s="608"/>
      <c r="AI13" s="608"/>
      <c r="AJ13" s="609"/>
      <c r="AK13" s="607" t="s">
        <v>262</v>
      </c>
      <c r="AL13" s="608"/>
      <c r="AM13" s="608"/>
      <c r="AN13" s="608"/>
      <c r="AO13" s="608"/>
      <c r="AP13" s="608"/>
      <c r="AQ13" s="608"/>
      <c r="AR13" s="608"/>
      <c r="AS13" s="608"/>
      <c r="AT13" s="609"/>
      <c r="AU13" s="607" t="s">
        <v>263</v>
      </c>
      <c r="AV13" s="608"/>
      <c r="AW13" s="608"/>
      <c r="AX13" s="608"/>
      <c r="AY13" s="608"/>
      <c r="AZ13" s="608"/>
      <c r="BA13" s="608"/>
      <c r="BB13" s="608"/>
      <c r="BC13" s="608"/>
      <c r="BD13" s="609"/>
      <c r="BE13" s="452"/>
      <c r="BF13" s="607" t="s">
        <v>259</v>
      </c>
      <c r="BG13" s="608"/>
      <c r="BH13" s="608"/>
      <c r="BI13" s="608"/>
      <c r="BJ13" s="608"/>
      <c r="BK13" s="608"/>
      <c r="BL13" s="608"/>
      <c r="BM13" s="608"/>
      <c r="BN13" s="608"/>
      <c r="BO13" s="609"/>
      <c r="BP13" s="607" t="s">
        <v>260</v>
      </c>
      <c r="BQ13" s="608"/>
      <c r="BR13" s="608"/>
      <c r="BS13" s="608"/>
      <c r="BT13" s="608"/>
      <c r="BU13" s="608"/>
      <c r="BV13" s="608"/>
      <c r="BW13" s="608"/>
      <c r="BX13" s="608"/>
      <c r="BY13" s="609"/>
      <c r="BZ13" s="607" t="s">
        <v>261</v>
      </c>
      <c r="CA13" s="608"/>
      <c r="CB13" s="608"/>
      <c r="CC13" s="608"/>
      <c r="CD13" s="608"/>
      <c r="CE13" s="608"/>
      <c r="CF13" s="608"/>
      <c r="CG13" s="608"/>
      <c r="CH13" s="608"/>
      <c r="CI13" s="609"/>
      <c r="CJ13" s="607" t="s">
        <v>262</v>
      </c>
      <c r="CK13" s="608"/>
      <c r="CL13" s="608"/>
      <c r="CM13" s="608"/>
      <c r="CN13" s="608"/>
      <c r="CO13" s="608"/>
      <c r="CP13" s="608"/>
      <c r="CQ13" s="608"/>
      <c r="CR13" s="608"/>
      <c r="CS13" s="609"/>
      <c r="CT13" s="607" t="s">
        <v>263</v>
      </c>
      <c r="CU13" s="608"/>
      <c r="CV13" s="608"/>
      <c r="CW13" s="608"/>
      <c r="CX13" s="608"/>
      <c r="CY13" s="608"/>
      <c r="CZ13" s="608"/>
      <c r="DA13" s="608"/>
      <c r="DB13" s="608"/>
      <c r="DC13" s="609"/>
      <c r="DD13" s="359"/>
      <c r="DE13" s="607" t="s">
        <v>264</v>
      </c>
      <c r="DF13" s="608"/>
      <c r="DG13" s="608"/>
      <c r="DH13" s="608"/>
      <c r="DI13" s="609"/>
      <c r="DJ13" s="453" t="s">
        <v>265</v>
      </c>
      <c r="DK13" s="454" t="s">
        <v>266</v>
      </c>
      <c r="DL13" s="455" t="s">
        <v>267</v>
      </c>
      <c r="DM13" s="455" t="s">
        <v>268</v>
      </c>
      <c r="DN13" s="455" t="s">
        <v>269</v>
      </c>
      <c r="DO13" s="456"/>
      <c r="DP13" s="456"/>
      <c r="DQ13" s="456"/>
    </row>
    <row r="14" spans="1:157" ht="53.25" customHeight="1" thickBot="1">
      <c r="A14" s="378" t="s">
        <v>229</v>
      </c>
      <c r="B14" s="378" t="s">
        <v>235</v>
      </c>
      <c r="C14" s="378" t="s">
        <v>48</v>
      </c>
      <c r="D14" s="378" t="s">
        <v>124</v>
      </c>
      <c r="E14" s="457" t="s">
        <v>270</v>
      </c>
      <c r="F14" s="457"/>
      <c r="G14" s="458">
        <v>1</v>
      </c>
      <c r="H14" s="459">
        <v>2</v>
      </c>
      <c r="I14" s="459">
        <v>3</v>
      </c>
      <c r="J14" s="459">
        <v>4</v>
      </c>
      <c r="K14" s="459">
        <v>5</v>
      </c>
      <c r="L14" s="459">
        <v>6</v>
      </c>
      <c r="M14" s="459">
        <v>7</v>
      </c>
      <c r="N14" s="459">
        <v>8</v>
      </c>
      <c r="O14" s="459">
        <v>9</v>
      </c>
      <c r="P14" s="460">
        <v>10</v>
      </c>
      <c r="Q14" s="458">
        <v>1</v>
      </c>
      <c r="R14" s="459">
        <v>2</v>
      </c>
      <c r="S14" s="459">
        <v>3</v>
      </c>
      <c r="T14" s="459">
        <v>4</v>
      </c>
      <c r="U14" s="459">
        <v>5</v>
      </c>
      <c r="V14" s="459">
        <v>6</v>
      </c>
      <c r="W14" s="459">
        <v>7</v>
      </c>
      <c r="X14" s="459">
        <v>8</v>
      </c>
      <c r="Y14" s="459">
        <v>9</v>
      </c>
      <c r="Z14" s="460">
        <v>10</v>
      </c>
      <c r="AA14" s="458">
        <v>1</v>
      </c>
      <c r="AB14" s="459">
        <v>2</v>
      </c>
      <c r="AC14" s="459">
        <v>3</v>
      </c>
      <c r="AD14" s="459">
        <v>4</v>
      </c>
      <c r="AE14" s="459">
        <v>5</v>
      </c>
      <c r="AF14" s="459">
        <v>6</v>
      </c>
      <c r="AG14" s="459">
        <v>7</v>
      </c>
      <c r="AH14" s="459">
        <v>8</v>
      </c>
      <c r="AI14" s="459">
        <v>9</v>
      </c>
      <c r="AJ14" s="460">
        <v>10</v>
      </c>
      <c r="AK14" s="458">
        <v>1</v>
      </c>
      <c r="AL14" s="459">
        <v>2</v>
      </c>
      <c r="AM14" s="459">
        <v>3</v>
      </c>
      <c r="AN14" s="459">
        <v>4</v>
      </c>
      <c r="AO14" s="459">
        <v>5</v>
      </c>
      <c r="AP14" s="459">
        <v>6</v>
      </c>
      <c r="AQ14" s="459">
        <v>7</v>
      </c>
      <c r="AR14" s="459">
        <v>8</v>
      </c>
      <c r="AS14" s="459">
        <v>9</v>
      </c>
      <c r="AT14" s="460">
        <v>10</v>
      </c>
      <c r="AU14" s="458">
        <v>1</v>
      </c>
      <c r="AV14" s="459">
        <v>2</v>
      </c>
      <c r="AW14" s="459">
        <v>3</v>
      </c>
      <c r="AX14" s="459">
        <v>4</v>
      </c>
      <c r="AY14" s="459">
        <v>5</v>
      </c>
      <c r="AZ14" s="459">
        <v>6</v>
      </c>
      <c r="BA14" s="459">
        <v>7</v>
      </c>
      <c r="BB14" s="459">
        <v>8</v>
      </c>
      <c r="BC14" s="459">
        <v>9</v>
      </c>
      <c r="BD14" s="460">
        <v>10</v>
      </c>
      <c r="BE14" s="459"/>
      <c r="BF14" s="458">
        <v>1</v>
      </c>
      <c r="BG14" s="459">
        <v>2</v>
      </c>
      <c r="BH14" s="459">
        <v>3</v>
      </c>
      <c r="BI14" s="459">
        <v>4</v>
      </c>
      <c r="BJ14" s="459">
        <v>5</v>
      </c>
      <c r="BK14" s="459">
        <v>6</v>
      </c>
      <c r="BL14" s="459">
        <v>7</v>
      </c>
      <c r="BM14" s="459">
        <v>8</v>
      </c>
      <c r="BN14" s="459">
        <v>9</v>
      </c>
      <c r="BO14" s="460">
        <v>10</v>
      </c>
      <c r="BP14" s="458">
        <v>1</v>
      </c>
      <c r="BQ14" s="459">
        <v>2</v>
      </c>
      <c r="BR14" s="459">
        <v>3</v>
      </c>
      <c r="BS14" s="459">
        <v>4</v>
      </c>
      <c r="BT14" s="459">
        <v>5</v>
      </c>
      <c r="BU14" s="459">
        <v>6</v>
      </c>
      <c r="BV14" s="459">
        <v>7</v>
      </c>
      <c r="BW14" s="459">
        <v>8</v>
      </c>
      <c r="BX14" s="459">
        <v>9</v>
      </c>
      <c r="BY14" s="460">
        <v>10</v>
      </c>
      <c r="BZ14" s="458">
        <v>1</v>
      </c>
      <c r="CA14" s="459">
        <v>2</v>
      </c>
      <c r="CB14" s="459">
        <v>3</v>
      </c>
      <c r="CC14" s="459">
        <v>4</v>
      </c>
      <c r="CD14" s="459">
        <v>5</v>
      </c>
      <c r="CE14" s="459">
        <v>6</v>
      </c>
      <c r="CF14" s="459">
        <v>7</v>
      </c>
      <c r="CG14" s="459">
        <v>8</v>
      </c>
      <c r="CH14" s="459">
        <v>9</v>
      </c>
      <c r="CI14" s="460">
        <v>10</v>
      </c>
      <c r="CJ14" s="458">
        <v>1</v>
      </c>
      <c r="CK14" s="459">
        <v>2</v>
      </c>
      <c r="CL14" s="459">
        <v>3</v>
      </c>
      <c r="CM14" s="459">
        <v>4</v>
      </c>
      <c r="CN14" s="459">
        <v>5</v>
      </c>
      <c r="CO14" s="459">
        <v>6</v>
      </c>
      <c r="CP14" s="459">
        <v>7</v>
      </c>
      <c r="CQ14" s="459">
        <v>8</v>
      </c>
      <c r="CR14" s="459">
        <v>9</v>
      </c>
      <c r="CS14" s="460">
        <v>10</v>
      </c>
      <c r="CT14" s="458">
        <v>1</v>
      </c>
      <c r="CU14" s="459">
        <v>2</v>
      </c>
      <c r="CV14" s="459">
        <v>3</v>
      </c>
      <c r="CW14" s="459">
        <v>4</v>
      </c>
      <c r="CX14" s="459">
        <v>5</v>
      </c>
      <c r="CY14" s="459">
        <v>6</v>
      </c>
      <c r="CZ14" s="459">
        <v>7</v>
      </c>
      <c r="DA14" s="459">
        <v>8</v>
      </c>
      <c r="DB14" s="459">
        <v>9</v>
      </c>
      <c r="DC14" s="460">
        <v>10</v>
      </c>
      <c r="DE14" s="461">
        <v>1</v>
      </c>
      <c r="DF14" s="462">
        <v>2</v>
      </c>
      <c r="DG14" s="462">
        <v>3</v>
      </c>
      <c r="DH14" s="462">
        <v>4</v>
      </c>
      <c r="DI14" s="463">
        <v>5</v>
      </c>
      <c r="DJ14" s="464" t="s">
        <v>271</v>
      </c>
      <c r="DK14" s="465" t="s">
        <v>272</v>
      </c>
      <c r="DL14" s="466" t="s">
        <v>273</v>
      </c>
      <c r="DM14" s="465" t="s">
        <v>274</v>
      </c>
      <c r="DN14" s="467" t="s">
        <v>275</v>
      </c>
      <c r="DO14" s="468"/>
      <c r="DP14" s="378" t="s">
        <v>229</v>
      </c>
      <c r="DQ14" s="378" t="s">
        <v>235</v>
      </c>
      <c r="DR14" s="378" t="s">
        <v>48</v>
      </c>
      <c r="DS14" s="378" t="s">
        <v>124</v>
      </c>
      <c r="DT14" s="378" t="s">
        <v>271</v>
      </c>
      <c r="DU14" s="378" t="s">
        <v>276</v>
      </c>
      <c r="DV14" s="378" t="s">
        <v>277</v>
      </c>
      <c r="DW14" s="378" t="s">
        <v>278</v>
      </c>
      <c r="DX14" s="378" t="s">
        <v>272</v>
      </c>
      <c r="DY14" s="378" t="s">
        <v>279</v>
      </c>
      <c r="DZ14" s="378" t="s">
        <v>280</v>
      </c>
      <c r="EA14" s="378" t="s">
        <v>281</v>
      </c>
      <c r="EB14" s="378" t="s">
        <v>273</v>
      </c>
      <c r="EC14" s="378" t="s">
        <v>282</v>
      </c>
      <c r="ED14" s="378" t="s">
        <v>283</v>
      </c>
      <c r="EE14" s="378" t="s">
        <v>284</v>
      </c>
      <c r="EF14" s="378" t="s">
        <v>274</v>
      </c>
      <c r="EG14" s="378" t="s">
        <v>285</v>
      </c>
      <c r="EH14" s="378" t="s">
        <v>286</v>
      </c>
      <c r="EI14" s="378" t="s">
        <v>287</v>
      </c>
      <c r="EJ14" s="378" t="s">
        <v>275</v>
      </c>
      <c r="EK14" s="378" t="s">
        <v>288</v>
      </c>
      <c r="EL14" s="378" t="s">
        <v>289</v>
      </c>
      <c r="EM14" s="378" t="s">
        <v>290</v>
      </c>
      <c r="EO14" s="364" t="s">
        <v>313</v>
      </c>
      <c r="EP14" s="351"/>
      <c r="EQ14" s="351"/>
      <c r="ER14" s="351"/>
      <c r="ES14" s="351"/>
      <c r="ET14" s="365"/>
      <c r="EU14" s="364" t="s">
        <v>400</v>
      </c>
      <c r="EV14" s="351"/>
      <c r="EW14" s="351"/>
      <c r="EX14" s="351"/>
      <c r="EY14" s="351"/>
      <c r="EZ14" s="351"/>
      <c r="FA14" s="365"/>
    </row>
    <row r="15" spans="1:157">
      <c r="A15" s="379">
        <v>9</v>
      </c>
      <c r="B15" s="379">
        <v>1</v>
      </c>
      <c r="C15" s="379">
        <v>1</v>
      </c>
      <c r="D15" s="379">
        <v>1</v>
      </c>
      <c r="E15" s="379"/>
      <c r="F15" s="379"/>
      <c r="G15" s="469"/>
      <c r="H15" s="434"/>
      <c r="I15" s="434"/>
      <c r="J15" s="434"/>
      <c r="K15" s="434"/>
      <c r="L15" s="434"/>
      <c r="M15" s="434"/>
      <c r="N15" s="434"/>
      <c r="O15" s="434"/>
      <c r="P15" s="356"/>
      <c r="Q15" s="469"/>
      <c r="R15" s="434"/>
      <c r="S15" s="434"/>
      <c r="T15" s="434"/>
      <c r="U15" s="434"/>
      <c r="V15" s="434"/>
      <c r="W15" s="434"/>
      <c r="X15" s="434"/>
      <c r="Y15" s="434"/>
      <c r="Z15" s="356"/>
      <c r="AA15" s="469"/>
      <c r="AB15" s="434"/>
      <c r="AC15" s="434"/>
      <c r="AD15" s="434"/>
      <c r="AE15" s="434"/>
      <c r="AF15" s="434"/>
      <c r="AG15" s="434"/>
      <c r="AH15" s="434"/>
      <c r="AI15" s="434"/>
      <c r="AJ15" s="356"/>
      <c r="AK15" s="469"/>
      <c r="AL15" s="434"/>
      <c r="AM15" s="434"/>
      <c r="AN15" s="434"/>
      <c r="AO15" s="434"/>
      <c r="AP15" s="434"/>
      <c r="AQ15" s="434"/>
      <c r="AR15" s="434"/>
      <c r="AS15" s="434"/>
      <c r="AT15" s="356"/>
      <c r="AU15" s="469"/>
      <c r="AV15" s="434"/>
      <c r="AW15" s="434"/>
      <c r="AX15" s="434"/>
      <c r="AY15" s="434"/>
      <c r="AZ15" s="434"/>
      <c r="BA15" s="434"/>
      <c r="BB15" s="434"/>
      <c r="BC15" s="434"/>
      <c r="BD15" s="356"/>
      <c r="BE15" s="379"/>
      <c r="BF15" s="469"/>
      <c r="BG15" s="434"/>
      <c r="BH15" s="434"/>
      <c r="BI15" s="434"/>
      <c r="BJ15" s="434"/>
      <c r="BK15" s="434"/>
      <c r="BL15" s="434"/>
      <c r="BM15" s="434"/>
      <c r="BN15" s="434"/>
      <c r="BO15" s="356"/>
      <c r="BP15" s="469"/>
      <c r="BQ15" s="434"/>
      <c r="BR15" s="434"/>
      <c r="BS15" s="434"/>
      <c r="BT15" s="434"/>
      <c r="BU15" s="434"/>
      <c r="BV15" s="434"/>
      <c r="BW15" s="434"/>
      <c r="BX15" s="434"/>
      <c r="BY15" s="356"/>
      <c r="BZ15" s="469"/>
      <c r="CA15" s="434"/>
      <c r="CB15" s="434"/>
      <c r="CC15" s="434"/>
      <c r="CD15" s="434"/>
      <c r="CE15" s="434"/>
      <c r="CF15" s="434"/>
      <c r="CG15" s="434"/>
      <c r="CH15" s="434"/>
      <c r="CI15" s="356"/>
      <c r="CJ15" s="469"/>
      <c r="CK15" s="434"/>
      <c r="CL15" s="434"/>
      <c r="CM15" s="434"/>
      <c r="CN15" s="434"/>
      <c r="CO15" s="434"/>
      <c r="CP15" s="434"/>
      <c r="CQ15" s="434"/>
      <c r="CR15" s="434"/>
      <c r="CS15" s="356"/>
      <c r="CT15" s="469"/>
      <c r="CU15" s="434"/>
      <c r="CV15" s="434"/>
      <c r="CW15" s="434"/>
      <c r="CX15" s="434"/>
      <c r="CY15" s="434"/>
      <c r="CZ15" s="434"/>
      <c r="DA15" s="434"/>
      <c r="DB15" s="434"/>
      <c r="DC15" s="356"/>
      <c r="DE15" s="379">
        <f>COUNTIF(G15:P15,"&gt;0")</f>
        <v>0</v>
      </c>
      <c r="DF15" s="379">
        <f>COUNTIF(Q15:Z15,"&gt;0")</f>
        <v>0</v>
      </c>
      <c r="DG15" s="379">
        <f>COUNTIF(AA15:AJ15,"&gt;0")</f>
        <v>0</v>
      </c>
      <c r="DH15" s="379">
        <f>COUNTIF(AK15:AT15,"&gt;0")</f>
        <v>0</v>
      </c>
      <c r="DI15" s="379">
        <f>COUNTIF(AU15:BD15,"&gt;0")</f>
        <v>0</v>
      </c>
      <c r="DJ15" s="470">
        <f>SUM(G15:BD15)/50</f>
        <v>0</v>
      </c>
      <c r="DK15" s="470">
        <f>(SUM(DE15:DI15)/50)*100</f>
        <v>0</v>
      </c>
      <c r="DL15" s="379">
        <f>(COUNTIF(BF15:DC15,"3")/50)*100</f>
        <v>0</v>
      </c>
      <c r="DM15" s="379">
        <f>(COUNTIF(BF15:DC15,"2")/50)*100</f>
        <v>0</v>
      </c>
      <c r="DN15" s="379">
        <f>(COUNTIF(BF15:DC15,"1")/50)*100</f>
        <v>0</v>
      </c>
      <c r="DP15" s="379">
        <v>1</v>
      </c>
      <c r="DQ15" s="379">
        <v>1</v>
      </c>
      <c r="DR15" s="379">
        <v>2</v>
      </c>
      <c r="DS15" s="379">
        <v>2</v>
      </c>
      <c r="DT15" s="473">
        <v>5.12</v>
      </c>
      <c r="DU15" s="379">
        <f>LOG(DT15+1)</f>
        <v>0.78675142214556115</v>
      </c>
      <c r="DV15" s="379">
        <f>SQRT(DT15+0.5)</f>
        <v>2.3706539182259396</v>
      </c>
      <c r="DW15" s="379">
        <f>ASIN(SQRT(DT15/100))</f>
        <v>0.22825093510978595</v>
      </c>
      <c r="DX15" s="473">
        <v>24</v>
      </c>
      <c r="DY15" s="379">
        <f>LOG(DX15+1)</f>
        <v>1.3979400086720377</v>
      </c>
      <c r="DZ15" s="379">
        <f>SQRT(DX15+0.5)</f>
        <v>4.9497474683058327</v>
      </c>
      <c r="EA15" s="379">
        <f>ASIN(SQRT(DX15/100))</f>
        <v>0.51197268804947627</v>
      </c>
      <c r="EB15" s="473">
        <v>8</v>
      </c>
      <c r="EC15" s="379">
        <f>LOG(EB15+1)</f>
        <v>0.95424250943932487</v>
      </c>
      <c r="ED15" s="379">
        <f>SQRT(EB15+0.5)</f>
        <v>2.9154759474226504</v>
      </c>
      <c r="EE15" s="379">
        <f>ASIN(SQRT(EB15/100))</f>
        <v>0.28675655221154839</v>
      </c>
      <c r="EF15">
        <v>14.000000000000002</v>
      </c>
      <c r="EG15" s="379">
        <f>LOG(EF15+1)</f>
        <v>1.1760912590556813</v>
      </c>
      <c r="EH15" s="379">
        <f>SQRT(EF15+0.5)</f>
        <v>3.8078865529319543</v>
      </c>
      <c r="EI15" s="379">
        <f>ASIN(SQRT(EF15/100))</f>
        <v>0.38349700393093333</v>
      </c>
      <c r="EJ15" s="473">
        <v>0</v>
      </c>
      <c r="EK15" s="379">
        <f>LOG(EJ15+1)</f>
        <v>0</v>
      </c>
      <c r="EL15" s="379">
        <f>SQRT(EJ15+0.5)</f>
        <v>0.70710678118654757</v>
      </c>
      <c r="EM15" s="379">
        <f>ASIN(SQRT(EJ15/100))</f>
        <v>0</v>
      </c>
      <c r="EO15" s="366"/>
      <c r="EP15" s="349"/>
      <c r="EQ15" s="349"/>
      <c r="ER15" s="349"/>
      <c r="ES15" s="349"/>
      <c r="ET15" s="352"/>
      <c r="EU15" s="366"/>
      <c r="EV15" s="349"/>
      <c r="EW15" s="349"/>
      <c r="EX15" s="349"/>
      <c r="EY15" s="349"/>
      <c r="EZ15" s="349"/>
      <c r="FA15" s="352"/>
    </row>
    <row r="16" spans="1:157">
      <c r="A16" s="379">
        <v>1</v>
      </c>
      <c r="B16" s="379">
        <v>1</v>
      </c>
      <c r="C16" s="379">
        <v>2</v>
      </c>
      <c r="D16" s="379">
        <v>2</v>
      </c>
      <c r="E16" s="379"/>
      <c r="F16" s="379"/>
      <c r="G16" s="469">
        <v>0</v>
      </c>
      <c r="H16" s="434">
        <v>0</v>
      </c>
      <c r="I16" s="434">
        <v>0</v>
      </c>
      <c r="J16" s="434">
        <v>0</v>
      </c>
      <c r="K16" s="434">
        <v>0</v>
      </c>
      <c r="L16" s="434">
        <v>0</v>
      </c>
      <c r="M16" s="434">
        <v>0</v>
      </c>
      <c r="N16" s="434">
        <v>0</v>
      </c>
      <c r="O16" s="434">
        <v>0</v>
      </c>
      <c r="P16" s="356">
        <v>0</v>
      </c>
      <c r="Q16" s="469">
        <v>20</v>
      </c>
      <c r="R16" s="434">
        <v>20</v>
      </c>
      <c r="S16" s="434">
        <v>20</v>
      </c>
      <c r="T16" s="434">
        <v>5</v>
      </c>
      <c r="U16" s="434">
        <v>10</v>
      </c>
      <c r="V16" s="434">
        <v>0</v>
      </c>
      <c r="W16" s="434">
        <v>0</v>
      </c>
      <c r="X16" s="434">
        <v>0</v>
      </c>
      <c r="Y16" s="434">
        <v>0</v>
      </c>
      <c r="Z16" s="356">
        <v>0</v>
      </c>
      <c r="AA16" s="469">
        <v>5</v>
      </c>
      <c r="AB16" s="434">
        <v>5</v>
      </c>
      <c r="AC16" s="434">
        <v>1</v>
      </c>
      <c r="AD16" s="434">
        <v>0</v>
      </c>
      <c r="AE16" s="434">
        <v>0</v>
      </c>
      <c r="AF16" s="434">
        <v>0</v>
      </c>
      <c r="AG16" s="434">
        <v>0</v>
      </c>
      <c r="AH16" s="434">
        <v>0</v>
      </c>
      <c r="AI16" s="434">
        <v>0</v>
      </c>
      <c r="AJ16" s="356">
        <v>0</v>
      </c>
      <c r="AK16" s="469">
        <v>40</v>
      </c>
      <c r="AL16" s="434">
        <v>40</v>
      </c>
      <c r="AM16" s="434">
        <v>40</v>
      </c>
      <c r="AN16" s="434">
        <v>50</v>
      </c>
      <c r="AO16" s="434">
        <v>0</v>
      </c>
      <c r="AP16" s="434">
        <v>0</v>
      </c>
      <c r="AQ16" s="434">
        <v>0</v>
      </c>
      <c r="AR16" s="434">
        <v>0</v>
      </c>
      <c r="AS16" s="434">
        <v>0</v>
      </c>
      <c r="AT16" s="356">
        <v>0</v>
      </c>
      <c r="AU16" s="469">
        <v>0</v>
      </c>
      <c r="AV16" s="434">
        <v>0</v>
      </c>
      <c r="AW16" s="434">
        <v>0</v>
      </c>
      <c r="AX16" s="434">
        <v>0</v>
      </c>
      <c r="AY16" s="434">
        <v>0</v>
      </c>
      <c r="AZ16" s="434">
        <v>0</v>
      </c>
      <c r="BA16" s="434">
        <v>0</v>
      </c>
      <c r="BB16" s="434">
        <v>0</v>
      </c>
      <c r="BC16" s="434">
        <v>0</v>
      </c>
      <c r="BD16" s="356">
        <v>0</v>
      </c>
      <c r="BE16" s="379"/>
      <c r="BF16" s="469">
        <v>0</v>
      </c>
      <c r="BG16" s="434">
        <v>0</v>
      </c>
      <c r="BH16" s="434">
        <v>0</v>
      </c>
      <c r="BI16" s="434">
        <v>0</v>
      </c>
      <c r="BJ16" s="434">
        <v>0</v>
      </c>
      <c r="BK16" s="434">
        <v>0</v>
      </c>
      <c r="BL16" s="434">
        <v>0</v>
      </c>
      <c r="BM16" s="434">
        <v>0</v>
      </c>
      <c r="BN16" s="434">
        <v>0</v>
      </c>
      <c r="BO16" s="356">
        <v>0</v>
      </c>
      <c r="BP16" s="469">
        <v>2</v>
      </c>
      <c r="BQ16" s="434">
        <v>2</v>
      </c>
      <c r="BR16" s="434">
        <v>2</v>
      </c>
      <c r="BS16" s="434">
        <v>2</v>
      </c>
      <c r="BT16" s="434">
        <v>0</v>
      </c>
      <c r="BU16" s="434">
        <v>0</v>
      </c>
      <c r="BV16" s="434">
        <v>0</v>
      </c>
      <c r="BW16" s="434">
        <v>0</v>
      </c>
      <c r="BX16" s="434">
        <v>0</v>
      </c>
      <c r="BY16" s="356">
        <v>0</v>
      </c>
      <c r="BZ16" s="469">
        <v>2</v>
      </c>
      <c r="CA16" s="434">
        <v>2</v>
      </c>
      <c r="CB16" s="434">
        <v>2</v>
      </c>
      <c r="CC16" s="434">
        <v>0</v>
      </c>
      <c r="CD16" s="434">
        <v>0</v>
      </c>
      <c r="CE16" s="434">
        <v>0</v>
      </c>
      <c r="CF16" s="434">
        <v>0</v>
      </c>
      <c r="CG16" s="434">
        <v>0</v>
      </c>
      <c r="CH16" s="434">
        <v>0</v>
      </c>
      <c r="CI16" s="356">
        <v>0</v>
      </c>
      <c r="CJ16" s="469">
        <v>3</v>
      </c>
      <c r="CK16" s="434">
        <v>3</v>
      </c>
      <c r="CL16" s="434">
        <v>3</v>
      </c>
      <c r="CM16" s="434">
        <v>3</v>
      </c>
      <c r="CN16" s="434">
        <v>0</v>
      </c>
      <c r="CO16" s="434">
        <v>0</v>
      </c>
      <c r="CP16" s="434">
        <v>0</v>
      </c>
      <c r="CQ16" s="434">
        <v>0</v>
      </c>
      <c r="CR16" s="434">
        <v>0</v>
      </c>
      <c r="CS16" s="356">
        <v>0</v>
      </c>
      <c r="CT16" s="469">
        <v>0</v>
      </c>
      <c r="CU16" s="434">
        <v>0</v>
      </c>
      <c r="CV16" s="434">
        <v>0</v>
      </c>
      <c r="CW16" s="434">
        <v>0</v>
      </c>
      <c r="CX16" s="434">
        <v>0</v>
      </c>
      <c r="CY16" s="434">
        <v>0</v>
      </c>
      <c r="CZ16" s="434">
        <v>0</v>
      </c>
      <c r="DA16" s="434">
        <v>0</v>
      </c>
      <c r="DB16" s="434">
        <v>0</v>
      </c>
      <c r="DC16" s="356">
        <v>0</v>
      </c>
      <c r="DE16" s="379">
        <f t="shared" ref="DE16:DE64" si="0">COUNTIF(G16:P16,"&gt;0")</f>
        <v>0</v>
      </c>
      <c r="DF16" s="379">
        <f t="shared" ref="DF16:DF64" si="1">COUNTIF(Q16:Z16,"&gt;0")</f>
        <v>5</v>
      </c>
      <c r="DG16" s="379">
        <f t="shared" ref="DG16:DG64" si="2">COUNTIF(AA16:AJ16,"&gt;0")</f>
        <v>3</v>
      </c>
      <c r="DH16" s="379">
        <f t="shared" ref="DH16:DH64" si="3">COUNTIF(AK16:AT16,"&gt;0")</f>
        <v>4</v>
      </c>
      <c r="DI16" s="379">
        <f t="shared" ref="DI16:DI64" si="4">COUNTIF(AU16:BD16,"&gt;0")</f>
        <v>0</v>
      </c>
      <c r="DJ16" s="470">
        <f t="shared" ref="DJ16:DJ64" si="5">SUM(G16:BD16)/50</f>
        <v>5.12</v>
      </c>
      <c r="DK16" s="470">
        <f t="shared" ref="DK16:DK64" si="6">(SUM(DE16:DI16)/50)*100</f>
        <v>24</v>
      </c>
      <c r="DL16" s="379">
        <f t="shared" ref="DL16:DL64" si="7">(COUNTIF(BF16:DC16,"3")/50)*100</f>
        <v>8</v>
      </c>
      <c r="DM16" s="379">
        <f t="shared" ref="DM16:DM64" si="8">(COUNTIF(BF16:DC16,"2")/50)*100</f>
        <v>14.000000000000002</v>
      </c>
      <c r="DN16" s="379">
        <f t="shared" ref="DN16:DN64" si="9">(COUNTIF(BF16:DC16,"1")/50)*100</f>
        <v>0</v>
      </c>
      <c r="DP16" s="379">
        <v>1</v>
      </c>
      <c r="DQ16" s="379">
        <v>2</v>
      </c>
      <c r="DR16" s="379">
        <v>15</v>
      </c>
      <c r="DS16" s="379">
        <v>15</v>
      </c>
      <c r="DT16" s="473">
        <v>14.46</v>
      </c>
      <c r="DU16" s="379">
        <f t="shared" ref="DU16:DU38" si="10">LOG(DT16+1)</f>
        <v>1.1892094895823062</v>
      </c>
      <c r="DV16" s="379">
        <f t="shared" ref="DV16:DV38" si="11">SQRT(DT16+0.5)</f>
        <v>3.8678159211627432</v>
      </c>
      <c r="DW16" s="379">
        <f t="shared" ref="DW16:DW38" si="12">ASIN(SQRT(DT16/100))</f>
        <v>0.390080713829285</v>
      </c>
      <c r="DX16" s="473">
        <v>50</v>
      </c>
      <c r="DY16" s="379">
        <f t="shared" ref="DY16:DY38" si="13">LOG(DX16+1)</f>
        <v>1.7075701760979363</v>
      </c>
      <c r="DZ16" s="379">
        <f t="shared" ref="DZ16:DZ38" si="14">SQRT(DX16+0.5)</f>
        <v>7.1063352017759476</v>
      </c>
      <c r="EA16" s="379">
        <f t="shared" ref="EA16:EA38" si="15">ASIN(SQRT(DX16/100))</f>
        <v>0.78539816339744839</v>
      </c>
      <c r="EB16" s="473">
        <v>0</v>
      </c>
      <c r="EC16" s="379">
        <f t="shared" ref="EC16:EC38" si="16">LOG(EB16+1)</f>
        <v>0</v>
      </c>
      <c r="ED16" s="379">
        <f t="shared" ref="ED16:ED38" si="17">SQRT(EB16+0.5)</f>
        <v>0.70710678118654757</v>
      </c>
      <c r="EE16" s="379">
        <f t="shared" ref="EE16:EE38" si="18">ASIN(SQRT(EB16/100))</f>
        <v>0</v>
      </c>
      <c r="EF16">
        <v>42</v>
      </c>
      <c r="EG16" s="379">
        <f t="shared" ref="EG16:EG38" si="19">LOG(EF16+1)</f>
        <v>1.6334684555795864</v>
      </c>
      <c r="EH16" s="379">
        <f t="shared" ref="EH16:EH38" si="20">SQRT(EF16+0.5)</f>
        <v>6.5192024052026492</v>
      </c>
      <c r="EI16" s="379">
        <f t="shared" ref="EI16:EI38" si="21">ASIN(SQRT(EF16/100))</f>
        <v>0.7050528369214929</v>
      </c>
      <c r="EJ16" s="473">
        <v>8</v>
      </c>
      <c r="EK16" s="379">
        <f t="shared" ref="EK16:EK38" si="22">LOG(EJ16+1)</f>
        <v>0.95424250943932487</v>
      </c>
      <c r="EL16" s="379">
        <f t="shared" ref="EL16:EL38" si="23">SQRT(EJ16+0.5)</f>
        <v>2.9154759474226504</v>
      </c>
      <c r="EM16" s="379">
        <f t="shared" ref="EM16:EM38" si="24">ASIN(SQRT(EJ16/100))</f>
        <v>0.28675655221154839</v>
      </c>
      <c r="EO16" s="366" t="s">
        <v>291</v>
      </c>
      <c r="EP16" s="349"/>
      <c r="EQ16" s="349"/>
      <c r="ER16" s="349"/>
      <c r="ES16" s="349"/>
      <c r="ET16" s="352"/>
      <c r="EU16" s="366" t="s">
        <v>292</v>
      </c>
      <c r="EV16" s="349"/>
      <c r="EW16" s="349"/>
      <c r="EX16" s="349"/>
      <c r="EY16" s="349"/>
      <c r="EZ16" s="349"/>
      <c r="FA16" s="352"/>
    </row>
    <row r="17" spans="1:157">
      <c r="A17" s="379">
        <v>5</v>
      </c>
      <c r="B17" s="379">
        <v>1</v>
      </c>
      <c r="C17" s="379">
        <v>3</v>
      </c>
      <c r="D17" s="379">
        <v>3</v>
      </c>
      <c r="E17" s="379">
        <v>0</v>
      </c>
      <c r="F17" s="379"/>
      <c r="G17" s="469">
        <v>2</v>
      </c>
      <c r="H17" s="434">
        <v>0</v>
      </c>
      <c r="I17" s="434">
        <v>0</v>
      </c>
      <c r="J17" s="434">
        <v>0</v>
      </c>
      <c r="K17" s="434">
        <v>0</v>
      </c>
      <c r="L17" s="434">
        <v>0</v>
      </c>
      <c r="M17" s="434">
        <v>0</v>
      </c>
      <c r="N17" s="434">
        <v>0</v>
      </c>
      <c r="O17" s="434">
        <v>0</v>
      </c>
      <c r="P17" s="356">
        <v>0</v>
      </c>
      <c r="Q17" s="469">
        <v>0</v>
      </c>
      <c r="R17" s="434">
        <v>0</v>
      </c>
      <c r="S17" s="434">
        <v>0</v>
      </c>
      <c r="T17" s="434">
        <v>0</v>
      </c>
      <c r="U17" s="434">
        <v>0</v>
      </c>
      <c r="V17" s="434">
        <v>0</v>
      </c>
      <c r="W17" s="434">
        <v>0</v>
      </c>
      <c r="X17" s="434">
        <v>0</v>
      </c>
      <c r="Y17" s="434">
        <v>0</v>
      </c>
      <c r="Z17" s="356">
        <v>0</v>
      </c>
      <c r="AA17" s="469">
        <v>0</v>
      </c>
      <c r="AB17" s="434">
        <v>0</v>
      </c>
      <c r="AC17" s="434">
        <v>0</v>
      </c>
      <c r="AD17" s="434">
        <v>0</v>
      </c>
      <c r="AE17" s="434">
        <v>0</v>
      </c>
      <c r="AF17" s="434">
        <v>0</v>
      </c>
      <c r="AG17" s="434">
        <v>0</v>
      </c>
      <c r="AH17" s="434">
        <v>0</v>
      </c>
      <c r="AI17" s="434">
        <v>0</v>
      </c>
      <c r="AJ17" s="356">
        <v>0</v>
      </c>
      <c r="AK17" s="469">
        <v>0</v>
      </c>
      <c r="AL17" s="434">
        <v>0</v>
      </c>
      <c r="AM17" s="434">
        <v>0</v>
      </c>
      <c r="AN17" s="434">
        <v>0</v>
      </c>
      <c r="AO17" s="434">
        <v>0</v>
      </c>
      <c r="AP17" s="434">
        <v>0</v>
      </c>
      <c r="AQ17" s="434">
        <v>0</v>
      </c>
      <c r="AR17" s="434">
        <v>0</v>
      </c>
      <c r="AS17" s="434">
        <v>0</v>
      </c>
      <c r="AT17" s="356">
        <v>0</v>
      </c>
      <c r="AU17" s="469">
        <v>0</v>
      </c>
      <c r="AV17" s="434">
        <v>0</v>
      </c>
      <c r="AW17" s="434">
        <v>0</v>
      </c>
      <c r="AX17" s="434">
        <v>0</v>
      </c>
      <c r="AY17" s="434">
        <v>0</v>
      </c>
      <c r="AZ17" s="434">
        <v>0</v>
      </c>
      <c r="BA17" s="434">
        <v>0</v>
      </c>
      <c r="BB17" s="434">
        <v>0</v>
      </c>
      <c r="BC17" s="434">
        <v>0</v>
      </c>
      <c r="BD17" s="356">
        <v>0</v>
      </c>
      <c r="BE17" s="379"/>
      <c r="BF17" s="469">
        <v>2</v>
      </c>
      <c r="BG17" s="434">
        <v>0</v>
      </c>
      <c r="BH17" s="434">
        <v>0</v>
      </c>
      <c r="BI17" s="434">
        <v>0</v>
      </c>
      <c r="BJ17" s="434">
        <v>0</v>
      </c>
      <c r="BK17" s="434">
        <v>0</v>
      </c>
      <c r="BL17" s="434">
        <v>0</v>
      </c>
      <c r="BM17" s="434">
        <v>0</v>
      </c>
      <c r="BN17" s="434">
        <v>0</v>
      </c>
      <c r="BO17" s="356">
        <v>0</v>
      </c>
      <c r="BP17" s="469">
        <v>0</v>
      </c>
      <c r="BQ17" s="434">
        <v>0</v>
      </c>
      <c r="BR17" s="434">
        <v>0</v>
      </c>
      <c r="BS17" s="434">
        <v>0</v>
      </c>
      <c r="BT17" s="434">
        <v>0</v>
      </c>
      <c r="BU17" s="434">
        <v>0</v>
      </c>
      <c r="BV17" s="434">
        <v>0</v>
      </c>
      <c r="BW17" s="434">
        <v>0</v>
      </c>
      <c r="BX17" s="434">
        <v>0</v>
      </c>
      <c r="BY17" s="356">
        <v>0</v>
      </c>
      <c r="BZ17" s="469">
        <v>0</v>
      </c>
      <c r="CA17" s="434">
        <v>0</v>
      </c>
      <c r="CB17" s="434">
        <v>0</v>
      </c>
      <c r="CC17" s="434">
        <v>0</v>
      </c>
      <c r="CD17" s="434">
        <v>0</v>
      </c>
      <c r="CE17" s="434">
        <v>0</v>
      </c>
      <c r="CF17" s="434">
        <v>0</v>
      </c>
      <c r="CG17" s="434">
        <v>0</v>
      </c>
      <c r="CH17" s="434">
        <v>0</v>
      </c>
      <c r="CI17" s="356">
        <v>0</v>
      </c>
      <c r="CJ17" s="469">
        <v>0</v>
      </c>
      <c r="CK17" s="434">
        <v>0</v>
      </c>
      <c r="CL17" s="434">
        <v>0</v>
      </c>
      <c r="CM17" s="434">
        <v>0</v>
      </c>
      <c r="CN17" s="434">
        <v>0</v>
      </c>
      <c r="CO17" s="434">
        <v>0</v>
      </c>
      <c r="CP17" s="434">
        <v>0</v>
      </c>
      <c r="CQ17" s="434">
        <v>0</v>
      </c>
      <c r="CR17" s="434">
        <v>0</v>
      </c>
      <c r="CS17" s="356">
        <v>0</v>
      </c>
      <c r="CT17" s="469">
        <v>0</v>
      </c>
      <c r="CU17" s="434">
        <v>0</v>
      </c>
      <c r="CV17" s="434">
        <v>0</v>
      </c>
      <c r="CW17" s="434">
        <v>0</v>
      </c>
      <c r="CX17" s="434">
        <v>0</v>
      </c>
      <c r="CY17" s="434">
        <v>0</v>
      </c>
      <c r="CZ17" s="434">
        <v>0</v>
      </c>
      <c r="DA17" s="434">
        <v>0</v>
      </c>
      <c r="DB17" s="434">
        <v>0</v>
      </c>
      <c r="DC17" s="356">
        <v>0</v>
      </c>
      <c r="DE17" s="379">
        <f t="shared" si="0"/>
        <v>1</v>
      </c>
      <c r="DF17" s="379">
        <f t="shared" si="1"/>
        <v>0</v>
      </c>
      <c r="DG17" s="379">
        <f t="shared" si="2"/>
        <v>0</v>
      </c>
      <c r="DH17" s="379">
        <f t="shared" si="3"/>
        <v>0</v>
      </c>
      <c r="DI17" s="379">
        <f t="shared" si="4"/>
        <v>0</v>
      </c>
      <c r="DJ17" s="470">
        <f t="shared" si="5"/>
        <v>0.04</v>
      </c>
      <c r="DK17" s="470">
        <f t="shared" si="6"/>
        <v>2</v>
      </c>
      <c r="DL17" s="379">
        <f t="shared" si="7"/>
        <v>0</v>
      </c>
      <c r="DM17" s="379">
        <f t="shared" si="8"/>
        <v>2</v>
      </c>
      <c r="DN17" s="379">
        <f t="shared" si="9"/>
        <v>0</v>
      </c>
      <c r="DP17" s="379">
        <v>1</v>
      </c>
      <c r="DQ17" s="379">
        <v>3</v>
      </c>
      <c r="DR17" s="379">
        <v>12</v>
      </c>
      <c r="DS17" s="379">
        <v>37</v>
      </c>
      <c r="DT17" s="473">
        <v>12.62</v>
      </c>
      <c r="DU17" s="379">
        <f t="shared" si="10"/>
        <v>1.1341771075767664</v>
      </c>
      <c r="DV17" s="379">
        <f t="shared" si="11"/>
        <v>3.6221540552549665</v>
      </c>
      <c r="DW17" s="379">
        <f t="shared" si="12"/>
        <v>0.36317764046889456</v>
      </c>
      <c r="DX17" s="473">
        <v>52</v>
      </c>
      <c r="DY17" s="379">
        <f t="shared" si="13"/>
        <v>1.7242758696007889</v>
      </c>
      <c r="DZ17" s="379">
        <f t="shared" si="14"/>
        <v>7.245688373094719</v>
      </c>
      <c r="EA17" s="379">
        <f t="shared" si="15"/>
        <v>0.80540350057444288</v>
      </c>
      <c r="EB17" s="473">
        <v>8</v>
      </c>
      <c r="EC17" s="379">
        <f t="shared" si="16"/>
        <v>0.95424250943932487</v>
      </c>
      <c r="ED17" s="379">
        <f t="shared" si="17"/>
        <v>2.9154759474226504</v>
      </c>
      <c r="EE17" s="379">
        <f t="shared" si="18"/>
        <v>0.28675655221154839</v>
      </c>
      <c r="EF17">
        <v>24</v>
      </c>
      <c r="EG17" s="379">
        <f t="shared" si="19"/>
        <v>1.3979400086720377</v>
      </c>
      <c r="EH17" s="379">
        <f t="shared" si="20"/>
        <v>4.9497474683058327</v>
      </c>
      <c r="EI17" s="379">
        <f t="shared" si="21"/>
        <v>0.51197268804947627</v>
      </c>
      <c r="EJ17" s="473">
        <v>20</v>
      </c>
      <c r="EK17" s="379">
        <f t="shared" si="22"/>
        <v>1.3222192947339193</v>
      </c>
      <c r="EL17" s="379">
        <f t="shared" si="23"/>
        <v>4.5276925690687087</v>
      </c>
      <c r="EM17" s="379">
        <f t="shared" si="24"/>
        <v>0.46364760900080609</v>
      </c>
      <c r="EO17" s="366"/>
      <c r="EP17" s="349"/>
      <c r="EQ17" s="349"/>
      <c r="ER17" s="349"/>
      <c r="ES17" s="349"/>
      <c r="ET17" s="352"/>
      <c r="EU17" s="366"/>
      <c r="EV17" s="349"/>
      <c r="EW17" s="349"/>
      <c r="EX17" s="349"/>
      <c r="EY17" s="349"/>
      <c r="EZ17" s="349"/>
      <c r="FA17" s="352"/>
    </row>
    <row r="18" spans="1:157">
      <c r="A18" s="379">
        <v>11</v>
      </c>
      <c r="B18" s="379">
        <v>1</v>
      </c>
      <c r="C18" s="379">
        <v>4</v>
      </c>
      <c r="D18" s="379">
        <v>4</v>
      </c>
      <c r="E18" s="379"/>
      <c r="F18" s="379"/>
      <c r="G18" s="469"/>
      <c r="H18" s="434"/>
      <c r="I18" s="434"/>
      <c r="J18" s="434"/>
      <c r="K18" s="434"/>
      <c r="L18" s="434"/>
      <c r="M18" s="434"/>
      <c r="N18" s="434"/>
      <c r="O18" s="434"/>
      <c r="P18" s="356"/>
      <c r="Q18" s="469"/>
      <c r="R18" s="434"/>
      <c r="S18" s="434"/>
      <c r="T18" s="434"/>
      <c r="U18" s="434"/>
      <c r="V18" s="434"/>
      <c r="W18" s="434"/>
      <c r="X18" s="434"/>
      <c r="Y18" s="434"/>
      <c r="Z18" s="356"/>
      <c r="AA18" s="469"/>
      <c r="AB18" s="434"/>
      <c r="AC18" s="434"/>
      <c r="AD18" s="434"/>
      <c r="AE18" s="434"/>
      <c r="AF18" s="434"/>
      <c r="AG18" s="434"/>
      <c r="AH18" s="434"/>
      <c r="AI18" s="434"/>
      <c r="AJ18" s="356"/>
      <c r="AK18" s="469"/>
      <c r="AL18" s="434"/>
      <c r="AM18" s="434"/>
      <c r="AN18" s="434"/>
      <c r="AO18" s="434"/>
      <c r="AP18" s="434"/>
      <c r="AQ18" s="434"/>
      <c r="AR18" s="434"/>
      <c r="AS18" s="434"/>
      <c r="AT18" s="356"/>
      <c r="AU18" s="469"/>
      <c r="AV18" s="434"/>
      <c r="AW18" s="434"/>
      <c r="AX18" s="434"/>
      <c r="AY18" s="434"/>
      <c r="AZ18" s="434"/>
      <c r="BA18" s="434"/>
      <c r="BB18" s="434"/>
      <c r="BC18" s="434"/>
      <c r="BD18" s="356"/>
      <c r="BE18" s="379"/>
      <c r="BF18" s="469"/>
      <c r="BG18" s="434"/>
      <c r="BH18" s="434"/>
      <c r="BI18" s="434"/>
      <c r="BJ18" s="434"/>
      <c r="BK18" s="434"/>
      <c r="BL18" s="434"/>
      <c r="BM18" s="434"/>
      <c r="BN18" s="434"/>
      <c r="BO18" s="356"/>
      <c r="BP18" s="469"/>
      <c r="BQ18" s="434"/>
      <c r="BR18" s="434"/>
      <c r="BS18" s="434"/>
      <c r="BT18" s="434"/>
      <c r="BU18" s="434"/>
      <c r="BV18" s="434"/>
      <c r="BW18" s="434"/>
      <c r="BX18" s="434"/>
      <c r="BY18" s="356"/>
      <c r="BZ18" s="469"/>
      <c r="CA18" s="434"/>
      <c r="CB18" s="434"/>
      <c r="CC18" s="434"/>
      <c r="CD18" s="434"/>
      <c r="CE18" s="434"/>
      <c r="CF18" s="434"/>
      <c r="CG18" s="434"/>
      <c r="CH18" s="434"/>
      <c r="CI18" s="356"/>
      <c r="CJ18" s="469"/>
      <c r="CK18" s="434"/>
      <c r="CL18" s="434"/>
      <c r="CM18" s="434"/>
      <c r="CN18" s="434"/>
      <c r="CO18" s="434"/>
      <c r="CP18" s="434"/>
      <c r="CQ18" s="434"/>
      <c r="CR18" s="434"/>
      <c r="CS18" s="356"/>
      <c r="CT18" s="469"/>
      <c r="CU18" s="434"/>
      <c r="CV18" s="434"/>
      <c r="CW18" s="434"/>
      <c r="CX18" s="434"/>
      <c r="CY18" s="434"/>
      <c r="CZ18" s="434"/>
      <c r="DA18" s="434"/>
      <c r="DB18" s="434"/>
      <c r="DC18" s="356"/>
      <c r="DE18" s="379">
        <f t="shared" si="0"/>
        <v>0</v>
      </c>
      <c r="DF18" s="379">
        <f t="shared" si="1"/>
        <v>0</v>
      </c>
      <c r="DG18" s="379">
        <f t="shared" si="2"/>
        <v>0</v>
      </c>
      <c r="DH18" s="379">
        <f t="shared" si="3"/>
        <v>0</v>
      </c>
      <c r="DI18" s="379">
        <f t="shared" si="4"/>
        <v>0</v>
      </c>
      <c r="DJ18" s="470">
        <f t="shared" si="5"/>
        <v>0</v>
      </c>
      <c r="DK18" s="470">
        <f t="shared" si="6"/>
        <v>0</v>
      </c>
      <c r="DL18" s="379">
        <f t="shared" si="7"/>
        <v>0</v>
      </c>
      <c r="DM18" s="379">
        <f t="shared" si="8"/>
        <v>0</v>
      </c>
      <c r="DN18" s="379">
        <f t="shared" si="9"/>
        <v>0</v>
      </c>
      <c r="DP18" s="379">
        <v>1</v>
      </c>
      <c r="DQ18" s="379">
        <v>4</v>
      </c>
      <c r="DR18" s="379">
        <v>23</v>
      </c>
      <c r="DS18" s="379">
        <v>48</v>
      </c>
      <c r="DT18" s="473">
        <v>28.4</v>
      </c>
      <c r="DU18" s="379">
        <f t="shared" si="10"/>
        <v>1.4683473304121573</v>
      </c>
      <c r="DV18" s="379">
        <f t="shared" si="11"/>
        <v>5.3758720222862451</v>
      </c>
      <c r="DW18" s="379">
        <f t="shared" si="12"/>
        <v>0.56204355948170537</v>
      </c>
      <c r="DX18" s="473">
        <v>62</v>
      </c>
      <c r="DY18" s="379">
        <f t="shared" si="13"/>
        <v>1.7993405494535817</v>
      </c>
      <c r="DZ18" s="379">
        <f t="shared" si="14"/>
        <v>7.9056941504209481</v>
      </c>
      <c r="EA18" s="379">
        <f t="shared" si="15"/>
        <v>0.9065810889169299</v>
      </c>
      <c r="EB18" s="473">
        <v>0</v>
      </c>
      <c r="EC18" s="379">
        <f t="shared" si="16"/>
        <v>0</v>
      </c>
      <c r="ED18" s="379">
        <f t="shared" si="17"/>
        <v>0.70710678118654757</v>
      </c>
      <c r="EE18" s="379">
        <f t="shared" si="18"/>
        <v>0</v>
      </c>
      <c r="EF18">
        <v>30</v>
      </c>
      <c r="EG18" s="379">
        <f t="shared" si="19"/>
        <v>1.4913616938342726</v>
      </c>
      <c r="EH18" s="379">
        <f t="shared" si="20"/>
        <v>5.5226805085936306</v>
      </c>
      <c r="EI18" s="379">
        <f t="shared" si="21"/>
        <v>0.57963974036370425</v>
      </c>
      <c r="EJ18" s="473">
        <v>32</v>
      </c>
      <c r="EK18" s="379">
        <f t="shared" si="22"/>
        <v>1.5185139398778875</v>
      </c>
      <c r="EL18" s="379">
        <f t="shared" si="23"/>
        <v>5.7008771254956896</v>
      </c>
      <c r="EM18" s="379">
        <f t="shared" si="24"/>
        <v>0.60126421667912822</v>
      </c>
      <c r="EO18" s="366" t="s">
        <v>314</v>
      </c>
      <c r="EP18" s="349"/>
      <c r="EQ18" s="349"/>
      <c r="ER18" s="349"/>
      <c r="ES18" s="349"/>
      <c r="ET18" s="352"/>
      <c r="EU18" s="366" t="s">
        <v>229</v>
      </c>
      <c r="EV18" s="349" t="s">
        <v>294</v>
      </c>
      <c r="EW18" s="349" t="s">
        <v>295</v>
      </c>
      <c r="EX18" s="349" t="s">
        <v>296</v>
      </c>
      <c r="EY18" s="349"/>
      <c r="EZ18" s="349"/>
      <c r="FA18" s="352"/>
    </row>
    <row r="19" spans="1:157">
      <c r="A19" s="379">
        <v>10</v>
      </c>
      <c r="B19" s="379">
        <v>1</v>
      </c>
      <c r="C19" s="379">
        <v>5</v>
      </c>
      <c r="D19" s="379">
        <v>5</v>
      </c>
      <c r="E19" s="379"/>
      <c r="F19" s="379"/>
      <c r="G19" s="469"/>
      <c r="H19" s="434"/>
      <c r="I19" s="434"/>
      <c r="J19" s="434"/>
      <c r="K19" s="434"/>
      <c r="L19" s="434"/>
      <c r="M19" s="434"/>
      <c r="N19" s="434"/>
      <c r="O19" s="434"/>
      <c r="P19" s="356"/>
      <c r="Q19" s="469"/>
      <c r="R19" s="434"/>
      <c r="S19" s="434"/>
      <c r="T19" s="434"/>
      <c r="U19" s="434"/>
      <c r="V19" s="434"/>
      <c r="W19" s="434"/>
      <c r="X19" s="434"/>
      <c r="Y19" s="434"/>
      <c r="Z19" s="356"/>
      <c r="AA19" s="469"/>
      <c r="AB19" s="434"/>
      <c r="AC19" s="434"/>
      <c r="AD19" s="434"/>
      <c r="AE19" s="434"/>
      <c r="AF19" s="434"/>
      <c r="AG19" s="434"/>
      <c r="AH19" s="434"/>
      <c r="AI19" s="434"/>
      <c r="AJ19" s="356"/>
      <c r="AK19" s="469"/>
      <c r="AL19" s="434"/>
      <c r="AM19" s="434"/>
      <c r="AN19" s="434"/>
      <c r="AO19" s="434"/>
      <c r="AP19" s="434"/>
      <c r="AQ19" s="434"/>
      <c r="AR19" s="434"/>
      <c r="AS19" s="434"/>
      <c r="AT19" s="356"/>
      <c r="AU19" s="469"/>
      <c r="AV19" s="434"/>
      <c r="AW19" s="434"/>
      <c r="AX19" s="434"/>
      <c r="AY19" s="434"/>
      <c r="AZ19" s="434"/>
      <c r="BA19" s="434"/>
      <c r="BB19" s="434"/>
      <c r="BC19" s="434"/>
      <c r="BD19" s="356"/>
      <c r="BE19" s="379"/>
      <c r="BF19" s="469"/>
      <c r="BG19" s="434"/>
      <c r="BH19" s="434"/>
      <c r="BI19" s="434"/>
      <c r="BJ19" s="434"/>
      <c r="BK19" s="434"/>
      <c r="BL19" s="434"/>
      <c r="BM19" s="434"/>
      <c r="BN19" s="434"/>
      <c r="BO19" s="356"/>
      <c r="BP19" s="469"/>
      <c r="BQ19" s="434"/>
      <c r="BR19" s="434"/>
      <c r="BS19" s="434"/>
      <c r="BT19" s="434"/>
      <c r="BU19" s="434"/>
      <c r="BV19" s="434"/>
      <c r="BW19" s="434"/>
      <c r="BX19" s="434"/>
      <c r="BY19" s="356"/>
      <c r="BZ19" s="469"/>
      <c r="CA19" s="434"/>
      <c r="CB19" s="434"/>
      <c r="CC19" s="434"/>
      <c r="CD19" s="434"/>
      <c r="CE19" s="434"/>
      <c r="CF19" s="434"/>
      <c r="CG19" s="434"/>
      <c r="CH19" s="434"/>
      <c r="CI19" s="356"/>
      <c r="CJ19" s="469"/>
      <c r="CK19" s="434"/>
      <c r="CL19" s="434"/>
      <c r="CM19" s="434"/>
      <c r="CN19" s="434"/>
      <c r="CO19" s="434"/>
      <c r="CP19" s="434"/>
      <c r="CQ19" s="434"/>
      <c r="CR19" s="434"/>
      <c r="CS19" s="356"/>
      <c r="CT19" s="469"/>
      <c r="CU19" s="434"/>
      <c r="CV19" s="434"/>
      <c r="CW19" s="434"/>
      <c r="CX19" s="434"/>
      <c r="CY19" s="434"/>
      <c r="CZ19" s="434"/>
      <c r="DA19" s="434"/>
      <c r="DB19" s="434"/>
      <c r="DC19" s="356"/>
      <c r="DE19" s="379">
        <f t="shared" si="0"/>
        <v>0</v>
      </c>
      <c r="DF19" s="379">
        <f t="shared" si="1"/>
        <v>0</v>
      </c>
      <c r="DG19" s="379">
        <f t="shared" si="2"/>
        <v>0</v>
      </c>
      <c r="DH19" s="379">
        <f t="shared" si="3"/>
        <v>0</v>
      </c>
      <c r="DI19" s="379">
        <f t="shared" si="4"/>
        <v>0</v>
      </c>
      <c r="DJ19" s="470">
        <f t="shared" si="5"/>
        <v>0</v>
      </c>
      <c r="DK19" s="470">
        <f t="shared" si="6"/>
        <v>0</v>
      </c>
      <c r="DL19" s="379">
        <f t="shared" si="7"/>
        <v>0</v>
      </c>
      <c r="DM19" s="379">
        <f t="shared" si="8"/>
        <v>0</v>
      </c>
      <c r="DN19" s="379">
        <f t="shared" si="9"/>
        <v>0</v>
      </c>
      <c r="DP19" s="379">
        <v>2</v>
      </c>
      <c r="DQ19" s="379">
        <v>1</v>
      </c>
      <c r="DR19" s="379">
        <v>10</v>
      </c>
      <c r="DS19" s="379">
        <v>10</v>
      </c>
      <c r="DT19" s="473">
        <v>0.46</v>
      </c>
      <c r="DU19" s="379">
        <f t="shared" si="10"/>
        <v>0.16435285578443709</v>
      </c>
      <c r="DV19" s="379">
        <f t="shared" si="11"/>
        <v>0.9797958971132712</v>
      </c>
      <c r="DW19" s="379">
        <f t="shared" si="12"/>
        <v>6.7875405625675692E-2</v>
      </c>
      <c r="DX19" s="473">
        <v>20</v>
      </c>
      <c r="DY19" s="379">
        <f t="shared" si="13"/>
        <v>1.3222192947339193</v>
      </c>
      <c r="DZ19" s="379">
        <f t="shared" si="14"/>
        <v>4.5276925690687087</v>
      </c>
      <c r="EA19" s="379">
        <f t="shared" si="15"/>
        <v>0.46364760900080609</v>
      </c>
      <c r="EB19" s="473">
        <v>0</v>
      </c>
      <c r="EC19" s="379">
        <f t="shared" si="16"/>
        <v>0</v>
      </c>
      <c r="ED19" s="379">
        <f t="shared" si="17"/>
        <v>0.70710678118654757</v>
      </c>
      <c r="EE19" s="379">
        <f t="shared" si="18"/>
        <v>0</v>
      </c>
      <c r="EF19">
        <v>20</v>
      </c>
      <c r="EG19" s="379">
        <f t="shared" si="19"/>
        <v>1.3222192947339193</v>
      </c>
      <c r="EH19" s="379">
        <f t="shared" si="20"/>
        <v>4.5276925690687087</v>
      </c>
      <c r="EI19" s="379">
        <f t="shared" si="21"/>
        <v>0.46364760900080609</v>
      </c>
      <c r="EJ19" s="473">
        <v>0</v>
      </c>
      <c r="EK19" s="379">
        <f t="shared" si="22"/>
        <v>0</v>
      </c>
      <c r="EL19" s="379">
        <f t="shared" si="23"/>
        <v>0.70710678118654757</v>
      </c>
      <c r="EM19" s="379">
        <f t="shared" si="24"/>
        <v>0</v>
      </c>
      <c r="EO19" s="366" t="s">
        <v>315</v>
      </c>
      <c r="EP19" s="349"/>
      <c r="EQ19" s="349"/>
      <c r="ER19" s="349"/>
      <c r="ES19" s="349"/>
      <c r="ET19" s="352"/>
      <c r="EU19" s="366">
        <v>1</v>
      </c>
      <c r="EV19" s="349">
        <v>1.1446000000000001</v>
      </c>
      <c r="EW19" s="349" t="s">
        <v>297</v>
      </c>
      <c r="EX19" s="471">
        <f>(10^EV19)-1</f>
        <v>12.950828503573693</v>
      </c>
      <c r="EY19" s="349" t="str">
        <f>EW19</f>
        <v>A</v>
      </c>
      <c r="EZ19" s="349"/>
      <c r="FA19" s="352"/>
    </row>
    <row r="20" spans="1:157">
      <c r="A20" s="379">
        <v>8</v>
      </c>
      <c r="B20" s="379">
        <v>1</v>
      </c>
      <c r="C20" s="379">
        <v>6</v>
      </c>
      <c r="D20" s="379">
        <v>6</v>
      </c>
      <c r="E20" s="379"/>
      <c r="F20" s="379"/>
      <c r="G20" s="469"/>
      <c r="H20" s="434"/>
      <c r="I20" s="434"/>
      <c r="J20" s="434"/>
      <c r="K20" s="434"/>
      <c r="L20" s="434"/>
      <c r="M20" s="434"/>
      <c r="N20" s="434"/>
      <c r="O20" s="434"/>
      <c r="P20" s="356"/>
      <c r="Q20" s="469"/>
      <c r="R20" s="434"/>
      <c r="S20" s="434"/>
      <c r="T20" s="434"/>
      <c r="U20" s="434"/>
      <c r="V20" s="434"/>
      <c r="W20" s="434"/>
      <c r="X20" s="434"/>
      <c r="Y20" s="434"/>
      <c r="Z20" s="356"/>
      <c r="AA20" s="469"/>
      <c r="AB20" s="434"/>
      <c r="AC20" s="434"/>
      <c r="AD20" s="434"/>
      <c r="AE20" s="434"/>
      <c r="AF20" s="434"/>
      <c r="AG20" s="434"/>
      <c r="AH20" s="434"/>
      <c r="AI20" s="434"/>
      <c r="AJ20" s="356"/>
      <c r="AK20" s="469"/>
      <c r="AL20" s="434"/>
      <c r="AM20" s="434"/>
      <c r="AN20" s="434"/>
      <c r="AO20" s="434"/>
      <c r="AP20" s="434"/>
      <c r="AQ20" s="434"/>
      <c r="AR20" s="434"/>
      <c r="AS20" s="434"/>
      <c r="AT20" s="356"/>
      <c r="AU20" s="469"/>
      <c r="AV20" s="434"/>
      <c r="AW20" s="434"/>
      <c r="AX20" s="434"/>
      <c r="AY20" s="434"/>
      <c r="AZ20" s="434"/>
      <c r="BA20" s="434"/>
      <c r="BB20" s="434"/>
      <c r="BC20" s="434"/>
      <c r="BD20" s="356"/>
      <c r="BE20" s="379"/>
      <c r="BF20" s="469"/>
      <c r="BG20" s="434"/>
      <c r="BH20" s="434"/>
      <c r="BI20" s="434"/>
      <c r="BJ20" s="434"/>
      <c r="BK20" s="434"/>
      <c r="BL20" s="434"/>
      <c r="BM20" s="434"/>
      <c r="BN20" s="434"/>
      <c r="BO20" s="356"/>
      <c r="BP20" s="469"/>
      <c r="BQ20" s="434"/>
      <c r="BR20" s="434"/>
      <c r="BS20" s="434"/>
      <c r="BT20" s="434"/>
      <c r="BU20" s="434"/>
      <c r="BV20" s="434"/>
      <c r="BW20" s="434"/>
      <c r="BX20" s="434"/>
      <c r="BY20" s="356"/>
      <c r="BZ20" s="469"/>
      <c r="CA20" s="434"/>
      <c r="CB20" s="434"/>
      <c r="CC20" s="434"/>
      <c r="CD20" s="434"/>
      <c r="CE20" s="434"/>
      <c r="CF20" s="434"/>
      <c r="CG20" s="434"/>
      <c r="CH20" s="434"/>
      <c r="CI20" s="356"/>
      <c r="CJ20" s="469"/>
      <c r="CK20" s="434"/>
      <c r="CL20" s="434"/>
      <c r="CM20" s="434"/>
      <c r="CN20" s="434"/>
      <c r="CO20" s="434"/>
      <c r="CP20" s="434"/>
      <c r="CQ20" s="434"/>
      <c r="CR20" s="434"/>
      <c r="CS20" s="356"/>
      <c r="CT20" s="469"/>
      <c r="CU20" s="434"/>
      <c r="CV20" s="434"/>
      <c r="CW20" s="434"/>
      <c r="CX20" s="434"/>
      <c r="CY20" s="434"/>
      <c r="CZ20" s="434"/>
      <c r="DA20" s="434"/>
      <c r="DB20" s="434"/>
      <c r="DC20" s="356"/>
      <c r="DE20" s="379">
        <f t="shared" si="0"/>
        <v>0</v>
      </c>
      <c r="DF20" s="379">
        <f t="shared" si="1"/>
        <v>0</v>
      </c>
      <c r="DG20" s="379">
        <f t="shared" si="2"/>
        <v>0</v>
      </c>
      <c r="DH20" s="379">
        <f t="shared" si="3"/>
        <v>0</v>
      </c>
      <c r="DI20" s="379">
        <f t="shared" si="4"/>
        <v>0</v>
      </c>
      <c r="DJ20" s="470">
        <f t="shared" si="5"/>
        <v>0</v>
      </c>
      <c r="DK20" s="470">
        <f t="shared" si="6"/>
        <v>0</v>
      </c>
      <c r="DL20" s="379">
        <f t="shared" si="7"/>
        <v>0</v>
      </c>
      <c r="DM20" s="379">
        <f t="shared" si="8"/>
        <v>0</v>
      </c>
      <c r="DN20" s="379">
        <f t="shared" si="9"/>
        <v>0</v>
      </c>
      <c r="DP20" s="379">
        <v>2</v>
      </c>
      <c r="DQ20" s="379">
        <v>2</v>
      </c>
      <c r="DR20" s="379">
        <v>16</v>
      </c>
      <c r="DS20" s="379">
        <v>16</v>
      </c>
      <c r="DT20" s="473">
        <v>1.96</v>
      </c>
      <c r="DU20" s="379">
        <f t="shared" si="10"/>
        <v>0.47129171105893858</v>
      </c>
      <c r="DV20" s="379">
        <f t="shared" si="11"/>
        <v>1.5684387141358123</v>
      </c>
      <c r="DW20" s="379">
        <f t="shared" si="12"/>
        <v>0.14046141470985579</v>
      </c>
      <c r="DX20" s="473">
        <v>24</v>
      </c>
      <c r="DY20" s="379">
        <f t="shared" si="13"/>
        <v>1.3979400086720377</v>
      </c>
      <c r="DZ20" s="379">
        <f t="shared" si="14"/>
        <v>4.9497474683058327</v>
      </c>
      <c r="EA20" s="379">
        <f t="shared" si="15"/>
        <v>0.51197268804947627</v>
      </c>
      <c r="EB20" s="473">
        <v>6</v>
      </c>
      <c r="EC20" s="379">
        <f t="shared" si="16"/>
        <v>0.84509804001425681</v>
      </c>
      <c r="ED20" s="379">
        <f t="shared" si="17"/>
        <v>2.5495097567963922</v>
      </c>
      <c r="EE20" s="379">
        <f t="shared" si="18"/>
        <v>0.24746706317044773</v>
      </c>
      <c r="EF20">
        <v>18</v>
      </c>
      <c r="EG20" s="379">
        <f t="shared" si="19"/>
        <v>1.2787536009528289</v>
      </c>
      <c r="EH20" s="379">
        <f t="shared" si="20"/>
        <v>4.3011626335213133</v>
      </c>
      <c r="EI20" s="379">
        <f t="shared" si="21"/>
        <v>0.43814903058417032</v>
      </c>
      <c r="EJ20" s="473">
        <v>0</v>
      </c>
      <c r="EK20" s="379">
        <f t="shared" si="22"/>
        <v>0</v>
      </c>
      <c r="EL20" s="379">
        <f t="shared" si="23"/>
        <v>0.70710678118654757</v>
      </c>
      <c r="EM20" s="379">
        <f t="shared" si="24"/>
        <v>0</v>
      </c>
      <c r="EO20" s="366" t="s">
        <v>316</v>
      </c>
      <c r="EP20" s="349"/>
      <c r="EQ20" s="349"/>
      <c r="ER20" s="349"/>
      <c r="ES20" s="349"/>
      <c r="ET20" s="352"/>
      <c r="EU20" s="366">
        <v>2</v>
      </c>
      <c r="EV20" s="349">
        <v>0.60040000000000004</v>
      </c>
      <c r="EW20" s="349" t="s">
        <v>309</v>
      </c>
      <c r="EX20" s="471">
        <f t="shared" ref="EX20:EX24" si="25">(10^EV20)-1</f>
        <v>2.9847400971777525</v>
      </c>
      <c r="EY20" s="349" t="str">
        <f t="shared" ref="EY20:EY24" si="26">EW20</f>
        <v>B</v>
      </c>
      <c r="EZ20" s="349"/>
      <c r="FA20" s="352"/>
    </row>
    <row r="21" spans="1:157">
      <c r="A21" s="379">
        <v>6</v>
      </c>
      <c r="B21" s="379">
        <v>1</v>
      </c>
      <c r="C21" s="379">
        <v>7</v>
      </c>
      <c r="D21" s="379">
        <v>7</v>
      </c>
      <c r="E21" s="379"/>
      <c r="F21" s="379"/>
      <c r="G21" s="469">
        <v>0</v>
      </c>
      <c r="H21" s="434">
        <v>0</v>
      </c>
      <c r="I21" s="434">
        <v>0</v>
      </c>
      <c r="J21" s="434">
        <v>0</v>
      </c>
      <c r="K21" s="434">
        <v>0</v>
      </c>
      <c r="L21" s="434">
        <v>0</v>
      </c>
      <c r="M21" s="434">
        <v>0</v>
      </c>
      <c r="N21" s="434">
        <v>0</v>
      </c>
      <c r="O21" s="434">
        <v>0</v>
      </c>
      <c r="P21" s="356">
        <v>0</v>
      </c>
      <c r="Q21" s="469">
        <v>5</v>
      </c>
      <c r="R21" s="434">
        <v>2</v>
      </c>
      <c r="S21" s="434">
        <v>0</v>
      </c>
      <c r="T21" s="434">
        <v>0</v>
      </c>
      <c r="U21" s="434">
        <v>0</v>
      </c>
      <c r="V21" s="434">
        <v>0</v>
      </c>
      <c r="W21" s="434">
        <v>0</v>
      </c>
      <c r="X21" s="434">
        <v>0</v>
      </c>
      <c r="Y21" s="434">
        <v>0</v>
      </c>
      <c r="Z21" s="356">
        <v>0</v>
      </c>
      <c r="AA21" s="469">
        <v>2</v>
      </c>
      <c r="AB21" s="434">
        <v>0</v>
      </c>
      <c r="AC21" s="434">
        <v>0</v>
      </c>
      <c r="AD21" s="434">
        <v>0</v>
      </c>
      <c r="AE21" s="434">
        <v>0</v>
      </c>
      <c r="AF21" s="434">
        <v>0</v>
      </c>
      <c r="AG21" s="434">
        <v>0</v>
      </c>
      <c r="AH21" s="434">
        <v>0</v>
      </c>
      <c r="AI21" s="434">
        <v>0</v>
      </c>
      <c r="AJ21" s="356">
        <v>0</v>
      </c>
      <c r="AK21" s="469">
        <v>3</v>
      </c>
      <c r="AL21" s="434">
        <v>2</v>
      </c>
      <c r="AM21" s="434">
        <v>0</v>
      </c>
      <c r="AN21" s="434">
        <v>0</v>
      </c>
      <c r="AO21" s="434">
        <v>0</v>
      </c>
      <c r="AP21" s="434">
        <v>0</v>
      </c>
      <c r="AQ21" s="434">
        <v>0</v>
      </c>
      <c r="AR21" s="434">
        <v>0</v>
      </c>
      <c r="AS21" s="434">
        <v>0</v>
      </c>
      <c r="AT21" s="356">
        <v>0</v>
      </c>
      <c r="AU21" s="469">
        <v>0</v>
      </c>
      <c r="AV21" s="434">
        <v>0</v>
      </c>
      <c r="AW21" s="434">
        <v>0</v>
      </c>
      <c r="AX21" s="434">
        <v>0</v>
      </c>
      <c r="AY21" s="434">
        <v>0</v>
      </c>
      <c r="AZ21" s="434">
        <v>0</v>
      </c>
      <c r="BA21" s="434">
        <v>0</v>
      </c>
      <c r="BB21" s="434">
        <v>0</v>
      </c>
      <c r="BC21" s="434">
        <v>0</v>
      </c>
      <c r="BD21" s="356">
        <v>0</v>
      </c>
      <c r="BE21" s="379"/>
      <c r="BF21" s="469">
        <v>0</v>
      </c>
      <c r="BG21" s="434">
        <v>0</v>
      </c>
      <c r="BH21" s="434">
        <v>0</v>
      </c>
      <c r="BI21" s="434">
        <v>0</v>
      </c>
      <c r="BJ21" s="434">
        <v>0</v>
      </c>
      <c r="BK21" s="434">
        <v>0</v>
      </c>
      <c r="BL21" s="434">
        <v>0</v>
      </c>
      <c r="BM21" s="434">
        <v>0</v>
      </c>
      <c r="BN21" s="434">
        <v>0</v>
      </c>
      <c r="BO21" s="356">
        <v>0</v>
      </c>
      <c r="BP21" s="469">
        <v>2</v>
      </c>
      <c r="BQ21" s="434">
        <v>2</v>
      </c>
      <c r="BR21" s="434">
        <v>0</v>
      </c>
      <c r="BS21" s="434">
        <v>0</v>
      </c>
      <c r="BT21" s="434">
        <v>0</v>
      </c>
      <c r="BU21" s="434">
        <v>0</v>
      </c>
      <c r="BV21" s="434">
        <v>0</v>
      </c>
      <c r="BW21" s="434">
        <v>0</v>
      </c>
      <c r="BX21" s="434">
        <v>0</v>
      </c>
      <c r="BY21" s="356">
        <v>0</v>
      </c>
      <c r="BZ21" s="469">
        <v>2</v>
      </c>
      <c r="CA21" s="434">
        <v>0</v>
      </c>
      <c r="CB21" s="434">
        <v>0</v>
      </c>
      <c r="CC21" s="434">
        <v>0</v>
      </c>
      <c r="CD21" s="434">
        <v>0</v>
      </c>
      <c r="CE21" s="434">
        <v>0</v>
      </c>
      <c r="CF21" s="434">
        <v>0</v>
      </c>
      <c r="CG21" s="434">
        <v>0</v>
      </c>
      <c r="CH21" s="434">
        <v>0</v>
      </c>
      <c r="CI21" s="356">
        <v>0</v>
      </c>
      <c r="CJ21" s="469">
        <v>2</v>
      </c>
      <c r="CK21" s="434">
        <v>3</v>
      </c>
      <c r="CL21" s="434">
        <v>0</v>
      </c>
      <c r="CM21" s="434">
        <v>0</v>
      </c>
      <c r="CN21" s="434">
        <v>0</v>
      </c>
      <c r="CO21" s="434">
        <v>0</v>
      </c>
      <c r="CP21" s="434">
        <v>0</v>
      </c>
      <c r="CQ21" s="434">
        <v>0</v>
      </c>
      <c r="CR21" s="434">
        <v>0</v>
      </c>
      <c r="CS21" s="356">
        <v>0</v>
      </c>
      <c r="CT21" s="469">
        <v>0</v>
      </c>
      <c r="CU21" s="434">
        <v>0</v>
      </c>
      <c r="CV21" s="434">
        <v>0</v>
      </c>
      <c r="CW21" s="434">
        <v>0</v>
      </c>
      <c r="CX21" s="434">
        <v>0</v>
      </c>
      <c r="CY21" s="434">
        <v>0</v>
      </c>
      <c r="CZ21" s="434">
        <v>0</v>
      </c>
      <c r="DA21" s="434">
        <v>0</v>
      </c>
      <c r="DB21" s="434">
        <v>0</v>
      </c>
      <c r="DC21" s="356">
        <v>0</v>
      </c>
      <c r="DE21" s="379">
        <f t="shared" si="0"/>
        <v>0</v>
      </c>
      <c r="DF21" s="379">
        <f t="shared" si="1"/>
        <v>2</v>
      </c>
      <c r="DG21" s="379">
        <f t="shared" si="2"/>
        <v>1</v>
      </c>
      <c r="DH21" s="379">
        <f t="shared" si="3"/>
        <v>2</v>
      </c>
      <c r="DI21" s="379">
        <f t="shared" si="4"/>
        <v>0</v>
      </c>
      <c r="DJ21" s="470">
        <f t="shared" si="5"/>
        <v>0.28000000000000003</v>
      </c>
      <c r="DK21" s="470">
        <f t="shared" si="6"/>
        <v>10</v>
      </c>
      <c r="DL21" s="379">
        <f t="shared" si="7"/>
        <v>2</v>
      </c>
      <c r="DM21" s="379">
        <f t="shared" si="8"/>
        <v>8</v>
      </c>
      <c r="DN21" s="379">
        <f t="shared" si="9"/>
        <v>0</v>
      </c>
      <c r="DP21" s="379">
        <v>2</v>
      </c>
      <c r="DQ21" s="379">
        <v>3</v>
      </c>
      <c r="DR21" s="379">
        <v>2</v>
      </c>
      <c r="DS21" s="379">
        <v>27</v>
      </c>
      <c r="DT21" s="473">
        <v>5.48</v>
      </c>
      <c r="DU21" s="379">
        <f t="shared" si="10"/>
        <v>0.81157500587059339</v>
      </c>
      <c r="DV21" s="379">
        <f t="shared" si="11"/>
        <v>2.4454038521274968</v>
      </c>
      <c r="DW21" s="379">
        <f t="shared" si="12"/>
        <v>0.23628656792135849</v>
      </c>
      <c r="DX21" s="473">
        <v>36</v>
      </c>
      <c r="DY21" s="379">
        <f t="shared" si="13"/>
        <v>1.568201724066995</v>
      </c>
      <c r="DZ21" s="379">
        <f t="shared" si="14"/>
        <v>6.0415229867972862</v>
      </c>
      <c r="EA21" s="379">
        <f t="shared" si="15"/>
        <v>0.64350110879328437</v>
      </c>
      <c r="EB21" s="473">
        <v>6</v>
      </c>
      <c r="EC21" s="379">
        <f t="shared" si="16"/>
        <v>0.84509804001425681</v>
      </c>
      <c r="ED21" s="379">
        <f t="shared" si="17"/>
        <v>2.5495097567963922</v>
      </c>
      <c r="EE21" s="379">
        <f t="shared" si="18"/>
        <v>0.24746706317044773</v>
      </c>
      <c r="EF21">
        <v>30</v>
      </c>
      <c r="EG21" s="379">
        <f t="shared" si="19"/>
        <v>1.4913616938342726</v>
      </c>
      <c r="EH21" s="379">
        <f t="shared" si="20"/>
        <v>5.5226805085936306</v>
      </c>
      <c r="EI21" s="379">
        <f t="shared" si="21"/>
        <v>0.57963974036370425</v>
      </c>
      <c r="EJ21" s="473">
        <v>0</v>
      </c>
      <c r="EK21" s="379">
        <f t="shared" si="22"/>
        <v>0</v>
      </c>
      <c r="EL21" s="379">
        <f t="shared" si="23"/>
        <v>0.70710678118654757</v>
      </c>
      <c r="EM21" s="379">
        <f t="shared" si="24"/>
        <v>0</v>
      </c>
      <c r="EO21" s="366" t="s">
        <v>317</v>
      </c>
      <c r="EP21" s="349"/>
      <c r="EQ21" s="349"/>
      <c r="ER21" s="349"/>
      <c r="ES21" s="349"/>
      <c r="ET21" s="352"/>
      <c r="EU21" s="366">
        <v>3</v>
      </c>
      <c r="EV21" s="349">
        <v>0.23480000000000001</v>
      </c>
      <c r="EW21" s="349" t="s">
        <v>417</v>
      </c>
      <c r="EX21" s="471">
        <f t="shared" si="25"/>
        <v>0.71711744324445315</v>
      </c>
      <c r="EY21" s="349" t="str">
        <f t="shared" si="26"/>
        <v>CD</v>
      </c>
      <c r="EZ21" s="349"/>
      <c r="FA21" s="352"/>
    </row>
    <row r="22" spans="1:157">
      <c r="A22" s="379">
        <v>3</v>
      </c>
      <c r="B22" s="379">
        <v>1</v>
      </c>
      <c r="C22" s="379">
        <v>8</v>
      </c>
      <c r="D22" s="379">
        <v>8</v>
      </c>
      <c r="E22" s="379"/>
      <c r="F22" s="379"/>
      <c r="G22" s="469">
        <v>0</v>
      </c>
      <c r="H22" s="434">
        <v>0</v>
      </c>
      <c r="I22" s="434">
        <v>0</v>
      </c>
      <c r="J22" s="434">
        <v>0</v>
      </c>
      <c r="K22" s="434">
        <v>0</v>
      </c>
      <c r="L22" s="434">
        <v>0</v>
      </c>
      <c r="M22" s="434">
        <v>0</v>
      </c>
      <c r="N22" s="434">
        <v>0</v>
      </c>
      <c r="O22" s="434">
        <v>0</v>
      </c>
      <c r="P22" s="356">
        <v>0</v>
      </c>
      <c r="Q22" s="469">
        <v>2</v>
      </c>
      <c r="R22" s="434">
        <v>0</v>
      </c>
      <c r="S22" s="434">
        <v>0</v>
      </c>
      <c r="T22" s="434">
        <v>0</v>
      </c>
      <c r="U22" s="434">
        <v>0</v>
      </c>
      <c r="V22" s="434">
        <v>0</v>
      </c>
      <c r="W22" s="434">
        <v>0</v>
      </c>
      <c r="X22" s="434">
        <v>0</v>
      </c>
      <c r="Y22" s="434">
        <v>0</v>
      </c>
      <c r="Z22" s="356">
        <v>0</v>
      </c>
      <c r="AA22" s="469">
        <v>2</v>
      </c>
      <c r="AB22" s="434">
        <v>0</v>
      </c>
      <c r="AC22" s="434">
        <v>0</v>
      </c>
      <c r="AD22" s="434">
        <v>0</v>
      </c>
      <c r="AE22" s="434">
        <v>0</v>
      </c>
      <c r="AF22" s="434">
        <v>0</v>
      </c>
      <c r="AG22" s="434">
        <v>0</v>
      </c>
      <c r="AH22" s="434">
        <v>0</v>
      </c>
      <c r="AI22" s="434">
        <v>0</v>
      </c>
      <c r="AJ22" s="356">
        <v>0</v>
      </c>
      <c r="AK22" s="469">
        <v>0</v>
      </c>
      <c r="AL22" s="434">
        <v>0</v>
      </c>
      <c r="AM22" s="434">
        <v>0</v>
      </c>
      <c r="AN22" s="434">
        <v>0</v>
      </c>
      <c r="AO22" s="434">
        <v>0</v>
      </c>
      <c r="AP22" s="434">
        <v>0</v>
      </c>
      <c r="AQ22" s="434">
        <v>0</v>
      </c>
      <c r="AR22" s="434">
        <v>0</v>
      </c>
      <c r="AS22" s="434">
        <v>0</v>
      </c>
      <c r="AT22" s="356">
        <v>0</v>
      </c>
      <c r="AU22" s="469">
        <v>0</v>
      </c>
      <c r="AV22" s="434">
        <v>0</v>
      </c>
      <c r="AW22" s="434">
        <v>0</v>
      </c>
      <c r="AX22" s="434">
        <v>0</v>
      </c>
      <c r="AY22" s="434">
        <v>0</v>
      </c>
      <c r="AZ22" s="434">
        <v>0</v>
      </c>
      <c r="BA22" s="434">
        <v>0</v>
      </c>
      <c r="BB22" s="434">
        <v>0</v>
      </c>
      <c r="BC22" s="434">
        <v>0</v>
      </c>
      <c r="BD22" s="356">
        <v>0</v>
      </c>
      <c r="BE22" s="379"/>
      <c r="BF22" s="469">
        <v>0</v>
      </c>
      <c r="BG22" s="434">
        <v>0</v>
      </c>
      <c r="BH22" s="434">
        <v>0</v>
      </c>
      <c r="BI22" s="434">
        <v>0</v>
      </c>
      <c r="BJ22" s="434">
        <v>0</v>
      </c>
      <c r="BK22" s="434">
        <v>0</v>
      </c>
      <c r="BL22" s="434">
        <v>0</v>
      </c>
      <c r="BM22" s="434">
        <v>0</v>
      </c>
      <c r="BN22" s="434">
        <v>0</v>
      </c>
      <c r="BO22" s="356">
        <v>0</v>
      </c>
      <c r="BP22" s="469">
        <v>2</v>
      </c>
      <c r="BQ22" s="434">
        <v>0</v>
      </c>
      <c r="BR22" s="434">
        <v>0</v>
      </c>
      <c r="BS22" s="434">
        <v>0</v>
      </c>
      <c r="BT22" s="434">
        <v>0</v>
      </c>
      <c r="BU22" s="434">
        <v>0</v>
      </c>
      <c r="BV22" s="434">
        <v>0</v>
      </c>
      <c r="BW22" s="434">
        <v>0</v>
      </c>
      <c r="BX22" s="434">
        <v>0</v>
      </c>
      <c r="BY22" s="356">
        <v>0</v>
      </c>
      <c r="BZ22" s="469">
        <v>2</v>
      </c>
      <c r="CA22" s="434">
        <v>0</v>
      </c>
      <c r="CB22" s="434">
        <v>0</v>
      </c>
      <c r="CC22" s="434">
        <v>0</v>
      </c>
      <c r="CD22" s="434">
        <v>0</v>
      </c>
      <c r="CE22" s="434">
        <v>0</v>
      </c>
      <c r="CF22" s="434">
        <v>0</v>
      </c>
      <c r="CG22" s="434">
        <v>0</v>
      </c>
      <c r="CH22" s="434">
        <v>0</v>
      </c>
      <c r="CI22" s="356">
        <v>0</v>
      </c>
      <c r="CJ22" s="469">
        <v>0</v>
      </c>
      <c r="CK22" s="434">
        <v>0</v>
      </c>
      <c r="CL22" s="434">
        <v>0</v>
      </c>
      <c r="CM22" s="434">
        <v>0</v>
      </c>
      <c r="CN22" s="434">
        <v>0</v>
      </c>
      <c r="CO22" s="434">
        <v>0</v>
      </c>
      <c r="CP22" s="434">
        <v>0</v>
      </c>
      <c r="CQ22" s="434">
        <v>0</v>
      </c>
      <c r="CR22" s="434">
        <v>0</v>
      </c>
      <c r="CS22" s="356">
        <v>0</v>
      </c>
      <c r="CT22" s="469">
        <v>0</v>
      </c>
      <c r="CU22" s="434">
        <v>0</v>
      </c>
      <c r="CV22" s="434">
        <v>0</v>
      </c>
      <c r="CW22" s="434">
        <v>0</v>
      </c>
      <c r="CX22" s="434">
        <v>0</v>
      </c>
      <c r="CY22" s="434">
        <v>0</v>
      </c>
      <c r="CZ22" s="434">
        <v>0</v>
      </c>
      <c r="DA22" s="434">
        <v>0</v>
      </c>
      <c r="DB22" s="434">
        <v>0</v>
      </c>
      <c r="DC22" s="356">
        <v>0</v>
      </c>
      <c r="DE22" s="379">
        <f t="shared" si="0"/>
        <v>0</v>
      </c>
      <c r="DF22" s="379">
        <f t="shared" si="1"/>
        <v>1</v>
      </c>
      <c r="DG22" s="379">
        <f t="shared" si="2"/>
        <v>1</v>
      </c>
      <c r="DH22" s="379">
        <f t="shared" si="3"/>
        <v>0</v>
      </c>
      <c r="DI22" s="379">
        <f t="shared" si="4"/>
        <v>0</v>
      </c>
      <c r="DJ22" s="470">
        <f t="shared" si="5"/>
        <v>0.08</v>
      </c>
      <c r="DK22" s="470">
        <f t="shared" si="6"/>
        <v>4</v>
      </c>
      <c r="DL22" s="379">
        <f t="shared" si="7"/>
        <v>0</v>
      </c>
      <c r="DM22" s="379">
        <f t="shared" si="8"/>
        <v>4</v>
      </c>
      <c r="DN22" s="379">
        <f t="shared" si="9"/>
        <v>0</v>
      </c>
      <c r="DP22" s="379">
        <v>2</v>
      </c>
      <c r="DQ22" s="379">
        <v>4</v>
      </c>
      <c r="DR22" s="379">
        <v>22</v>
      </c>
      <c r="DS22" s="379">
        <v>47</v>
      </c>
      <c r="DT22" s="473">
        <v>8</v>
      </c>
      <c r="DU22" s="379">
        <f t="shared" si="10"/>
        <v>0.95424250943932487</v>
      </c>
      <c r="DV22" s="379">
        <f t="shared" si="11"/>
        <v>2.9154759474226504</v>
      </c>
      <c r="DW22" s="379">
        <f t="shared" si="12"/>
        <v>0.28675655221154839</v>
      </c>
      <c r="DX22" s="473">
        <v>38</v>
      </c>
      <c r="DY22" s="379">
        <f t="shared" si="13"/>
        <v>1.5910646070264991</v>
      </c>
      <c r="DZ22" s="379">
        <f t="shared" si="14"/>
        <v>6.2048368229954285</v>
      </c>
      <c r="EA22" s="379">
        <f t="shared" si="15"/>
        <v>0.66421523787796666</v>
      </c>
      <c r="EB22" s="473">
        <v>6</v>
      </c>
      <c r="EC22" s="379">
        <f t="shared" si="16"/>
        <v>0.84509804001425681</v>
      </c>
      <c r="ED22" s="379">
        <f t="shared" si="17"/>
        <v>2.5495097567963922</v>
      </c>
      <c r="EE22" s="379">
        <f t="shared" si="18"/>
        <v>0.24746706317044773</v>
      </c>
      <c r="EF22">
        <v>30</v>
      </c>
      <c r="EG22" s="379">
        <f t="shared" si="19"/>
        <v>1.4913616938342726</v>
      </c>
      <c r="EH22" s="379">
        <f t="shared" si="20"/>
        <v>5.5226805085936306</v>
      </c>
      <c r="EI22" s="379">
        <f t="shared" si="21"/>
        <v>0.57963974036370425</v>
      </c>
      <c r="EJ22" s="473">
        <v>0</v>
      </c>
      <c r="EK22" s="379">
        <f t="shared" si="22"/>
        <v>0</v>
      </c>
      <c r="EL22" s="379">
        <f t="shared" si="23"/>
        <v>0.70710678118654757</v>
      </c>
      <c r="EM22" s="379">
        <f t="shared" si="24"/>
        <v>0</v>
      </c>
      <c r="EO22" s="366" t="s">
        <v>318</v>
      </c>
      <c r="EP22" s="349"/>
      <c r="EQ22" s="349"/>
      <c r="ER22" s="349"/>
      <c r="ES22" s="349"/>
      <c r="ET22" s="352"/>
      <c r="EU22" s="366">
        <v>4</v>
      </c>
      <c r="EV22" s="349">
        <v>0.11509999999999999</v>
      </c>
      <c r="EW22" s="349" t="s">
        <v>418</v>
      </c>
      <c r="EX22" s="471">
        <f t="shared" si="25"/>
        <v>0.30346687824101348</v>
      </c>
      <c r="EY22" s="349" t="str">
        <f t="shared" si="26"/>
        <v>D</v>
      </c>
      <c r="EZ22" s="349"/>
      <c r="FA22" s="352"/>
    </row>
    <row r="23" spans="1:157">
      <c r="A23" s="379">
        <v>7</v>
      </c>
      <c r="B23" s="379">
        <v>1</v>
      </c>
      <c r="C23" s="379">
        <v>9</v>
      </c>
      <c r="D23" s="379">
        <v>9</v>
      </c>
      <c r="E23" s="379"/>
      <c r="F23" s="379"/>
      <c r="G23" s="469"/>
      <c r="H23" s="434"/>
      <c r="I23" s="434"/>
      <c r="J23" s="434"/>
      <c r="K23" s="434"/>
      <c r="L23" s="434"/>
      <c r="M23" s="434"/>
      <c r="N23" s="434"/>
      <c r="O23" s="434"/>
      <c r="P23" s="356"/>
      <c r="Q23" s="469"/>
      <c r="R23" s="434"/>
      <c r="S23" s="434"/>
      <c r="T23" s="434"/>
      <c r="U23" s="434"/>
      <c r="V23" s="434"/>
      <c r="W23" s="434"/>
      <c r="X23" s="434"/>
      <c r="Y23" s="434"/>
      <c r="Z23" s="356"/>
      <c r="AA23" s="469"/>
      <c r="AB23" s="434"/>
      <c r="AC23" s="434"/>
      <c r="AD23" s="434"/>
      <c r="AE23" s="434"/>
      <c r="AF23" s="434"/>
      <c r="AG23" s="434"/>
      <c r="AH23" s="434"/>
      <c r="AI23" s="434"/>
      <c r="AJ23" s="356"/>
      <c r="AK23" s="469"/>
      <c r="AL23" s="434"/>
      <c r="AM23" s="434"/>
      <c r="AN23" s="434"/>
      <c r="AO23" s="434"/>
      <c r="AP23" s="434"/>
      <c r="AQ23" s="434"/>
      <c r="AR23" s="434"/>
      <c r="AS23" s="434"/>
      <c r="AT23" s="356"/>
      <c r="AU23" s="469"/>
      <c r="AV23" s="434"/>
      <c r="AW23" s="434"/>
      <c r="AX23" s="434"/>
      <c r="AY23" s="434"/>
      <c r="AZ23" s="434"/>
      <c r="BA23" s="434"/>
      <c r="BB23" s="434"/>
      <c r="BC23" s="434"/>
      <c r="BD23" s="356"/>
      <c r="BE23" s="379"/>
      <c r="BF23" s="469"/>
      <c r="BG23" s="434"/>
      <c r="BH23" s="434"/>
      <c r="BI23" s="434"/>
      <c r="BJ23" s="434"/>
      <c r="BK23" s="434"/>
      <c r="BL23" s="434"/>
      <c r="BM23" s="434"/>
      <c r="BN23" s="434"/>
      <c r="BO23" s="356"/>
      <c r="BP23" s="469"/>
      <c r="BQ23" s="434"/>
      <c r="BR23" s="434"/>
      <c r="BS23" s="434"/>
      <c r="BT23" s="434"/>
      <c r="BU23" s="434"/>
      <c r="BV23" s="434"/>
      <c r="BW23" s="434"/>
      <c r="BX23" s="434"/>
      <c r="BY23" s="356"/>
      <c r="BZ23" s="469"/>
      <c r="CA23" s="434"/>
      <c r="CB23" s="434"/>
      <c r="CC23" s="434"/>
      <c r="CD23" s="434"/>
      <c r="CE23" s="434"/>
      <c r="CF23" s="434"/>
      <c r="CG23" s="434"/>
      <c r="CH23" s="434"/>
      <c r="CI23" s="356"/>
      <c r="CJ23" s="469"/>
      <c r="CK23" s="434"/>
      <c r="CL23" s="434"/>
      <c r="CM23" s="434"/>
      <c r="CN23" s="434"/>
      <c r="CO23" s="434"/>
      <c r="CP23" s="434"/>
      <c r="CQ23" s="434"/>
      <c r="CR23" s="434"/>
      <c r="CS23" s="356"/>
      <c r="CT23" s="469"/>
      <c r="CU23" s="434"/>
      <c r="CV23" s="434"/>
      <c r="CW23" s="434"/>
      <c r="CX23" s="434"/>
      <c r="CY23" s="434"/>
      <c r="CZ23" s="434"/>
      <c r="DA23" s="434"/>
      <c r="DB23" s="434"/>
      <c r="DC23" s="356"/>
      <c r="DE23" s="379">
        <f t="shared" si="0"/>
        <v>0</v>
      </c>
      <c r="DF23" s="379">
        <f t="shared" si="1"/>
        <v>0</v>
      </c>
      <c r="DG23" s="379">
        <f t="shared" si="2"/>
        <v>0</v>
      </c>
      <c r="DH23" s="379">
        <f t="shared" si="3"/>
        <v>0</v>
      </c>
      <c r="DI23" s="379">
        <f t="shared" si="4"/>
        <v>0</v>
      </c>
      <c r="DJ23" s="470">
        <f t="shared" si="5"/>
        <v>0</v>
      </c>
      <c r="DK23" s="470">
        <f t="shared" si="6"/>
        <v>0</v>
      </c>
      <c r="DL23" s="379">
        <f t="shared" si="7"/>
        <v>0</v>
      </c>
      <c r="DM23" s="379">
        <f t="shared" si="8"/>
        <v>0</v>
      </c>
      <c r="DN23" s="379">
        <f t="shared" si="9"/>
        <v>0</v>
      </c>
      <c r="DP23" s="379">
        <v>3</v>
      </c>
      <c r="DQ23" s="379">
        <v>1</v>
      </c>
      <c r="DR23" s="379">
        <v>8</v>
      </c>
      <c r="DS23" s="379">
        <v>8</v>
      </c>
      <c r="DT23" s="473">
        <v>0.08</v>
      </c>
      <c r="DU23" s="379">
        <f t="shared" si="10"/>
        <v>3.342375548694973E-2</v>
      </c>
      <c r="DV23" s="379">
        <f t="shared" si="11"/>
        <v>0.76157731058639078</v>
      </c>
      <c r="DW23" s="379">
        <f t="shared" si="12"/>
        <v>2.8288043841920098E-2</v>
      </c>
      <c r="DX23" s="473">
        <v>4</v>
      </c>
      <c r="DY23" s="379">
        <f t="shared" si="13"/>
        <v>0.69897000433601886</v>
      </c>
      <c r="DZ23" s="379">
        <f t="shared" si="14"/>
        <v>2.1213203435596424</v>
      </c>
      <c r="EA23" s="379">
        <f t="shared" si="15"/>
        <v>0.20135792079033082</v>
      </c>
      <c r="EB23" s="473">
        <v>0</v>
      </c>
      <c r="EC23" s="379">
        <f t="shared" si="16"/>
        <v>0</v>
      </c>
      <c r="ED23" s="379">
        <f t="shared" si="17"/>
        <v>0.70710678118654757</v>
      </c>
      <c r="EE23" s="379">
        <f t="shared" si="18"/>
        <v>0</v>
      </c>
      <c r="EF23">
        <v>4</v>
      </c>
      <c r="EG23" s="379">
        <f t="shared" si="19"/>
        <v>0.69897000433601886</v>
      </c>
      <c r="EH23" s="379">
        <f t="shared" si="20"/>
        <v>2.1213203435596424</v>
      </c>
      <c r="EI23" s="379">
        <f t="shared" si="21"/>
        <v>0.20135792079033082</v>
      </c>
      <c r="EJ23" s="473">
        <v>0</v>
      </c>
      <c r="EK23" s="379">
        <f t="shared" si="22"/>
        <v>0</v>
      </c>
      <c r="EL23" s="379">
        <f t="shared" si="23"/>
        <v>0.70710678118654757</v>
      </c>
      <c r="EM23" s="379">
        <f t="shared" si="24"/>
        <v>0</v>
      </c>
      <c r="EO23" s="366"/>
      <c r="EP23" s="349"/>
      <c r="EQ23" s="349"/>
      <c r="ER23" s="349"/>
      <c r="ES23" s="349"/>
      <c r="ET23" s="352"/>
      <c r="EU23" s="366">
        <v>5</v>
      </c>
      <c r="EV23" s="349">
        <v>9.4700000000000006E-2</v>
      </c>
      <c r="EW23" s="349" t="s">
        <v>418</v>
      </c>
      <c r="EX23" s="471">
        <f t="shared" si="25"/>
        <v>0.24365522838813947</v>
      </c>
      <c r="EY23" s="349" t="str">
        <f t="shared" si="26"/>
        <v>D</v>
      </c>
      <c r="EZ23" s="349"/>
      <c r="FA23" s="352"/>
    </row>
    <row r="24" spans="1:157">
      <c r="A24" s="379">
        <v>2</v>
      </c>
      <c r="B24" s="379">
        <v>1</v>
      </c>
      <c r="C24" s="379">
        <v>10</v>
      </c>
      <c r="D24" s="379">
        <v>10</v>
      </c>
      <c r="E24" s="379"/>
      <c r="F24" s="379"/>
      <c r="G24" s="469">
        <v>5</v>
      </c>
      <c r="H24" s="434">
        <v>5</v>
      </c>
      <c r="I24" s="434">
        <v>0</v>
      </c>
      <c r="J24" s="434">
        <v>0</v>
      </c>
      <c r="K24" s="434">
        <v>0</v>
      </c>
      <c r="L24" s="434">
        <v>0</v>
      </c>
      <c r="M24" s="434">
        <v>0</v>
      </c>
      <c r="N24" s="434">
        <v>0</v>
      </c>
      <c r="O24" s="434">
        <v>0</v>
      </c>
      <c r="P24" s="356">
        <v>0</v>
      </c>
      <c r="Q24" s="469">
        <v>2</v>
      </c>
      <c r="R24" s="434">
        <v>2</v>
      </c>
      <c r="S24" s="434">
        <v>2</v>
      </c>
      <c r="T24" s="434">
        <v>2</v>
      </c>
      <c r="U24" s="434">
        <v>2</v>
      </c>
      <c r="V24" s="434">
        <v>0</v>
      </c>
      <c r="W24" s="434">
        <v>0</v>
      </c>
      <c r="X24" s="434">
        <v>0</v>
      </c>
      <c r="Y24" s="434">
        <v>0</v>
      </c>
      <c r="Z24" s="356">
        <v>0</v>
      </c>
      <c r="AA24" s="469">
        <v>1</v>
      </c>
      <c r="AB24" s="434">
        <v>0</v>
      </c>
      <c r="AC24" s="434">
        <v>0</v>
      </c>
      <c r="AD24" s="434">
        <v>0</v>
      </c>
      <c r="AE24" s="434">
        <v>0</v>
      </c>
      <c r="AF24" s="434">
        <v>0</v>
      </c>
      <c r="AG24" s="434">
        <v>0</v>
      </c>
      <c r="AH24" s="434">
        <v>0</v>
      </c>
      <c r="AI24" s="434">
        <v>0</v>
      </c>
      <c r="AJ24" s="356">
        <v>0</v>
      </c>
      <c r="AK24" s="469">
        <v>1</v>
      </c>
      <c r="AL24" s="434">
        <v>1</v>
      </c>
      <c r="AM24" s="434">
        <v>0</v>
      </c>
      <c r="AN24" s="434">
        <v>0</v>
      </c>
      <c r="AO24" s="434">
        <v>0</v>
      </c>
      <c r="AP24" s="434">
        <v>0</v>
      </c>
      <c r="AQ24" s="434">
        <v>0</v>
      </c>
      <c r="AR24" s="434">
        <v>0</v>
      </c>
      <c r="AS24" s="434">
        <v>0</v>
      </c>
      <c r="AT24" s="356">
        <v>0</v>
      </c>
      <c r="AU24" s="469">
        <v>0</v>
      </c>
      <c r="AV24" s="434">
        <v>0</v>
      </c>
      <c r="AW24" s="434">
        <v>0</v>
      </c>
      <c r="AX24" s="434">
        <v>0</v>
      </c>
      <c r="AY24" s="434">
        <v>0</v>
      </c>
      <c r="AZ24" s="434">
        <v>0</v>
      </c>
      <c r="BA24" s="434">
        <v>0</v>
      </c>
      <c r="BB24" s="434">
        <v>0</v>
      </c>
      <c r="BC24" s="434">
        <v>0</v>
      </c>
      <c r="BD24" s="356">
        <v>0</v>
      </c>
      <c r="BE24" s="379"/>
      <c r="BF24" s="469">
        <v>2</v>
      </c>
      <c r="BG24" s="434">
        <v>2</v>
      </c>
      <c r="BH24" s="434">
        <v>0</v>
      </c>
      <c r="BI24" s="434">
        <v>0</v>
      </c>
      <c r="BJ24" s="434">
        <v>0</v>
      </c>
      <c r="BK24" s="434">
        <v>0</v>
      </c>
      <c r="BL24" s="434">
        <v>0</v>
      </c>
      <c r="BM24" s="434">
        <v>0</v>
      </c>
      <c r="BN24" s="434">
        <v>0</v>
      </c>
      <c r="BO24" s="356">
        <v>0</v>
      </c>
      <c r="BP24" s="469">
        <v>2</v>
      </c>
      <c r="BQ24" s="434">
        <v>2</v>
      </c>
      <c r="BR24" s="434">
        <v>2</v>
      </c>
      <c r="BS24" s="434">
        <v>2</v>
      </c>
      <c r="BT24" s="434">
        <v>2</v>
      </c>
      <c r="BU24" s="434">
        <v>0</v>
      </c>
      <c r="BV24" s="434">
        <v>0</v>
      </c>
      <c r="BW24" s="434">
        <v>0</v>
      </c>
      <c r="BX24" s="434">
        <v>0</v>
      </c>
      <c r="BY24" s="356">
        <v>0</v>
      </c>
      <c r="BZ24" s="469">
        <v>2</v>
      </c>
      <c r="CA24" s="434">
        <v>0</v>
      </c>
      <c r="CB24" s="434">
        <v>0</v>
      </c>
      <c r="CC24" s="434">
        <v>0</v>
      </c>
      <c r="CD24" s="434">
        <v>0</v>
      </c>
      <c r="CE24" s="434">
        <v>0</v>
      </c>
      <c r="CF24" s="434">
        <v>0</v>
      </c>
      <c r="CG24" s="434">
        <v>0</v>
      </c>
      <c r="CH24" s="434">
        <v>0</v>
      </c>
      <c r="CI24" s="356">
        <v>0</v>
      </c>
      <c r="CJ24" s="469">
        <v>2</v>
      </c>
      <c r="CK24" s="434">
        <v>2</v>
      </c>
      <c r="CL24" s="434">
        <v>0</v>
      </c>
      <c r="CM24" s="434">
        <v>0</v>
      </c>
      <c r="CN24" s="434">
        <v>0</v>
      </c>
      <c r="CO24" s="434">
        <v>0</v>
      </c>
      <c r="CP24" s="434">
        <v>0</v>
      </c>
      <c r="CQ24" s="434">
        <v>0</v>
      </c>
      <c r="CR24" s="434">
        <v>0</v>
      </c>
      <c r="CS24" s="356">
        <v>0</v>
      </c>
      <c r="CT24" s="469">
        <v>0</v>
      </c>
      <c r="CU24" s="434">
        <v>0</v>
      </c>
      <c r="CV24" s="434">
        <v>0</v>
      </c>
      <c r="CW24" s="434">
        <v>0</v>
      </c>
      <c r="CX24" s="434">
        <v>0</v>
      </c>
      <c r="CY24" s="434">
        <v>0</v>
      </c>
      <c r="CZ24" s="434">
        <v>0</v>
      </c>
      <c r="DA24" s="434">
        <v>0</v>
      </c>
      <c r="DB24" s="434">
        <v>0</v>
      </c>
      <c r="DC24" s="356">
        <v>0</v>
      </c>
      <c r="DE24" s="379">
        <f t="shared" si="0"/>
        <v>2</v>
      </c>
      <c r="DF24" s="379">
        <f t="shared" si="1"/>
        <v>5</v>
      </c>
      <c r="DG24" s="379">
        <f t="shared" si="2"/>
        <v>1</v>
      </c>
      <c r="DH24" s="379">
        <f t="shared" si="3"/>
        <v>2</v>
      </c>
      <c r="DI24" s="379">
        <f t="shared" si="4"/>
        <v>0</v>
      </c>
      <c r="DJ24" s="470">
        <f t="shared" si="5"/>
        <v>0.46</v>
      </c>
      <c r="DK24" s="470">
        <f t="shared" si="6"/>
        <v>20</v>
      </c>
      <c r="DL24" s="379">
        <f t="shared" si="7"/>
        <v>0</v>
      </c>
      <c r="DM24" s="379">
        <f t="shared" si="8"/>
        <v>20</v>
      </c>
      <c r="DN24" s="379">
        <f t="shared" si="9"/>
        <v>0</v>
      </c>
      <c r="DP24" s="379">
        <v>3</v>
      </c>
      <c r="DQ24" s="379">
        <v>2</v>
      </c>
      <c r="DR24" s="379">
        <v>12</v>
      </c>
      <c r="DS24" s="379">
        <v>12</v>
      </c>
      <c r="DT24" s="473">
        <v>0.08</v>
      </c>
      <c r="DU24" s="379">
        <f t="shared" si="10"/>
        <v>3.342375548694973E-2</v>
      </c>
      <c r="DV24" s="379">
        <f t="shared" si="11"/>
        <v>0.76157731058639078</v>
      </c>
      <c r="DW24" s="379">
        <f t="shared" si="12"/>
        <v>2.8288043841920098E-2</v>
      </c>
      <c r="DX24" s="473">
        <v>4</v>
      </c>
      <c r="DY24" s="379">
        <f t="shared" si="13"/>
        <v>0.69897000433601886</v>
      </c>
      <c r="DZ24" s="379">
        <f t="shared" si="14"/>
        <v>2.1213203435596424</v>
      </c>
      <c r="EA24" s="379">
        <f t="shared" si="15"/>
        <v>0.20135792079033082</v>
      </c>
      <c r="EB24" s="473">
        <v>0</v>
      </c>
      <c r="EC24" s="379">
        <f t="shared" si="16"/>
        <v>0</v>
      </c>
      <c r="ED24" s="379">
        <f t="shared" si="17"/>
        <v>0.70710678118654757</v>
      </c>
      <c r="EE24" s="379">
        <f t="shared" si="18"/>
        <v>0</v>
      </c>
      <c r="EF24">
        <v>4</v>
      </c>
      <c r="EG24" s="379">
        <f t="shared" si="19"/>
        <v>0.69897000433601886</v>
      </c>
      <c r="EH24" s="379">
        <f t="shared" si="20"/>
        <v>2.1213203435596424</v>
      </c>
      <c r="EI24" s="379">
        <f t="shared" si="21"/>
        <v>0.20135792079033082</v>
      </c>
      <c r="EJ24" s="473">
        <v>0</v>
      </c>
      <c r="EK24" s="379">
        <f t="shared" si="22"/>
        <v>0</v>
      </c>
      <c r="EL24" s="379">
        <f t="shared" si="23"/>
        <v>0.70710678118654757</v>
      </c>
      <c r="EM24" s="379">
        <f t="shared" si="24"/>
        <v>0</v>
      </c>
      <c r="EO24" s="366" t="s">
        <v>319</v>
      </c>
      <c r="EP24" s="349"/>
      <c r="EQ24" s="349"/>
      <c r="ER24" s="349"/>
      <c r="ES24" s="349"/>
      <c r="ET24" s="352"/>
      <c r="EU24" s="366">
        <v>6</v>
      </c>
      <c r="EV24" s="349">
        <v>0.43099999999999999</v>
      </c>
      <c r="EW24" s="349" t="s">
        <v>419</v>
      </c>
      <c r="EX24" s="471">
        <f t="shared" si="25"/>
        <v>1.6977394324449202</v>
      </c>
      <c r="EY24" s="349" t="str">
        <f t="shared" si="26"/>
        <v>BC</v>
      </c>
      <c r="EZ24" s="349"/>
      <c r="FA24" s="352"/>
    </row>
    <row r="25" spans="1:157">
      <c r="A25" s="379">
        <v>4</v>
      </c>
      <c r="B25" s="379">
        <v>1</v>
      </c>
      <c r="C25" s="379">
        <v>11</v>
      </c>
      <c r="D25" s="379">
        <v>11</v>
      </c>
      <c r="E25" s="379">
        <v>0</v>
      </c>
      <c r="F25" s="379"/>
      <c r="G25" s="469">
        <v>5</v>
      </c>
      <c r="H25" s="434">
        <v>5</v>
      </c>
      <c r="I25" s="434">
        <v>5</v>
      </c>
      <c r="J25" s="434">
        <v>0</v>
      </c>
      <c r="K25" s="434">
        <v>0</v>
      </c>
      <c r="L25" s="434">
        <v>0</v>
      </c>
      <c r="M25" s="434">
        <v>0</v>
      </c>
      <c r="N25" s="434">
        <v>0</v>
      </c>
      <c r="O25" s="434">
        <v>0</v>
      </c>
      <c r="P25" s="356">
        <v>0</v>
      </c>
      <c r="Q25" s="469">
        <v>1</v>
      </c>
      <c r="R25" s="434">
        <v>0</v>
      </c>
      <c r="S25" s="434">
        <v>0</v>
      </c>
      <c r="T25" s="434">
        <v>0</v>
      </c>
      <c r="U25" s="434">
        <v>0</v>
      </c>
      <c r="V25" s="434">
        <v>0</v>
      </c>
      <c r="W25" s="434">
        <v>0</v>
      </c>
      <c r="X25" s="434">
        <v>0</v>
      </c>
      <c r="Y25" s="434">
        <v>0</v>
      </c>
      <c r="Z25" s="356">
        <v>0</v>
      </c>
      <c r="AA25" s="469">
        <v>0</v>
      </c>
      <c r="AB25" s="434">
        <v>0</v>
      </c>
      <c r="AC25" s="434">
        <v>0</v>
      </c>
      <c r="AD25" s="434">
        <v>0</v>
      </c>
      <c r="AE25" s="434">
        <v>0</v>
      </c>
      <c r="AF25" s="434">
        <v>0</v>
      </c>
      <c r="AG25" s="434">
        <v>0</v>
      </c>
      <c r="AH25" s="434">
        <v>0</v>
      </c>
      <c r="AI25" s="434">
        <v>0</v>
      </c>
      <c r="AJ25" s="356">
        <v>0</v>
      </c>
      <c r="AK25" s="469">
        <v>0</v>
      </c>
      <c r="AL25" s="434">
        <v>0</v>
      </c>
      <c r="AM25" s="434">
        <v>0</v>
      </c>
      <c r="AN25" s="434">
        <v>0</v>
      </c>
      <c r="AO25" s="434">
        <v>0</v>
      </c>
      <c r="AP25" s="434">
        <v>0</v>
      </c>
      <c r="AQ25" s="434">
        <v>0</v>
      </c>
      <c r="AR25" s="434">
        <v>0</v>
      </c>
      <c r="AS25" s="434">
        <v>0</v>
      </c>
      <c r="AT25" s="356">
        <v>0</v>
      </c>
      <c r="AU25" s="469">
        <v>0</v>
      </c>
      <c r="AV25" s="434">
        <v>0</v>
      </c>
      <c r="AW25" s="434">
        <v>0</v>
      </c>
      <c r="AX25" s="434">
        <v>0</v>
      </c>
      <c r="AY25" s="434">
        <v>0</v>
      </c>
      <c r="AZ25" s="434">
        <v>0</v>
      </c>
      <c r="BA25" s="434">
        <v>0</v>
      </c>
      <c r="BB25" s="434">
        <v>0</v>
      </c>
      <c r="BC25" s="434">
        <v>0</v>
      </c>
      <c r="BD25" s="356">
        <v>0</v>
      </c>
      <c r="BE25" s="379"/>
      <c r="BF25" s="469">
        <v>2</v>
      </c>
      <c r="BG25" s="434">
        <v>2</v>
      </c>
      <c r="BH25" s="434">
        <v>2</v>
      </c>
      <c r="BI25" s="434">
        <v>0</v>
      </c>
      <c r="BJ25" s="434">
        <v>0</v>
      </c>
      <c r="BK25" s="434">
        <v>0</v>
      </c>
      <c r="BL25" s="434">
        <v>0</v>
      </c>
      <c r="BM25" s="434">
        <v>0</v>
      </c>
      <c r="BN25" s="434">
        <v>0</v>
      </c>
      <c r="BO25" s="356">
        <v>0</v>
      </c>
      <c r="BP25" s="469">
        <v>2</v>
      </c>
      <c r="BQ25" s="434">
        <v>0</v>
      </c>
      <c r="BR25" s="434">
        <v>0</v>
      </c>
      <c r="BS25" s="434">
        <v>0</v>
      </c>
      <c r="BT25" s="434">
        <v>0</v>
      </c>
      <c r="BU25" s="434">
        <v>0</v>
      </c>
      <c r="BV25" s="434">
        <v>0</v>
      </c>
      <c r="BW25" s="434">
        <v>0</v>
      </c>
      <c r="BX25" s="434">
        <v>0</v>
      </c>
      <c r="BY25" s="356">
        <v>0</v>
      </c>
      <c r="BZ25" s="469">
        <v>0</v>
      </c>
      <c r="CA25" s="434">
        <v>0</v>
      </c>
      <c r="CB25" s="434">
        <v>0</v>
      </c>
      <c r="CC25" s="434">
        <v>0</v>
      </c>
      <c r="CD25" s="434">
        <v>0</v>
      </c>
      <c r="CE25" s="434">
        <v>0</v>
      </c>
      <c r="CF25" s="434">
        <v>0</v>
      </c>
      <c r="CG25" s="434">
        <v>0</v>
      </c>
      <c r="CH25" s="434">
        <v>0</v>
      </c>
      <c r="CI25" s="356">
        <v>0</v>
      </c>
      <c r="CJ25" s="469">
        <v>0</v>
      </c>
      <c r="CK25" s="434">
        <v>0</v>
      </c>
      <c r="CL25" s="434">
        <v>0</v>
      </c>
      <c r="CM25" s="434">
        <v>0</v>
      </c>
      <c r="CN25" s="434">
        <v>0</v>
      </c>
      <c r="CO25" s="434">
        <v>0</v>
      </c>
      <c r="CP25" s="434">
        <v>0</v>
      </c>
      <c r="CQ25" s="434">
        <v>0</v>
      </c>
      <c r="CR25" s="434">
        <v>0</v>
      </c>
      <c r="CS25" s="356">
        <v>0</v>
      </c>
      <c r="CT25" s="469"/>
      <c r="CU25" s="434"/>
      <c r="CV25" s="434"/>
      <c r="CW25" s="434"/>
      <c r="CX25" s="434"/>
      <c r="CY25" s="434"/>
      <c r="CZ25" s="434"/>
      <c r="DA25" s="434"/>
      <c r="DB25" s="434"/>
      <c r="DC25" s="356"/>
      <c r="DE25" s="379">
        <f t="shared" si="0"/>
        <v>3</v>
      </c>
      <c r="DF25" s="379">
        <f t="shared" si="1"/>
        <v>1</v>
      </c>
      <c r="DG25" s="379">
        <f t="shared" si="2"/>
        <v>0</v>
      </c>
      <c r="DH25" s="379">
        <f t="shared" si="3"/>
        <v>0</v>
      </c>
      <c r="DI25" s="379">
        <f t="shared" si="4"/>
        <v>0</v>
      </c>
      <c r="DJ25" s="470">
        <f t="shared" si="5"/>
        <v>0.32</v>
      </c>
      <c r="DK25" s="470">
        <f t="shared" si="6"/>
        <v>8</v>
      </c>
      <c r="DL25" s="379">
        <f t="shared" si="7"/>
        <v>0</v>
      </c>
      <c r="DM25" s="379">
        <f t="shared" si="8"/>
        <v>8</v>
      </c>
      <c r="DN25" s="379">
        <f t="shared" si="9"/>
        <v>0</v>
      </c>
      <c r="DP25" s="379">
        <v>3</v>
      </c>
      <c r="DQ25" s="379">
        <v>3</v>
      </c>
      <c r="DR25" s="379">
        <v>5</v>
      </c>
      <c r="DS25" s="379">
        <v>30</v>
      </c>
      <c r="DT25" s="473">
        <v>0.8</v>
      </c>
      <c r="DU25" s="379">
        <f t="shared" si="10"/>
        <v>0.25527250510330607</v>
      </c>
      <c r="DV25" s="379">
        <f t="shared" si="11"/>
        <v>1.1401754250991381</v>
      </c>
      <c r="DW25" s="379">
        <f t="shared" si="12"/>
        <v>8.9562407439444894E-2</v>
      </c>
      <c r="DX25" s="473">
        <v>20</v>
      </c>
      <c r="DY25" s="379">
        <f t="shared" si="13"/>
        <v>1.3222192947339193</v>
      </c>
      <c r="DZ25" s="379">
        <f t="shared" si="14"/>
        <v>4.5276925690687087</v>
      </c>
      <c r="EA25" s="379">
        <f t="shared" si="15"/>
        <v>0.46364760900080609</v>
      </c>
      <c r="EB25" s="473">
        <v>0</v>
      </c>
      <c r="EC25" s="379">
        <f t="shared" si="16"/>
        <v>0</v>
      </c>
      <c r="ED25" s="379">
        <f t="shared" si="17"/>
        <v>0.70710678118654757</v>
      </c>
      <c r="EE25" s="379">
        <f t="shared" si="18"/>
        <v>0</v>
      </c>
      <c r="EF25">
        <v>20</v>
      </c>
      <c r="EG25" s="379">
        <f t="shared" si="19"/>
        <v>1.3222192947339193</v>
      </c>
      <c r="EH25" s="379">
        <f t="shared" si="20"/>
        <v>4.5276925690687087</v>
      </c>
      <c r="EI25" s="379">
        <f t="shared" si="21"/>
        <v>0.46364760900080609</v>
      </c>
      <c r="EJ25" s="473">
        <v>0</v>
      </c>
      <c r="EK25" s="379">
        <f t="shared" si="22"/>
        <v>0</v>
      </c>
      <c r="EL25" s="379">
        <f t="shared" si="23"/>
        <v>0.70710678118654757</v>
      </c>
      <c r="EM25" s="379">
        <f t="shared" si="24"/>
        <v>0</v>
      </c>
      <c r="EO25" s="366"/>
      <c r="EP25" s="349"/>
      <c r="EQ25" s="349"/>
      <c r="ER25" s="349"/>
      <c r="ES25" s="349"/>
      <c r="ET25" s="352"/>
      <c r="EU25" s="366"/>
      <c r="EV25" s="349"/>
      <c r="EW25" s="475" t="s">
        <v>298</v>
      </c>
      <c r="EX25" s="472" t="s">
        <v>422</v>
      </c>
      <c r="EY25" s="474"/>
      <c r="EZ25" s="349"/>
      <c r="FA25" s="352"/>
    </row>
    <row r="26" spans="1:157">
      <c r="A26" s="379">
        <v>3</v>
      </c>
      <c r="B26" s="379">
        <v>2</v>
      </c>
      <c r="C26" s="379">
        <v>12</v>
      </c>
      <c r="D26" s="379">
        <v>12</v>
      </c>
      <c r="E26" s="379"/>
      <c r="F26" s="379"/>
      <c r="G26" s="469">
        <v>1</v>
      </c>
      <c r="H26" s="434">
        <v>3</v>
      </c>
      <c r="I26" s="434">
        <v>0</v>
      </c>
      <c r="J26" s="434">
        <v>0</v>
      </c>
      <c r="K26" s="434">
        <v>0</v>
      </c>
      <c r="L26" s="434">
        <v>0</v>
      </c>
      <c r="M26" s="434">
        <v>0</v>
      </c>
      <c r="N26" s="434">
        <v>0</v>
      </c>
      <c r="O26" s="434">
        <v>0</v>
      </c>
      <c r="P26" s="356">
        <v>0</v>
      </c>
      <c r="Q26" s="469">
        <v>0</v>
      </c>
      <c r="R26" s="434">
        <v>0</v>
      </c>
      <c r="S26" s="434">
        <v>0</v>
      </c>
      <c r="T26" s="434">
        <v>0</v>
      </c>
      <c r="U26" s="434">
        <v>0</v>
      </c>
      <c r="V26" s="434">
        <v>0</v>
      </c>
      <c r="W26" s="434">
        <v>0</v>
      </c>
      <c r="X26" s="434">
        <v>0</v>
      </c>
      <c r="Y26" s="434">
        <v>0</v>
      </c>
      <c r="Z26" s="356">
        <v>0</v>
      </c>
      <c r="AA26" s="469">
        <v>0</v>
      </c>
      <c r="AB26" s="434">
        <v>0</v>
      </c>
      <c r="AC26" s="434">
        <v>0</v>
      </c>
      <c r="AD26" s="434">
        <v>0</v>
      </c>
      <c r="AE26" s="434">
        <v>0</v>
      </c>
      <c r="AF26" s="434">
        <v>0</v>
      </c>
      <c r="AG26" s="434">
        <v>0</v>
      </c>
      <c r="AH26" s="434">
        <v>0</v>
      </c>
      <c r="AI26" s="434">
        <v>0</v>
      </c>
      <c r="AJ26" s="356">
        <v>0</v>
      </c>
      <c r="AK26" s="469">
        <v>0</v>
      </c>
      <c r="AL26" s="434">
        <v>0</v>
      </c>
      <c r="AM26" s="434">
        <v>0</v>
      </c>
      <c r="AN26" s="434">
        <v>0</v>
      </c>
      <c r="AO26" s="434">
        <v>0</v>
      </c>
      <c r="AP26" s="434">
        <v>0</v>
      </c>
      <c r="AQ26" s="434">
        <v>0</v>
      </c>
      <c r="AR26" s="434">
        <v>0</v>
      </c>
      <c r="AS26" s="434">
        <v>0</v>
      </c>
      <c r="AT26" s="356">
        <v>0</v>
      </c>
      <c r="AU26" s="469">
        <v>0</v>
      </c>
      <c r="AV26" s="434">
        <v>0</v>
      </c>
      <c r="AW26" s="434">
        <v>0</v>
      </c>
      <c r="AX26" s="434">
        <v>0</v>
      </c>
      <c r="AY26" s="434">
        <v>0</v>
      </c>
      <c r="AZ26" s="434">
        <v>0</v>
      </c>
      <c r="BA26" s="434">
        <v>0</v>
      </c>
      <c r="BB26" s="434">
        <v>0</v>
      </c>
      <c r="BC26" s="434">
        <v>0</v>
      </c>
      <c r="BD26" s="356">
        <v>0</v>
      </c>
      <c r="BE26" s="379"/>
      <c r="BF26" s="469">
        <v>2</v>
      </c>
      <c r="BG26" s="434">
        <v>2</v>
      </c>
      <c r="BH26" s="434">
        <v>0</v>
      </c>
      <c r="BI26" s="434">
        <v>0</v>
      </c>
      <c r="BJ26" s="434">
        <v>0</v>
      </c>
      <c r="BK26" s="434">
        <v>0</v>
      </c>
      <c r="BL26" s="434">
        <v>0</v>
      </c>
      <c r="BM26" s="434">
        <v>0</v>
      </c>
      <c r="BN26" s="434">
        <v>0</v>
      </c>
      <c r="BO26" s="356">
        <v>0</v>
      </c>
      <c r="BP26" s="469">
        <v>0</v>
      </c>
      <c r="BQ26" s="434">
        <v>0</v>
      </c>
      <c r="BR26" s="434">
        <v>0</v>
      </c>
      <c r="BS26" s="434">
        <v>0</v>
      </c>
      <c r="BT26" s="434">
        <v>0</v>
      </c>
      <c r="BU26" s="434">
        <v>0</v>
      </c>
      <c r="BV26" s="434">
        <v>0</v>
      </c>
      <c r="BW26" s="434">
        <v>0</v>
      </c>
      <c r="BX26" s="434">
        <v>0</v>
      </c>
      <c r="BY26" s="356">
        <v>0</v>
      </c>
      <c r="BZ26" s="469">
        <v>0</v>
      </c>
      <c r="CA26" s="434">
        <v>0</v>
      </c>
      <c r="CB26" s="434">
        <v>0</v>
      </c>
      <c r="CC26" s="434">
        <v>0</v>
      </c>
      <c r="CD26" s="434">
        <v>0</v>
      </c>
      <c r="CE26" s="434">
        <v>0</v>
      </c>
      <c r="CF26" s="434">
        <v>0</v>
      </c>
      <c r="CG26" s="434">
        <v>0</v>
      </c>
      <c r="CH26" s="434">
        <v>0</v>
      </c>
      <c r="CI26" s="356">
        <v>0</v>
      </c>
      <c r="CJ26" s="469">
        <v>0</v>
      </c>
      <c r="CK26" s="434">
        <v>0</v>
      </c>
      <c r="CL26" s="434">
        <v>0</v>
      </c>
      <c r="CM26" s="434">
        <v>0</v>
      </c>
      <c r="CN26" s="434">
        <v>0</v>
      </c>
      <c r="CO26" s="434">
        <v>0</v>
      </c>
      <c r="CP26" s="434">
        <v>0</v>
      </c>
      <c r="CQ26" s="434">
        <v>0</v>
      </c>
      <c r="CR26" s="434">
        <v>0</v>
      </c>
      <c r="CS26" s="356">
        <v>0</v>
      </c>
      <c r="CT26" s="469">
        <v>0</v>
      </c>
      <c r="CU26" s="434">
        <v>0</v>
      </c>
      <c r="CV26" s="434">
        <v>0</v>
      </c>
      <c r="CW26" s="434">
        <v>0</v>
      </c>
      <c r="CX26" s="434">
        <v>0</v>
      </c>
      <c r="CY26" s="434">
        <v>0</v>
      </c>
      <c r="CZ26" s="434">
        <v>0</v>
      </c>
      <c r="DA26" s="434">
        <v>0</v>
      </c>
      <c r="DB26" s="434">
        <v>0</v>
      </c>
      <c r="DC26" s="356">
        <v>0</v>
      </c>
      <c r="DE26" s="379">
        <f t="shared" si="0"/>
        <v>2</v>
      </c>
      <c r="DF26" s="379">
        <f t="shared" si="1"/>
        <v>0</v>
      </c>
      <c r="DG26" s="379">
        <f t="shared" si="2"/>
        <v>0</v>
      </c>
      <c r="DH26" s="379">
        <f t="shared" si="3"/>
        <v>0</v>
      </c>
      <c r="DI26" s="379">
        <f t="shared" si="4"/>
        <v>0</v>
      </c>
      <c r="DJ26" s="470">
        <f t="shared" si="5"/>
        <v>0.08</v>
      </c>
      <c r="DK26" s="470">
        <f t="shared" si="6"/>
        <v>4</v>
      </c>
      <c r="DL26" s="379">
        <f t="shared" si="7"/>
        <v>0</v>
      </c>
      <c r="DM26" s="379">
        <f t="shared" si="8"/>
        <v>4</v>
      </c>
      <c r="DN26" s="379">
        <f t="shared" si="9"/>
        <v>0</v>
      </c>
      <c r="DP26" s="379">
        <v>3</v>
      </c>
      <c r="DQ26" s="379">
        <v>4</v>
      </c>
      <c r="DR26" s="379">
        <v>25</v>
      </c>
      <c r="DS26" s="379">
        <v>50</v>
      </c>
      <c r="DT26" s="473">
        <v>3.14</v>
      </c>
      <c r="DU26" s="379">
        <f t="shared" si="10"/>
        <v>0.61700034112089897</v>
      </c>
      <c r="DV26" s="379">
        <f t="shared" si="11"/>
        <v>1.9078784028338913</v>
      </c>
      <c r="DW26" s="379">
        <f t="shared" si="12"/>
        <v>0.17814115420500218</v>
      </c>
      <c r="DX26" s="473">
        <v>34</v>
      </c>
      <c r="DY26" s="379">
        <f t="shared" si="13"/>
        <v>1.5440680443502757</v>
      </c>
      <c r="DZ26" s="379">
        <f t="shared" si="14"/>
        <v>5.873670062235365</v>
      </c>
      <c r="EA26" s="379">
        <f t="shared" si="15"/>
        <v>0.62253341975013332</v>
      </c>
      <c r="EB26" s="473">
        <v>0</v>
      </c>
      <c r="EC26" s="379">
        <f t="shared" si="16"/>
        <v>0</v>
      </c>
      <c r="ED26" s="379">
        <f t="shared" si="17"/>
        <v>0.70710678118654757</v>
      </c>
      <c r="EE26" s="379">
        <f t="shared" si="18"/>
        <v>0</v>
      </c>
      <c r="EF26">
        <v>26</v>
      </c>
      <c r="EG26" s="379">
        <f t="shared" si="19"/>
        <v>1.4313637641589874</v>
      </c>
      <c r="EH26" s="379">
        <f t="shared" si="20"/>
        <v>5.1478150704935004</v>
      </c>
      <c r="EI26" s="379">
        <f t="shared" si="21"/>
        <v>0.53507080719515432</v>
      </c>
      <c r="EJ26" s="473">
        <v>8</v>
      </c>
      <c r="EK26" s="379">
        <f t="shared" si="22"/>
        <v>0.95424250943932487</v>
      </c>
      <c r="EL26" s="379">
        <f t="shared" si="23"/>
        <v>2.9154759474226504</v>
      </c>
      <c r="EM26" s="379">
        <f t="shared" si="24"/>
        <v>0.28675655221154839</v>
      </c>
      <c r="EO26" s="366" t="s">
        <v>299</v>
      </c>
      <c r="EP26" s="349"/>
      <c r="EQ26" s="349"/>
      <c r="ER26" s="349"/>
      <c r="ES26" s="349"/>
      <c r="ET26" s="352"/>
      <c r="EW26" s="475" t="s">
        <v>300</v>
      </c>
      <c r="EX26" s="349" t="s">
        <v>423</v>
      </c>
      <c r="EY26" s="474"/>
    </row>
    <row r="27" spans="1:157">
      <c r="A27" s="379">
        <v>9</v>
      </c>
      <c r="B27" s="379">
        <v>2</v>
      </c>
      <c r="C27" s="379">
        <v>13</v>
      </c>
      <c r="D27" s="379">
        <v>13</v>
      </c>
      <c r="E27" s="379"/>
      <c r="F27" s="379"/>
      <c r="G27" s="469"/>
      <c r="H27" s="434"/>
      <c r="I27" s="434"/>
      <c r="J27" s="434"/>
      <c r="K27" s="434"/>
      <c r="L27" s="434"/>
      <c r="M27" s="434"/>
      <c r="N27" s="434"/>
      <c r="O27" s="434"/>
      <c r="P27" s="356"/>
      <c r="Q27" s="469"/>
      <c r="R27" s="434"/>
      <c r="S27" s="434"/>
      <c r="T27" s="434"/>
      <c r="U27" s="434"/>
      <c r="V27" s="434"/>
      <c r="W27" s="434"/>
      <c r="X27" s="434"/>
      <c r="Y27" s="434"/>
      <c r="Z27" s="356"/>
      <c r="AA27" s="469"/>
      <c r="AB27" s="434"/>
      <c r="AC27" s="434"/>
      <c r="AD27" s="434"/>
      <c r="AE27" s="434"/>
      <c r="AF27" s="434"/>
      <c r="AG27" s="434"/>
      <c r="AH27" s="434"/>
      <c r="AI27" s="434"/>
      <c r="AJ27" s="356"/>
      <c r="AK27" s="469"/>
      <c r="AL27" s="434"/>
      <c r="AM27" s="434"/>
      <c r="AN27" s="434"/>
      <c r="AO27" s="434"/>
      <c r="AP27" s="434"/>
      <c r="AQ27" s="434"/>
      <c r="AR27" s="434"/>
      <c r="AS27" s="434"/>
      <c r="AT27" s="356"/>
      <c r="AU27" s="469"/>
      <c r="AV27" s="434"/>
      <c r="AW27" s="434"/>
      <c r="AX27" s="434"/>
      <c r="AY27" s="434"/>
      <c r="AZ27" s="434"/>
      <c r="BA27" s="434"/>
      <c r="BB27" s="434"/>
      <c r="BC27" s="434"/>
      <c r="BD27" s="356"/>
      <c r="BE27" s="379"/>
      <c r="BF27" s="469"/>
      <c r="BG27" s="434"/>
      <c r="BH27" s="434"/>
      <c r="BI27" s="434"/>
      <c r="BJ27" s="434"/>
      <c r="BK27" s="434"/>
      <c r="BL27" s="434"/>
      <c r="BM27" s="434"/>
      <c r="BN27" s="434"/>
      <c r="BO27" s="356"/>
      <c r="BP27" s="469"/>
      <c r="BQ27" s="434"/>
      <c r="BR27" s="434"/>
      <c r="BS27" s="434"/>
      <c r="BT27" s="434"/>
      <c r="BU27" s="434"/>
      <c r="BV27" s="434"/>
      <c r="BW27" s="434"/>
      <c r="BX27" s="434"/>
      <c r="BY27" s="356"/>
      <c r="BZ27" s="469"/>
      <c r="CA27" s="434"/>
      <c r="CB27" s="434"/>
      <c r="CC27" s="434"/>
      <c r="CD27" s="434"/>
      <c r="CE27" s="434"/>
      <c r="CF27" s="434"/>
      <c r="CG27" s="434"/>
      <c r="CH27" s="434"/>
      <c r="CI27" s="356"/>
      <c r="CJ27" s="469"/>
      <c r="CK27" s="434"/>
      <c r="CL27" s="434"/>
      <c r="CM27" s="434"/>
      <c r="CN27" s="434"/>
      <c r="CO27" s="434"/>
      <c r="CP27" s="434"/>
      <c r="CQ27" s="434"/>
      <c r="CR27" s="434"/>
      <c r="CS27" s="356"/>
      <c r="CT27" s="469"/>
      <c r="CU27" s="434"/>
      <c r="CV27" s="434"/>
      <c r="CW27" s="434"/>
      <c r="CX27" s="434"/>
      <c r="CY27" s="434"/>
      <c r="CZ27" s="434"/>
      <c r="DA27" s="434"/>
      <c r="DB27" s="434"/>
      <c r="DC27" s="356"/>
      <c r="DE27" s="379">
        <f t="shared" si="0"/>
        <v>0</v>
      </c>
      <c r="DF27" s="379">
        <f t="shared" si="1"/>
        <v>0</v>
      </c>
      <c r="DG27" s="379">
        <f t="shared" si="2"/>
        <v>0</v>
      </c>
      <c r="DH27" s="379">
        <f t="shared" si="3"/>
        <v>0</v>
      </c>
      <c r="DI27" s="379">
        <f t="shared" si="4"/>
        <v>0</v>
      </c>
      <c r="DJ27" s="470">
        <f t="shared" si="5"/>
        <v>0</v>
      </c>
      <c r="DK27" s="470">
        <f t="shared" si="6"/>
        <v>0</v>
      </c>
      <c r="DL27" s="379">
        <f t="shared" si="7"/>
        <v>0</v>
      </c>
      <c r="DM27" s="379">
        <f t="shared" si="8"/>
        <v>0</v>
      </c>
      <c r="DN27" s="379">
        <f t="shared" si="9"/>
        <v>0</v>
      </c>
      <c r="DP27" s="379">
        <v>4</v>
      </c>
      <c r="DQ27" s="379">
        <v>1</v>
      </c>
      <c r="DR27" s="379">
        <v>11</v>
      </c>
      <c r="DS27" s="379">
        <v>11</v>
      </c>
      <c r="DT27" s="473">
        <v>0.32</v>
      </c>
      <c r="DU27" s="379">
        <f t="shared" si="10"/>
        <v>0.12057393120584989</v>
      </c>
      <c r="DV27" s="379">
        <f t="shared" si="11"/>
        <v>0.90553851381374173</v>
      </c>
      <c r="DW27" s="379">
        <f t="shared" si="12"/>
        <v>5.6598755911827399E-2</v>
      </c>
      <c r="DX27" s="473">
        <v>8</v>
      </c>
      <c r="DY27" s="379">
        <f t="shared" si="13"/>
        <v>0.95424250943932487</v>
      </c>
      <c r="DZ27" s="379">
        <f t="shared" si="14"/>
        <v>2.9154759474226504</v>
      </c>
      <c r="EA27" s="379">
        <f t="shared" si="15"/>
        <v>0.28675655221154839</v>
      </c>
      <c r="EB27" s="473">
        <v>0</v>
      </c>
      <c r="EC27" s="379">
        <f t="shared" si="16"/>
        <v>0</v>
      </c>
      <c r="ED27" s="379">
        <f t="shared" si="17"/>
        <v>0.70710678118654757</v>
      </c>
      <c r="EE27" s="379">
        <f t="shared" si="18"/>
        <v>0</v>
      </c>
      <c r="EF27">
        <v>8</v>
      </c>
      <c r="EG27" s="379">
        <f t="shared" si="19"/>
        <v>0.95424250943932487</v>
      </c>
      <c r="EH27" s="379">
        <f t="shared" si="20"/>
        <v>2.9154759474226504</v>
      </c>
      <c r="EI27" s="379">
        <f t="shared" si="21"/>
        <v>0.28675655221154839</v>
      </c>
      <c r="EJ27" s="473">
        <v>0</v>
      </c>
      <c r="EK27" s="379">
        <f t="shared" si="22"/>
        <v>0</v>
      </c>
      <c r="EL27" s="379">
        <f t="shared" si="23"/>
        <v>0.70710678118654757</v>
      </c>
      <c r="EM27" s="379">
        <f t="shared" si="24"/>
        <v>0</v>
      </c>
      <c r="EO27" s="366" t="s">
        <v>302</v>
      </c>
      <c r="EP27" s="349"/>
      <c r="EQ27" s="349"/>
      <c r="ER27" s="349"/>
      <c r="ES27" s="349"/>
      <c r="ET27" s="352"/>
    </row>
    <row r="28" spans="1:157">
      <c r="A28" s="379">
        <v>4</v>
      </c>
      <c r="B28" s="379">
        <v>2</v>
      </c>
      <c r="C28" s="379">
        <v>14</v>
      </c>
      <c r="D28" s="379">
        <v>14</v>
      </c>
      <c r="E28" s="379">
        <v>0</v>
      </c>
      <c r="F28" s="379"/>
      <c r="G28" s="469">
        <v>10</v>
      </c>
      <c r="H28" s="434">
        <v>0</v>
      </c>
      <c r="I28" s="434">
        <v>0</v>
      </c>
      <c r="J28" s="434">
        <v>0</v>
      </c>
      <c r="K28" s="434">
        <v>0</v>
      </c>
      <c r="L28" s="434">
        <v>0</v>
      </c>
      <c r="M28" s="434">
        <v>0</v>
      </c>
      <c r="N28" s="434">
        <v>0</v>
      </c>
      <c r="O28" s="434">
        <v>0</v>
      </c>
      <c r="P28" s="356">
        <v>0</v>
      </c>
      <c r="Q28" s="469">
        <v>1</v>
      </c>
      <c r="R28" s="434">
        <v>0</v>
      </c>
      <c r="S28" s="434">
        <v>0</v>
      </c>
      <c r="T28" s="434">
        <v>0</v>
      </c>
      <c r="U28" s="434">
        <v>0</v>
      </c>
      <c r="V28" s="434">
        <v>0</v>
      </c>
      <c r="W28" s="434">
        <v>0</v>
      </c>
      <c r="X28" s="434">
        <v>0</v>
      </c>
      <c r="Y28" s="434">
        <v>0</v>
      </c>
      <c r="Z28" s="356">
        <v>0</v>
      </c>
      <c r="AA28" s="469">
        <v>0</v>
      </c>
      <c r="AB28" s="434">
        <v>0</v>
      </c>
      <c r="AC28" s="434">
        <v>0</v>
      </c>
      <c r="AD28" s="434">
        <v>0</v>
      </c>
      <c r="AE28" s="434">
        <v>0</v>
      </c>
      <c r="AF28" s="434">
        <v>0</v>
      </c>
      <c r="AG28" s="434">
        <v>0</v>
      </c>
      <c r="AH28" s="434">
        <v>0</v>
      </c>
      <c r="AI28" s="434">
        <v>0</v>
      </c>
      <c r="AJ28" s="356">
        <v>0</v>
      </c>
      <c r="AK28" s="469">
        <v>0</v>
      </c>
      <c r="AL28" s="434">
        <v>0</v>
      </c>
      <c r="AM28" s="434">
        <v>0</v>
      </c>
      <c r="AN28" s="434">
        <v>0</v>
      </c>
      <c r="AO28" s="434">
        <v>0</v>
      </c>
      <c r="AP28" s="434">
        <v>0</v>
      </c>
      <c r="AQ28" s="434">
        <v>0</v>
      </c>
      <c r="AR28" s="434">
        <v>0</v>
      </c>
      <c r="AS28" s="434">
        <v>0</v>
      </c>
      <c r="AT28" s="356">
        <v>0</v>
      </c>
      <c r="AU28" s="469">
        <v>0</v>
      </c>
      <c r="AV28" s="434">
        <v>0</v>
      </c>
      <c r="AW28" s="434">
        <v>0</v>
      </c>
      <c r="AX28" s="434">
        <v>0</v>
      </c>
      <c r="AY28" s="434">
        <v>0</v>
      </c>
      <c r="AZ28" s="434">
        <v>0</v>
      </c>
      <c r="BA28" s="434">
        <v>0</v>
      </c>
      <c r="BB28" s="434">
        <v>0</v>
      </c>
      <c r="BC28" s="434">
        <v>0</v>
      </c>
      <c r="BD28" s="356">
        <v>0</v>
      </c>
      <c r="BE28" s="379"/>
      <c r="BF28" s="469">
        <v>2</v>
      </c>
      <c r="BG28" s="434">
        <v>0</v>
      </c>
      <c r="BH28" s="434">
        <v>0</v>
      </c>
      <c r="BI28" s="434">
        <v>0</v>
      </c>
      <c r="BJ28" s="434">
        <v>0</v>
      </c>
      <c r="BK28" s="434">
        <v>0</v>
      </c>
      <c r="BL28" s="434">
        <v>0</v>
      </c>
      <c r="BM28" s="434">
        <v>0</v>
      </c>
      <c r="BN28" s="434">
        <v>0</v>
      </c>
      <c r="BO28" s="356">
        <v>0</v>
      </c>
      <c r="BP28" s="469">
        <v>2</v>
      </c>
      <c r="BQ28" s="434">
        <v>0</v>
      </c>
      <c r="BR28" s="434">
        <v>0</v>
      </c>
      <c r="BS28" s="434">
        <v>0</v>
      </c>
      <c r="BT28" s="434">
        <v>0</v>
      </c>
      <c r="BU28" s="434">
        <v>0</v>
      </c>
      <c r="BV28" s="434">
        <v>0</v>
      </c>
      <c r="BW28" s="434">
        <v>0</v>
      </c>
      <c r="BX28" s="434">
        <v>0</v>
      </c>
      <c r="BY28" s="356">
        <v>0</v>
      </c>
      <c r="BZ28" s="469">
        <v>0</v>
      </c>
      <c r="CA28" s="434">
        <v>0</v>
      </c>
      <c r="CB28" s="434">
        <v>0</v>
      </c>
      <c r="CC28" s="434">
        <v>0</v>
      </c>
      <c r="CD28" s="434">
        <v>0</v>
      </c>
      <c r="CE28" s="434">
        <v>0</v>
      </c>
      <c r="CF28" s="434">
        <v>0</v>
      </c>
      <c r="CG28" s="434">
        <v>0</v>
      </c>
      <c r="CH28" s="434">
        <v>0</v>
      </c>
      <c r="CI28" s="356">
        <v>0</v>
      </c>
      <c r="CJ28" s="469">
        <v>0</v>
      </c>
      <c r="CK28" s="434">
        <v>0</v>
      </c>
      <c r="CL28" s="434">
        <v>0</v>
      </c>
      <c r="CM28" s="434">
        <v>0</v>
      </c>
      <c r="CN28" s="434">
        <v>0</v>
      </c>
      <c r="CO28" s="434">
        <v>0</v>
      </c>
      <c r="CP28" s="434">
        <v>0</v>
      </c>
      <c r="CQ28" s="434">
        <v>0</v>
      </c>
      <c r="CR28" s="434">
        <v>0</v>
      </c>
      <c r="CS28" s="356">
        <v>0</v>
      </c>
      <c r="CT28" s="469">
        <v>0</v>
      </c>
      <c r="CU28" s="434">
        <v>0</v>
      </c>
      <c r="CV28" s="434">
        <v>0</v>
      </c>
      <c r="CW28" s="434">
        <v>0</v>
      </c>
      <c r="CX28" s="434">
        <v>0</v>
      </c>
      <c r="CY28" s="434">
        <v>0</v>
      </c>
      <c r="CZ28" s="434">
        <v>0</v>
      </c>
      <c r="DA28" s="434">
        <v>0</v>
      </c>
      <c r="DB28" s="434">
        <v>0</v>
      </c>
      <c r="DC28" s="356">
        <v>0</v>
      </c>
      <c r="DE28" s="379">
        <f t="shared" si="0"/>
        <v>1</v>
      </c>
      <c r="DF28" s="379">
        <f t="shared" si="1"/>
        <v>1</v>
      </c>
      <c r="DG28" s="379">
        <f t="shared" si="2"/>
        <v>0</v>
      </c>
      <c r="DH28" s="379">
        <f t="shared" si="3"/>
        <v>0</v>
      </c>
      <c r="DI28" s="379">
        <f t="shared" si="4"/>
        <v>0</v>
      </c>
      <c r="DJ28" s="470">
        <f t="shared" si="5"/>
        <v>0.22</v>
      </c>
      <c r="DK28" s="470">
        <f t="shared" si="6"/>
        <v>4</v>
      </c>
      <c r="DL28" s="379">
        <f t="shared" si="7"/>
        <v>0</v>
      </c>
      <c r="DM28" s="379">
        <f t="shared" si="8"/>
        <v>4</v>
      </c>
      <c r="DN28" s="379">
        <f t="shared" si="9"/>
        <v>0</v>
      </c>
      <c r="DP28" s="379">
        <v>4</v>
      </c>
      <c r="DQ28" s="379">
        <v>2</v>
      </c>
      <c r="DR28" s="379">
        <v>14</v>
      </c>
      <c r="DS28" s="379">
        <v>14</v>
      </c>
      <c r="DT28" s="473">
        <v>0.22</v>
      </c>
      <c r="DU28" s="379">
        <f t="shared" si="10"/>
        <v>8.6359830674748214E-2</v>
      </c>
      <c r="DV28" s="379">
        <f t="shared" si="11"/>
        <v>0.84852813742385702</v>
      </c>
      <c r="DW28" s="379">
        <f t="shared" si="12"/>
        <v>4.6921372837892515E-2</v>
      </c>
      <c r="DX28" s="473">
        <v>4</v>
      </c>
      <c r="DY28" s="379">
        <f t="shared" si="13"/>
        <v>0.69897000433601886</v>
      </c>
      <c r="DZ28" s="379">
        <f t="shared" si="14"/>
        <v>2.1213203435596424</v>
      </c>
      <c r="EA28" s="379">
        <f t="shared" si="15"/>
        <v>0.20135792079033082</v>
      </c>
      <c r="EB28" s="473">
        <v>0</v>
      </c>
      <c r="EC28" s="379">
        <f t="shared" si="16"/>
        <v>0</v>
      </c>
      <c r="ED28" s="379">
        <f t="shared" si="17"/>
        <v>0.70710678118654757</v>
      </c>
      <c r="EE28" s="379">
        <f t="shared" si="18"/>
        <v>0</v>
      </c>
      <c r="EF28">
        <v>4</v>
      </c>
      <c r="EG28" s="379">
        <f t="shared" si="19"/>
        <v>0.69897000433601886</v>
      </c>
      <c r="EH28" s="379">
        <f t="shared" si="20"/>
        <v>2.1213203435596424</v>
      </c>
      <c r="EI28" s="379">
        <f t="shared" si="21"/>
        <v>0.20135792079033082</v>
      </c>
      <c r="EJ28" s="473">
        <v>0</v>
      </c>
      <c r="EK28" s="379">
        <f t="shared" si="22"/>
        <v>0</v>
      </c>
      <c r="EL28" s="379">
        <f t="shared" si="23"/>
        <v>0.70710678118654757</v>
      </c>
      <c r="EM28" s="379">
        <f t="shared" si="24"/>
        <v>0</v>
      </c>
      <c r="EO28" s="366" t="s">
        <v>320</v>
      </c>
      <c r="EP28" s="349"/>
      <c r="EQ28" s="349"/>
      <c r="ER28" s="349"/>
      <c r="ES28" s="349"/>
      <c r="ET28" s="352"/>
      <c r="EU28" s="366" t="s">
        <v>401</v>
      </c>
      <c r="EV28" s="349"/>
      <c r="EW28" s="349"/>
      <c r="EX28" s="349"/>
      <c r="EY28" s="349"/>
      <c r="EZ28" s="349"/>
      <c r="FA28" s="352"/>
    </row>
    <row r="29" spans="1:157">
      <c r="A29" s="379">
        <v>1</v>
      </c>
      <c r="B29" s="379">
        <v>2</v>
      </c>
      <c r="C29" s="379">
        <v>15</v>
      </c>
      <c r="D29" s="379">
        <v>15</v>
      </c>
      <c r="E29" s="379"/>
      <c r="F29" s="379"/>
      <c r="G29" s="469">
        <v>10</v>
      </c>
      <c r="H29" s="434">
        <v>10</v>
      </c>
      <c r="I29" s="434">
        <v>1</v>
      </c>
      <c r="J29" s="434">
        <v>0</v>
      </c>
      <c r="K29" s="434">
        <v>0</v>
      </c>
      <c r="L29" s="434">
        <v>0</v>
      </c>
      <c r="M29" s="434">
        <v>0</v>
      </c>
      <c r="N29" s="434">
        <v>0</v>
      </c>
      <c r="O29" s="434">
        <v>0</v>
      </c>
      <c r="P29" s="356">
        <v>0</v>
      </c>
      <c r="Q29" s="469">
        <v>2</v>
      </c>
      <c r="R29" s="434">
        <v>60</v>
      </c>
      <c r="S29" s="434">
        <v>20</v>
      </c>
      <c r="T29" s="434">
        <v>30</v>
      </c>
      <c r="U29" s="434">
        <v>0</v>
      </c>
      <c r="V29" s="434">
        <v>0</v>
      </c>
      <c r="W29" s="434">
        <v>0</v>
      </c>
      <c r="X29" s="434">
        <v>0</v>
      </c>
      <c r="Y29" s="434">
        <v>0</v>
      </c>
      <c r="Z29" s="356">
        <v>0</v>
      </c>
      <c r="AA29" s="469">
        <v>5</v>
      </c>
      <c r="AB29" s="434">
        <v>10</v>
      </c>
      <c r="AC29" s="434">
        <v>10</v>
      </c>
      <c r="AD29" s="434">
        <v>20</v>
      </c>
      <c r="AE29" s="434">
        <v>40</v>
      </c>
      <c r="AF29" s="434">
        <v>30</v>
      </c>
      <c r="AG29" s="434">
        <v>20</v>
      </c>
      <c r="AH29" s="434">
        <v>10</v>
      </c>
      <c r="AI29" s="434">
        <v>0</v>
      </c>
      <c r="AJ29" s="356">
        <v>0</v>
      </c>
      <c r="AK29" s="469">
        <v>10</v>
      </c>
      <c r="AL29" s="434">
        <v>40</v>
      </c>
      <c r="AM29" s="434">
        <v>40</v>
      </c>
      <c r="AN29" s="434">
        <v>0</v>
      </c>
      <c r="AO29" s="434">
        <v>0</v>
      </c>
      <c r="AP29" s="434">
        <v>0</v>
      </c>
      <c r="AQ29" s="434">
        <v>0</v>
      </c>
      <c r="AR29" s="434">
        <v>0</v>
      </c>
      <c r="AS29" s="434">
        <v>0</v>
      </c>
      <c r="AT29" s="356">
        <v>0</v>
      </c>
      <c r="AU29" s="469">
        <v>5</v>
      </c>
      <c r="AV29" s="434">
        <v>10</v>
      </c>
      <c r="AW29" s="434">
        <v>80</v>
      </c>
      <c r="AX29" s="434">
        <v>80</v>
      </c>
      <c r="AY29" s="434">
        <v>40</v>
      </c>
      <c r="AZ29" s="434">
        <v>60</v>
      </c>
      <c r="BA29" s="434">
        <v>80</v>
      </c>
      <c r="BB29" s="434">
        <v>0</v>
      </c>
      <c r="BC29" s="434">
        <v>0</v>
      </c>
      <c r="BD29" s="356">
        <v>0</v>
      </c>
      <c r="BE29" s="379"/>
      <c r="BF29" s="469">
        <v>2</v>
      </c>
      <c r="BG29" s="434">
        <v>2</v>
      </c>
      <c r="BH29" s="434">
        <v>2</v>
      </c>
      <c r="BI29" s="434">
        <v>0</v>
      </c>
      <c r="BJ29" s="434">
        <v>0</v>
      </c>
      <c r="BK29" s="434">
        <v>0</v>
      </c>
      <c r="BL29" s="434">
        <v>0</v>
      </c>
      <c r="BM29" s="434">
        <v>0</v>
      </c>
      <c r="BN29" s="434">
        <v>0</v>
      </c>
      <c r="BO29" s="356">
        <v>0</v>
      </c>
      <c r="BP29" s="469">
        <v>2</v>
      </c>
      <c r="BQ29" s="434">
        <v>2</v>
      </c>
      <c r="BR29" s="434">
        <v>2</v>
      </c>
      <c r="BS29" s="434">
        <v>2</v>
      </c>
      <c r="BT29" s="434">
        <v>0</v>
      </c>
      <c r="BU29" s="434">
        <v>0</v>
      </c>
      <c r="BV29" s="434">
        <v>0</v>
      </c>
      <c r="BW29" s="434">
        <v>0</v>
      </c>
      <c r="BX29" s="434">
        <v>0</v>
      </c>
      <c r="BY29" s="356">
        <v>0</v>
      </c>
      <c r="BZ29" s="469">
        <v>2</v>
      </c>
      <c r="CA29" s="434">
        <v>2</v>
      </c>
      <c r="CB29" s="434">
        <v>1</v>
      </c>
      <c r="CC29" s="434">
        <v>1</v>
      </c>
      <c r="CD29" s="434">
        <v>1</v>
      </c>
      <c r="CE29" s="434">
        <v>2</v>
      </c>
      <c r="CF29" s="434">
        <v>2</v>
      </c>
      <c r="CG29" s="434">
        <v>1</v>
      </c>
      <c r="CH29" s="434">
        <v>0</v>
      </c>
      <c r="CI29" s="356">
        <v>0</v>
      </c>
      <c r="CJ29" s="469">
        <v>2</v>
      </c>
      <c r="CK29" s="434">
        <v>2</v>
      </c>
      <c r="CL29" s="434">
        <v>2</v>
      </c>
      <c r="CM29" s="434">
        <v>0</v>
      </c>
      <c r="CN29" s="434">
        <v>0</v>
      </c>
      <c r="CO29" s="434">
        <v>0</v>
      </c>
      <c r="CP29" s="434">
        <v>0</v>
      </c>
      <c r="CQ29" s="434">
        <v>0</v>
      </c>
      <c r="CR29" s="434">
        <v>0</v>
      </c>
      <c r="CS29" s="356">
        <v>0</v>
      </c>
      <c r="CT29" s="469">
        <v>2</v>
      </c>
      <c r="CU29" s="434">
        <v>2</v>
      </c>
      <c r="CV29" s="434">
        <v>2</v>
      </c>
      <c r="CW29" s="434">
        <v>2</v>
      </c>
      <c r="CX29" s="434">
        <v>2</v>
      </c>
      <c r="CY29" s="434">
        <v>2</v>
      </c>
      <c r="CZ29" s="434">
        <v>2</v>
      </c>
      <c r="DA29" s="434">
        <v>0</v>
      </c>
      <c r="DB29" s="434">
        <v>0</v>
      </c>
      <c r="DC29" s="356">
        <v>0</v>
      </c>
      <c r="DE29" s="379">
        <f t="shared" si="0"/>
        <v>3</v>
      </c>
      <c r="DF29" s="379">
        <f t="shared" si="1"/>
        <v>4</v>
      </c>
      <c r="DG29" s="379">
        <f t="shared" si="2"/>
        <v>8</v>
      </c>
      <c r="DH29" s="379">
        <f t="shared" si="3"/>
        <v>3</v>
      </c>
      <c r="DI29" s="379">
        <f t="shared" si="4"/>
        <v>7</v>
      </c>
      <c r="DJ29" s="470">
        <f t="shared" si="5"/>
        <v>14.46</v>
      </c>
      <c r="DK29" s="470">
        <f t="shared" si="6"/>
        <v>50</v>
      </c>
      <c r="DL29" s="379">
        <f t="shared" si="7"/>
        <v>0</v>
      </c>
      <c r="DM29" s="379">
        <f t="shared" si="8"/>
        <v>42</v>
      </c>
      <c r="DN29" s="379">
        <f t="shared" si="9"/>
        <v>8</v>
      </c>
      <c r="DP29" s="379">
        <v>4</v>
      </c>
      <c r="DQ29" s="379">
        <v>3</v>
      </c>
      <c r="DR29" s="379">
        <v>6</v>
      </c>
      <c r="DS29" s="379">
        <v>31</v>
      </c>
      <c r="DT29" s="473">
        <v>0.66</v>
      </c>
      <c r="DU29" s="379">
        <f t="shared" si="10"/>
        <v>0.22010808804005513</v>
      </c>
      <c r="DV29" s="379">
        <f t="shared" si="11"/>
        <v>1.077032961426901</v>
      </c>
      <c r="DW29" s="379">
        <f t="shared" si="12"/>
        <v>8.1330014928542901E-2</v>
      </c>
      <c r="DX29" s="473">
        <v>20</v>
      </c>
      <c r="DY29" s="379">
        <f t="shared" si="13"/>
        <v>1.3222192947339193</v>
      </c>
      <c r="DZ29" s="379">
        <f t="shared" si="14"/>
        <v>4.5276925690687087</v>
      </c>
      <c r="EA29" s="379">
        <f t="shared" si="15"/>
        <v>0.46364760900080609</v>
      </c>
      <c r="EB29" s="473">
        <v>0</v>
      </c>
      <c r="EC29" s="379">
        <f t="shared" si="16"/>
        <v>0</v>
      </c>
      <c r="ED29" s="379">
        <f t="shared" si="17"/>
        <v>0.70710678118654757</v>
      </c>
      <c r="EE29" s="379">
        <f t="shared" si="18"/>
        <v>0</v>
      </c>
      <c r="EF29">
        <v>20</v>
      </c>
      <c r="EG29" s="379">
        <f t="shared" si="19"/>
        <v>1.3222192947339193</v>
      </c>
      <c r="EH29" s="379">
        <f t="shared" si="20"/>
        <v>4.5276925690687087</v>
      </c>
      <c r="EI29" s="379">
        <f t="shared" si="21"/>
        <v>0.46364760900080609</v>
      </c>
      <c r="EJ29" s="473">
        <v>0</v>
      </c>
      <c r="EK29" s="379">
        <f t="shared" si="22"/>
        <v>0</v>
      </c>
      <c r="EL29" s="379">
        <f t="shared" si="23"/>
        <v>0.70710678118654757</v>
      </c>
      <c r="EM29" s="379">
        <f t="shared" si="24"/>
        <v>0</v>
      </c>
      <c r="EO29" s="366" t="s">
        <v>321</v>
      </c>
      <c r="EP29" s="349"/>
      <c r="EQ29" s="349"/>
      <c r="ER29" s="349"/>
      <c r="ES29" s="349"/>
      <c r="ET29" s="352"/>
      <c r="EU29" s="366" t="s">
        <v>402</v>
      </c>
      <c r="EV29" s="349"/>
      <c r="EW29" s="349"/>
      <c r="EX29" s="349"/>
      <c r="EY29" s="349"/>
      <c r="EZ29" s="349"/>
      <c r="FA29" s="352"/>
    </row>
    <row r="30" spans="1:157">
      <c r="A30" s="379">
        <v>2</v>
      </c>
      <c r="B30" s="379">
        <v>2</v>
      </c>
      <c r="C30" s="379">
        <v>16</v>
      </c>
      <c r="D30" s="379">
        <v>16</v>
      </c>
      <c r="E30" s="379"/>
      <c r="F30" s="379"/>
      <c r="G30" s="469">
        <v>10</v>
      </c>
      <c r="H30" s="434">
        <v>10</v>
      </c>
      <c r="I30" s="434">
        <v>10</v>
      </c>
      <c r="J30" s="434">
        <v>20</v>
      </c>
      <c r="K30" s="434">
        <v>0</v>
      </c>
      <c r="L30" s="434">
        <v>0</v>
      </c>
      <c r="M30" s="434">
        <v>0</v>
      </c>
      <c r="N30" s="434">
        <v>0</v>
      </c>
      <c r="O30" s="434">
        <v>0</v>
      </c>
      <c r="P30" s="356">
        <v>0</v>
      </c>
      <c r="Q30" s="469">
        <v>0</v>
      </c>
      <c r="R30" s="434">
        <v>0</v>
      </c>
      <c r="S30" s="434">
        <v>0</v>
      </c>
      <c r="T30" s="434">
        <v>0</v>
      </c>
      <c r="U30" s="434">
        <v>0</v>
      </c>
      <c r="V30" s="434">
        <v>0</v>
      </c>
      <c r="W30" s="434">
        <v>0</v>
      </c>
      <c r="X30" s="434">
        <v>0</v>
      </c>
      <c r="Y30" s="434">
        <v>0</v>
      </c>
      <c r="Z30" s="356">
        <v>0</v>
      </c>
      <c r="AA30" s="469">
        <v>5</v>
      </c>
      <c r="AB30" s="434">
        <v>10</v>
      </c>
      <c r="AC30" s="434">
        <v>10</v>
      </c>
      <c r="AD30" s="434">
        <v>5</v>
      </c>
      <c r="AE30" s="434">
        <v>5</v>
      </c>
      <c r="AF30" s="434">
        <v>5</v>
      </c>
      <c r="AG30" s="434">
        <v>0</v>
      </c>
      <c r="AH30" s="434">
        <v>0</v>
      </c>
      <c r="AI30" s="434">
        <v>0</v>
      </c>
      <c r="AJ30" s="356">
        <v>0</v>
      </c>
      <c r="AK30" s="469">
        <v>5</v>
      </c>
      <c r="AL30" s="434">
        <v>0</v>
      </c>
      <c r="AM30" s="434">
        <v>0</v>
      </c>
      <c r="AN30" s="434">
        <v>0</v>
      </c>
      <c r="AO30" s="434">
        <v>0</v>
      </c>
      <c r="AP30" s="434">
        <v>0</v>
      </c>
      <c r="AQ30" s="434">
        <v>0</v>
      </c>
      <c r="AR30" s="434">
        <v>0</v>
      </c>
      <c r="AS30" s="434">
        <v>0</v>
      </c>
      <c r="AT30" s="356">
        <v>0</v>
      </c>
      <c r="AU30" s="469">
        <v>3</v>
      </c>
      <c r="AV30" s="434">
        <v>0</v>
      </c>
      <c r="AW30" s="434">
        <v>0</v>
      </c>
      <c r="AX30" s="434">
        <v>0</v>
      </c>
      <c r="AY30" s="434">
        <v>0</v>
      </c>
      <c r="AZ30" s="434">
        <v>0</v>
      </c>
      <c r="BA30" s="434">
        <v>0</v>
      </c>
      <c r="BB30" s="434">
        <v>0</v>
      </c>
      <c r="BC30" s="434">
        <v>0</v>
      </c>
      <c r="BD30" s="356">
        <v>0</v>
      </c>
      <c r="BE30" s="379"/>
      <c r="BF30" s="469">
        <v>2</v>
      </c>
      <c r="BG30" s="434">
        <v>2</v>
      </c>
      <c r="BH30" s="434">
        <v>2</v>
      </c>
      <c r="BI30" s="434">
        <v>2</v>
      </c>
      <c r="BJ30" s="434">
        <v>0</v>
      </c>
      <c r="BK30" s="434">
        <v>0</v>
      </c>
      <c r="BL30" s="434">
        <v>0</v>
      </c>
      <c r="BM30" s="434">
        <v>0</v>
      </c>
      <c r="BN30" s="434">
        <v>0</v>
      </c>
      <c r="BO30" s="356">
        <v>0</v>
      </c>
      <c r="BP30" s="469">
        <v>0</v>
      </c>
      <c r="BQ30" s="434">
        <v>0</v>
      </c>
      <c r="BR30" s="434">
        <v>0</v>
      </c>
      <c r="BS30" s="434">
        <v>0</v>
      </c>
      <c r="BT30" s="434">
        <v>0</v>
      </c>
      <c r="BU30" s="434">
        <v>0</v>
      </c>
      <c r="BV30" s="434">
        <v>0</v>
      </c>
      <c r="BW30" s="434">
        <v>0</v>
      </c>
      <c r="BX30" s="434">
        <v>0</v>
      </c>
      <c r="BY30" s="356">
        <v>0</v>
      </c>
      <c r="BZ30" s="469">
        <v>3</v>
      </c>
      <c r="CA30" s="434">
        <v>3</v>
      </c>
      <c r="CB30" s="434">
        <v>3</v>
      </c>
      <c r="CC30" s="434">
        <v>2</v>
      </c>
      <c r="CD30" s="434">
        <v>2</v>
      </c>
      <c r="CE30" s="434">
        <v>2</v>
      </c>
      <c r="CF30" s="434">
        <v>0</v>
      </c>
      <c r="CG30" s="434">
        <v>0</v>
      </c>
      <c r="CH30" s="434">
        <v>0</v>
      </c>
      <c r="CI30" s="356">
        <v>0</v>
      </c>
      <c r="CJ30" s="469">
        <v>2</v>
      </c>
      <c r="CK30" s="434">
        <v>0</v>
      </c>
      <c r="CL30" s="434">
        <v>0</v>
      </c>
      <c r="CM30" s="434">
        <v>0</v>
      </c>
      <c r="CN30" s="434">
        <v>0</v>
      </c>
      <c r="CO30" s="434">
        <v>0</v>
      </c>
      <c r="CP30" s="434">
        <v>0</v>
      </c>
      <c r="CQ30" s="434">
        <v>0</v>
      </c>
      <c r="CR30" s="434">
        <v>0</v>
      </c>
      <c r="CS30" s="356">
        <v>0</v>
      </c>
      <c r="CT30" s="469">
        <v>2</v>
      </c>
      <c r="CU30" s="434">
        <v>0</v>
      </c>
      <c r="CV30" s="434">
        <v>0</v>
      </c>
      <c r="CW30" s="434">
        <v>0</v>
      </c>
      <c r="CX30" s="434">
        <v>0</v>
      </c>
      <c r="CY30" s="434">
        <v>0</v>
      </c>
      <c r="CZ30" s="434">
        <v>0</v>
      </c>
      <c r="DA30" s="434">
        <v>0</v>
      </c>
      <c r="DB30" s="434">
        <v>0</v>
      </c>
      <c r="DC30" s="356">
        <v>0</v>
      </c>
      <c r="DE30" s="379">
        <f t="shared" si="0"/>
        <v>4</v>
      </c>
      <c r="DF30" s="379">
        <f t="shared" si="1"/>
        <v>0</v>
      </c>
      <c r="DG30" s="379">
        <f t="shared" si="2"/>
        <v>6</v>
      </c>
      <c r="DH30" s="379">
        <f t="shared" si="3"/>
        <v>1</v>
      </c>
      <c r="DI30" s="379">
        <f t="shared" si="4"/>
        <v>1</v>
      </c>
      <c r="DJ30" s="470">
        <f t="shared" si="5"/>
        <v>1.96</v>
      </c>
      <c r="DK30" s="470">
        <f t="shared" si="6"/>
        <v>24</v>
      </c>
      <c r="DL30" s="379">
        <f t="shared" si="7"/>
        <v>6</v>
      </c>
      <c r="DM30" s="379">
        <f t="shared" si="8"/>
        <v>18</v>
      </c>
      <c r="DN30" s="379">
        <f t="shared" si="9"/>
        <v>0</v>
      </c>
      <c r="DP30" s="379">
        <v>4</v>
      </c>
      <c r="DQ30" s="379">
        <v>4</v>
      </c>
      <c r="DR30" s="379">
        <v>21</v>
      </c>
      <c r="DS30" s="379">
        <v>46</v>
      </c>
      <c r="DT30" s="473">
        <v>0.08</v>
      </c>
      <c r="DU30" s="379">
        <f t="shared" si="10"/>
        <v>3.342375548694973E-2</v>
      </c>
      <c r="DV30" s="379">
        <f t="shared" si="11"/>
        <v>0.76157731058639078</v>
      </c>
      <c r="DW30" s="379">
        <f t="shared" si="12"/>
        <v>2.8288043841920098E-2</v>
      </c>
      <c r="DX30" s="473">
        <v>4</v>
      </c>
      <c r="DY30" s="379">
        <f t="shared" si="13"/>
        <v>0.69897000433601886</v>
      </c>
      <c r="DZ30" s="379">
        <f t="shared" si="14"/>
        <v>2.1213203435596424</v>
      </c>
      <c r="EA30" s="379">
        <f t="shared" si="15"/>
        <v>0.20135792079033082</v>
      </c>
      <c r="EB30" s="473">
        <v>0</v>
      </c>
      <c r="EC30" s="379">
        <f t="shared" si="16"/>
        <v>0</v>
      </c>
      <c r="ED30" s="379">
        <f t="shared" si="17"/>
        <v>0.70710678118654757</v>
      </c>
      <c r="EE30" s="379">
        <f t="shared" si="18"/>
        <v>0</v>
      </c>
      <c r="EF30">
        <v>4</v>
      </c>
      <c r="EG30" s="379">
        <f t="shared" si="19"/>
        <v>0.69897000433601886</v>
      </c>
      <c r="EH30" s="379">
        <f t="shared" si="20"/>
        <v>2.1213203435596424</v>
      </c>
      <c r="EI30" s="379">
        <f t="shared" si="21"/>
        <v>0.20135792079033082</v>
      </c>
      <c r="EJ30" s="473">
        <v>0</v>
      </c>
      <c r="EK30" s="379">
        <f t="shared" si="22"/>
        <v>0</v>
      </c>
      <c r="EL30" s="379">
        <f t="shared" si="23"/>
        <v>0.70710678118654757</v>
      </c>
      <c r="EM30" s="379">
        <f t="shared" si="24"/>
        <v>0</v>
      </c>
      <c r="EO30" s="366"/>
      <c r="EP30" s="349"/>
      <c r="EQ30" s="349"/>
      <c r="ER30" s="349"/>
      <c r="ES30" s="349"/>
      <c r="ET30" s="352"/>
      <c r="EU30" s="366" t="s">
        <v>303</v>
      </c>
      <c r="EV30" s="349"/>
      <c r="EW30" s="349"/>
      <c r="EX30" s="349"/>
      <c r="EY30" s="349"/>
      <c r="EZ30" s="349"/>
      <c r="FA30" s="352"/>
    </row>
    <row r="31" spans="1:157">
      <c r="A31" s="379">
        <v>7</v>
      </c>
      <c r="B31" s="379">
        <v>2</v>
      </c>
      <c r="C31" s="379">
        <v>17</v>
      </c>
      <c r="D31" s="379">
        <v>17</v>
      </c>
      <c r="E31" s="379"/>
      <c r="F31" s="379"/>
      <c r="G31" s="469"/>
      <c r="H31" s="434"/>
      <c r="I31" s="434"/>
      <c r="J31" s="434"/>
      <c r="K31" s="434"/>
      <c r="L31" s="434"/>
      <c r="M31" s="434"/>
      <c r="N31" s="434"/>
      <c r="O31" s="434"/>
      <c r="P31" s="356"/>
      <c r="Q31" s="469"/>
      <c r="R31" s="434"/>
      <c r="S31" s="434"/>
      <c r="T31" s="434"/>
      <c r="U31" s="434"/>
      <c r="V31" s="434"/>
      <c r="W31" s="434"/>
      <c r="X31" s="434"/>
      <c r="Y31" s="434"/>
      <c r="Z31" s="356"/>
      <c r="AA31" s="469"/>
      <c r="AB31" s="434"/>
      <c r="AC31" s="434"/>
      <c r="AD31" s="434"/>
      <c r="AE31" s="434"/>
      <c r="AF31" s="434"/>
      <c r="AG31" s="434"/>
      <c r="AH31" s="434"/>
      <c r="AI31" s="434"/>
      <c r="AJ31" s="356"/>
      <c r="AK31" s="469"/>
      <c r="AL31" s="434"/>
      <c r="AM31" s="434"/>
      <c r="AN31" s="434"/>
      <c r="AO31" s="434"/>
      <c r="AP31" s="434"/>
      <c r="AQ31" s="434"/>
      <c r="AR31" s="434"/>
      <c r="AS31" s="434"/>
      <c r="AT31" s="356"/>
      <c r="AU31" s="469"/>
      <c r="AV31" s="434"/>
      <c r="AW31" s="434"/>
      <c r="AX31" s="434"/>
      <c r="AY31" s="434"/>
      <c r="AZ31" s="434"/>
      <c r="BA31" s="434"/>
      <c r="BB31" s="434"/>
      <c r="BC31" s="434"/>
      <c r="BD31" s="356"/>
      <c r="BE31" s="379"/>
      <c r="BF31" s="469"/>
      <c r="BG31" s="434"/>
      <c r="BH31" s="434"/>
      <c r="BI31" s="434"/>
      <c r="BJ31" s="434"/>
      <c r="BK31" s="434"/>
      <c r="BL31" s="434"/>
      <c r="BM31" s="434"/>
      <c r="BN31" s="434"/>
      <c r="BO31" s="356"/>
      <c r="BP31" s="469"/>
      <c r="BQ31" s="434"/>
      <c r="BR31" s="434"/>
      <c r="BS31" s="434"/>
      <c r="BT31" s="434"/>
      <c r="BU31" s="434"/>
      <c r="BV31" s="434"/>
      <c r="BW31" s="434"/>
      <c r="BX31" s="434"/>
      <c r="BY31" s="356"/>
      <c r="BZ31" s="469"/>
      <c r="CA31" s="434"/>
      <c r="CB31" s="434"/>
      <c r="CC31" s="434"/>
      <c r="CD31" s="434"/>
      <c r="CE31" s="434"/>
      <c r="CF31" s="434"/>
      <c r="CG31" s="434"/>
      <c r="CH31" s="434"/>
      <c r="CI31" s="356"/>
      <c r="CJ31" s="469"/>
      <c r="CK31" s="434"/>
      <c r="CL31" s="434"/>
      <c r="CM31" s="434"/>
      <c r="CN31" s="434"/>
      <c r="CO31" s="434"/>
      <c r="CP31" s="434"/>
      <c r="CQ31" s="434"/>
      <c r="CR31" s="434"/>
      <c r="CS31" s="356"/>
      <c r="CT31" s="469"/>
      <c r="CU31" s="434"/>
      <c r="CV31" s="434"/>
      <c r="CW31" s="434"/>
      <c r="CX31" s="434"/>
      <c r="CY31" s="434"/>
      <c r="CZ31" s="434"/>
      <c r="DA31" s="434"/>
      <c r="DB31" s="434"/>
      <c r="DC31" s="356"/>
      <c r="DE31" s="379">
        <f t="shared" si="0"/>
        <v>0</v>
      </c>
      <c r="DF31" s="379">
        <f t="shared" si="1"/>
        <v>0</v>
      </c>
      <c r="DG31" s="379">
        <f t="shared" si="2"/>
        <v>0</v>
      </c>
      <c r="DH31" s="379">
        <f t="shared" si="3"/>
        <v>0</v>
      </c>
      <c r="DI31" s="379">
        <f t="shared" si="4"/>
        <v>0</v>
      </c>
      <c r="DJ31" s="470">
        <f t="shared" si="5"/>
        <v>0</v>
      </c>
      <c r="DK31" s="470">
        <f t="shared" si="6"/>
        <v>0</v>
      </c>
      <c r="DL31" s="379">
        <f t="shared" si="7"/>
        <v>0</v>
      </c>
      <c r="DM31" s="379">
        <f t="shared" si="8"/>
        <v>0</v>
      </c>
      <c r="DN31" s="379">
        <f t="shared" si="9"/>
        <v>0</v>
      </c>
      <c r="DP31" s="379">
        <v>5</v>
      </c>
      <c r="DQ31" s="379">
        <v>1</v>
      </c>
      <c r="DR31" s="379">
        <v>3</v>
      </c>
      <c r="DS31" s="379">
        <v>3</v>
      </c>
      <c r="DT31" s="473">
        <v>0.04</v>
      </c>
      <c r="DU31" s="379">
        <f t="shared" si="10"/>
        <v>1.703333929878037E-2</v>
      </c>
      <c r="DV31" s="379">
        <f t="shared" si="11"/>
        <v>0.73484692283495345</v>
      </c>
      <c r="DW31" s="379">
        <f t="shared" si="12"/>
        <v>2.0001333573390494E-2</v>
      </c>
      <c r="DX31" s="473">
        <v>2</v>
      </c>
      <c r="DY31" s="379">
        <f t="shared" si="13"/>
        <v>0.47712125471966244</v>
      </c>
      <c r="DZ31" s="379">
        <f t="shared" si="14"/>
        <v>1.5811388300841898</v>
      </c>
      <c r="EA31" s="379">
        <f t="shared" si="15"/>
        <v>0.14189705460416391</v>
      </c>
      <c r="EB31" s="473">
        <v>0</v>
      </c>
      <c r="EC31" s="379">
        <f t="shared" si="16"/>
        <v>0</v>
      </c>
      <c r="ED31" s="379">
        <f t="shared" si="17"/>
        <v>0.70710678118654757</v>
      </c>
      <c r="EE31" s="379">
        <f t="shared" si="18"/>
        <v>0</v>
      </c>
      <c r="EF31">
        <v>2</v>
      </c>
      <c r="EG31" s="379">
        <f t="shared" si="19"/>
        <v>0.47712125471966244</v>
      </c>
      <c r="EH31" s="379">
        <f t="shared" si="20"/>
        <v>1.5811388300841898</v>
      </c>
      <c r="EI31" s="379">
        <f t="shared" si="21"/>
        <v>0.14189705460416391</v>
      </c>
      <c r="EJ31" s="473">
        <v>0</v>
      </c>
      <c r="EK31" s="379">
        <f t="shared" si="22"/>
        <v>0</v>
      </c>
      <c r="EL31" s="379">
        <f t="shared" si="23"/>
        <v>0.70710678118654757</v>
      </c>
      <c r="EM31" s="379">
        <f t="shared" si="24"/>
        <v>0</v>
      </c>
      <c r="EO31" s="366" t="s">
        <v>322</v>
      </c>
      <c r="EP31" s="349"/>
      <c r="EQ31" s="349"/>
      <c r="ER31" s="349"/>
      <c r="ES31" s="349"/>
      <c r="ET31" s="352"/>
      <c r="EU31" s="366" t="s">
        <v>403</v>
      </c>
      <c r="EV31" s="349"/>
      <c r="EW31" s="349"/>
      <c r="EX31" s="349"/>
      <c r="EY31" s="349"/>
      <c r="EZ31" s="349"/>
      <c r="FA31" s="352"/>
    </row>
    <row r="32" spans="1:157">
      <c r="A32" s="379" t="s">
        <v>222</v>
      </c>
      <c r="B32" s="379">
        <v>2</v>
      </c>
      <c r="C32" s="379">
        <v>18</v>
      </c>
      <c r="D32" s="379">
        <v>18</v>
      </c>
      <c r="E32" s="379"/>
      <c r="F32" s="379"/>
      <c r="G32" s="469"/>
      <c r="H32" s="434"/>
      <c r="I32" s="434"/>
      <c r="J32" s="434"/>
      <c r="K32" s="434"/>
      <c r="L32" s="434"/>
      <c r="M32" s="434"/>
      <c r="N32" s="434"/>
      <c r="O32" s="434"/>
      <c r="P32" s="356"/>
      <c r="Q32" s="469"/>
      <c r="R32" s="434"/>
      <c r="S32" s="434"/>
      <c r="T32" s="434"/>
      <c r="U32" s="434"/>
      <c r="V32" s="434"/>
      <c r="W32" s="434"/>
      <c r="X32" s="434"/>
      <c r="Y32" s="434"/>
      <c r="Z32" s="356"/>
      <c r="AA32" s="469"/>
      <c r="AB32" s="434"/>
      <c r="AC32" s="434"/>
      <c r="AD32" s="434"/>
      <c r="AE32" s="434"/>
      <c r="AF32" s="434"/>
      <c r="AG32" s="434"/>
      <c r="AH32" s="434"/>
      <c r="AI32" s="434"/>
      <c r="AJ32" s="356"/>
      <c r="AK32" s="469"/>
      <c r="AL32" s="434"/>
      <c r="AM32" s="434"/>
      <c r="AN32" s="434"/>
      <c r="AO32" s="434"/>
      <c r="AP32" s="434"/>
      <c r="AQ32" s="434"/>
      <c r="AR32" s="434"/>
      <c r="AS32" s="434"/>
      <c r="AT32" s="356"/>
      <c r="AU32" s="469"/>
      <c r="AV32" s="434"/>
      <c r="AW32" s="434"/>
      <c r="AX32" s="434"/>
      <c r="AY32" s="434"/>
      <c r="AZ32" s="434"/>
      <c r="BA32" s="434"/>
      <c r="BB32" s="434"/>
      <c r="BC32" s="434"/>
      <c r="BD32" s="356"/>
      <c r="BE32" s="379"/>
      <c r="BF32" s="469"/>
      <c r="BG32" s="434"/>
      <c r="BH32" s="434"/>
      <c r="BI32" s="434"/>
      <c r="BJ32" s="434"/>
      <c r="BK32" s="434"/>
      <c r="BL32" s="434"/>
      <c r="BM32" s="434"/>
      <c r="BN32" s="434"/>
      <c r="BO32" s="356"/>
      <c r="BP32" s="469"/>
      <c r="BQ32" s="434"/>
      <c r="BR32" s="434"/>
      <c r="BS32" s="434"/>
      <c r="BT32" s="434"/>
      <c r="BU32" s="434"/>
      <c r="BV32" s="434"/>
      <c r="BW32" s="434"/>
      <c r="BX32" s="434"/>
      <c r="BY32" s="356"/>
      <c r="BZ32" s="469"/>
      <c r="CA32" s="434"/>
      <c r="CB32" s="434"/>
      <c r="CC32" s="434"/>
      <c r="CD32" s="434"/>
      <c r="CE32" s="434"/>
      <c r="CF32" s="434"/>
      <c r="CG32" s="434"/>
      <c r="CH32" s="434"/>
      <c r="CI32" s="356"/>
      <c r="CJ32" s="469"/>
      <c r="CK32" s="434"/>
      <c r="CL32" s="434"/>
      <c r="CM32" s="434"/>
      <c r="CN32" s="434"/>
      <c r="CO32" s="434"/>
      <c r="CP32" s="434"/>
      <c r="CQ32" s="434"/>
      <c r="CR32" s="434"/>
      <c r="CS32" s="356"/>
      <c r="CT32" s="469"/>
      <c r="CU32" s="434"/>
      <c r="CV32" s="434"/>
      <c r="CW32" s="434"/>
      <c r="CX32" s="434"/>
      <c r="CY32" s="434"/>
      <c r="CZ32" s="434"/>
      <c r="DA32" s="434"/>
      <c r="DB32" s="434"/>
      <c r="DC32" s="356"/>
      <c r="DE32" s="379">
        <f t="shared" si="0"/>
        <v>0</v>
      </c>
      <c r="DF32" s="379">
        <f t="shared" si="1"/>
        <v>0</v>
      </c>
      <c r="DG32" s="379">
        <f t="shared" si="2"/>
        <v>0</v>
      </c>
      <c r="DH32" s="379">
        <f t="shared" si="3"/>
        <v>0</v>
      </c>
      <c r="DI32" s="379">
        <f t="shared" si="4"/>
        <v>0</v>
      </c>
      <c r="DJ32" s="470">
        <f t="shared" si="5"/>
        <v>0</v>
      </c>
      <c r="DK32" s="470">
        <f t="shared" si="6"/>
        <v>0</v>
      </c>
      <c r="DL32" s="379">
        <f t="shared" si="7"/>
        <v>0</v>
      </c>
      <c r="DM32" s="379">
        <f t="shared" si="8"/>
        <v>0</v>
      </c>
      <c r="DN32" s="379">
        <f t="shared" si="9"/>
        <v>0</v>
      </c>
      <c r="DP32" s="379">
        <v>5</v>
      </c>
      <c r="DQ32" s="379">
        <v>2</v>
      </c>
      <c r="DR32" s="379">
        <v>22</v>
      </c>
      <c r="DS32" s="379">
        <v>22</v>
      </c>
      <c r="DT32" s="473">
        <v>0.15</v>
      </c>
      <c r="DU32" s="379">
        <f t="shared" si="10"/>
        <v>6.069784035361165E-2</v>
      </c>
      <c r="DV32" s="379">
        <f t="shared" si="11"/>
        <v>0.80622577482985502</v>
      </c>
      <c r="DW32" s="379">
        <f t="shared" si="12"/>
        <v>3.8739522461940464E-2</v>
      </c>
      <c r="DX32" s="473">
        <v>6</v>
      </c>
      <c r="DY32" s="379">
        <f t="shared" si="13"/>
        <v>0.84509804001425681</v>
      </c>
      <c r="DZ32" s="379">
        <f t="shared" si="14"/>
        <v>2.5495097567963922</v>
      </c>
      <c r="EA32" s="379">
        <f t="shared" si="15"/>
        <v>0.24746706317044773</v>
      </c>
      <c r="EB32" s="473">
        <v>6</v>
      </c>
      <c r="EC32" s="379">
        <f t="shared" si="16"/>
        <v>0.84509804001425681</v>
      </c>
      <c r="ED32" s="379">
        <f t="shared" si="17"/>
        <v>2.5495097567963922</v>
      </c>
      <c r="EE32" s="379">
        <f t="shared" si="18"/>
        <v>0.24746706317044773</v>
      </c>
      <c r="EF32">
        <v>0</v>
      </c>
      <c r="EG32" s="379">
        <f t="shared" si="19"/>
        <v>0</v>
      </c>
      <c r="EH32" s="379">
        <f t="shared" si="20"/>
        <v>0.70710678118654757</v>
      </c>
      <c r="EI32" s="379">
        <f t="shared" si="21"/>
        <v>0</v>
      </c>
      <c r="EJ32" s="473">
        <v>0</v>
      </c>
      <c r="EK32" s="379">
        <f t="shared" si="22"/>
        <v>0</v>
      </c>
      <c r="EL32" s="379">
        <f t="shared" si="23"/>
        <v>0.70710678118654757</v>
      </c>
      <c r="EM32" s="379">
        <f t="shared" si="24"/>
        <v>0</v>
      </c>
      <c r="EO32" s="366"/>
      <c r="EP32" s="349"/>
      <c r="EQ32" s="349"/>
      <c r="ER32" s="349"/>
      <c r="ES32" s="349"/>
      <c r="ET32" s="352"/>
      <c r="EU32" s="366" t="s">
        <v>311</v>
      </c>
      <c r="EV32" s="349"/>
      <c r="EW32" s="349"/>
      <c r="EX32" s="349"/>
      <c r="EY32" s="349"/>
      <c r="EZ32" s="349"/>
      <c r="FA32" s="352"/>
    </row>
    <row r="33" spans="1:157">
      <c r="A33" s="379" t="s">
        <v>222</v>
      </c>
      <c r="B33" s="379">
        <v>2</v>
      </c>
      <c r="C33" s="379">
        <v>19</v>
      </c>
      <c r="D33" s="379">
        <v>19</v>
      </c>
      <c r="E33" s="379"/>
      <c r="F33" s="379"/>
      <c r="G33" s="469"/>
      <c r="H33" s="434"/>
      <c r="I33" s="434"/>
      <c r="J33" s="434"/>
      <c r="K33" s="434"/>
      <c r="L33" s="434"/>
      <c r="M33" s="434"/>
      <c r="N33" s="434"/>
      <c r="O33" s="434"/>
      <c r="P33" s="356"/>
      <c r="Q33" s="469"/>
      <c r="R33" s="434"/>
      <c r="S33" s="434"/>
      <c r="T33" s="434"/>
      <c r="U33" s="434"/>
      <c r="V33" s="434"/>
      <c r="W33" s="434"/>
      <c r="X33" s="434"/>
      <c r="Y33" s="434"/>
      <c r="Z33" s="356"/>
      <c r="AA33" s="469"/>
      <c r="AB33" s="434"/>
      <c r="AC33" s="434"/>
      <c r="AD33" s="434"/>
      <c r="AE33" s="434"/>
      <c r="AF33" s="434"/>
      <c r="AG33" s="434"/>
      <c r="AH33" s="434"/>
      <c r="AI33" s="434"/>
      <c r="AJ33" s="356"/>
      <c r="AK33" s="469"/>
      <c r="AL33" s="434"/>
      <c r="AM33" s="434"/>
      <c r="AN33" s="434"/>
      <c r="AO33" s="434"/>
      <c r="AP33" s="434"/>
      <c r="AQ33" s="434"/>
      <c r="AR33" s="434"/>
      <c r="AS33" s="434"/>
      <c r="AT33" s="356"/>
      <c r="AU33" s="469"/>
      <c r="AV33" s="434"/>
      <c r="AW33" s="434"/>
      <c r="AX33" s="434"/>
      <c r="AY33" s="434"/>
      <c r="AZ33" s="434"/>
      <c r="BA33" s="434"/>
      <c r="BB33" s="434"/>
      <c r="BC33" s="434"/>
      <c r="BD33" s="356"/>
      <c r="BE33" s="379"/>
      <c r="BF33" s="469"/>
      <c r="BG33" s="434"/>
      <c r="BH33" s="434"/>
      <c r="BI33" s="434"/>
      <c r="BJ33" s="434"/>
      <c r="BK33" s="434"/>
      <c r="BL33" s="434"/>
      <c r="BM33" s="434"/>
      <c r="BN33" s="434"/>
      <c r="BO33" s="356"/>
      <c r="BP33" s="469"/>
      <c r="BQ33" s="434"/>
      <c r="BR33" s="434"/>
      <c r="BS33" s="434"/>
      <c r="BT33" s="434"/>
      <c r="BU33" s="434"/>
      <c r="BV33" s="434"/>
      <c r="BW33" s="434"/>
      <c r="BX33" s="434"/>
      <c r="BY33" s="356"/>
      <c r="BZ33" s="469"/>
      <c r="CA33" s="434"/>
      <c r="CB33" s="434"/>
      <c r="CC33" s="434"/>
      <c r="CD33" s="434"/>
      <c r="CE33" s="434"/>
      <c r="CF33" s="434"/>
      <c r="CG33" s="434"/>
      <c r="CH33" s="434"/>
      <c r="CI33" s="356"/>
      <c r="CJ33" s="469"/>
      <c r="CK33" s="434"/>
      <c r="CL33" s="434"/>
      <c r="CM33" s="434"/>
      <c r="CN33" s="434"/>
      <c r="CO33" s="434"/>
      <c r="CP33" s="434"/>
      <c r="CQ33" s="434"/>
      <c r="CR33" s="434"/>
      <c r="CS33" s="356"/>
      <c r="CT33" s="469"/>
      <c r="CU33" s="434"/>
      <c r="CV33" s="434"/>
      <c r="CW33" s="434"/>
      <c r="CX33" s="434"/>
      <c r="CY33" s="434"/>
      <c r="CZ33" s="434"/>
      <c r="DA33" s="434"/>
      <c r="DB33" s="434"/>
      <c r="DC33" s="356"/>
      <c r="DE33" s="379">
        <f t="shared" si="0"/>
        <v>0</v>
      </c>
      <c r="DF33" s="379">
        <f t="shared" si="1"/>
        <v>0</v>
      </c>
      <c r="DG33" s="379">
        <f t="shared" si="2"/>
        <v>0</v>
      </c>
      <c r="DH33" s="379">
        <f t="shared" si="3"/>
        <v>0</v>
      </c>
      <c r="DI33" s="379">
        <f t="shared" si="4"/>
        <v>0</v>
      </c>
      <c r="DJ33" s="470">
        <f t="shared" si="5"/>
        <v>0</v>
      </c>
      <c r="DK33" s="470">
        <f t="shared" si="6"/>
        <v>0</v>
      </c>
      <c r="DL33" s="379">
        <f t="shared" si="7"/>
        <v>0</v>
      </c>
      <c r="DM33" s="379">
        <f t="shared" si="8"/>
        <v>0</v>
      </c>
      <c r="DN33" s="379">
        <f t="shared" si="9"/>
        <v>0</v>
      </c>
      <c r="DP33" s="379">
        <v>5</v>
      </c>
      <c r="DQ33" s="379">
        <v>3</v>
      </c>
      <c r="DR33" s="379">
        <v>8</v>
      </c>
      <c r="DS33" s="379">
        <v>33</v>
      </c>
      <c r="DT33" s="473">
        <v>0</v>
      </c>
      <c r="DU33" s="379">
        <f t="shared" si="10"/>
        <v>0</v>
      </c>
      <c r="DV33" s="379">
        <f t="shared" si="11"/>
        <v>0.70710678118654757</v>
      </c>
      <c r="DW33" s="379">
        <f t="shared" si="12"/>
        <v>0</v>
      </c>
      <c r="DX33" s="473">
        <v>0</v>
      </c>
      <c r="DY33" s="379">
        <f t="shared" si="13"/>
        <v>0</v>
      </c>
      <c r="DZ33" s="379">
        <f t="shared" si="14"/>
        <v>0.70710678118654757</v>
      </c>
      <c r="EA33" s="379">
        <f t="shared" si="15"/>
        <v>0</v>
      </c>
      <c r="EB33" s="473">
        <v>0</v>
      </c>
      <c r="EC33" s="379">
        <f t="shared" si="16"/>
        <v>0</v>
      </c>
      <c r="ED33" s="379">
        <f t="shared" si="17"/>
        <v>0.70710678118654757</v>
      </c>
      <c r="EE33" s="379">
        <f t="shared" si="18"/>
        <v>0</v>
      </c>
      <c r="EF33">
        <v>0</v>
      </c>
      <c r="EG33" s="379">
        <f t="shared" si="19"/>
        <v>0</v>
      </c>
      <c r="EH33" s="379">
        <f t="shared" si="20"/>
        <v>0.70710678118654757</v>
      </c>
      <c r="EI33" s="379">
        <f t="shared" si="21"/>
        <v>0</v>
      </c>
      <c r="EJ33" s="473">
        <v>0</v>
      </c>
      <c r="EK33" s="379">
        <f t="shared" si="22"/>
        <v>0</v>
      </c>
      <c r="EL33" s="379">
        <f t="shared" si="23"/>
        <v>0.70710678118654757</v>
      </c>
      <c r="EM33" s="379">
        <f t="shared" si="24"/>
        <v>0</v>
      </c>
      <c r="EO33" s="366" t="s">
        <v>305</v>
      </c>
      <c r="EP33" s="349"/>
      <c r="EQ33" s="349"/>
      <c r="ER33" s="349"/>
      <c r="ES33" s="349"/>
      <c r="ET33" s="352"/>
      <c r="EU33" s="366"/>
      <c r="EV33" s="349"/>
      <c r="EW33" s="349"/>
      <c r="EX33" s="349"/>
      <c r="EY33" s="349"/>
      <c r="EZ33" s="349"/>
      <c r="FA33" s="352"/>
    </row>
    <row r="34" spans="1:157">
      <c r="A34" s="379" t="s">
        <v>222</v>
      </c>
      <c r="B34" s="379">
        <v>2</v>
      </c>
      <c r="C34" s="379">
        <v>20</v>
      </c>
      <c r="D34" s="379">
        <v>20</v>
      </c>
      <c r="E34" s="379"/>
      <c r="F34" s="379"/>
      <c r="G34" s="469"/>
      <c r="H34" s="434"/>
      <c r="I34" s="434"/>
      <c r="J34" s="434"/>
      <c r="K34" s="434"/>
      <c r="L34" s="434"/>
      <c r="M34" s="434"/>
      <c r="N34" s="434"/>
      <c r="O34" s="434"/>
      <c r="P34" s="356"/>
      <c r="Q34" s="469"/>
      <c r="R34" s="434"/>
      <c r="S34" s="434"/>
      <c r="T34" s="434"/>
      <c r="U34" s="434"/>
      <c r="V34" s="434"/>
      <c r="W34" s="434"/>
      <c r="X34" s="434"/>
      <c r="Y34" s="434"/>
      <c r="Z34" s="356"/>
      <c r="AA34" s="469"/>
      <c r="AB34" s="434"/>
      <c r="AC34" s="434"/>
      <c r="AD34" s="434"/>
      <c r="AE34" s="434"/>
      <c r="AF34" s="434"/>
      <c r="AG34" s="434"/>
      <c r="AH34" s="434"/>
      <c r="AI34" s="434"/>
      <c r="AJ34" s="356"/>
      <c r="AK34" s="469"/>
      <c r="AL34" s="434"/>
      <c r="AM34" s="434"/>
      <c r="AN34" s="434"/>
      <c r="AO34" s="434"/>
      <c r="AP34" s="434"/>
      <c r="AQ34" s="434"/>
      <c r="AR34" s="434"/>
      <c r="AS34" s="434"/>
      <c r="AT34" s="356"/>
      <c r="AU34" s="469"/>
      <c r="AV34" s="434"/>
      <c r="AW34" s="434"/>
      <c r="AX34" s="434"/>
      <c r="AY34" s="434"/>
      <c r="AZ34" s="434"/>
      <c r="BA34" s="434"/>
      <c r="BB34" s="434"/>
      <c r="BC34" s="434"/>
      <c r="BD34" s="356"/>
      <c r="BE34" s="379"/>
      <c r="BF34" s="469"/>
      <c r="BG34" s="434"/>
      <c r="BH34" s="434"/>
      <c r="BI34" s="434"/>
      <c r="BJ34" s="434"/>
      <c r="BK34" s="434"/>
      <c r="BL34" s="434"/>
      <c r="BM34" s="434"/>
      <c r="BN34" s="434"/>
      <c r="BO34" s="356"/>
      <c r="BP34" s="469"/>
      <c r="BQ34" s="434"/>
      <c r="BR34" s="434"/>
      <c r="BS34" s="434"/>
      <c r="BT34" s="434"/>
      <c r="BU34" s="434"/>
      <c r="BV34" s="434"/>
      <c r="BW34" s="434"/>
      <c r="BX34" s="434"/>
      <c r="BY34" s="356"/>
      <c r="BZ34" s="469"/>
      <c r="CA34" s="434"/>
      <c r="CB34" s="434"/>
      <c r="CC34" s="434"/>
      <c r="CD34" s="434"/>
      <c r="CE34" s="434"/>
      <c r="CF34" s="434"/>
      <c r="CG34" s="434"/>
      <c r="CH34" s="434"/>
      <c r="CI34" s="356"/>
      <c r="CJ34" s="469"/>
      <c r="CK34" s="434"/>
      <c r="CL34" s="434"/>
      <c r="CM34" s="434"/>
      <c r="CN34" s="434"/>
      <c r="CO34" s="434"/>
      <c r="CP34" s="434"/>
      <c r="CQ34" s="434"/>
      <c r="CR34" s="434"/>
      <c r="CS34" s="356"/>
      <c r="CT34" s="469"/>
      <c r="CU34" s="434"/>
      <c r="CV34" s="434"/>
      <c r="CW34" s="434"/>
      <c r="CX34" s="434"/>
      <c r="CY34" s="434"/>
      <c r="CZ34" s="434"/>
      <c r="DA34" s="434"/>
      <c r="DB34" s="434"/>
      <c r="DC34" s="356"/>
      <c r="DE34" s="379">
        <f t="shared" si="0"/>
        <v>0</v>
      </c>
      <c r="DF34" s="379">
        <f t="shared" si="1"/>
        <v>0</v>
      </c>
      <c r="DG34" s="379">
        <f t="shared" si="2"/>
        <v>0</v>
      </c>
      <c r="DH34" s="379">
        <f t="shared" si="3"/>
        <v>0</v>
      </c>
      <c r="DI34" s="379">
        <f t="shared" si="4"/>
        <v>0</v>
      </c>
      <c r="DJ34" s="470">
        <f t="shared" si="5"/>
        <v>0</v>
      </c>
      <c r="DK34" s="470">
        <f t="shared" si="6"/>
        <v>0</v>
      </c>
      <c r="DL34" s="379">
        <f t="shared" si="7"/>
        <v>0</v>
      </c>
      <c r="DM34" s="379">
        <f t="shared" si="8"/>
        <v>0</v>
      </c>
      <c r="DN34" s="379">
        <f t="shared" si="9"/>
        <v>0</v>
      </c>
      <c r="DP34" s="379">
        <v>5</v>
      </c>
      <c r="DQ34" s="379">
        <v>4</v>
      </c>
      <c r="DR34" s="379">
        <v>19</v>
      </c>
      <c r="DS34" s="379">
        <v>44</v>
      </c>
      <c r="DT34" s="473">
        <v>1</v>
      </c>
      <c r="DU34" s="379">
        <f t="shared" si="10"/>
        <v>0.3010299956639812</v>
      </c>
      <c r="DV34" s="379">
        <f t="shared" si="11"/>
        <v>1.2247448713915889</v>
      </c>
      <c r="DW34" s="379">
        <f t="shared" si="12"/>
        <v>0.1001674211615598</v>
      </c>
      <c r="DX34" s="473">
        <v>18</v>
      </c>
      <c r="DY34" s="379">
        <f t="shared" si="13"/>
        <v>1.2787536009528289</v>
      </c>
      <c r="DZ34" s="379">
        <f t="shared" si="14"/>
        <v>4.3011626335213133</v>
      </c>
      <c r="EA34" s="379">
        <f t="shared" si="15"/>
        <v>0.43814903058417032</v>
      </c>
      <c r="EB34" s="473">
        <v>4</v>
      </c>
      <c r="EC34" s="379">
        <f t="shared" si="16"/>
        <v>0.69897000433601886</v>
      </c>
      <c r="ED34" s="379">
        <f t="shared" si="17"/>
        <v>2.1213203435596424</v>
      </c>
      <c r="EE34" s="379">
        <f t="shared" si="18"/>
        <v>0.20135792079033082</v>
      </c>
      <c r="EF34">
        <v>14.000000000000002</v>
      </c>
      <c r="EG34" s="379">
        <f t="shared" si="19"/>
        <v>1.1760912590556813</v>
      </c>
      <c r="EH34" s="379">
        <f t="shared" si="20"/>
        <v>3.8078865529319543</v>
      </c>
      <c r="EI34" s="379">
        <f t="shared" si="21"/>
        <v>0.38349700393093333</v>
      </c>
      <c r="EJ34" s="473">
        <v>0</v>
      </c>
      <c r="EK34" s="379">
        <f t="shared" si="22"/>
        <v>0</v>
      </c>
      <c r="EL34" s="379">
        <f t="shared" si="23"/>
        <v>0.70710678118654757</v>
      </c>
      <c r="EM34" s="379">
        <f t="shared" si="24"/>
        <v>0</v>
      </c>
      <c r="EO34" s="366"/>
      <c r="EP34" s="349"/>
      <c r="EQ34" s="349"/>
      <c r="ER34" s="349"/>
      <c r="ES34" s="349"/>
      <c r="ET34" s="352"/>
      <c r="EU34" s="366"/>
      <c r="EV34" s="349"/>
      <c r="EW34" s="349"/>
      <c r="EX34" s="349"/>
      <c r="EY34" s="349"/>
      <c r="EZ34" s="349"/>
      <c r="FA34" s="352"/>
    </row>
    <row r="35" spans="1:157">
      <c r="A35" s="379">
        <v>10</v>
      </c>
      <c r="B35" s="379">
        <v>2</v>
      </c>
      <c r="C35" s="379">
        <v>21</v>
      </c>
      <c r="D35" s="379">
        <v>21</v>
      </c>
      <c r="E35" s="379"/>
      <c r="F35" s="379"/>
      <c r="G35" s="469"/>
      <c r="H35" s="434"/>
      <c r="I35" s="434"/>
      <c r="J35" s="434"/>
      <c r="K35" s="434"/>
      <c r="L35" s="434"/>
      <c r="M35" s="434"/>
      <c r="N35" s="434"/>
      <c r="O35" s="434"/>
      <c r="P35" s="356"/>
      <c r="Q35" s="469"/>
      <c r="R35" s="434"/>
      <c r="S35" s="434"/>
      <c r="T35" s="434"/>
      <c r="U35" s="434"/>
      <c r="V35" s="434"/>
      <c r="W35" s="434"/>
      <c r="X35" s="434"/>
      <c r="Y35" s="434"/>
      <c r="Z35" s="356"/>
      <c r="AA35" s="469"/>
      <c r="AB35" s="434"/>
      <c r="AC35" s="434"/>
      <c r="AD35" s="434"/>
      <c r="AE35" s="434"/>
      <c r="AF35" s="434"/>
      <c r="AG35" s="434"/>
      <c r="AH35" s="434"/>
      <c r="AI35" s="434"/>
      <c r="AJ35" s="356"/>
      <c r="AK35" s="469"/>
      <c r="AL35" s="434"/>
      <c r="AM35" s="434"/>
      <c r="AN35" s="434"/>
      <c r="AO35" s="434"/>
      <c r="AP35" s="434"/>
      <c r="AQ35" s="434"/>
      <c r="AR35" s="434"/>
      <c r="AS35" s="434"/>
      <c r="AT35" s="356"/>
      <c r="AU35" s="469"/>
      <c r="AV35" s="434"/>
      <c r="AW35" s="434"/>
      <c r="AX35" s="434"/>
      <c r="AY35" s="434"/>
      <c r="AZ35" s="434"/>
      <c r="BA35" s="434"/>
      <c r="BB35" s="434"/>
      <c r="BC35" s="434"/>
      <c r="BD35" s="356"/>
      <c r="BE35" s="379"/>
      <c r="BF35" s="469"/>
      <c r="BG35" s="434"/>
      <c r="BH35" s="434"/>
      <c r="BI35" s="434"/>
      <c r="BJ35" s="434"/>
      <c r="BK35" s="434"/>
      <c r="BL35" s="434"/>
      <c r="BM35" s="434"/>
      <c r="BN35" s="434"/>
      <c r="BO35" s="356"/>
      <c r="BP35" s="469"/>
      <c r="BQ35" s="434"/>
      <c r="BR35" s="434"/>
      <c r="BS35" s="434"/>
      <c r="BT35" s="434"/>
      <c r="BU35" s="434"/>
      <c r="BV35" s="434"/>
      <c r="BW35" s="434"/>
      <c r="BX35" s="434"/>
      <c r="BY35" s="356"/>
      <c r="BZ35" s="469"/>
      <c r="CA35" s="434"/>
      <c r="CB35" s="434"/>
      <c r="CC35" s="434"/>
      <c r="CD35" s="434"/>
      <c r="CE35" s="434"/>
      <c r="CF35" s="434"/>
      <c r="CG35" s="434"/>
      <c r="CH35" s="434"/>
      <c r="CI35" s="356"/>
      <c r="CJ35" s="469"/>
      <c r="CK35" s="434"/>
      <c r="CL35" s="434"/>
      <c r="CM35" s="434"/>
      <c r="CN35" s="434"/>
      <c r="CO35" s="434"/>
      <c r="CP35" s="434"/>
      <c r="CQ35" s="434"/>
      <c r="CR35" s="434"/>
      <c r="CS35" s="356"/>
      <c r="CT35" s="469"/>
      <c r="CU35" s="434"/>
      <c r="CV35" s="434"/>
      <c r="CW35" s="434"/>
      <c r="CX35" s="434"/>
      <c r="CY35" s="434"/>
      <c r="CZ35" s="434"/>
      <c r="DA35" s="434"/>
      <c r="DB35" s="434"/>
      <c r="DC35" s="356"/>
      <c r="DE35" s="379">
        <f t="shared" si="0"/>
        <v>0</v>
      </c>
      <c r="DF35" s="379">
        <f t="shared" si="1"/>
        <v>0</v>
      </c>
      <c r="DG35" s="379">
        <f t="shared" si="2"/>
        <v>0</v>
      </c>
      <c r="DH35" s="379">
        <f t="shared" si="3"/>
        <v>0</v>
      </c>
      <c r="DI35" s="379">
        <f t="shared" si="4"/>
        <v>0</v>
      </c>
      <c r="DJ35" s="470">
        <f t="shared" si="5"/>
        <v>0</v>
      </c>
      <c r="DK35" s="470">
        <f t="shared" si="6"/>
        <v>0</v>
      </c>
      <c r="DL35" s="379">
        <f t="shared" si="7"/>
        <v>0</v>
      </c>
      <c r="DM35" s="379">
        <f t="shared" si="8"/>
        <v>0</v>
      </c>
      <c r="DN35" s="379">
        <f t="shared" si="9"/>
        <v>0</v>
      </c>
      <c r="DP35" s="379">
        <v>6</v>
      </c>
      <c r="DQ35" s="379">
        <v>1</v>
      </c>
      <c r="DR35" s="379">
        <v>7</v>
      </c>
      <c r="DS35" s="379">
        <v>7</v>
      </c>
      <c r="DT35" s="473">
        <v>0.28000000000000003</v>
      </c>
      <c r="DU35" s="379">
        <f t="shared" si="10"/>
        <v>0.10720996964786837</v>
      </c>
      <c r="DV35" s="379">
        <f t="shared" si="11"/>
        <v>0.88317608663278468</v>
      </c>
      <c r="DW35" s="379">
        <f t="shared" si="12"/>
        <v>5.2939751066186251E-2</v>
      </c>
      <c r="DX35" s="473">
        <v>10</v>
      </c>
      <c r="DY35" s="379">
        <f t="shared" si="13"/>
        <v>1.0413926851582251</v>
      </c>
      <c r="DZ35" s="379">
        <f t="shared" si="14"/>
        <v>3.2403703492039302</v>
      </c>
      <c r="EA35" s="379">
        <f t="shared" si="15"/>
        <v>0.32175055439664224</v>
      </c>
      <c r="EB35" s="473">
        <v>2</v>
      </c>
      <c r="EC35" s="379">
        <f t="shared" si="16"/>
        <v>0.47712125471966244</v>
      </c>
      <c r="ED35" s="379">
        <f t="shared" si="17"/>
        <v>1.5811388300841898</v>
      </c>
      <c r="EE35" s="379">
        <f t="shared" si="18"/>
        <v>0.14189705460416391</v>
      </c>
      <c r="EF35">
        <v>8</v>
      </c>
      <c r="EG35" s="379">
        <f t="shared" si="19"/>
        <v>0.95424250943932487</v>
      </c>
      <c r="EH35" s="379">
        <f t="shared" si="20"/>
        <v>2.9154759474226504</v>
      </c>
      <c r="EI35" s="379">
        <f t="shared" si="21"/>
        <v>0.28675655221154839</v>
      </c>
      <c r="EJ35" s="473">
        <v>0</v>
      </c>
      <c r="EK35" s="379">
        <f t="shared" si="22"/>
        <v>0</v>
      </c>
      <c r="EL35" s="379">
        <f t="shared" si="23"/>
        <v>0.70710678118654757</v>
      </c>
      <c r="EM35" s="379">
        <f t="shared" si="24"/>
        <v>0</v>
      </c>
      <c r="EO35" s="366" t="s">
        <v>306</v>
      </c>
      <c r="EP35" s="349"/>
      <c r="EQ35" s="349"/>
      <c r="ER35" s="349"/>
      <c r="ES35" s="349"/>
      <c r="ET35" s="352"/>
      <c r="EU35" s="366"/>
      <c r="EV35" s="349"/>
      <c r="EW35" s="349"/>
      <c r="EX35" s="349"/>
      <c r="EY35" s="349"/>
      <c r="EZ35" s="349"/>
      <c r="FA35" s="352"/>
    </row>
    <row r="36" spans="1:157">
      <c r="A36" s="379">
        <v>5</v>
      </c>
      <c r="B36" s="379">
        <v>2</v>
      </c>
      <c r="C36" s="379">
        <v>22</v>
      </c>
      <c r="D36" s="379">
        <v>22</v>
      </c>
      <c r="E36" s="379">
        <v>0</v>
      </c>
      <c r="F36" s="379"/>
      <c r="G36" s="469">
        <v>0</v>
      </c>
      <c r="H36" s="434">
        <v>0</v>
      </c>
      <c r="I36" s="434">
        <v>0</v>
      </c>
      <c r="J36" s="434">
        <v>0</v>
      </c>
      <c r="K36" s="434">
        <v>0</v>
      </c>
      <c r="L36" s="434">
        <v>0</v>
      </c>
      <c r="M36" s="434">
        <v>0</v>
      </c>
      <c r="N36" s="434">
        <v>0</v>
      </c>
      <c r="O36" s="434">
        <v>0</v>
      </c>
      <c r="P36" s="356">
        <v>0</v>
      </c>
      <c r="Q36" s="469">
        <v>0</v>
      </c>
      <c r="R36" s="434">
        <v>0</v>
      </c>
      <c r="S36" s="434">
        <v>0</v>
      </c>
      <c r="T36" s="434">
        <v>0</v>
      </c>
      <c r="U36" s="434">
        <v>0</v>
      </c>
      <c r="V36" s="434">
        <v>0</v>
      </c>
      <c r="W36" s="434">
        <v>0</v>
      </c>
      <c r="X36" s="434">
        <v>0</v>
      </c>
      <c r="Y36" s="434">
        <v>0</v>
      </c>
      <c r="Z36" s="356">
        <v>0</v>
      </c>
      <c r="AA36" s="469">
        <v>0</v>
      </c>
      <c r="AB36" s="434">
        <v>0</v>
      </c>
      <c r="AC36" s="434">
        <v>0</v>
      </c>
      <c r="AD36" s="434">
        <v>0</v>
      </c>
      <c r="AE36" s="434">
        <v>0</v>
      </c>
      <c r="AF36" s="434">
        <v>0</v>
      </c>
      <c r="AG36" s="434">
        <v>0</v>
      </c>
      <c r="AH36" s="434">
        <v>0</v>
      </c>
      <c r="AI36" s="434">
        <v>0</v>
      </c>
      <c r="AJ36" s="356">
        <v>0</v>
      </c>
      <c r="AK36" s="469">
        <v>0.5</v>
      </c>
      <c r="AL36" s="434">
        <v>0</v>
      </c>
      <c r="AM36" s="434">
        <v>0</v>
      </c>
      <c r="AN36" s="434">
        <v>0</v>
      </c>
      <c r="AO36" s="434">
        <v>0</v>
      </c>
      <c r="AP36" s="434">
        <v>0</v>
      </c>
      <c r="AQ36" s="434">
        <v>0</v>
      </c>
      <c r="AR36" s="434">
        <v>0</v>
      </c>
      <c r="AS36" s="434">
        <v>0</v>
      </c>
      <c r="AT36" s="356">
        <v>0</v>
      </c>
      <c r="AU36" s="469">
        <v>2</v>
      </c>
      <c r="AV36" s="434">
        <v>5</v>
      </c>
      <c r="AW36" s="434">
        <v>0</v>
      </c>
      <c r="AX36" s="434">
        <v>0</v>
      </c>
      <c r="AY36" s="434">
        <v>0</v>
      </c>
      <c r="AZ36" s="434">
        <v>0</v>
      </c>
      <c r="BA36" s="434">
        <v>0</v>
      </c>
      <c r="BB36" s="434">
        <v>0</v>
      </c>
      <c r="BC36" s="434">
        <v>0</v>
      </c>
      <c r="BD36" s="356">
        <v>0</v>
      </c>
      <c r="BE36" s="379"/>
      <c r="BF36" s="469">
        <v>0</v>
      </c>
      <c r="BG36" s="434">
        <v>0</v>
      </c>
      <c r="BH36" s="434">
        <v>0</v>
      </c>
      <c r="BI36" s="434">
        <v>0</v>
      </c>
      <c r="BJ36" s="434">
        <v>0</v>
      </c>
      <c r="BK36" s="434">
        <v>0</v>
      </c>
      <c r="BL36" s="434">
        <v>0</v>
      </c>
      <c r="BM36" s="434">
        <v>0</v>
      </c>
      <c r="BN36" s="434">
        <v>0</v>
      </c>
      <c r="BO36" s="356">
        <v>0</v>
      </c>
      <c r="BP36" s="469">
        <v>0</v>
      </c>
      <c r="BQ36" s="434">
        <v>0</v>
      </c>
      <c r="BR36" s="434">
        <v>0</v>
      </c>
      <c r="BS36" s="434">
        <v>0</v>
      </c>
      <c r="BT36" s="434">
        <v>0</v>
      </c>
      <c r="BU36" s="434">
        <v>0</v>
      </c>
      <c r="BV36" s="434">
        <v>0</v>
      </c>
      <c r="BW36" s="434">
        <v>0</v>
      </c>
      <c r="BX36" s="434">
        <v>0</v>
      </c>
      <c r="BY36" s="356">
        <v>0</v>
      </c>
      <c r="BZ36" s="469">
        <v>0</v>
      </c>
      <c r="CA36" s="434">
        <v>0</v>
      </c>
      <c r="CB36" s="434">
        <v>0</v>
      </c>
      <c r="CC36" s="434">
        <v>0</v>
      </c>
      <c r="CD36" s="434">
        <v>0</v>
      </c>
      <c r="CE36" s="434">
        <v>0</v>
      </c>
      <c r="CF36" s="434">
        <v>0</v>
      </c>
      <c r="CG36" s="434">
        <v>0</v>
      </c>
      <c r="CH36" s="434">
        <v>0</v>
      </c>
      <c r="CI36" s="356">
        <v>0</v>
      </c>
      <c r="CJ36" s="469">
        <v>3</v>
      </c>
      <c r="CK36" s="434">
        <v>0</v>
      </c>
      <c r="CL36" s="434">
        <v>0</v>
      </c>
      <c r="CM36" s="434">
        <v>0</v>
      </c>
      <c r="CN36" s="434">
        <v>0</v>
      </c>
      <c r="CO36" s="434">
        <v>0</v>
      </c>
      <c r="CP36" s="434">
        <v>0</v>
      </c>
      <c r="CQ36" s="434">
        <v>0</v>
      </c>
      <c r="CR36" s="434">
        <v>0</v>
      </c>
      <c r="CS36" s="356">
        <v>0</v>
      </c>
      <c r="CT36" s="469">
        <v>3</v>
      </c>
      <c r="CU36" s="434">
        <v>3</v>
      </c>
      <c r="CV36" s="434">
        <v>0</v>
      </c>
      <c r="CW36" s="434">
        <v>0</v>
      </c>
      <c r="CX36" s="434">
        <v>0</v>
      </c>
      <c r="CY36" s="434">
        <v>0</v>
      </c>
      <c r="CZ36" s="434">
        <v>0</v>
      </c>
      <c r="DA36" s="434">
        <v>0</v>
      </c>
      <c r="DB36" s="434">
        <v>0</v>
      </c>
      <c r="DC36" s="356">
        <v>0</v>
      </c>
      <c r="DE36" s="379">
        <f t="shared" si="0"/>
        <v>0</v>
      </c>
      <c r="DF36" s="379">
        <f t="shared" si="1"/>
        <v>0</v>
      </c>
      <c r="DG36" s="379">
        <f t="shared" si="2"/>
        <v>0</v>
      </c>
      <c r="DH36" s="379">
        <f t="shared" si="3"/>
        <v>1</v>
      </c>
      <c r="DI36" s="379">
        <f t="shared" si="4"/>
        <v>2</v>
      </c>
      <c r="DJ36" s="470">
        <f t="shared" si="5"/>
        <v>0.15</v>
      </c>
      <c r="DK36" s="470">
        <f t="shared" si="6"/>
        <v>6</v>
      </c>
      <c r="DL36" s="379">
        <f t="shared" si="7"/>
        <v>6</v>
      </c>
      <c r="DM36" s="379">
        <f t="shared" si="8"/>
        <v>0</v>
      </c>
      <c r="DN36" s="379">
        <f t="shared" si="9"/>
        <v>0</v>
      </c>
      <c r="DP36" s="379">
        <v>6</v>
      </c>
      <c r="DQ36" s="379">
        <v>2</v>
      </c>
      <c r="DR36" s="379">
        <v>24</v>
      </c>
      <c r="DS36" s="379">
        <v>24</v>
      </c>
      <c r="DT36" s="473">
        <v>5.12</v>
      </c>
      <c r="DU36" s="379">
        <f t="shared" si="10"/>
        <v>0.78675142214556115</v>
      </c>
      <c r="DV36" s="379">
        <f t="shared" si="11"/>
        <v>2.3706539182259396</v>
      </c>
      <c r="DW36" s="379">
        <f t="shared" si="12"/>
        <v>0.22825093510978595</v>
      </c>
      <c r="DX36" s="473">
        <v>44</v>
      </c>
      <c r="DY36" s="379">
        <f t="shared" si="13"/>
        <v>1.6532125137753437</v>
      </c>
      <c r="DZ36" s="379">
        <f t="shared" si="14"/>
        <v>6.6708320320631671</v>
      </c>
      <c r="EA36" s="379">
        <f t="shared" si="15"/>
        <v>0.72525322220005417</v>
      </c>
      <c r="EB36" s="473">
        <v>0</v>
      </c>
      <c r="EC36" s="379">
        <f t="shared" si="16"/>
        <v>0</v>
      </c>
      <c r="ED36" s="379">
        <f t="shared" si="17"/>
        <v>0.70710678118654757</v>
      </c>
      <c r="EE36" s="379">
        <f t="shared" si="18"/>
        <v>0</v>
      </c>
      <c r="EF36">
        <v>38</v>
      </c>
      <c r="EG36" s="379">
        <f t="shared" si="19"/>
        <v>1.5910646070264991</v>
      </c>
      <c r="EH36" s="379">
        <f t="shared" si="20"/>
        <v>6.2048368229954285</v>
      </c>
      <c r="EI36" s="379">
        <f t="shared" si="21"/>
        <v>0.66421523787796666</v>
      </c>
      <c r="EJ36" s="473">
        <v>6</v>
      </c>
      <c r="EK36" s="379">
        <f t="shared" si="22"/>
        <v>0.84509804001425681</v>
      </c>
      <c r="EL36" s="379">
        <f t="shared" si="23"/>
        <v>2.5495097567963922</v>
      </c>
      <c r="EM36" s="379">
        <f t="shared" si="24"/>
        <v>0.24746706317044773</v>
      </c>
      <c r="EO36" s="366" t="s">
        <v>323</v>
      </c>
      <c r="EP36" s="349"/>
      <c r="EQ36" s="349"/>
      <c r="ER36" s="349"/>
      <c r="ES36" s="349"/>
      <c r="ET36" s="352"/>
      <c r="EU36" s="366"/>
      <c r="EV36" s="349"/>
      <c r="EW36" s="349"/>
      <c r="EX36" s="349"/>
      <c r="EY36" s="349"/>
      <c r="EZ36" s="349"/>
      <c r="FA36" s="352"/>
    </row>
    <row r="37" spans="1:157">
      <c r="A37" s="379">
        <v>11</v>
      </c>
      <c r="B37" s="379">
        <v>2</v>
      </c>
      <c r="C37" s="379">
        <v>23</v>
      </c>
      <c r="D37" s="379">
        <v>23</v>
      </c>
      <c r="E37" s="379"/>
      <c r="F37" s="379"/>
      <c r="G37" s="469"/>
      <c r="H37" s="434"/>
      <c r="I37" s="434"/>
      <c r="J37" s="434"/>
      <c r="K37" s="434"/>
      <c r="L37" s="434"/>
      <c r="M37" s="434"/>
      <c r="N37" s="434"/>
      <c r="O37" s="434"/>
      <c r="P37" s="356"/>
      <c r="Q37" s="469"/>
      <c r="R37" s="434"/>
      <c r="S37" s="434"/>
      <c r="T37" s="434"/>
      <c r="U37" s="434"/>
      <c r="V37" s="434"/>
      <c r="W37" s="434"/>
      <c r="X37" s="434"/>
      <c r="Y37" s="434"/>
      <c r="Z37" s="356"/>
      <c r="AA37" s="469"/>
      <c r="AB37" s="434"/>
      <c r="AC37" s="434"/>
      <c r="AD37" s="434"/>
      <c r="AE37" s="434"/>
      <c r="AF37" s="434"/>
      <c r="AG37" s="434"/>
      <c r="AH37" s="434"/>
      <c r="AI37" s="434"/>
      <c r="AJ37" s="356"/>
      <c r="AK37" s="469"/>
      <c r="AL37" s="434"/>
      <c r="AM37" s="434"/>
      <c r="AN37" s="434"/>
      <c r="AO37" s="434"/>
      <c r="AP37" s="434"/>
      <c r="AQ37" s="434"/>
      <c r="AR37" s="434"/>
      <c r="AS37" s="434"/>
      <c r="AT37" s="356"/>
      <c r="AU37" s="469"/>
      <c r="AV37" s="434"/>
      <c r="AW37" s="434"/>
      <c r="AX37" s="434"/>
      <c r="AY37" s="434"/>
      <c r="AZ37" s="434"/>
      <c r="BA37" s="434"/>
      <c r="BB37" s="434"/>
      <c r="BC37" s="434"/>
      <c r="BD37" s="356"/>
      <c r="BE37" s="379"/>
      <c r="BF37" s="469"/>
      <c r="BG37" s="434"/>
      <c r="BH37" s="434"/>
      <c r="BI37" s="434"/>
      <c r="BJ37" s="434"/>
      <c r="BK37" s="434"/>
      <c r="BL37" s="434"/>
      <c r="BM37" s="434"/>
      <c r="BN37" s="434"/>
      <c r="BO37" s="356"/>
      <c r="BP37" s="469"/>
      <c r="BQ37" s="434"/>
      <c r="BR37" s="434"/>
      <c r="BS37" s="434"/>
      <c r="BT37" s="434"/>
      <c r="BU37" s="434"/>
      <c r="BV37" s="434"/>
      <c r="BW37" s="434"/>
      <c r="BX37" s="434"/>
      <c r="BY37" s="356"/>
      <c r="BZ37" s="469"/>
      <c r="CA37" s="434"/>
      <c r="CB37" s="434"/>
      <c r="CC37" s="434"/>
      <c r="CD37" s="434"/>
      <c r="CE37" s="434"/>
      <c r="CF37" s="434"/>
      <c r="CG37" s="434"/>
      <c r="CH37" s="434"/>
      <c r="CI37" s="356"/>
      <c r="CJ37" s="469"/>
      <c r="CK37" s="434"/>
      <c r="CL37" s="434"/>
      <c r="CM37" s="434"/>
      <c r="CN37" s="434"/>
      <c r="CO37" s="434"/>
      <c r="CP37" s="434"/>
      <c r="CQ37" s="434"/>
      <c r="CR37" s="434"/>
      <c r="CS37" s="356"/>
      <c r="CT37" s="469"/>
      <c r="CU37" s="434"/>
      <c r="CV37" s="434"/>
      <c r="CW37" s="434"/>
      <c r="CX37" s="434"/>
      <c r="CY37" s="434"/>
      <c r="CZ37" s="434"/>
      <c r="DA37" s="434"/>
      <c r="DB37" s="434"/>
      <c r="DC37" s="356"/>
      <c r="DE37" s="379">
        <f t="shared" si="0"/>
        <v>0</v>
      </c>
      <c r="DF37" s="379">
        <f t="shared" si="1"/>
        <v>0</v>
      </c>
      <c r="DG37" s="379">
        <f t="shared" si="2"/>
        <v>0</v>
      </c>
      <c r="DH37" s="379">
        <f t="shared" si="3"/>
        <v>0</v>
      </c>
      <c r="DI37" s="379">
        <f t="shared" si="4"/>
        <v>0</v>
      </c>
      <c r="DJ37" s="470">
        <f t="shared" si="5"/>
        <v>0</v>
      </c>
      <c r="DK37" s="470">
        <f t="shared" si="6"/>
        <v>0</v>
      </c>
      <c r="DL37" s="379">
        <f t="shared" si="7"/>
        <v>0</v>
      </c>
      <c r="DM37" s="379">
        <f t="shared" si="8"/>
        <v>0</v>
      </c>
      <c r="DN37" s="379">
        <f t="shared" si="9"/>
        <v>0</v>
      </c>
      <c r="DP37" s="379">
        <v>6</v>
      </c>
      <c r="DQ37" s="379">
        <v>3</v>
      </c>
      <c r="DR37" s="379">
        <v>9</v>
      </c>
      <c r="DS37" s="379">
        <v>34</v>
      </c>
      <c r="DT37" s="473">
        <v>1</v>
      </c>
      <c r="DU37" s="379">
        <f t="shared" si="10"/>
        <v>0.3010299956639812</v>
      </c>
      <c r="DV37" s="379">
        <f t="shared" si="11"/>
        <v>1.2247448713915889</v>
      </c>
      <c r="DW37" s="379">
        <f t="shared" si="12"/>
        <v>0.1001674211615598</v>
      </c>
      <c r="DX37" s="473">
        <v>18</v>
      </c>
      <c r="DY37" s="379">
        <f t="shared" si="13"/>
        <v>1.2787536009528289</v>
      </c>
      <c r="DZ37" s="379">
        <f t="shared" si="14"/>
        <v>4.3011626335213133</v>
      </c>
      <c r="EA37" s="379">
        <f t="shared" si="15"/>
        <v>0.43814903058417032</v>
      </c>
      <c r="EB37" s="473">
        <v>6</v>
      </c>
      <c r="EC37" s="379">
        <f t="shared" si="16"/>
        <v>0.84509804001425681</v>
      </c>
      <c r="ED37" s="379">
        <f t="shared" si="17"/>
        <v>2.5495097567963922</v>
      </c>
      <c r="EE37" s="379">
        <f t="shared" si="18"/>
        <v>0.24746706317044773</v>
      </c>
      <c r="EF37">
        <v>12</v>
      </c>
      <c r="EG37" s="379">
        <f t="shared" si="19"/>
        <v>1.1139433523068367</v>
      </c>
      <c r="EH37" s="379">
        <f t="shared" si="20"/>
        <v>3.5355339059327378</v>
      </c>
      <c r="EI37" s="379">
        <f t="shared" si="21"/>
        <v>0.35374160588967152</v>
      </c>
      <c r="EJ37" s="473">
        <v>0</v>
      </c>
      <c r="EK37" s="379">
        <f t="shared" si="22"/>
        <v>0</v>
      </c>
      <c r="EL37" s="379">
        <f t="shared" si="23"/>
        <v>0.70710678118654757</v>
      </c>
      <c r="EM37" s="379">
        <f t="shared" si="24"/>
        <v>0</v>
      </c>
      <c r="EO37" s="366" t="s">
        <v>324</v>
      </c>
      <c r="EP37" s="349"/>
      <c r="EQ37" s="349"/>
      <c r="ER37" s="349"/>
      <c r="ES37" s="349"/>
      <c r="ET37" s="352"/>
      <c r="EU37" s="366"/>
      <c r="EV37" s="349"/>
      <c r="EW37" s="349"/>
      <c r="EX37" s="349"/>
      <c r="EY37" s="349"/>
      <c r="EZ37" s="349"/>
      <c r="FA37" s="352"/>
    </row>
    <row r="38" spans="1:157">
      <c r="A38" s="379">
        <v>6</v>
      </c>
      <c r="B38" s="379">
        <v>2</v>
      </c>
      <c r="C38" s="379">
        <v>24</v>
      </c>
      <c r="D38" s="379">
        <v>24</v>
      </c>
      <c r="E38" s="379"/>
      <c r="F38" s="379"/>
      <c r="G38" s="469">
        <v>10</v>
      </c>
      <c r="H38" s="434">
        <v>5</v>
      </c>
      <c r="I38" s="434">
        <v>2</v>
      </c>
      <c r="J38" s="434">
        <v>0</v>
      </c>
      <c r="K38" s="434">
        <v>0</v>
      </c>
      <c r="L38" s="434">
        <v>0</v>
      </c>
      <c r="M38" s="434">
        <v>0</v>
      </c>
      <c r="N38" s="434">
        <v>0</v>
      </c>
      <c r="O38" s="434">
        <v>0</v>
      </c>
      <c r="P38" s="356">
        <v>0</v>
      </c>
      <c r="Q38" s="469">
        <v>3</v>
      </c>
      <c r="R38" s="434">
        <v>40</v>
      </c>
      <c r="S38" s="434">
        <v>20</v>
      </c>
      <c r="T38" s="434">
        <v>20</v>
      </c>
      <c r="U38" s="434">
        <v>0</v>
      </c>
      <c r="V38" s="434">
        <v>0</v>
      </c>
      <c r="W38" s="434">
        <v>0</v>
      </c>
      <c r="X38" s="434">
        <v>0</v>
      </c>
      <c r="Y38" s="434">
        <v>0</v>
      </c>
      <c r="Z38" s="356">
        <v>0</v>
      </c>
      <c r="AA38" s="469">
        <v>2</v>
      </c>
      <c r="AB38" s="434">
        <v>2</v>
      </c>
      <c r="AC38" s="434">
        <v>10</v>
      </c>
      <c r="AD38" s="434">
        <v>20</v>
      </c>
      <c r="AE38" s="434">
        <v>20</v>
      </c>
      <c r="AF38" s="434">
        <v>0</v>
      </c>
      <c r="AG38" s="434">
        <v>0</v>
      </c>
      <c r="AH38" s="434">
        <v>0</v>
      </c>
      <c r="AI38" s="434">
        <v>0</v>
      </c>
      <c r="AJ38" s="356">
        <v>0</v>
      </c>
      <c r="AK38" s="469">
        <v>10</v>
      </c>
      <c r="AL38" s="434">
        <v>20</v>
      </c>
      <c r="AM38" s="434">
        <v>30</v>
      </c>
      <c r="AN38" s="434">
        <v>10</v>
      </c>
      <c r="AO38" s="434">
        <v>2</v>
      </c>
      <c r="AP38" s="434">
        <v>0</v>
      </c>
      <c r="AQ38" s="434">
        <v>0</v>
      </c>
      <c r="AR38" s="434">
        <v>0</v>
      </c>
      <c r="AS38" s="434">
        <v>0</v>
      </c>
      <c r="AT38" s="356">
        <v>0</v>
      </c>
      <c r="AU38" s="469">
        <v>5</v>
      </c>
      <c r="AV38" s="434">
        <v>5</v>
      </c>
      <c r="AW38" s="434">
        <v>5</v>
      </c>
      <c r="AX38" s="434">
        <v>5</v>
      </c>
      <c r="AY38" s="434">
        <v>10</v>
      </c>
      <c r="AZ38" s="434">
        <v>0</v>
      </c>
      <c r="BA38" s="434">
        <v>0</v>
      </c>
      <c r="BB38" s="434">
        <v>0</v>
      </c>
      <c r="BC38" s="434">
        <v>0</v>
      </c>
      <c r="BD38" s="356">
        <v>0</v>
      </c>
      <c r="BE38" s="379"/>
      <c r="BF38" s="469">
        <v>2</v>
      </c>
      <c r="BG38" s="434">
        <v>2</v>
      </c>
      <c r="BH38" s="434">
        <v>2</v>
      </c>
      <c r="BI38" s="434">
        <v>0</v>
      </c>
      <c r="BJ38" s="434">
        <v>0</v>
      </c>
      <c r="BK38" s="434">
        <v>0</v>
      </c>
      <c r="BL38" s="434">
        <v>0</v>
      </c>
      <c r="BM38" s="434">
        <v>0</v>
      </c>
      <c r="BN38" s="434">
        <v>0</v>
      </c>
      <c r="BO38" s="356">
        <v>0</v>
      </c>
      <c r="BP38" s="469">
        <v>2</v>
      </c>
      <c r="BQ38" s="434">
        <v>2</v>
      </c>
      <c r="BR38" s="434">
        <v>2</v>
      </c>
      <c r="BS38" s="434">
        <v>2</v>
      </c>
      <c r="BT38" s="434">
        <v>0</v>
      </c>
      <c r="BU38" s="434">
        <v>0</v>
      </c>
      <c r="BV38" s="434">
        <v>0</v>
      </c>
      <c r="BW38" s="434">
        <v>0</v>
      </c>
      <c r="BX38" s="434">
        <v>0</v>
      </c>
      <c r="BY38" s="356">
        <v>0</v>
      </c>
      <c r="BZ38" s="469">
        <v>2</v>
      </c>
      <c r="CA38" s="434">
        <v>2</v>
      </c>
      <c r="CB38" s="434">
        <v>2</v>
      </c>
      <c r="CC38" s="434">
        <v>2</v>
      </c>
      <c r="CD38" s="434">
        <v>2</v>
      </c>
      <c r="CE38" s="434">
        <v>0</v>
      </c>
      <c r="CF38" s="434">
        <v>0</v>
      </c>
      <c r="CG38" s="434">
        <v>0</v>
      </c>
      <c r="CH38" s="434">
        <v>0</v>
      </c>
      <c r="CI38" s="356">
        <v>0</v>
      </c>
      <c r="CJ38" s="469">
        <v>2</v>
      </c>
      <c r="CK38" s="434">
        <v>2</v>
      </c>
      <c r="CL38" s="434">
        <v>2</v>
      </c>
      <c r="CM38" s="434">
        <v>2</v>
      </c>
      <c r="CN38" s="434">
        <v>2</v>
      </c>
      <c r="CO38" s="434">
        <v>0</v>
      </c>
      <c r="CP38" s="434">
        <v>0</v>
      </c>
      <c r="CQ38" s="434">
        <v>0</v>
      </c>
      <c r="CR38" s="434">
        <v>0</v>
      </c>
      <c r="CS38" s="356">
        <v>0</v>
      </c>
      <c r="CT38" s="469">
        <v>1</v>
      </c>
      <c r="CU38" s="434">
        <v>1</v>
      </c>
      <c r="CV38" s="434">
        <v>1</v>
      </c>
      <c r="CW38" s="434">
        <v>2</v>
      </c>
      <c r="CX38" s="434">
        <v>2</v>
      </c>
      <c r="CY38" s="434">
        <v>0</v>
      </c>
      <c r="CZ38" s="434">
        <v>0</v>
      </c>
      <c r="DA38" s="434">
        <v>0</v>
      </c>
      <c r="DB38" s="434">
        <v>0</v>
      </c>
      <c r="DC38" s="356">
        <v>0</v>
      </c>
      <c r="DE38" s="379">
        <f t="shared" si="0"/>
        <v>3</v>
      </c>
      <c r="DF38" s="379">
        <f t="shared" si="1"/>
        <v>4</v>
      </c>
      <c r="DG38" s="379">
        <f t="shared" si="2"/>
        <v>5</v>
      </c>
      <c r="DH38" s="379">
        <f t="shared" si="3"/>
        <v>5</v>
      </c>
      <c r="DI38" s="379">
        <f t="shared" si="4"/>
        <v>5</v>
      </c>
      <c r="DJ38" s="470">
        <f t="shared" si="5"/>
        <v>5.12</v>
      </c>
      <c r="DK38" s="470">
        <f t="shared" si="6"/>
        <v>44</v>
      </c>
      <c r="DL38" s="379">
        <f t="shared" si="7"/>
        <v>0</v>
      </c>
      <c r="DM38" s="379">
        <f t="shared" si="8"/>
        <v>38</v>
      </c>
      <c r="DN38" s="379">
        <f t="shared" si="9"/>
        <v>6</v>
      </c>
      <c r="DP38" s="379">
        <v>6</v>
      </c>
      <c r="DQ38" s="379">
        <v>4</v>
      </c>
      <c r="DR38" s="379">
        <v>17</v>
      </c>
      <c r="DS38" s="379">
        <v>42</v>
      </c>
      <c r="DT38" s="473">
        <v>2.38</v>
      </c>
      <c r="DU38" s="379">
        <f t="shared" si="10"/>
        <v>0.52891670027765469</v>
      </c>
      <c r="DV38" s="379">
        <f t="shared" si="11"/>
        <v>1.697056274847714</v>
      </c>
      <c r="DW38" s="379">
        <f t="shared" si="12"/>
        <v>0.15489108207052779</v>
      </c>
      <c r="DX38" s="473">
        <v>28.000000000000004</v>
      </c>
      <c r="DY38" s="379">
        <f t="shared" si="13"/>
        <v>1.4623979978989561</v>
      </c>
      <c r="DZ38" s="379">
        <f t="shared" si="14"/>
        <v>5.3385391260156556</v>
      </c>
      <c r="EA38" s="379">
        <f t="shared" si="15"/>
        <v>0.55759882669953675</v>
      </c>
      <c r="EB38" s="473">
        <v>6</v>
      </c>
      <c r="EC38" s="379">
        <f t="shared" si="16"/>
        <v>0.84509804001425681</v>
      </c>
      <c r="ED38" s="379">
        <f t="shared" si="17"/>
        <v>2.5495097567963922</v>
      </c>
      <c r="EE38" s="379">
        <f t="shared" si="18"/>
        <v>0.24746706317044773</v>
      </c>
      <c r="EF38">
        <v>18</v>
      </c>
      <c r="EG38" s="379">
        <f t="shared" si="19"/>
        <v>1.2787536009528289</v>
      </c>
      <c r="EH38" s="379">
        <f t="shared" si="20"/>
        <v>4.3011626335213133</v>
      </c>
      <c r="EI38" s="379">
        <f t="shared" si="21"/>
        <v>0.43814903058417032</v>
      </c>
      <c r="EJ38" s="473">
        <v>4</v>
      </c>
      <c r="EK38" s="379">
        <f t="shared" si="22"/>
        <v>0.69897000433601886</v>
      </c>
      <c r="EL38" s="379">
        <f t="shared" si="23"/>
        <v>2.1213203435596424</v>
      </c>
      <c r="EM38" s="379">
        <f t="shared" si="24"/>
        <v>0.20135792079033082</v>
      </c>
      <c r="EO38" s="366" t="s">
        <v>325</v>
      </c>
      <c r="EP38" s="349"/>
      <c r="EQ38" s="349"/>
      <c r="ER38" s="349"/>
      <c r="ES38" s="349"/>
      <c r="ET38" s="352"/>
      <c r="EU38" s="366"/>
      <c r="EV38" s="349"/>
      <c r="EW38" s="349"/>
      <c r="EX38" s="349"/>
      <c r="EY38" s="349"/>
      <c r="EZ38" s="349"/>
      <c r="FA38" s="352"/>
    </row>
    <row r="39" spans="1:157">
      <c r="A39" s="379">
        <v>8</v>
      </c>
      <c r="B39" s="379">
        <v>2</v>
      </c>
      <c r="C39" s="379">
        <v>25</v>
      </c>
      <c r="D39" s="379">
        <v>25</v>
      </c>
      <c r="E39" s="379"/>
      <c r="F39" s="379"/>
      <c r="G39" s="469"/>
      <c r="H39" s="434"/>
      <c r="I39" s="434"/>
      <c r="J39" s="434"/>
      <c r="K39" s="434"/>
      <c r="L39" s="434"/>
      <c r="M39" s="434"/>
      <c r="N39" s="434"/>
      <c r="O39" s="434"/>
      <c r="P39" s="356"/>
      <c r="Q39" s="469"/>
      <c r="R39" s="434"/>
      <c r="S39" s="434"/>
      <c r="T39" s="434"/>
      <c r="U39" s="434"/>
      <c r="V39" s="434"/>
      <c r="W39" s="434"/>
      <c r="X39" s="434"/>
      <c r="Y39" s="434"/>
      <c r="Z39" s="356"/>
      <c r="AA39" s="469"/>
      <c r="AB39" s="434"/>
      <c r="AC39" s="434"/>
      <c r="AD39" s="434"/>
      <c r="AE39" s="434"/>
      <c r="AF39" s="434"/>
      <c r="AG39" s="434"/>
      <c r="AH39" s="434"/>
      <c r="AI39" s="434"/>
      <c r="AJ39" s="356"/>
      <c r="AK39" s="469"/>
      <c r="AL39" s="434"/>
      <c r="AM39" s="434"/>
      <c r="AN39" s="434"/>
      <c r="AO39" s="434"/>
      <c r="AP39" s="434"/>
      <c r="AQ39" s="434"/>
      <c r="AR39" s="434"/>
      <c r="AS39" s="434"/>
      <c r="AT39" s="356"/>
      <c r="AU39" s="469"/>
      <c r="AV39" s="434"/>
      <c r="AW39" s="434"/>
      <c r="AX39" s="434"/>
      <c r="AY39" s="434"/>
      <c r="AZ39" s="434"/>
      <c r="BA39" s="434"/>
      <c r="BB39" s="434"/>
      <c r="BC39" s="434"/>
      <c r="BD39" s="356"/>
      <c r="BE39" s="379"/>
      <c r="BF39" s="469"/>
      <c r="BG39" s="434"/>
      <c r="BH39" s="434"/>
      <c r="BI39" s="434"/>
      <c r="BJ39" s="434"/>
      <c r="BK39" s="434"/>
      <c r="BL39" s="434"/>
      <c r="BM39" s="434"/>
      <c r="BN39" s="434"/>
      <c r="BO39" s="356"/>
      <c r="BP39" s="469"/>
      <c r="BQ39" s="434"/>
      <c r="BR39" s="434"/>
      <c r="BS39" s="434"/>
      <c r="BT39" s="434"/>
      <c r="BU39" s="434"/>
      <c r="BV39" s="434"/>
      <c r="BW39" s="434"/>
      <c r="BX39" s="434"/>
      <c r="BY39" s="356"/>
      <c r="BZ39" s="469"/>
      <c r="CA39" s="434"/>
      <c r="CB39" s="434"/>
      <c r="CC39" s="434"/>
      <c r="CD39" s="434"/>
      <c r="CE39" s="434"/>
      <c r="CF39" s="434"/>
      <c r="CG39" s="434"/>
      <c r="CH39" s="434"/>
      <c r="CI39" s="356"/>
      <c r="CJ39" s="469"/>
      <c r="CK39" s="434"/>
      <c r="CL39" s="434"/>
      <c r="CM39" s="434"/>
      <c r="CN39" s="434"/>
      <c r="CO39" s="434"/>
      <c r="CP39" s="434"/>
      <c r="CQ39" s="434"/>
      <c r="CR39" s="434"/>
      <c r="CS39" s="356"/>
      <c r="CT39" s="469"/>
      <c r="CU39" s="434"/>
      <c r="CV39" s="434"/>
      <c r="CW39" s="434"/>
      <c r="CX39" s="434"/>
      <c r="CY39" s="434"/>
      <c r="CZ39" s="434"/>
      <c r="DA39" s="434"/>
      <c r="DB39" s="434"/>
      <c r="DC39" s="356"/>
      <c r="DE39" s="379">
        <f t="shared" si="0"/>
        <v>0</v>
      </c>
      <c r="DF39" s="379">
        <f t="shared" si="1"/>
        <v>0</v>
      </c>
      <c r="DG39" s="379">
        <f t="shared" si="2"/>
        <v>0</v>
      </c>
      <c r="DH39" s="379">
        <f t="shared" si="3"/>
        <v>0</v>
      </c>
      <c r="DI39" s="379">
        <f t="shared" si="4"/>
        <v>0</v>
      </c>
      <c r="DJ39" s="470">
        <f t="shared" si="5"/>
        <v>0</v>
      </c>
      <c r="DK39" s="470">
        <f t="shared" si="6"/>
        <v>0</v>
      </c>
      <c r="DL39" s="379">
        <f t="shared" si="7"/>
        <v>0</v>
      </c>
      <c r="DM39" s="379">
        <f t="shared" si="8"/>
        <v>0</v>
      </c>
      <c r="DN39" s="379">
        <f t="shared" si="9"/>
        <v>0</v>
      </c>
      <c r="DP39" s="379"/>
      <c r="DQ39" s="379"/>
      <c r="DR39" s="379"/>
      <c r="DS39" s="379"/>
      <c r="DT39" s="379"/>
      <c r="DU39" s="379"/>
      <c r="DV39" s="379"/>
      <c r="DW39" s="379"/>
      <c r="DY39" s="379"/>
      <c r="DZ39" s="379"/>
      <c r="EA39" s="379"/>
      <c r="EB39" s="379"/>
      <c r="EC39" s="379"/>
      <c r="ED39" s="379"/>
      <c r="EE39" s="379"/>
      <c r="EF39" s="379"/>
      <c r="EG39" s="379"/>
      <c r="EH39" s="379"/>
      <c r="EI39" s="379"/>
      <c r="EJ39" s="379"/>
      <c r="EO39" s="366" t="s">
        <v>326</v>
      </c>
      <c r="EP39" s="349"/>
      <c r="EQ39" s="349"/>
      <c r="ER39" s="349"/>
      <c r="ES39" s="349"/>
      <c r="ET39" s="352"/>
      <c r="EU39" s="366"/>
      <c r="EV39" s="349"/>
      <c r="EW39" s="349"/>
      <c r="EX39" s="349"/>
      <c r="EY39" s="349"/>
      <c r="EZ39" s="349"/>
      <c r="FA39" s="352"/>
    </row>
    <row r="40" spans="1:157">
      <c r="A40" s="379">
        <v>10</v>
      </c>
      <c r="B40" s="379">
        <v>3</v>
      </c>
      <c r="C40" s="379">
        <v>1</v>
      </c>
      <c r="D40" s="379">
        <v>26</v>
      </c>
      <c r="E40" s="379"/>
      <c r="F40" s="379"/>
      <c r="G40" s="469"/>
      <c r="H40" s="434"/>
      <c r="I40" s="434"/>
      <c r="J40" s="434"/>
      <c r="K40" s="434"/>
      <c r="L40" s="434"/>
      <c r="M40" s="434"/>
      <c r="N40" s="434"/>
      <c r="O40" s="434"/>
      <c r="P40" s="356"/>
      <c r="Q40" s="469"/>
      <c r="R40" s="434"/>
      <c r="S40" s="434"/>
      <c r="T40" s="434"/>
      <c r="U40" s="434"/>
      <c r="V40" s="434"/>
      <c r="W40" s="434"/>
      <c r="X40" s="434"/>
      <c r="Y40" s="434"/>
      <c r="Z40" s="356"/>
      <c r="AA40" s="469"/>
      <c r="AB40" s="434"/>
      <c r="AC40" s="434"/>
      <c r="AD40" s="434"/>
      <c r="AE40" s="434"/>
      <c r="AF40" s="434"/>
      <c r="AG40" s="434"/>
      <c r="AH40" s="434"/>
      <c r="AI40" s="434"/>
      <c r="AJ40" s="356"/>
      <c r="AK40" s="469"/>
      <c r="AL40" s="434"/>
      <c r="AM40" s="434"/>
      <c r="AN40" s="434"/>
      <c r="AO40" s="434"/>
      <c r="AP40" s="434"/>
      <c r="AQ40" s="434"/>
      <c r="AR40" s="434"/>
      <c r="AS40" s="434"/>
      <c r="AT40" s="356"/>
      <c r="AU40" s="469"/>
      <c r="AV40" s="434"/>
      <c r="AW40" s="434"/>
      <c r="AX40" s="434"/>
      <c r="AY40" s="434"/>
      <c r="AZ40" s="434"/>
      <c r="BA40" s="434"/>
      <c r="BB40" s="434"/>
      <c r="BC40" s="434"/>
      <c r="BD40" s="356"/>
      <c r="BE40" s="379"/>
      <c r="BF40" s="469"/>
      <c r="BG40" s="434"/>
      <c r="BH40" s="434"/>
      <c r="BI40" s="434"/>
      <c r="BJ40" s="434"/>
      <c r="BK40" s="434"/>
      <c r="BL40" s="434"/>
      <c r="BM40" s="434"/>
      <c r="BN40" s="434"/>
      <c r="BO40" s="356"/>
      <c r="BP40" s="469"/>
      <c r="BQ40" s="434"/>
      <c r="BR40" s="434"/>
      <c r="BS40" s="434"/>
      <c r="BT40" s="434"/>
      <c r="BU40" s="434"/>
      <c r="BV40" s="434"/>
      <c r="BW40" s="434"/>
      <c r="BX40" s="434"/>
      <c r="BY40" s="356"/>
      <c r="BZ40" s="469"/>
      <c r="CA40" s="434"/>
      <c r="CB40" s="434"/>
      <c r="CC40" s="434"/>
      <c r="CD40" s="434"/>
      <c r="CE40" s="434"/>
      <c r="CF40" s="434"/>
      <c r="CG40" s="434"/>
      <c r="CH40" s="434"/>
      <c r="CI40" s="356"/>
      <c r="CJ40" s="469"/>
      <c r="CK40" s="434"/>
      <c r="CL40" s="434"/>
      <c r="CM40" s="434"/>
      <c r="CN40" s="434"/>
      <c r="CO40" s="434"/>
      <c r="CP40" s="434"/>
      <c r="CQ40" s="434"/>
      <c r="CR40" s="434"/>
      <c r="CS40" s="356"/>
      <c r="CT40" s="469"/>
      <c r="CU40" s="434"/>
      <c r="CV40" s="434"/>
      <c r="CW40" s="434"/>
      <c r="CX40" s="434"/>
      <c r="CY40" s="434"/>
      <c r="CZ40" s="434"/>
      <c r="DA40" s="434"/>
      <c r="DB40" s="434"/>
      <c r="DC40" s="356"/>
      <c r="DE40" s="379">
        <f t="shared" si="0"/>
        <v>0</v>
      </c>
      <c r="DF40" s="379">
        <f t="shared" si="1"/>
        <v>0</v>
      </c>
      <c r="DG40" s="379">
        <f t="shared" si="2"/>
        <v>0</v>
      </c>
      <c r="DH40" s="379">
        <f t="shared" si="3"/>
        <v>0</v>
      </c>
      <c r="DI40" s="379">
        <f t="shared" si="4"/>
        <v>0</v>
      </c>
      <c r="DJ40" s="470">
        <f t="shared" si="5"/>
        <v>0</v>
      </c>
      <c r="DK40" s="470">
        <f t="shared" si="6"/>
        <v>0</v>
      </c>
      <c r="DL40" s="379">
        <f t="shared" si="7"/>
        <v>0</v>
      </c>
      <c r="DM40" s="379">
        <f t="shared" si="8"/>
        <v>0</v>
      </c>
      <c r="DN40" s="379">
        <f t="shared" si="9"/>
        <v>0</v>
      </c>
      <c r="DP40" s="379"/>
      <c r="DQ40" s="379"/>
      <c r="DR40" s="379"/>
      <c r="DS40" s="379"/>
      <c r="DT40" s="379"/>
      <c r="DU40" s="379"/>
      <c r="DV40" s="379"/>
      <c r="DW40" s="379"/>
      <c r="DX40" s="379"/>
      <c r="DY40" s="379"/>
      <c r="DZ40" s="379"/>
      <c r="EA40" s="379"/>
      <c r="EB40" s="379"/>
      <c r="EC40" s="379"/>
      <c r="ED40" s="379"/>
      <c r="EE40" s="379"/>
      <c r="EF40" s="379"/>
      <c r="EG40" s="379"/>
      <c r="EH40" s="379"/>
      <c r="EI40" s="379"/>
      <c r="EJ40" s="379"/>
      <c r="EO40" s="366" t="s">
        <v>327</v>
      </c>
      <c r="EP40" s="349"/>
      <c r="EQ40" s="349"/>
      <c r="ER40" s="349"/>
      <c r="ES40" s="349"/>
      <c r="ET40" s="352"/>
      <c r="EU40" s="366"/>
      <c r="EV40" s="349"/>
      <c r="EW40" s="349"/>
      <c r="EX40" s="349"/>
      <c r="EY40" s="349"/>
      <c r="EZ40" s="349"/>
      <c r="FA40" s="352"/>
    </row>
    <row r="41" spans="1:157">
      <c r="A41" s="379">
        <v>2</v>
      </c>
      <c r="B41" s="379">
        <v>3</v>
      </c>
      <c r="C41" s="379">
        <v>2</v>
      </c>
      <c r="D41" s="379">
        <v>27</v>
      </c>
      <c r="E41" s="379"/>
      <c r="F41" s="379"/>
      <c r="G41" s="469">
        <v>10</v>
      </c>
      <c r="H41" s="434">
        <v>5</v>
      </c>
      <c r="I41" s="434">
        <v>5</v>
      </c>
      <c r="J41" s="434">
        <v>2</v>
      </c>
      <c r="K41" s="434">
        <v>0</v>
      </c>
      <c r="L41" s="434">
        <v>0</v>
      </c>
      <c r="M41" s="434">
        <v>0</v>
      </c>
      <c r="N41" s="434">
        <v>0</v>
      </c>
      <c r="O41" s="434">
        <v>0</v>
      </c>
      <c r="P41" s="356">
        <v>0</v>
      </c>
      <c r="Q41" s="469">
        <v>2</v>
      </c>
      <c r="R41" s="434">
        <v>3</v>
      </c>
      <c r="S41" s="434">
        <v>2</v>
      </c>
      <c r="T41" s="434">
        <v>0</v>
      </c>
      <c r="U41" s="434">
        <v>0</v>
      </c>
      <c r="V41" s="434">
        <v>0</v>
      </c>
      <c r="W41" s="434">
        <v>0</v>
      </c>
      <c r="X41" s="434">
        <v>0</v>
      </c>
      <c r="Y41" s="434">
        <v>0</v>
      </c>
      <c r="Z41" s="356">
        <v>0</v>
      </c>
      <c r="AA41" s="469">
        <v>10</v>
      </c>
      <c r="AB41" s="434">
        <v>50</v>
      </c>
      <c r="AC41" s="434">
        <v>30</v>
      </c>
      <c r="AD41" s="434">
        <v>50</v>
      </c>
      <c r="AE41" s="434">
        <v>20</v>
      </c>
      <c r="AF41" s="434">
        <v>30</v>
      </c>
      <c r="AG41" s="434">
        <v>0</v>
      </c>
      <c r="AH41" s="434">
        <v>0</v>
      </c>
      <c r="AI41" s="434">
        <v>0</v>
      </c>
      <c r="AJ41" s="356">
        <v>0</v>
      </c>
      <c r="AK41" s="469">
        <v>10</v>
      </c>
      <c r="AL41" s="434">
        <v>20</v>
      </c>
      <c r="AM41" s="434">
        <v>5</v>
      </c>
      <c r="AN41" s="434">
        <v>0</v>
      </c>
      <c r="AO41" s="434">
        <v>0</v>
      </c>
      <c r="AP41" s="434">
        <v>0</v>
      </c>
      <c r="AQ41" s="434">
        <v>0</v>
      </c>
      <c r="AR41" s="434">
        <v>0</v>
      </c>
      <c r="AS41" s="434">
        <v>0</v>
      </c>
      <c r="AT41" s="356">
        <v>0</v>
      </c>
      <c r="AU41" s="469">
        <v>10</v>
      </c>
      <c r="AV41" s="434">
        <v>10</v>
      </c>
      <c r="AW41" s="434">
        <v>0</v>
      </c>
      <c r="AX41" s="434">
        <v>0</v>
      </c>
      <c r="AY41" s="434">
        <v>0</v>
      </c>
      <c r="AZ41" s="434">
        <v>0</v>
      </c>
      <c r="BA41" s="434">
        <v>0</v>
      </c>
      <c r="BB41" s="434">
        <v>0</v>
      </c>
      <c r="BC41" s="434">
        <v>0</v>
      </c>
      <c r="BD41" s="356">
        <v>0</v>
      </c>
      <c r="BE41" s="379"/>
      <c r="BF41" s="469">
        <v>2</v>
      </c>
      <c r="BG41" s="434">
        <v>2</v>
      </c>
      <c r="BH41" s="434">
        <v>2</v>
      </c>
      <c r="BI41" s="434">
        <v>2</v>
      </c>
      <c r="BJ41" s="434">
        <v>0</v>
      </c>
      <c r="BK41" s="434">
        <v>0</v>
      </c>
      <c r="BL41" s="434">
        <v>0</v>
      </c>
      <c r="BM41" s="434">
        <v>0</v>
      </c>
      <c r="BN41" s="434">
        <v>0</v>
      </c>
      <c r="BO41" s="356">
        <v>0</v>
      </c>
      <c r="BP41" s="469">
        <v>2</v>
      </c>
      <c r="BQ41" s="434">
        <v>2</v>
      </c>
      <c r="BR41" s="434">
        <v>2</v>
      </c>
      <c r="BS41" s="434">
        <v>0</v>
      </c>
      <c r="BT41" s="434">
        <v>0</v>
      </c>
      <c r="BU41" s="434">
        <v>0</v>
      </c>
      <c r="BV41" s="434">
        <v>0</v>
      </c>
      <c r="BW41" s="434">
        <v>0</v>
      </c>
      <c r="BX41" s="434">
        <v>0</v>
      </c>
      <c r="BY41" s="356">
        <v>0</v>
      </c>
      <c r="BZ41" s="469">
        <v>3</v>
      </c>
      <c r="CA41" s="434">
        <v>3</v>
      </c>
      <c r="CB41" s="434">
        <v>2</v>
      </c>
      <c r="CC41" s="434">
        <v>3</v>
      </c>
      <c r="CD41" s="434">
        <v>2</v>
      </c>
      <c r="CE41" s="434">
        <v>2</v>
      </c>
      <c r="CF41" s="434">
        <v>0</v>
      </c>
      <c r="CG41" s="434">
        <v>0</v>
      </c>
      <c r="CH41" s="434">
        <v>0</v>
      </c>
      <c r="CI41" s="356">
        <v>0</v>
      </c>
      <c r="CJ41" s="469">
        <v>2</v>
      </c>
      <c r="CK41" s="434">
        <v>2</v>
      </c>
      <c r="CL41" s="434">
        <v>2</v>
      </c>
      <c r="CM41" s="434">
        <v>0</v>
      </c>
      <c r="CN41" s="434">
        <v>0</v>
      </c>
      <c r="CO41" s="434">
        <v>0</v>
      </c>
      <c r="CP41" s="434">
        <v>0</v>
      </c>
      <c r="CQ41" s="434">
        <v>0</v>
      </c>
      <c r="CR41" s="434">
        <v>0</v>
      </c>
      <c r="CS41" s="356">
        <v>0</v>
      </c>
      <c r="CT41" s="469">
        <v>2</v>
      </c>
      <c r="CU41" s="434">
        <v>2</v>
      </c>
      <c r="CV41" s="434">
        <v>0</v>
      </c>
      <c r="CW41" s="434">
        <v>0</v>
      </c>
      <c r="CX41" s="434">
        <v>0</v>
      </c>
      <c r="CY41" s="434">
        <v>0</v>
      </c>
      <c r="CZ41" s="434">
        <v>0</v>
      </c>
      <c r="DA41" s="434">
        <v>0</v>
      </c>
      <c r="DB41" s="434">
        <v>0</v>
      </c>
      <c r="DC41" s="356">
        <v>0</v>
      </c>
      <c r="DE41" s="379">
        <f t="shared" si="0"/>
        <v>4</v>
      </c>
      <c r="DF41" s="379">
        <f t="shared" si="1"/>
        <v>3</v>
      </c>
      <c r="DG41" s="379">
        <f t="shared" si="2"/>
        <v>6</v>
      </c>
      <c r="DH41" s="379">
        <f t="shared" si="3"/>
        <v>3</v>
      </c>
      <c r="DI41" s="379">
        <f t="shared" si="4"/>
        <v>2</v>
      </c>
      <c r="DJ41" s="470">
        <f t="shared" si="5"/>
        <v>5.48</v>
      </c>
      <c r="DK41" s="470">
        <f t="shared" si="6"/>
        <v>36</v>
      </c>
      <c r="DL41" s="379">
        <f t="shared" si="7"/>
        <v>6</v>
      </c>
      <c r="DM41" s="379">
        <f t="shared" si="8"/>
        <v>30</v>
      </c>
      <c r="DN41" s="379">
        <f t="shared" si="9"/>
        <v>0</v>
      </c>
      <c r="DP41" s="379"/>
      <c r="DQ41" s="379"/>
      <c r="DR41" s="379"/>
      <c r="DS41" s="379"/>
      <c r="DT41" s="379"/>
      <c r="DU41" s="379"/>
      <c r="DV41" s="379"/>
      <c r="DW41" s="379"/>
      <c r="DX41" s="379"/>
      <c r="DY41" s="379"/>
      <c r="DZ41" s="379"/>
      <c r="EA41" s="379"/>
      <c r="EB41" s="379"/>
      <c r="EC41" s="379"/>
      <c r="ED41" s="379"/>
      <c r="EE41" s="379"/>
      <c r="EF41" s="379"/>
      <c r="EG41" s="379"/>
      <c r="EH41" s="379"/>
      <c r="EI41" s="379"/>
      <c r="EJ41" s="379"/>
      <c r="EO41" s="366" t="s">
        <v>328</v>
      </c>
      <c r="EP41" s="349"/>
      <c r="EQ41" s="349"/>
      <c r="ER41" s="349"/>
      <c r="ES41" s="349"/>
      <c r="ET41" s="352"/>
      <c r="EU41" s="366"/>
      <c r="EV41" s="349"/>
      <c r="EW41" s="349"/>
      <c r="EX41" s="349"/>
      <c r="EY41" s="349"/>
      <c r="EZ41" s="349"/>
      <c r="FA41" s="352"/>
    </row>
    <row r="42" spans="1:157">
      <c r="A42" s="379">
        <v>7</v>
      </c>
      <c r="B42" s="379">
        <v>3</v>
      </c>
      <c r="C42" s="379">
        <v>3</v>
      </c>
      <c r="D42" s="379">
        <v>28</v>
      </c>
      <c r="E42" s="379"/>
      <c r="F42" s="379"/>
      <c r="G42" s="469"/>
      <c r="H42" s="434"/>
      <c r="I42" s="434"/>
      <c r="J42" s="434"/>
      <c r="K42" s="434"/>
      <c r="L42" s="434"/>
      <c r="M42" s="434"/>
      <c r="N42" s="434"/>
      <c r="O42" s="434"/>
      <c r="P42" s="356"/>
      <c r="Q42" s="469"/>
      <c r="R42" s="434"/>
      <c r="S42" s="434"/>
      <c r="T42" s="434"/>
      <c r="U42" s="434"/>
      <c r="V42" s="434"/>
      <c r="W42" s="434"/>
      <c r="X42" s="434"/>
      <c r="Y42" s="434"/>
      <c r="Z42" s="356"/>
      <c r="AA42" s="469"/>
      <c r="AB42" s="434"/>
      <c r="AC42" s="434"/>
      <c r="AD42" s="434"/>
      <c r="AE42" s="434"/>
      <c r="AF42" s="434"/>
      <c r="AG42" s="434"/>
      <c r="AH42" s="434"/>
      <c r="AI42" s="434"/>
      <c r="AJ42" s="356"/>
      <c r="AK42" s="469"/>
      <c r="AL42" s="434"/>
      <c r="AM42" s="434"/>
      <c r="AN42" s="434"/>
      <c r="AO42" s="434"/>
      <c r="AP42" s="434"/>
      <c r="AQ42" s="434"/>
      <c r="AR42" s="434"/>
      <c r="AS42" s="434"/>
      <c r="AT42" s="356"/>
      <c r="AU42" s="469"/>
      <c r="AV42" s="434"/>
      <c r="AW42" s="434"/>
      <c r="AX42" s="434"/>
      <c r="AY42" s="434"/>
      <c r="AZ42" s="434"/>
      <c r="BA42" s="434"/>
      <c r="BB42" s="434"/>
      <c r="BC42" s="434"/>
      <c r="BD42" s="356"/>
      <c r="BE42" s="379"/>
      <c r="BF42" s="469"/>
      <c r="BG42" s="434"/>
      <c r="BH42" s="434"/>
      <c r="BI42" s="434"/>
      <c r="BJ42" s="434"/>
      <c r="BK42" s="434"/>
      <c r="BL42" s="434"/>
      <c r="BM42" s="434"/>
      <c r="BN42" s="434"/>
      <c r="BO42" s="356"/>
      <c r="BP42" s="469"/>
      <c r="BQ42" s="434"/>
      <c r="BR42" s="434"/>
      <c r="BS42" s="434"/>
      <c r="BT42" s="434"/>
      <c r="BU42" s="434"/>
      <c r="BV42" s="434"/>
      <c r="BW42" s="434"/>
      <c r="BX42" s="434"/>
      <c r="BY42" s="356"/>
      <c r="BZ42" s="469"/>
      <c r="CA42" s="434"/>
      <c r="CB42" s="434"/>
      <c r="CC42" s="434"/>
      <c r="CD42" s="434"/>
      <c r="CE42" s="434"/>
      <c r="CF42" s="434"/>
      <c r="CG42" s="434"/>
      <c r="CH42" s="434"/>
      <c r="CI42" s="356"/>
      <c r="CJ42" s="469"/>
      <c r="CK42" s="434"/>
      <c r="CL42" s="434"/>
      <c r="CM42" s="434"/>
      <c r="CN42" s="434"/>
      <c r="CO42" s="434"/>
      <c r="CP42" s="434"/>
      <c r="CQ42" s="434"/>
      <c r="CR42" s="434"/>
      <c r="CS42" s="356"/>
      <c r="CT42" s="469"/>
      <c r="CU42" s="434"/>
      <c r="CV42" s="434"/>
      <c r="CW42" s="434"/>
      <c r="CX42" s="434"/>
      <c r="CY42" s="434"/>
      <c r="CZ42" s="434"/>
      <c r="DA42" s="434"/>
      <c r="DB42" s="434"/>
      <c r="DC42" s="356"/>
      <c r="DE42" s="379">
        <f t="shared" si="0"/>
        <v>0</v>
      </c>
      <c r="DF42" s="379">
        <f t="shared" si="1"/>
        <v>0</v>
      </c>
      <c r="DG42" s="379">
        <f t="shared" si="2"/>
        <v>0</v>
      </c>
      <c r="DH42" s="379">
        <f t="shared" si="3"/>
        <v>0</v>
      </c>
      <c r="DI42" s="379">
        <f t="shared" si="4"/>
        <v>0</v>
      </c>
      <c r="DJ42" s="470">
        <f t="shared" si="5"/>
        <v>0</v>
      </c>
      <c r="DK42" s="470">
        <f t="shared" si="6"/>
        <v>0</v>
      </c>
      <c r="DL42" s="379">
        <f t="shared" si="7"/>
        <v>0</v>
      </c>
      <c r="DM42" s="379">
        <f t="shared" si="8"/>
        <v>0</v>
      </c>
      <c r="DN42" s="379">
        <f t="shared" si="9"/>
        <v>0</v>
      </c>
      <c r="DP42" s="379"/>
      <c r="DQ42" s="379"/>
      <c r="DR42" s="379"/>
      <c r="DS42" s="379"/>
      <c r="DT42" s="379"/>
      <c r="DU42" s="379"/>
      <c r="DV42" s="379"/>
      <c r="DW42" s="379"/>
      <c r="DX42" s="379"/>
      <c r="DY42" s="379"/>
      <c r="DZ42" s="379"/>
      <c r="EA42" s="379"/>
      <c r="EB42" s="379"/>
      <c r="EC42" s="379"/>
      <c r="ED42" s="379"/>
      <c r="EE42" s="379"/>
      <c r="EF42" s="379"/>
      <c r="EG42" s="379"/>
      <c r="EH42" s="379"/>
      <c r="EI42" s="379"/>
      <c r="EJ42" s="379"/>
      <c r="EO42" s="366" t="s">
        <v>307</v>
      </c>
      <c r="EP42" s="349"/>
      <c r="EQ42" s="349"/>
      <c r="ER42" s="349"/>
      <c r="ES42" s="349"/>
      <c r="ET42" s="352"/>
      <c r="EU42" s="366"/>
      <c r="EV42" s="349"/>
      <c r="EW42" s="349"/>
      <c r="EX42" s="349"/>
      <c r="EY42" s="349"/>
      <c r="EZ42" s="349"/>
      <c r="FA42" s="352"/>
    </row>
    <row r="43" spans="1:157">
      <c r="A43" s="379" t="s">
        <v>222</v>
      </c>
      <c r="B43" s="379">
        <v>3</v>
      </c>
      <c r="C43" s="379">
        <v>4</v>
      </c>
      <c r="D43" s="379">
        <v>29</v>
      </c>
      <c r="E43" s="379"/>
      <c r="F43" s="379"/>
      <c r="G43" s="469"/>
      <c r="H43" s="434"/>
      <c r="I43" s="434"/>
      <c r="J43" s="434"/>
      <c r="K43" s="434"/>
      <c r="L43" s="434"/>
      <c r="M43" s="434"/>
      <c r="N43" s="434"/>
      <c r="O43" s="434"/>
      <c r="P43" s="356"/>
      <c r="Q43" s="469"/>
      <c r="R43" s="434"/>
      <c r="S43" s="434"/>
      <c r="T43" s="434"/>
      <c r="U43" s="434"/>
      <c r="V43" s="434"/>
      <c r="W43" s="434"/>
      <c r="X43" s="434"/>
      <c r="Y43" s="434"/>
      <c r="Z43" s="356"/>
      <c r="AA43" s="469"/>
      <c r="AB43" s="434"/>
      <c r="AC43" s="434"/>
      <c r="AD43" s="434"/>
      <c r="AE43" s="434"/>
      <c r="AF43" s="434"/>
      <c r="AG43" s="434"/>
      <c r="AH43" s="434"/>
      <c r="AI43" s="434"/>
      <c r="AJ43" s="356"/>
      <c r="AK43" s="469"/>
      <c r="AL43" s="434"/>
      <c r="AM43" s="434"/>
      <c r="AN43" s="434"/>
      <c r="AO43" s="434"/>
      <c r="AP43" s="434"/>
      <c r="AQ43" s="434"/>
      <c r="AR43" s="434"/>
      <c r="AS43" s="434"/>
      <c r="AT43" s="356"/>
      <c r="AU43" s="469"/>
      <c r="AV43" s="434"/>
      <c r="AW43" s="434"/>
      <c r="AX43" s="434"/>
      <c r="AY43" s="434"/>
      <c r="AZ43" s="434"/>
      <c r="BA43" s="434"/>
      <c r="BB43" s="434"/>
      <c r="BC43" s="434"/>
      <c r="BD43" s="356"/>
      <c r="BE43" s="379"/>
      <c r="BF43" s="469"/>
      <c r="BG43" s="434"/>
      <c r="BH43" s="434"/>
      <c r="BI43" s="434"/>
      <c r="BJ43" s="434"/>
      <c r="BK43" s="434"/>
      <c r="BL43" s="434"/>
      <c r="BM43" s="434"/>
      <c r="BN43" s="434"/>
      <c r="BO43" s="356"/>
      <c r="BP43" s="469"/>
      <c r="BQ43" s="434"/>
      <c r="BR43" s="434"/>
      <c r="BS43" s="434"/>
      <c r="BT43" s="434"/>
      <c r="BU43" s="434"/>
      <c r="BV43" s="434"/>
      <c r="BW43" s="434"/>
      <c r="BX43" s="434"/>
      <c r="BY43" s="356"/>
      <c r="BZ43" s="469"/>
      <c r="CA43" s="434"/>
      <c r="CB43" s="434"/>
      <c r="CC43" s="434"/>
      <c r="CD43" s="434"/>
      <c r="CE43" s="434"/>
      <c r="CF43" s="434"/>
      <c r="CG43" s="434"/>
      <c r="CH43" s="434"/>
      <c r="CI43" s="356"/>
      <c r="CJ43" s="469"/>
      <c r="CK43" s="434"/>
      <c r="CL43" s="434"/>
      <c r="CM43" s="434"/>
      <c r="CN43" s="434"/>
      <c r="CO43" s="434"/>
      <c r="CP43" s="434"/>
      <c r="CQ43" s="434"/>
      <c r="CR43" s="434"/>
      <c r="CS43" s="356"/>
      <c r="CT43" s="469"/>
      <c r="CU43" s="434"/>
      <c r="CV43" s="434"/>
      <c r="CW43" s="434"/>
      <c r="CX43" s="434"/>
      <c r="CY43" s="434"/>
      <c r="CZ43" s="434"/>
      <c r="DA43" s="434"/>
      <c r="DB43" s="434"/>
      <c r="DC43" s="356"/>
      <c r="DE43" s="379">
        <f t="shared" si="0"/>
        <v>0</v>
      </c>
      <c r="DF43" s="379">
        <f t="shared" si="1"/>
        <v>0</v>
      </c>
      <c r="DG43" s="379">
        <f t="shared" si="2"/>
        <v>0</v>
      </c>
      <c r="DH43" s="379">
        <f t="shared" si="3"/>
        <v>0</v>
      </c>
      <c r="DI43" s="379">
        <f t="shared" si="4"/>
        <v>0</v>
      </c>
      <c r="DJ43" s="470">
        <f t="shared" si="5"/>
        <v>0</v>
      </c>
      <c r="DK43" s="470">
        <f t="shared" si="6"/>
        <v>0</v>
      </c>
      <c r="DL43" s="379">
        <f t="shared" si="7"/>
        <v>0</v>
      </c>
      <c r="DM43" s="379">
        <f t="shared" si="8"/>
        <v>0</v>
      </c>
      <c r="DN43" s="379">
        <f t="shared" si="9"/>
        <v>0</v>
      </c>
      <c r="DP43" s="379"/>
      <c r="DQ43" s="379"/>
      <c r="DR43" s="379"/>
      <c r="DS43" s="379"/>
      <c r="DT43" s="379"/>
      <c r="DU43" s="379"/>
      <c r="DV43" s="379"/>
      <c r="DW43" s="379"/>
      <c r="DX43" s="379"/>
      <c r="DY43" s="379"/>
      <c r="DZ43" s="379"/>
      <c r="EA43" s="379"/>
      <c r="EB43" s="379"/>
      <c r="EC43" s="379"/>
      <c r="ED43" s="379"/>
      <c r="EE43" s="379"/>
      <c r="EF43" s="379"/>
      <c r="EG43" s="379"/>
      <c r="EH43" s="379"/>
      <c r="EI43" s="379"/>
      <c r="EJ43" s="379"/>
      <c r="EO43" s="366" t="s">
        <v>329</v>
      </c>
      <c r="EP43" s="349"/>
      <c r="EQ43" s="349"/>
      <c r="ER43" s="349"/>
      <c r="ES43" s="349"/>
      <c r="ET43" s="352"/>
      <c r="EU43" s="366"/>
      <c r="EV43" s="349"/>
      <c r="EW43" s="349"/>
      <c r="EX43" s="349"/>
      <c r="EY43" s="349"/>
      <c r="EZ43" s="349"/>
      <c r="FA43" s="352"/>
    </row>
    <row r="44" spans="1:157">
      <c r="A44" s="379">
        <v>3</v>
      </c>
      <c r="B44" s="379">
        <v>3</v>
      </c>
      <c r="C44" s="379">
        <v>5</v>
      </c>
      <c r="D44" s="379">
        <v>30</v>
      </c>
      <c r="E44" s="379"/>
      <c r="F44" s="379"/>
      <c r="G44" s="469">
        <v>1</v>
      </c>
      <c r="H44" s="434">
        <v>1</v>
      </c>
      <c r="I44" s="434">
        <v>0</v>
      </c>
      <c r="J44" s="434">
        <v>0</v>
      </c>
      <c r="K44" s="434">
        <v>0</v>
      </c>
      <c r="L44" s="434">
        <v>0</v>
      </c>
      <c r="M44" s="434">
        <v>0</v>
      </c>
      <c r="N44" s="434">
        <v>0</v>
      </c>
      <c r="O44" s="434">
        <v>0</v>
      </c>
      <c r="P44" s="356">
        <v>0</v>
      </c>
      <c r="Q44" s="469">
        <v>2</v>
      </c>
      <c r="R44" s="434">
        <v>0</v>
      </c>
      <c r="S44" s="434">
        <v>0</v>
      </c>
      <c r="T44" s="434">
        <v>0</v>
      </c>
      <c r="U44" s="434">
        <v>0</v>
      </c>
      <c r="V44" s="434">
        <v>0</v>
      </c>
      <c r="W44" s="434">
        <v>0</v>
      </c>
      <c r="X44" s="434">
        <v>0</v>
      </c>
      <c r="Y44" s="434">
        <v>0</v>
      </c>
      <c r="Z44" s="356">
        <v>0</v>
      </c>
      <c r="AA44" s="469">
        <v>2</v>
      </c>
      <c r="AB44" s="434">
        <v>0</v>
      </c>
      <c r="AC44" s="434">
        <v>0</v>
      </c>
      <c r="AD44" s="434">
        <v>0</v>
      </c>
      <c r="AE44" s="434">
        <v>0</v>
      </c>
      <c r="AF44" s="434">
        <v>0</v>
      </c>
      <c r="AG44" s="434">
        <v>0</v>
      </c>
      <c r="AH44" s="434">
        <v>0</v>
      </c>
      <c r="AI44" s="434">
        <v>0</v>
      </c>
      <c r="AJ44" s="356">
        <v>0</v>
      </c>
      <c r="AK44" s="469">
        <v>5</v>
      </c>
      <c r="AL44" s="434">
        <v>10</v>
      </c>
      <c r="AM44" s="434">
        <v>10</v>
      </c>
      <c r="AN44" s="434">
        <v>2</v>
      </c>
      <c r="AO44" s="434">
        <v>0</v>
      </c>
      <c r="AP44" s="434">
        <v>0</v>
      </c>
      <c r="AQ44" s="434">
        <v>0</v>
      </c>
      <c r="AR44" s="434">
        <v>0</v>
      </c>
      <c r="AS44" s="434">
        <v>0</v>
      </c>
      <c r="AT44" s="356">
        <v>0</v>
      </c>
      <c r="AU44" s="469">
        <v>5</v>
      </c>
      <c r="AV44" s="434">
        <v>2</v>
      </c>
      <c r="AW44" s="434">
        <v>0</v>
      </c>
      <c r="AX44" s="434">
        <v>0</v>
      </c>
      <c r="AY44" s="434">
        <v>0</v>
      </c>
      <c r="AZ44" s="434">
        <v>0</v>
      </c>
      <c r="BA44" s="434">
        <v>0</v>
      </c>
      <c r="BB44" s="434">
        <v>0</v>
      </c>
      <c r="BC44" s="434">
        <v>0</v>
      </c>
      <c r="BD44" s="356">
        <v>0</v>
      </c>
      <c r="BE44" s="379"/>
      <c r="BF44" s="469">
        <v>2</v>
      </c>
      <c r="BG44" s="434">
        <v>2</v>
      </c>
      <c r="BH44" s="434">
        <v>0</v>
      </c>
      <c r="BI44" s="434">
        <v>0</v>
      </c>
      <c r="BJ44" s="434">
        <v>0</v>
      </c>
      <c r="BK44" s="434">
        <v>0</v>
      </c>
      <c r="BL44" s="434">
        <v>0</v>
      </c>
      <c r="BM44" s="434">
        <v>0</v>
      </c>
      <c r="BN44" s="434">
        <v>0</v>
      </c>
      <c r="BO44" s="356">
        <v>0</v>
      </c>
      <c r="BP44" s="469">
        <v>2</v>
      </c>
      <c r="BQ44" s="434">
        <v>0</v>
      </c>
      <c r="BR44" s="434">
        <v>0</v>
      </c>
      <c r="BS44" s="434">
        <v>0</v>
      </c>
      <c r="BT44" s="434">
        <v>0</v>
      </c>
      <c r="BU44" s="434">
        <v>0</v>
      </c>
      <c r="BV44" s="434">
        <v>0</v>
      </c>
      <c r="BW44" s="434">
        <v>0</v>
      </c>
      <c r="BX44" s="434">
        <v>0</v>
      </c>
      <c r="BY44" s="356">
        <v>0</v>
      </c>
      <c r="BZ44" s="469">
        <v>2</v>
      </c>
      <c r="CA44" s="434">
        <v>0</v>
      </c>
      <c r="CB44" s="434">
        <v>0</v>
      </c>
      <c r="CC44" s="434">
        <v>0</v>
      </c>
      <c r="CD44" s="434">
        <v>0</v>
      </c>
      <c r="CE44" s="434">
        <v>0</v>
      </c>
      <c r="CF44" s="434">
        <v>0</v>
      </c>
      <c r="CG44" s="434">
        <v>0</v>
      </c>
      <c r="CH44" s="434">
        <v>0</v>
      </c>
      <c r="CI44" s="356">
        <v>0</v>
      </c>
      <c r="CJ44" s="469">
        <v>2</v>
      </c>
      <c r="CK44" s="434">
        <v>2</v>
      </c>
      <c r="CL44" s="434">
        <v>2</v>
      </c>
      <c r="CM44" s="434">
        <v>2</v>
      </c>
      <c r="CN44" s="434">
        <v>0</v>
      </c>
      <c r="CO44" s="434">
        <v>0</v>
      </c>
      <c r="CP44" s="434">
        <v>0</v>
      </c>
      <c r="CQ44" s="434">
        <v>0</v>
      </c>
      <c r="CR44" s="434">
        <v>0</v>
      </c>
      <c r="CS44" s="356">
        <v>0</v>
      </c>
      <c r="CT44" s="469">
        <v>2</v>
      </c>
      <c r="CU44" s="434">
        <v>2</v>
      </c>
      <c r="CV44" s="434">
        <v>0</v>
      </c>
      <c r="CW44" s="434">
        <v>0</v>
      </c>
      <c r="CX44" s="434">
        <v>0</v>
      </c>
      <c r="CY44" s="434">
        <v>0</v>
      </c>
      <c r="CZ44" s="434">
        <v>0</v>
      </c>
      <c r="DA44" s="434">
        <v>0</v>
      </c>
      <c r="DB44" s="434">
        <v>0</v>
      </c>
      <c r="DC44" s="356">
        <v>0</v>
      </c>
      <c r="DE44" s="379">
        <f t="shared" si="0"/>
        <v>2</v>
      </c>
      <c r="DF44" s="379">
        <f t="shared" si="1"/>
        <v>1</v>
      </c>
      <c r="DG44" s="379">
        <f t="shared" si="2"/>
        <v>1</v>
      </c>
      <c r="DH44" s="379">
        <f t="shared" si="3"/>
        <v>4</v>
      </c>
      <c r="DI44" s="379">
        <f t="shared" si="4"/>
        <v>2</v>
      </c>
      <c r="DJ44" s="470">
        <f t="shared" si="5"/>
        <v>0.8</v>
      </c>
      <c r="DK44" s="470">
        <f t="shared" si="6"/>
        <v>20</v>
      </c>
      <c r="DL44" s="379">
        <f t="shared" si="7"/>
        <v>0</v>
      </c>
      <c r="DM44" s="379">
        <f t="shared" si="8"/>
        <v>20</v>
      </c>
      <c r="DN44" s="379">
        <f t="shared" si="9"/>
        <v>0</v>
      </c>
      <c r="DP44" s="379"/>
      <c r="DQ44" s="379"/>
      <c r="DR44" s="379"/>
      <c r="DS44" s="379"/>
      <c r="DT44" s="379"/>
      <c r="DU44" s="379"/>
      <c r="DV44" s="379"/>
      <c r="DW44" s="379"/>
      <c r="DX44" s="379"/>
      <c r="DY44" s="379"/>
      <c r="DZ44" s="379"/>
      <c r="EA44" s="379"/>
      <c r="EB44" s="379"/>
      <c r="EC44" s="379"/>
      <c r="ED44" s="379"/>
      <c r="EE44" s="379"/>
      <c r="EF44" s="379"/>
      <c r="EG44" s="379"/>
      <c r="EH44" s="379"/>
      <c r="EI44" s="379"/>
      <c r="EJ44" s="379"/>
      <c r="EO44" s="366" t="s">
        <v>330</v>
      </c>
      <c r="EP44" s="349"/>
      <c r="EQ44" s="349"/>
      <c r="ER44" s="349"/>
      <c r="ES44" s="349"/>
      <c r="ET44" s="352"/>
      <c r="EU44" s="366"/>
      <c r="EV44" s="349"/>
      <c r="EW44" s="349"/>
      <c r="EX44" s="349"/>
      <c r="EY44" s="349"/>
      <c r="EZ44" s="349"/>
      <c r="FA44" s="352"/>
    </row>
    <row r="45" spans="1:157" ht="15" thickBot="1">
      <c r="A45" s="379">
        <v>4</v>
      </c>
      <c r="B45" s="379">
        <v>3</v>
      </c>
      <c r="C45" s="379">
        <v>6</v>
      </c>
      <c r="D45" s="379">
        <v>31</v>
      </c>
      <c r="E45" s="379">
        <v>0</v>
      </c>
      <c r="F45" s="379"/>
      <c r="G45" s="469">
        <v>1</v>
      </c>
      <c r="H45" s="434">
        <v>1</v>
      </c>
      <c r="I45" s="434">
        <v>0</v>
      </c>
      <c r="J45" s="434">
        <v>0</v>
      </c>
      <c r="K45" s="434">
        <v>0</v>
      </c>
      <c r="L45" s="434">
        <v>0</v>
      </c>
      <c r="M45" s="434">
        <v>0</v>
      </c>
      <c r="N45" s="434">
        <v>0</v>
      </c>
      <c r="O45" s="434">
        <v>0</v>
      </c>
      <c r="P45" s="356">
        <v>0</v>
      </c>
      <c r="Q45" s="469">
        <v>5</v>
      </c>
      <c r="R45" s="434">
        <v>10</v>
      </c>
      <c r="S45" s="434">
        <v>2</v>
      </c>
      <c r="T45" s="434">
        <v>0</v>
      </c>
      <c r="U45" s="434">
        <v>0</v>
      </c>
      <c r="V45" s="434">
        <v>0</v>
      </c>
      <c r="W45" s="434">
        <v>0</v>
      </c>
      <c r="X45" s="434">
        <v>0</v>
      </c>
      <c r="Y45" s="434">
        <v>0</v>
      </c>
      <c r="Z45" s="356">
        <v>0</v>
      </c>
      <c r="AA45" s="469">
        <v>0</v>
      </c>
      <c r="AB45" s="434">
        <v>0</v>
      </c>
      <c r="AC45" s="434">
        <v>0</v>
      </c>
      <c r="AD45" s="434">
        <v>0</v>
      </c>
      <c r="AE45" s="434">
        <v>0</v>
      </c>
      <c r="AF45" s="434">
        <v>0</v>
      </c>
      <c r="AG45" s="434">
        <v>0</v>
      </c>
      <c r="AH45" s="434">
        <v>0</v>
      </c>
      <c r="AI45" s="434">
        <v>0</v>
      </c>
      <c r="AJ45" s="356">
        <v>0</v>
      </c>
      <c r="AK45" s="469">
        <v>5</v>
      </c>
      <c r="AL45" s="434">
        <v>2</v>
      </c>
      <c r="AM45" s="434">
        <v>1</v>
      </c>
      <c r="AN45" s="434">
        <v>0</v>
      </c>
      <c r="AO45" s="434">
        <v>0</v>
      </c>
      <c r="AP45" s="434">
        <v>0</v>
      </c>
      <c r="AQ45" s="434">
        <v>0</v>
      </c>
      <c r="AR45" s="434">
        <v>0</v>
      </c>
      <c r="AS45" s="434">
        <v>0</v>
      </c>
      <c r="AT45" s="356">
        <v>0</v>
      </c>
      <c r="AU45" s="469">
        <v>5</v>
      </c>
      <c r="AV45" s="434">
        <v>1</v>
      </c>
      <c r="AW45" s="434">
        <v>0</v>
      </c>
      <c r="AX45" s="434">
        <v>0</v>
      </c>
      <c r="AY45" s="434">
        <v>0</v>
      </c>
      <c r="AZ45" s="434">
        <v>0</v>
      </c>
      <c r="BA45" s="434">
        <v>0</v>
      </c>
      <c r="BB45" s="434">
        <v>0</v>
      </c>
      <c r="BC45" s="434">
        <v>0</v>
      </c>
      <c r="BD45" s="356">
        <v>0</v>
      </c>
      <c r="BE45" s="379"/>
      <c r="BF45" s="469">
        <v>2</v>
      </c>
      <c r="BG45" s="434">
        <v>2</v>
      </c>
      <c r="BH45" s="434">
        <v>0</v>
      </c>
      <c r="BI45" s="434">
        <v>0</v>
      </c>
      <c r="BJ45" s="434">
        <v>0</v>
      </c>
      <c r="BK45" s="434">
        <v>0</v>
      </c>
      <c r="BL45" s="434">
        <v>0</v>
      </c>
      <c r="BM45" s="434">
        <v>0</v>
      </c>
      <c r="BN45" s="434">
        <v>0</v>
      </c>
      <c r="BO45" s="356">
        <v>0</v>
      </c>
      <c r="BP45" s="469">
        <v>2</v>
      </c>
      <c r="BQ45" s="434">
        <v>2</v>
      </c>
      <c r="BR45" s="434">
        <v>2</v>
      </c>
      <c r="BS45" s="434">
        <v>0</v>
      </c>
      <c r="BT45" s="434">
        <v>0</v>
      </c>
      <c r="BU45" s="434">
        <v>0</v>
      </c>
      <c r="BV45" s="434">
        <v>0</v>
      </c>
      <c r="BW45" s="434">
        <v>0</v>
      </c>
      <c r="BX45" s="434">
        <v>0</v>
      </c>
      <c r="BY45" s="356">
        <v>0</v>
      </c>
      <c r="BZ45" s="469">
        <v>0</v>
      </c>
      <c r="CA45" s="434">
        <v>0</v>
      </c>
      <c r="CB45" s="434">
        <v>0</v>
      </c>
      <c r="CC45" s="434">
        <v>0</v>
      </c>
      <c r="CD45" s="434">
        <v>0</v>
      </c>
      <c r="CE45" s="434">
        <v>0</v>
      </c>
      <c r="CF45" s="434">
        <v>0</v>
      </c>
      <c r="CG45" s="434">
        <v>0</v>
      </c>
      <c r="CH45" s="434">
        <v>0</v>
      </c>
      <c r="CI45" s="356">
        <v>0</v>
      </c>
      <c r="CJ45" s="469">
        <v>2</v>
      </c>
      <c r="CK45" s="434">
        <v>2</v>
      </c>
      <c r="CL45" s="434">
        <v>2</v>
      </c>
      <c r="CM45" s="434">
        <v>0</v>
      </c>
      <c r="CN45" s="434">
        <v>0</v>
      </c>
      <c r="CO45" s="434">
        <v>0</v>
      </c>
      <c r="CP45" s="434">
        <v>0</v>
      </c>
      <c r="CQ45" s="434">
        <v>0</v>
      </c>
      <c r="CR45" s="434">
        <v>0</v>
      </c>
      <c r="CS45" s="356">
        <v>0</v>
      </c>
      <c r="CT45" s="469">
        <v>2</v>
      </c>
      <c r="CU45" s="434">
        <v>2</v>
      </c>
      <c r="CV45" s="434">
        <v>0</v>
      </c>
      <c r="CW45" s="434">
        <v>0</v>
      </c>
      <c r="CX45" s="434">
        <v>0</v>
      </c>
      <c r="CY45" s="434">
        <v>0</v>
      </c>
      <c r="CZ45" s="434">
        <v>0</v>
      </c>
      <c r="DA45" s="434">
        <v>0</v>
      </c>
      <c r="DB45" s="434">
        <v>0</v>
      </c>
      <c r="DC45" s="356">
        <v>0</v>
      </c>
      <c r="DE45" s="379">
        <f t="shared" si="0"/>
        <v>2</v>
      </c>
      <c r="DF45" s="379">
        <f t="shared" si="1"/>
        <v>3</v>
      </c>
      <c r="DG45" s="379">
        <f t="shared" si="2"/>
        <v>0</v>
      </c>
      <c r="DH45" s="379">
        <f t="shared" si="3"/>
        <v>3</v>
      </c>
      <c r="DI45" s="379">
        <f t="shared" si="4"/>
        <v>2</v>
      </c>
      <c r="DJ45" s="470">
        <f t="shared" si="5"/>
        <v>0.66</v>
      </c>
      <c r="DK45" s="470">
        <f t="shared" si="6"/>
        <v>20</v>
      </c>
      <c r="DL45" s="379">
        <f t="shared" si="7"/>
        <v>0</v>
      </c>
      <c r="DM45" s="379">
        <f t="shared" si="8"/>
        <v>20</v>
      </c>
      <c r="DN45" s="379">
        <f t="shared" si="9"/>
        <v>0</v>
      </c>
      <c r="DP45" s="379"/>
      <c r="DQ45" s="379"/>
      <c r="DR45" s="379"/>
      <c r="DS45" s="379"/>
      <c r="DT45" s="379"/>
      <c r="DU45" s="379"/>
      <c r="DV45" s="379"/>
      <c r="DW45" s="379"/>
      <c r="DX45" s="379"/>
      <c r="DY45" s="379"/>
      <c r="DZ45" s="379"/>
      <c r="EA45" s="379"/>
      <c r="EB45" s="379"/>
      <c r="EC45" s="379"/>
      <c r="ED45" s="379"/>
      <c r="EE45" s="379"/>
      <c r="EF45" s="379"/>
      <c r="EG45" s="379"/>
      <c r="EH45" s="379"/>
      <c r="EI45" s="379"/>
      <c r="EJ45" s="379"/>
      <c r="EO45" s="367"/>
      <c r="EP45" s="354"/>
      <c r="EQ45" s="354"/>
      <c r="ER45" s="354"/>
      <c r="ES45" s="354"/>
      <c r="ET45" s="358"/>
      <c r="EU45" s="367"/>
      <c r="EV45" s="354"/>
      <c r="EW45" s="354"/>
      <c r="EX45" s="354"/>
      <c r="EY45" s="354"/>
      <c r="EZ45" s="354"/>
      <c r="FA45" s="358"/>
    </row>
    <row r="46" spans="1:157">
      <c r="A46" s="379" t="s">
        <v>222</v>
      </c>
      <c r="B46" s="379">
        <v>3</v>
      </c>
      <c r="C46" s="379">
        <v>7</v>
      </c>
      <c r="D46" s="379">
        <v>32</v>
      </c>
      <c r="E46" s="379"/>
      <c r="F46" s="379"/>
      <c r="G46" s="469"/>
      <c r="H46" s="434"/>
      <c r="I46" s="434"/>
      <c r="J46" s="434"/>
      <c r="K46" s="434"/>
      <c r="L46" s="434"/>
      <c r="M46" s="434"/>
      <c r="N46" s="434"/>
      <c r="O46" s="434"/>
      <c r="P46" s="356"/>
      <c r="Q46" s="469"/>
      <c r="R46" s="434"/>
      <c r="S46" s="434"/>
      <c r="T46" s="434"/>
      <c r="U46" s="434"/>
      <c r="V46" s="434"/>
      <c r="W46" s="434"/>
      <c r="X46" s="434"/>
      <c r="Y46" s="434"/>
      <c r="Z46" s="356"/>
      <c r="AA46" s="469"/>
      <c r="AB46" s="434"/>
      <c r="AC46" s="434"/>
      <c r="AD46" s="434"/>
      <c r="AE46" s="434"/>
      <c r="AF46" s="434"/>
      <c r="AG46" s="434"/>
      <c r="AH46" s="434"/>
      <c r="AI46" s="434"/>
      <c r="AJ46" s="356"/>
      <c r="AK46" s="469"/>
      <c r="AL46" s="434"/>
      <c r="AM46" s="434"/>
      <c r="AN46" s="434"/>
      <c r="AO46" s="434"/>
      <c r="AP46" s="434"/>
      <c r="AQ46" s="434"/>
      <c r="AR46" s="434"/>
      <c r="AS46" s="434"/>
      <c r="AT46" s="356"/>
      <c r="AU46" s="469"/>
      <c r="AV46" s="434"/>
      <c r="AW46" s="434"/>
      <c r="AX46" s="434"/>
      <c r="AY46" s="434"/>
      <c r="AZ46" s="434"/>
      <c r="BA46" s="434"/>
      <c r="BB46" s="434"/>
      <c r="BC46" s="434"/>
      <c r="BD46" s="356"/>
      <c r="BE46" s="379"/>
      <c r="BF46" s="469"/>
      <c r="BG46" s="434"/>
      <c r="BH46" s="434"/>
      <c r="BI46" s="434"/>
      <c r="BJ46" s="434"/>
      <c r="BK46" s="434"/>
      <c r="BL46" s="434"/>
      <c r="BM46" s="434"/>
      <c r="BN46" s="434"/>
      <c r="BO46" s="356"/>
      <c r="BP46" s="469"/>
      <c r="BQ46" s="434"/>
      <c r="BR46" s="434"/>
      <c r="BS46" s="434"/>
      <c r="BT46" s="434"/>
      <c r="BU46" s="434"/>
      <c r="BV46" s="434"/>
      <c r="BW46" s="434"/>
      <c r="BX46" s="434"/>
      <c r="BY46" s="356"/>
      <c r="BZ46" s="469"/>
      <c r="CA46" s="434"/>
      <c r="CB46" s="434"/>
      <c r="CC46" s="434"/>
      <c r="CD46" s="434"/>
      <c r="CE46" s="434"/>
      <c r="CF46" s="434"/>
      <c r="CG46" s="434"/>
      <c r="CH46" s="434"/>
      <c r="CI46" s="356"/>
      <c r="CJ46" s="469"/>
      <c r="CK46" s="434"/>
      <c r="CL46" s="434"/>
      <c r="CM46" s="434"/>
      <c r="CN46" s="434"/>
      <c r="CO46" s="434"/>
      <c r="CP46" s="434"/>
      <c r="CQ46" s="434"/>
      <c r="CR46" s="434"/>
      <c r="CS46" s="356"/>
      <c r="CT46" s="469"/>
      <c r="CU46" s="434"/>
      <c r="CV46" s="434"/>
      <c r="CW46" s="434"/>
      <c r="CX46" s="434"/>
      <c r="CY46" s="434"/>
      <c r="CZ46" s="434"/>
      <c r="DA46" s="434"/>
      <c r="DB46" s="434"/>
      <c r="DC46" s="356"/>
      <c r="DE46" s="379">
        <f t="shared" si="0"/>
        <v>0</v>
      </c>
      <c r="DF46" s="379">
        <f t="shared" si="1"/>
        <v>0</v>
      </c>
      <c r="DG46" s="379">
        <f t="shared" si="2"/>
        <v>0</v>
      </c>
      <c r="DH46" s="379">
        <f t="shared" si="3"/>
        <v>0</v>
      </c>
      <c r="DI46" s="379">
        <f t="shared" si="4"/>
        <v>0</v>
      </c>
      <c r="DJ46" s="470">
        <f t="shared" si="5"/>
        <v>0</v>
      </c>
      <c r="DK46" s="470">
        <f t="shared" si="6"/>
        <v>0</v>
      </c>
      <c r="DL46" s="379">
        <f t="shared" si="7"/>
        <v>0</v>
      </c>
      <c r="DM46" s="379">
        <f t="shared" si="8"/>
        <v>0</v>
      </c>
      <c r="DN46" s="379">
        <f t="shared" si="9"/>
        <v>0</v>
      </c>
      <c r="DP46" s="379"/>
      <c r="DQ46" s="379"/>
      <c r="DR46" s="379"/>
      <c r="DS46" s="379"/>
      <c r="DT46" s="379"/>
      <c r="DU46" s="379"/>
      <c r="DV46" s="379"/>
      <c r="DW46" s="379"/>
      <c r="DX46" s="379"/>
      <c r="DY46" s="379"/>
      <c r="DZ46" s="379"/>
      <c r="EA46" s="379"/>
      <c r="EB46" s="379"/>
      <c r="EC46" s="379"/>
      <c r="ED46" s="379"/>
      <c r="EE46" s="379"/>
      <c r="EF46" s="379"/>
      <c r="EG46" s="379"/>
      <c r="EH46" s="379"/>
      <c r="EI46" s="379"/>
      <c r="EJ46" s="379"/>
      <c r="EO46" s="366" t="s">
        <v>331</v>
      </c>
      <c r="EP46" s="349"/>
      <c r="EQ46" s="349"/>
      <c r="ER46" s="349"/>
      <c r="ES46" s="349"/>
      <c r="ET46" s="352"/>
      <c r="EU46" s="366" t="s">
        <v>404</v>
      </c>
      <c r="EV46" s="349"/>
      <c r="EW46" s="349"/>
      <c r="EX46" s="349"/>
      <c r="EY46" s="349"/>
      <c r="EZ46" s="349"/>
      <c r="FA46" s="352"/>
    </row>
    <row r="47" spans="1:157">
      <c r="A47" s="379">
        <v>5</v>
      </c>
      <c r="B47" s="379">
        <v>3</v>
      </c>
      <c r="C47" s="379">
        <v>8</v>
      </c>
      <c r="D47" s="379">
        <v>33</v>
      </c>
      <c r="E47" s="379">
        <v>0</v>
      </c>
      <c r="F47" s="379"/>
      <c r="G47" s="469">
        <v>0</v>
      </c>
      <c r="H47" s="434">
        <v>0</v>
      </c>
      <c r="I47" s="434">
        <v>0</v>
      </c>
      <c r="J47" s="434">
        <v>0</v>
      </c>
      <c r="K47" s="434">
        <v>0</v>
      </c>
      <c r="L47" s="434">
        <v>0</v>
      </c>
      <c r="M47" s="434">
        <v>0</v>
      </c>
      <c r="N47" s="434">
        <v>0</v>
      </c>
      <c r="O47" s="434">
        <v>0</v>
      </c>
      <c r="P47" s="356">
        <v>0</v>
      </c>
      <c r="Q47" s="469">
        <v>0</v>
      </c>
      <c r="R47" s="434">
        <v>0</v>
      </c>
      <c r="S47" s="434">
        <v>0</v>
      </c>
      <c r="T47" s="434">
        <v>0</v>
      </c>
      <c r="U47" s="434">
        <v>0</v>
      </c>
      <c r="V47" s="434">
        <v>0</v>
      </c>
      <c r="W47" s="434">
        <v>0</v>
      </c>
      <c r="X47" s="434">
        <v>0</v>
      </c>
      <c r="Y47" s="434">
        <v>0</v>
      </c>
      <c r="Z47" s="356">
        <v>0</v>
      </c>
      <c r="AA47" s="469">
        <v>0</v>
      </c>
      <c r="AB47" s="434">
        <v>0</v>
      </c>
      <c r="AC47" s="434">
        <v>0</v>
      </c>
      <c r="AD47" s="434">
        <v>0</v>
      </c>
      <c r="AE47" s="434">
        <v>0</v>
      </c>
      <c r="AF47" s="434">
        <v>0</v>
      </c>
      <c r="AG47" s="434">
        <v>0</v>
      </c>
      <c r="AH47" s="434">
        <v>0</v>
      </c>
      <c r="AI47" s="434">
        <v>0</v>
      </c>
      <c r="AJ47" s="356">
        <v>0</v>
      </c>
      <c r="AK47" s="469">
        <v>0</v>
      </c>
      <c r="AL47" s="434">
        <v>0</v>
      </c>
      <c r="AM47" s="434">
        <v>0</v>
      </c>
      <c r="AN47" s="434">
        <v>0</v>
      </c>
      <c r="AO47" s="434">
        <v>0</v>
      </c>
      <c r="AP47" s="434">
        <v>0</v>
      </c>
      <c r="AQ47" s="434">
        <v>0</v>
      </c>
      <c r="AR47" s="434">
        <v>0</v>
      </c>
      <c r="AS47" s="434">
        <v>0</v>
      </c>
      <c r="AT47" s="356">
        <v>0</v>
      </c>
      <c r="AU47" s="469">
        <v>0</v>
      </c>
      <c r="AV47" s="434">
        <v>0</v>
      </c>
      <c r="AW47" s="434">
        <v>0</v>
      </c>
      <c r="AX47" s="434">
        <v>0</v>
      </c>
      <c r="AY47" s="434">
        <v>0</v>
      </c>
      <c r="AZ47" s="434">
        <v>0</v>
      </c>
      <c r="BA47" s="434">
        <v>0</v>
      </c>
      <c r="BB47" s="434">
        <v>0</v>
      </c>
      <c r="BC47" s="434">
        <v>0</v>
      </c>
      <c r="BD47" s="356">
        <v>0</v>
      </c>
      <c r="BE47" s="379"/>
      <c r="BF47" s="469">
        <v>0</v>
      </c>
      <c r="BG47" s="434">
        <v>0</v>
      </c>
      <c r="BH47" s="434">
        <v>0</v>
      </c>
      <c r="BI47" s="434">
        <v>0</v>
      </c>
      <c r="BJ47" s="434">
        <v>0</v>
      </c>
      <c r="BK47" s="434">
        <v>0</v>
      </c>
      <c r="BL47" s="434">
        <v>0</v>
      </c>
      <c r="BM47" s="434">
        <v>0</v>
      </c>
      <c r="BN47" s="434">
        <v>0</v>
      </c>
      <c r="BO47" s="356">
        <v>0</v>
      </c>
      <c r="BP47" s="469">
        <v>0</v>
      </c>
      <c r="BQ47" s="434">
        <v>0</v>
      </c>
      <c r="BR47" s="434">
        <v>0</v>
      </c>
      <c r="BS47" s="434">
        <v>0</v>
      </c>
      <c r="BT47" s="434">
        <v>0</v>
      </c>
      <c r="BU47" s="434">
        <v>0</v>
      </c>
      <c r="BV47" s="434">
        <v>0</v>
      </c>
      <c r="BW47" s="434">
        <v>0</v>
      </c>
      <c r="BX47" s="434">
        <v>0</v>
      </c>
      <c r="BY47" s="356">
        <v>0</v>
      </c>
      <c r="BZ47" s="469">
        <v>0</v>
      </c>
      <c r="CA47" s="434">
        <v>0</v>
      </c>
      <c r="CB47" s="434">
        <v>0</v>
      </c>
      <c r="CC47" s="434">
        <v>0</v>
      </c>
      <c r="CD47" s="434">
        <v>0</v>
      </c>
      <c r="CE47" s="434">
        <v>0</v>
      </c>
      <c r="CF47" s="434">
        <v>0</v>
      </c>
      <c r="CG47" s="434">
        <v>0</v>
      </c>
      <c r="CH47" s="434">
        <v>0</v>
      </c>
      <c r="CI47" s="356">
        <v>0</v>
      </c>
      <c r="CJ47" s="469">
        <v>0</v>
      </c>
      <c r="CK47" s="434">
        <v>0</v>
      </c>
      <c r="CL47" s="434">
        <v>0</v>
      </c>
      <c r="CM47" s="434">
        <v>0</v>
      </c>
      <c r="CN47" s="434">
        <v>0</v>
      </c>
      <c r="CO47" s="434">
        <v>0</v>
      </c>
      <c r="CP47" s="434">
        <v>0</v>
      </c>
      <c r="CQ47" s="434">
        <v>0</v>
      </c>
      <c r="CR47" s="434">
        <v>0</v>
      </c>
      <c r="CS47" s="356">
        <v>0</v>
      </c>
      <c r="CT47" s="469">
        <v>0</v>
      </c>
      <c r="CU47" s="434">
        <v>0</v>
      </c>
      <c r="CV47" s="434">
        <v>0</v>
      </c>
      <c r="CW47" s="434">
        <v>0</v>
      </c>
      <c r="CX47" s="434">
        <v>0</v>
      </c>
      <c r="CY47" s="434">
        <v>0</v>
      </c>
      <c r="CZ47" s="434">
        <v>0</v>
      </c>
      <c r="DA47" s="434">
        <v>0</v>
      </c>
      <c r="DB47" s="434">
        <v>0</v>
      </c>
      <c r="DC47" s="356">
        <v>0</v>
      </c>
      <c r="DE47" s="379">
        <f t="shared" si="0"/>
        <v>0</v>
      </c>
      <c r="DF47" s="379">
        <f t="shared" si="1"/>
        <v>0</v>
      </c>
      <c r="DG47" s="379">
        <f t="shared" si="2"/>
        <v>0</v>
      </c>
      <c r="DH47" s="379">
        <f t="shared" si="3"/>
        <v>0</v>
      </c>
      <c r="DI47" s="379">
        <f t="shared" si="4"/>
        <v>0</v>
      </c>
      <c r="DJ47" s="470">
        <f t="shared" si="5"/>
        <v>0</v>
      </c>
      <c r="DK47" s="470">
        <f t="shared" si="6"/>
        <v>0</v>
      </c>
      <c r="DL47" s="379">
        <f t="shared" si="7"/>
        <v>0</v>
      </c>
      <c r="DM47" s="379">
        <f t="shared" si="8"/>
        <v>0</v>
      </c>
      <c r="DN47" s="379">
        <f t="shared" si="9"/>
        <v>0</v>
      </c>
      <c r="DP47" s="379"/>
      <c r="DQ47" s="379"/>
      <c r="DR47" s="379"/>
      <c r="DS47" s="379"/>
      <c r="DT47" s="379"/>
      <c r="DU47" s="379"/>
      <c r="DV47" s="379"/>
      <c r="DW47" s="379"/>
      <c r="DX47" s="379"/>
      <c r="DY47" s="379"/>
      <c r="DZ47" s="379"/>
      <c r="EA47" s="379"/>
      <c r="EB47" s="379"/>
      <c r="EC47" s="379"/>
      <c r="ED47" s="379"/>
      <c r="EE47" s="379"/>
      <c r="EF47" s="379"/>
      <c r="EG47" s="379"/>
      <c r="EH47" s="379"/>
      <c r="EI47" s="379"/>
      <c r="EJ47" s="379"/>
      <c r="EO47" s="366"/>
      <c r="EP47" s="349"/>
      <c r="EQ47" s="349"/>
      <c r="ER47" s="349"/>
      <c r="ES47" s="349"/>
      <c r="ET47" s="352"/>
      <c r="EU47" s="366"/>
      <c r="EV47" s="349"/>
      <c r="EW47" s="349"/>
      <c r="EX47" s="349"/>
      <c r="EY47" s="349"/>
      <c r="EZ47" s="349"/>
      <c r="FA47" s="352"/>
    </row>
    <row r="48" spans="1:157">
      <c r="A48" s="379">
        <v>6</v>
      </c>
      <c r="B48" s="379">
        <v>3</v>
      </c>
      <c r="C48" s="379">
        <v>9</v>
      </c>
      <c r="D48" s="379">
        <v>34</v>
      </c>
      <c r="E48" s="379"/>
      <c r="F48" s="379"/>
      <c r="G48" s="469">
        <v>0</v>
      </c>
      <c r="H48" s="434">
        <v>0</v>
      </c>
      <c r="I48" s="434">
        <v>0</v>
      </c>
      <c r="J48" s="434">
        <v>0</v>
      </c>
      <c r="K48" s="434">
        <v>0</v>
      </c>
      <c r="L48" s="434">
        <v>0</v>
      </c>
      <c r="M48" s="434">
        <v>0</v>
      </c>
      <c r="N48" s="434">
        <v>0</v>
      </c>
      <c r="O48" s="434">
        <v>0</v>
      </c>
      <c r="P48" s="356">
        <v>0</v>
      </c>
      <c r="Q48" s="469">
        <v>3</v>
      </c>
      <c r="R48" s="434">
        <v>2</v>
      </c>
      <c r="S48" s="434">
        <v>5</v>
      </c>
      <c r="T48" s="434">
        <v>2</v>
      </c>
      <c r="U48" s="434">
        <v>3</v>
      </c>
      <c r="V48" s="434">
        <v>0</v>
      </c>
      <c r="W48" s="434">
        <v>0</v>
      </c>
      <c r="X48" s="434">
        <v>0</v>
      </c>
      <c r="Y48" s="434">
        <v>0</v>
      </c>
      <c r="Z48" s="356">
        <v>0</v>
      </c>
      <c r="AA48" s="469">
        <v>5</v>
      </c>
      <c r="AB48" s="434">
        <v>5</v>
      </c>
      <c r="AC48" s="434">
        <v>0</v>
      </c>
      <c r="AD48" s="434">
        <v>0</v>
      </c>
      <c r="AE48" s="434">
        <v>0</v>
      </c>
      <c r="AF48" s="434">
        <v>0</v>
      </c>
      <c r="AG48" s="434">
        <v>0</v>
      </c>
      <c r="AH48" s="434">
        <v>0</v>
      </c>
      <c r="AI48" s="434">
        <v>0</v>
      </c>
      <c r="AJ48" s="356">
        <v>0</v>
      </c>
      <c r="AK48" s="469">
        <v>5</v>
      </c>
      <c r="AL48" s="434">
        <v>20</v>
      </c>
      <c r="AM48" s="434">
        <v>0</v>
      </c>
      <c r="AN48" s="434">
        <v>0</v>
      </c>
      <c r="AO48" s="434">
        <v>0</v>
      </c>
      <c r="AP48" s="434">
        <v>0</v>
      </c>
      <c r="AQ48" s="434">
        <v>0</v>
      </c>
      <c r="AR48" s="434">
        <v>0</v>
      </c>
      <c r="AS48" s="434">
        <v>0</v>
      </c>
      <c r="AT48" s="356">
        <v>0</v>
      </c>
      <c r="AU48" s="469">
        <v>0</v>
      </c>
      <c r="AV48" s="434">
        <v>0</v>
      </c>
      <c r="AW48" s="434">
        <v>0</v>
      </c>
      <c r="AX48" s="434">
        <v>0</v>
      </c>
      <c r="AY48" s="434">
        <v>0</v>
      </c>
      <c r="AZ48" s="434">
        <v>0</v>
      </c>
      <c r="BA48" s="434">
        <v>0</v>
      </c>
      <c r="BB48" s="434">
        <v>0</v>
      </c>
      <c r="BC48" s="434">
        <v>0</v>
      </c>
      <c r="BD48" s="356">
        <v>0</v>
      </c>
      <c r="BE48" s="379"/>
      <c r="BF48" s="469">
        <v>0</v>
      </c>
      <c r="BG48" s="434">
        <v>0</v>
      </c>
      <c r="BH48" s="434">
        <v>0</v>
      </c>
      <c r="BI48" s="434">
        <v>0</v>
      </c>
      <c r="BJ48" s="434">
        <v>0</v>
      </c>
      <c r="BK48" s="434">
        <v>0</v>
      </c>
      <c r="BL48" s="434">
        <v>0</v>
      </c>
      <c r="BM48" s="434">
        <v>0</v>
      </c>
      <c r="BN48" s="434">
        <v>0</v>
      </c>
      <c r="BO48" s="356">
        <v>0</v>
      </c>
      <c r="BP48" s="469">
        <v>3</v>
      </c>
      <c r="BQ48" s="434">
        <v>3</v>
      </c>
      <c r="BR48" s="434">
        <v>3</v>
      </c>
      <c r="BS48" s="434">
        <v>2</v>
      </c>
      <c r="BT48" s="434">
        <v>2</v>
      </c>
      <c r="BU48" s="434">
        <v>0</v>
      </c>
      <c r="BV48" s="434">
        <v>0</v>
      </c>
      <c r="BW48" s="434">
        <v>0</v>
      </c>
      <c r="BX48" s="434">
        <v>0</v>
      </c>
      <c r="BY48" s="356">
        <v>0</v>
      </c>
      <c r="BZ48" s="469">
        <v>2</v>
      </c>
      <c r="CA48" s="434">
        <v>2</v>
      </c>
      <c r="CB48" s="434">
        <v>0</v>
      </c>
      <c r="CC48" s="434">
        <v>0</v>
      </c>
      <c r="CD48" s="434">
        <v>0</v>
      </c>
      <c r="CE48" s="434">
        <v>0</v>
      </c>
      <c r="CF48" s="434">
        <v>0</v>
      </c>
      <c r="CG48" s="434">
        <v>0</v>
      </c>
      <c r="CH48" s="434">
        <v>0</v>
      </c>
      <c r="CI48" s="356">
        <v>0</v>
      </c>
      <c r="CJ48" s="469">
        <v>2</v>
      </c>
      <c r="CK48" s="434">
        <v>2</v>
      </c>
      <c r="CL48" s="434">
        <v>0</v>
      </c>
      <c r="CM48" s="434">
        <v>0</v>
      </c>
      <c r="CN48" s="434">
        <v>0</v>
      </c>
      <c r="CO48" s="434">
        <v>0</v>
      </c>
      <c r="CP48" s="434">
        <v>0</v>
      </c>
      <c r="CQ48" s="434">
        <v>0</v>
      </c>
      <c r="CR48" s="434">
        <v>0</v>
      </c>
      <c r="CS48" s="356">
        <v>0</v>
      </c>
      <c r="CT48" s="469">
        <v>0</v>
      </c>
      <c r="CU48" s="434">
        <v>0</v>
      </c>
      <c r="CV48" s="434">
        <v>0</v>
      </c>
      <c r="CW48" s="434">
        <v>0</v>
      </c>
      <c r="CX48" s="434">
        <v>0</v>
      </c>
      <c r="CY48" s="434">
        <v>0</v>
      </c>
      <c r="CZ48" s="434">
        <v>0</v>
      </c>
      <c r="DA48" s="434">
        <v>0</v>
      </c>
      <c r="DB48" s="434">
        <v>0</v>
      </c>
      <c r="DC48" s="356">
        <v>0</v>
      </c>
      <c r="DE48" s="379">
        <f t="shared" si="0"/>
        <v>0</v>
      </c>
      <c r="DF48" s="379">
        <f t="shared" si="1"/>
        <v>5</v>
      </c>
      <c r="DG48" s="379">
        <f t="shared" si="2"/>
        <v>2</v>
      </c>
      <c r="DH48" s="379">
        <f t="shared" si="3"/>
        <v>2</v>
      </c>
      <c r="DI48" s="379">
        <f t="shared" si="4"/>
        <v>0</v>
      </c>
      <c r="DJ48" s="470">
        <f t="shared" si="5"/>
        <v>1</v>
      </c>
      <c r="DK48" s="470">
        <f t="shared" si="6"/>
        <v>18</v>
      </c>
      <c r="DL48" s="379">
        <f t="shared" si="7"/>
        <v>6</v>
      </c>
      <c r="DM48" s="379">
        <f t="shared" si="8"/>
        <v>12</v>
      </c>
      <c r="DN48" s="379">
        <f t="shared" si="9"/>
        <v>0</v>
      </c>
      <c r="DP48" s="379"/>
      <c r="DQ48" s="379"/>
      <c r="DR48" s="379"/>
      <c r="DS48" s="379"/>
      <c r="DT48" s="379"/>
      <c r="DU48" s="379"/>
      <c r="DV48" s="379"/>
      <c r="DW48" s="379"/>
      <c r="DX48" s="379"/>
      <c r="DY48" s="379"/>
      <c r="DZ48" s="379"/>
      <c r="EA48" s="379"/>
      <c r="EB48" s="379"/>
      <c r="EC48" s="379"/>
      <c r="ED48" s="379"/>
      <c r="EE48" s="379"/>
      <c r="EF48" s="379"/>
      <c r="EG48" s="379"/>
      <c r="EH48" s="379"/>
      <c r="EI48" s="379"/>
      <c r="EJ48" s="379"/>
      <c r="EO48" s="366" t="s">
        <v>293</v>
      </c>
      <c r="EP48" s="349"/>
      <c r="EQ48" s="349"/>
      <c r="ER48" s="349"/>
      <c r="ES48" s="349"/>
      <c r="ET48" s="352"/>
      <c r="EU48" s="366" t="s">
        <v>229</v>
      </c>
      <c r="EV48" s="349" t="s">
        <v>294</v>
      </c>
      <c r="EW48" s="349" t="s">
        <v>295</v>
      </c>
      <c r="EX48" s="349" t="s">
        <v>296</v>
      </c>
      <c r="EY48" s="349"/>
      <c r="EZ48" s="349"/>
      <c r="FA48" s="352"/>
    </row>
    <row r="49" spans="1:157">
      <c r="A49" s="379">
        <v>9</v>
      </c>
      <c r="B49" s="379">
        <v>3</v>
      </c>
      <c r="C49" s="379">
        <v>10</v>
      </c>
      <c r="D49" s="379">
        <v>35</v>
      </c>
      <c r="E49" s="379"/>
      <c r="F49" s="379"/>
      <c r="G49" s="469"/>
      <c r="H49" s="434"/>
      <c r="I49" s="434"/>
      <c r="J49" s="434"/>
      <c r="K49" s="434"/>
      <c r="L49" s="434"/>
      <c r="M49" s="434"/>
      <c r="N49" s="434"/>
      <c r="O49" s="434"/>
      <c r="P49" s="356"/>
      <c r="Q49" s="469"/>
      <c r="R49" s="434"/>
      <c r="S49" s="434"/>
      <c r="T49" s="434"/>
      <c r="U49" s="434"/>
      <c r="V49" s="434"/>
      <c r="W49" s="434"/>
      <c r="X49" s="434"/>
      <c r="Y49" s="434"/>
      <c r="Z49" s="356"/>
      <c r="AA49" s="469"/>
      <c r="AB49" s="434"/>
      <c r="AC49" s="434"/>
      <c r="AD49" s="434"/>
      <c r="AE49" s="434"/>
      <c r="AF49" s="434"/>
      <c r="AG49" s="434"/>
      <c r="AH49" s="434"/>
      <c r="AI49" s="434"/>
      <c r="AJ49" s="356"/>
      <c r="AK49" s="469"/>
      <c r="AL49" s="434"/>
      <c r="AM49" s="434"/>
      <c r="AN49" s="434"/>
      <c r="AO49" s="434"/>
      <c r="AP49" s="434"/>
      <c r="AQ49" s="434"/>
      <c r="AR49" s="434"/>
      <c r="AS49" s="434"/>
      <c r="AT49" s="356"/>
      <c r="AU49" s="469"/>
      <c r="AV49" s="434"/>
      <c r="AW49" s="434"/>
      <c r="AX49" s="434"/>
      <c r="AY49" s="434"/>
      <c r="AZ49" s="434"/>
      <c r="BA49" s="434"/>
      <c r="BB49" s="434"/>
      <c r="BC49" s="434"/>
      <c r="BD49" s="356"/>
      <c r="BE49" s="379"/>
      <c r="BF49" s="469"/>
      <c r="BG49" s="434"/>
      <c r="BH49" s="434"/>
      <c r="BI49" s="434"/>
      <c r="BJ49" s="434"/>
      <c r="BK49" s="434"/>
      <c r="BL49" s="434"/>
      <c r="BM49" s="434"/>
      <c r="BN49" s="434"/>
      <c r="BO49" s="356"/>
      <c r="BP49" s="469"/>
      <c r="BQ49" s="434"/>
      <c r="BR49" s="434"/>
      <c r="BS49" s="434"/>
      <c r="BT49" s="434"/>
      <c r="BU49" s="434"/>
      <c r="BV49" s="434"/>
      <c r="BW49" s="434"/>
      <c r="BX49" s="434"/>
      <c r="BY49" s="356"/>
      <c r="BZ49" s="469"/>
      <c r="CA49" s="434"/>
      <c r="CB49" s="434"/>
      <c r="CC49" s="434"/>
      <c r="CD49" s="434"/>
      <c r="CE49" s="434"/>
      <c r="CF49" s="434"/>
      <c r="CG49" s="434"/>
      <c r="CH49" s="434"/>
      <c r="CI49" s="356"/>
      <c r="CJ49" s="469"/>
      <c r="CK49" s="434"/>
      <c r="CL49" s="434"/>
      <c r="CM49" s="434"/>
      <c r="CN49" s="434"/>
      <c r="CO49" s="434"/>
      <c r="CP49" s="434"/>
      <c r="CQ49" s="434"/>
      <c r="CR49" s="434"/>
      <c r="CS49" s="356"/>
      <c r="CT49" s="469"/>
      <c r="CU49" s="434"/>
      <c r="CV49" s="434"/>
      <c r="CW49" s="434"/>
      <c r="CX49" s="434"/>
      <c r="CY49" s="434"/>
      <c r="CZ49" s="434"/>
      <c r="DA49" s="434"/>
      <c r="DB49" s="434"/>
      <c r="DC49" s="356"/>
      <c r="DE49" s="379">
        <f t="shared" si="0"/>
        <v>0</v>
      </c>
      <c r="DF49" s="379">
        <f t="shared" si="1"/>
        <v>0</v>
      </c>
      <c r="DG49" s="379">
        <f t="shared" si="2"/>
        <v>0</v>
      </c>
      <c r="DH49" s="379">
        <f t="shared" si="3"/>
        <v>0</v>
      </c>
      <c r="DI49" s="379">
        <f t="shared" si="4"/>
        <v>0</v>
      </c>
      <c r="DJ49" s="470">
        <f t="shared" si="5"/>
        <v>0</v>
      </c>
      <c r="DK49" s="470">
        <f t="shared" si="6"/>
        <v>0</v>
      </c>
      <c r="DL49" s="379">
        <f t="shared" si="7"/>
        <v>0</v>
      </c>
      <c r="DM49" s="379">
        <f t="shared" si="8"/>
        <v>0</v>
      </c>
      <c r="DN49" s="379">
        <f t="shared" si="9"/>
        <v>0</v>
      </c>
      <c r="DP49" s="379"/>
      <c r="DQ49" s="379"/>
      <c r="DR49" s="379"/>
      <c r="DS49" s="379"/>
      <c r="DT49" s="379"/>
      <c r="DU49" s="379"/>
      <c r="DV49" s="379"/>
      <c r="DW49" s="379"/>
      <c r="DX49" s="379"/>
      <c r="DY49" s="379"/>
      <c r="DZ49" s="379"/>
      <c r="EA49" s="379"/>
      <c r="EB49" s="379"/>
      <c r="EC49" s="379"/>
      <c r="ED49" s="379"/>
      <c r="EE49" s="379"/>
      <c r="EF49" s="379"/>
      <c r="EG49" s="379"/>
      <c r="EH49" s="379"/>
      <c r="EI49" s="379"/>
      <c r="EJ49" s="379"/>
      <c r="EO49" s="366" t="s">
        <v>332</v>
      </c>
      <c r="EP49" s="349"/>
      <c r="EQ49" s="349"/>
      <c r="ER49" s="349"/>
      <c r="ES49" s="349"/>
      <c r="ET49" s="352"/>
      <c r="EU49" s="366">
        <v>1</v>
      </c>
      <c r="EV49" s="349">
        <v>47</v>
      </c>
      <c r="EW49" s="349" t="s">
        <v>297</v>
      </c>
      <c r="EX49" s="349"/>
      <c r="EY49" s="349"/>
      <c r="EZ49" s="349"/>
      <c r="FA49" s="352"/>
    </row>
    <row r="50" spans="1:157">
      <c r="A50" s="379">
        <v>8</v>
      </c>
      <c r="B50" s="379">
        <v>3</v>
      </c>
      <c r="C50" s="379">
        <v>11</v>
      </c>
      <c r="D50" s="379">
        <v>36</v>
      </c>
      <c r="E50" s="379"/>
      <c r="F50" s="379"/>
      <c r="G50" s="469"/>
      <c r="H50" s="434"/>
      <c r="I50" s="434"/>
      <c r="J50" s="434"/>
      <c r="K50" s="434"/>
      <c r="L50" s="434"/>
      <c r="M50" s="434"/>
      <c r="N50" s="434"/>
      <c r="O50" s="434"/>
      <c r="P50" s="356"/>
      <c r="Q50" s="469"/>
      <c r="R50" s="434"/>
      <c r="S50" s="434"/>
      <c r="T50" s="434"/>
      <c r="U50" s="434"/>
      <c r="V50" s="434"/>
      <c r="W50" s="434"/>
      <c r="X50" s="434"/>
      <c r="Y50" s="434"/>
      <c r="Z50" s="356"/>
      <c r="AA50" s="469"/>
      <c r="AB50" s="434"/>
      <c r="AC50" s="434"/>
      <c r="AD50" s="434"/>
      <c r="AE50" s="434"/>
      <c r="AF50" s="434"/>
      <c r="AG50" s="434"/>
      <c r="AH50" s="434"/>
      <c r="AI50" s="434"/>
      <c r="AJ50" s="356"/>
      <c r="AK50" s="469"/>
      <c r="AL50" s="434"/>
      <c r="AM50" s="434"/>
      <c r="AN50" s="434"/>
      <c r="AO50" s="434"/>
      <c r="AP50" s="434"/>
      <c r="AQ50" s="434"/>
      <c r="AR50" s="434"/>
      <c r="AS50" s="434"/>
      <c r="AT50" s="356"/>
      <c r="AU50" s="469"/>
      <c r="AV50" s="434"/>
      <c r="AW50" s="434"/>
      <c r="AX50" s="434"/>
      <c r="AY50" s="434"/>
      <c r="AZ50" s="434"/>
      <c r="BA50" s="434"/>
      <c r="BB50" s="434"/>
      <c r="BC50" s="434"/>
      <c r="BD50" s="356"/>
      <c r="BE50" s="379"/>
      <c r="BF50" s="469"/>
      <c r="BG50" s="434"/>
      <c r="BH50" s="434"/>
      <c r="BI50" s="434"/>
      <c r="BJ50" s="434"/>
      <c r="BK50" s="434"/>
      <c r="BL50" s="434"/>
      <c r="BM50" s="434"/>
      <c r="BN50" s="434"/>
      <c r="BO50" s="356"/>
      <c r="BP50" s="469"/>
      <c r="BQ50" s="434"/>
      <c r="BR50" s="434"/>
      <c r="BS50" s="434"/>
      <c r="BT50" s="434"/>
      <c r="BU50" s="434"/>
      <c r="BV50" s="434"/>
      <c r="BW50" s="434"/>
      <c r="BX50" s="434"/>
      <c r="BY50" s="356"/>
      <c r="BZ50" s="469"/>
      <c r="CA50" s="434"/>
      <c r="CB50" s="434"/>
      <c r="CC50" s="434"/>
      <c r="CD50" s="434"/>
      <c r="CE50" s="434"/>
      <c r="CF50" s="434"/>
      <c r="CG50" s="434"/>
      <c r="CH50" s="434"/>
      <c r="CI50" s="356"/>
      <c r="CJ50" s="469"/>
      <c r="CK50" s="434"/>
      <c r="CL50" s="434"/>
      <c r="CM50" s="434"/>
      <c r="CN50" s="434"/>
      <c r="CO50" s="434"/>
      <c r="CP50" s="434"/>
      <c r="CQ50" s="434"/>
      <c r="CR50" s="434"/>
      <c r="CS50" s="356"/>
      <c r="CT50" s="469"/>
      <c r="CU50" s="434"/>
      <c r="CV50" s="434"/>
      <c r="CW50" s="434"/>
      <c r="CX50" s="434"/>
      <c r="CY50" s="434"/>
      <c r="CZ50" s="434"/>
      <c r="DA50" s="434"/>
      <c r="DB50" s="434"/>
      <c r="DC50" s="356"/>
      <c r="DE50" s="379">
        <f t="shared" si="0"/>
        <v>0</v>
      </c>
      <c r="DF50" s="379">
        <f t="shared" si="1"/>
        <v>0</v>
      </c>
      <c r="DG50" s="379">
        <f t="shared" si="2"/>
        <v>0</v>
      </c>
      <c r="DH50" s="379">
        <f t="shared" si="3"/>
        <v>0</v>
      </c>
      <c r="DI50" s="379">
        <f t="shared" si="4"/>
        <v>0</v>
      </c>
      <c r="DJ50" s="470">
        <f t="shared" si="5"/>
        <v>0</v>
      </c>
      <c r="DK50" s="470">
        <f t="shared" si="6"/>
        <v>0</v>
      </c>
      <c r="DL50" s="379">
        <f t="shared" si="7"/>
        <v>0</v>
      </c>
      <c r="DM50" s="379">
        <f t="shared" si="8"/>
        <v>0</v>
      </c>
      <c r="DN50" s="379">
        <f t="shared" si="9"/>
        <v>0</v>
      </c>
      <c r="DP50" s="379"/>
      <c r="DQ50" s="379"/>
      <c r="DR50" s="379"/>
      <c r="DS50" s="379"/>
      <c r="DT50" s="379"/>
      <c r="DU50" s="379"/>
      <c r="DV50" s="379"/>
      <c r="DW50" s="379"/>
      <c r="DX50" s="379"/>
      <c r="DY50" s="379"/>
      <c r="DZ50" s="379"/>
      <c r="EA50" s="379"/>
      <c r="EB50" s="379"/>
      <c r="EC50" s="379"/>
      <c r="ED50" s="379"/>
      <c r="EE50" s="379"/>
      <c r="EF50" s="379"/>
      <c r="EG50" s="379"/>
      <c r="EH50" s="379"/>
      <c r="EI50" s="379"/>
      <c r="EJ50" s="379"/>
      <c r="EO50" s="366" t="s">
        <v>333</v>
      </c>
      <c r="EP50" s="349"/>
      <c r="EQ50" s="349"/>
      <c r="ER50" s="349"/>
      <c r="ES50" s="349"/>
      <c r="ET50" s="352"/>
      <c r="EU50" s="366">
        <v>2</v>
      </c>
      <c r="EV50" s="349">
        <v>29.5</v>
      </c>
      <c r="EW50" s="349" t="s">
        <v>309</v>
      </c>
      <c r="EX50" s="349"/>
      <c r="EY50" s="349"/>
      <c r="EZ50" s="349"/>
      <c r="FA50" s="352"/>
    </row>
    <row r="51" spans="1:157">
      <c r="A51" s="379">
        <v>1</v>
      </c>
      <c r="B51" s="379">
        <v>3</v>
      </c>
      <c r="C51" s="379">
        <v>12</v>
      </c>
      <c r="D51" s="379">
        <v>37</v>
      </c>
      <c r="E51" s="379"/>
      <c r="F51" s="379"/>
      <c r="G51" s="469">
        <v>5</v>
      </c>
      <c r="H51" s="434">
        <v>1</v>
      </c>
      <c r="I51" s="434">
        <v>0</v>
      </c>
      <c r="J51" s="434">
        <v>0</v>
      </c>
      <c r="K51" s="434">
        <v>0</v>
      </c>
      <c r="L51" s="434">
        <v>0</v>
      </c>
      <c r="M51" s="434">
        <v>0</v>
      </c>
      <c r="N51" s="434">
        <v>0</v>
      </c>
      <c r="O51" s="434">
        <v>0</v>
      </c>
      <c r="P51" s="356">
        <v>0</v>
      </c>
      <c r="Q51" s="469">
        <v>50</v>
      </c>
      <c r="R51" s="434">
        <v>50</v>
      </c>
      <c r="S51" s="434">
        <v>50</v>
      </c>
      <c r="T51" s="434">
        <v>60</v>
      </c>
      <c r="U51" s="434">
        <v>70</v>
      </c>
      <c r="V51" s="434">
        <v>0</v>
      </c>
      <c r="W51" s="434">
        <v>0</v>
      </c>
      <c r="X51" s="434">
        <v>0</v>
      </c>
      <c r="Y51" s="434">
        <v>0</v>
      </c>
      <c r="Z51" s="356">
        <v>0</v>
      </c>
      <c r="AA51" s="469">
        <v>10</v>
      </c>
      <c r="AB51" s="434">
        <v>10</v>
      </c>
      <c r="AC51" s="434">
        <v>10</v>
      </c>
      <c r="AD51" s="434">
        <v>10</v>
      </c>
      <c r="AE51" s="434">
        <v>20</v>
      </c>
      <c r="AF51" s="434">
        <v>30</v>
      </c>
      <c r="AG51" s="434">
        <v>2</v>
      </c>
      <c r="AH51" s="434">
        <v>1</v>
      </c>
      <c r="AI51" s="434">
        <v>0</v>
      </c>
      <c r="AJ51" s="356">
        <v>0</v>
      </c>
      <c r="AK51" s="469">
        <v>10</v>
      </c>
      <c r="AL51" s="434">
        <v>5</v>
      </c>
      <c r="AM51" s="434">
        <v>10</v>
      </c>
      <c r="AN51" s="434">
        <v>2</v>
      </c>
      <c r="AO51" s="434">
        <v>30</v>
      </c>
      <c r="AP51" s="434">
        <v>80</v>
      </c>
      <c r="AQ51" s="434">
        <v>80</v>
      </c>
      <c r="AR51" s="434">
        <v>0</v>
      </c>
      <c r="AS51" s="434">
        <v>0</v>
      </c>
      <c r="AT51" s="356">
        <v>0</v>
      </c>
      <c r="AU51" s="469">
        <v>10</v>
      </c>
      <c r="AV51" s="434">
        <v>10</v>
      </c>
      <c r="AW51" s="434">
        <v>10</v>
      </c>
      <c r="AX51" s="434">
        <v>5</v>
      </c>
      <c r="AY51" s="434">
        <v>0</v>
      </c>
      <c r="AZ51" s="434">
        <v>0</v>
      </c>
      <c r="BA51" s="434">
        <v>0</v>
      </c>
      <c r="BB51" s="434">
        <v>0</v>
      </c>
      <c r="BC51" s="434">
        <v>0</v>
      </c>
      <c r="BD51" s="356">
        <v>0</v>
      </c>
      <c r="BE51" s="379"/>
      <c r="BF51" s="469">
        <v>1</v>
      </c>
      <c r="BG51" s="434">
        <v>2</v>
      </c>
      <c r="BH51" s="434">
        <v>0</v>
      </c>
      <c r="BI51" s="434">
        <v>0</v>
      </c>
      <c r="BJ51" s="434">
        <v>0</v>
      </c>
      <c r="BK51" s="434">
        <v>0</v>
      </c>
      <c r="BL51" s="434">
        <v>0</v>
      </c>
      <c r="BM51" s="434">
        <v>0</v>
      </c>
      <c r="BN51" s="434">
        <v>0</v>
      </c>
      <c r="BO51" s="356">
        <v>0</v>
      </c>
      <c r="BP51" s="469">
        <v>2</v>
      </c>
      <c r="BQ51" s="434">
        <v>2</v>
      </c>
      <c r="BR51" s="434">
        <v>2</v>
      </c>
      <c r="BS51" s="434">
        <v>2</v>
      </c>
      <c r="BT51" s="434">
        <v>2</v>
      </c>
      <c r="BU51" s="434">
        <v>0</v>
      </c>
      <c r="BV51" s="434">
        <v>0</v>
      </c>
      <c r="BW51" s="434">
        <v>0</v>
      </c>
      <c r="BX51" s="434">
        <v>0</v>
      </c>
      <c r="BY51" s="356">
        <v>0</v>
      </c>
      <c r="BZ51" s="469">
        <v>3</v>
      </c>
      <c r="CA51" s="434">
        <v>3</v>
      </c>
      <c r="CB51" s="434">
        <v>2</v>
      </c>
      <c r="CC51" s="434">
        <v>2</v>
      </c>
      <c r="CD51" s="434">
        <v>1</v>
      </c>
      <c r="CE51" s="434">
        <v>1</v>
      </c>
      <c r="CF51" s="434">
        <v>1</v>
      </c>
      <c r="CG51" s="434">
        <v>0</v>
      </c>
      <c r="CH51" s="434">
        <v>0</v>
      </c>
      <c r="CI51" s="356">
        <v>0</v>
      </c>
      <c r="CJ51" s="469">
        <v>3</v>
      </c>
      <c r="CK51" s="434">
        <v>3</v>
      </c>
      <c r="CL51" s="434">
        <v>2</v>
      </c>
      <c r="CM51" s="434">
        <v>2</v>
      </c>
      <c r="CN51" s="434">
        <v>2</v>
      </c>
      <c r="CO51" s="434">
        <v>1</v>
      </c>
      <c r="CP51" s="434">
        <v>1</v>
      </c>
      <c r="CQ51" s="434">
        <v>1</v>
      </c>
      <c r="CR51" s="434">
        <v>0</v>
      </c>
      <c r="CS51" s="356">
        <v>0</v>
      </c>
      <c r="CT51" s="469">
        <v>2</v>
      </c>
      <c r="CU51" s="434">
        <v>1</v>
      </c>
      <c r="CV51" s="434">
        <v>1</v>
      </c>
      <c r="CW51" s="434">
        <v>1</v>
      </c>
      <c r="CX51" s="434">
        <v>0</v>
      </c>
      <c r="CY51" s="434">
        <v>0</v>
      </c>
      <c r="CZ51" s="434">
        <v>0</v>
      </c>
      <c r="DA51" s="434">
        <v>0</v>
      </c>
      <c r="DB51" s="434">
        <v>0</v>
      </c>
      <c r="DC51" s="356">
        <v>0</v>
      </c>
      <c r="DE51" s="379">
        <f t="shared" si="0"/>
        <v>2</v>
      </c>
      <c r="DF51" s="379">
        <f t="shared" si="1"/>
        <v>5</v>
      </c>
      <c r="DG51" s="379">
        <f t="shared" si="2"/>
        <v>8</v>
      </c>
      <c r="DH51" s="379">
        <f t="shared" si="3"/>
        <v>7</v>
      </c>
      <c r="DI51" s="379">
        <f t="shared" si="4"/>
        <v>4</v>
      </c>
      <c r="DJ51" s="470">
        <f t="shared" si="5"/>
        <v>12.62</v>
      </c>
      <c r="DK51" s="470">
        <f t="shared" si="6"/>
        <v>52</v>
      </c>
      <c r="DL51" s="379">
        <f t="shared" si="7"/>
        <v>8</v>
      </c>
      <c r="DM51" s="379">
        <f t="shared" si="8"/>
        <v>24</v>
      </c>
      <c r="DN51" s="379">
        <f t="shared" si="9"/>
        <v>20</v>
      </c>
      <c r="DP51" s="379"/>
      <c r="DQ51" s="379"/>
      <c r="DR51" s="379"/>
      <c r="DS51" s="379"/>
      <c r="DT51" s="379"/>
      <c r="DU51" s="379"/>
      <c r="DV51" s="379"/>
      <c r="DW51" s="379"/>
      <c r="DX51" s="379"/>
      <c r="DY51" s="379"/>
      <c r="DZ51" s="379"/>
      <c r="EA51" s="379"/>
      <c r="EB51" s="379"/>
      <c r="EC51" s="379"/>
      <c r="ED51" s="379"/>
      <c r="EE51" s="379"/>
      <c r="EF51" s="379"/>
      <c r="EG51" s="379"/>
      <c r="EH51" s="379"/>
      <c r="EI51" s="379"/>
      <c r="EJ51" s="379"/>
      <c r="EO51" s="366" t="s">
        <v>334</v>
      </c>
      <c r="EP51" s="349"/>
      <c r="EQ51" s="349"/>
      <c r="ER51" s="349"/>
      <c r="ES51" s="349"/>
      <c r="ET51" s="352"/>
      <c r="EU51" s="366">
        <v>3</v>
      </c>
      <c r="EV51" s="349">
        <v>15.5</v>
      </c>
      <c r="EW51" s="349" t="s">
        <v>419</v>
      </c>
      <c r="EX51" s="349"/>
      <c r="EY51" s="349"/>
      <c r="EZ51" s="349"/>
      <c r="FA51" s="352"/>
    </row>
    <row r="52" spans="1:157">
      <c r="A52" s="379">
        <v>11</v>
      </c>
      <c r="B52" s="379">
        <v>3</v>
      </c>
      <c r="C52" s="379">
        <v>13</v>
      </c>
      <c r="D52" s="379">
        <v>38</v>
      </c>
      <c r="E52" s="379"/>
      <c r="F52" s="379"/>
      <c r="G52" s="469"/>
      <c r="H52" s="434"/>
      <c r="I52" s="434"/>
      <c r="J52" s="434"/>
      <c r="K52" s="434"/>
      <c r="L52" s="434"/>
      <c r="M52" s="434"/>
      <c r="N52" s="434"/>
      <c r="O52" s="434"/>
      <c r="P52" s="356"/>
      <c r="Q52" s="469"/>
      <c r="R52" s="434"/>
      <c r="S52" s="434"/>
      <c r="T52" s="434"/>
      <c r="U52" s="434"/>
      <c r="V52" s="434"/>
      <c r="W52" s="434"/>
      <c r="X52" s="434"/>
      <c r="Y52" s="434"/>
      <c r="Z52" s="356"/>
      <c r="AA52" s="469"/>
      <c r="AB52" s="434"/>
      <c r="AC52" s="434"/>
      <c r="AD52" s="434"/>
      <c r="AE52" s="434"/>
      <c r="AF52" s="434"/>
      <c r="AG52" s="434"/>
      <c r="AH52" s="434"/>
      <c r="AI52" s="434"/>
      <c r="AJ52" s="356"/>
      <c r="AK52" s="469"/>
      <c r="AL52" s="434"/>
      <c r="AM52" s="434"/>
      <c r="AN52" s="434"/>
      <c r="AO52" s="434"/>
      <c r="AP52" s="434"/>
      <c r="AQ52" s="434"/>
      <c r="AR52" s="434"/>
      <c r="AS52" s="434"/>
      <c r="AT52" s="356"/>
      <c r="AU52" s="469"/>
      <c r="AV52" s="434"/>
      <c r="AW52" s="434"/>
      <c r="AX52" s="434"/>
      <c r="AY52" s="434"/>
      <c r="AZ52" s="434"/>
      <c r="BA52" s="434"/>
      <c r="BB52" s="434"/>
      <c r="BC52" s="434"/>
      <c r="BD52" s="356"/>
      <c r="BE52" s="379"/>
      <c r="BF52" s="469"/>
      <c r="BG52" s="434"/>
      <c r="BH52" s="434"/>
      <c r="BI52" s="434"/>
      <c r="BJ52" s="434"/>
      <c r="BK52" s="434"/>
      <c r="BL52" s="434"/>
      <c r="BM52" s="434"/>
      <c r="BN52" s="434"/>
      <c r="BO52" s="356"/>
      <c r="BP52" s="469"/>
      <c r="BQ52" s="434"/>
      <c r="BR52" s="434"/>
      <c r="BS52" s="434"/>
      <c r="BT52" s="434"/>
      <c r="BU52" s="434"/>
      <c r="BV52" s="434"/>
      <c r="BW52" s="434"/>
      <c r="BX52" s="434"/>
      <c r="BY52" s="356"/>
      <c r="BZ52" s="469"/>
      <c r="CA52" s="434"/>
      <c r="CB52" s="434"/>
      <c r="CC52" s="434"/>
      <c r="CD52" s="434"/>
      <c r="CE52" s="434"/>
      <c r="CF52" s="434"/>
      <c r="CG52" s="434"/>
      <c r="CH52" s="434"/>
      <c r="CI52" s="356"/>
      <c r="CJ52" s="469"/>
      <c r="CK52" s="434"/>
      <c r="CL52" s="434"/>
      <c r="CM52" s="434"/>
      <c r="CN52" s="434"/>
      <c r="CO52" s="434"/>
      <c r="CP52" s="434"/>
      <c r="CQ52" s="434"/>
      <c r="CR52" s="434"/>
      <c r="CS52" s="356"/>
      <c r="CT52" s="469"/>
      <c r="CU52" s="434"/>
      <c r="CV52" s="434"/>
      <c r="CW52" s="434"/>
      <c r="CX52" s="434"/>
      <c r="CY52" s="434"/>
      <c r="CZ52" s="434"/>
      <c r="DA52" s="434"/>
      <c r="DB52" s="434"/>
      <c r="DC52" s="356"/>
      <c r="DE52" s="379">
        <f t="shared" si="0"/>
        <v>0</v>
      </c>
      <c r="DF52" s="379">
        <f t="shared" si="1"/>
        <v>0</v>
      </c>
      <c r="DG52" s="379">
        <f t="shared" si="2"/>
        <v>0</v>
      </c>
      <c r="DH52" s="379">
        <f t="shared" si="3"/>
        <v>0</v>
      </c>
      <c r="DI52" s="379">
        <f t="shared" si="4"/>
        <v>0</v>
      </c>
      <c r="DJ52" s="470">
        <f t="shared" si="5"/>
        <v>0</v>
      </c>
      <c r="DK52" s="470">
        <f t="shared" si="6"/>
        <v>0</v>
      </c>
      <c r="DL52" s="379">
        <f t="shared" si="7"/>
        <v>0</v>
      </c>
      <c r="DM52" s="379">
        <f t="shared" si="8"/>
        <v>0</v>
      </c>
      <c r="DN52" s="379">
        <f t="shared" si="9"/>
        <v>0</v>
      </c>
      <c r="DP52" s="379"/>
      <c r="DQ52" s="379"/>
      <c r="DR52" s="379"/>
      <c r="DS52" s="379"/>
      <c r="DT52" s="379"/>
      <c r="DU52" s="379"/>
      <c r="DV52" s="379"/>
      <c r="DW52" s="379"/>
      <c r="DX52" s="379"/>
      <c r="DY52" s="379"/>
      <c r="DZ52" s="379"/>
      <c r="EA52" s="379"/>
      <c r="EB52" s="379"/>
      <c r="EC52" s="379"/>
      <c r="ED52" s="379"/>
      <c r="EE52" s="379"/>
      <c r="EF52" s="379"/>
      <c r="EG52" s="379"/>
      <c r="EH52" s="379"/>
      <c r="EI52" s="379"/>
      <c r="EJ52" s="379"/>
      <c r="EO52" s="366" t="s">
        <v>335</v>
      </c>
      <c r="EP52" s="349"/>
      <c r="EQ52" s="349"/>
      <c r="ER52" s="349"/>
      <c r="ES52" s="349"/>
      <c r="ET52" s="352"/>
      <c r="EU52" s="366">
        <v>4</v>
      </c>
      <c r="EV52" s="349">
        <v>9</v>
      </c>
      <c r="EW52" s="349" t="s">
        <v>420</v>
      </c>
      <c r="EX52" s="349"/>
      <c r="EY52" s="349"/>
      <c r="EZ52" s="349"/>
      <c r="FA52" s="352"/>
    </row>
    <row r="53" spans="1:157">
      <c r="A53" s="379">
        <v>7</v>
      </c>
      <c r="B53" s="379">
        <v>4</v>
      </c>
      <c r="C53" s="379">
        <v>14</v>
      </c>
      <c r="D53" s="379">
        <v>39</v>
      </c>
      <c r="E53" s="379"/>
      <c r="F53" s="379"/>
      <c r="G53" s="469"/>
      <c r="H53" s="434"/>
      <c r="I53" s="434"/>
      <c r="J53" s="434"/>
      <c r="K53" s="434"/>
      <c r="L53" s="434"/>
      <c r="M53" s="434"/>
      <c r="N53" s="434"/>
      <c r="O53" s="434"/>
      <c r="P53" s="356"/>
      <c r="Q53" s="469"/>
      <c r="R53" s="434"/>
      <c r="S53" s="434"/>
      <c r="T53" s="434"/>
      <c r="U53" s="434"/>
      <c r="V53" s="434"/>
      <c r="W53" s="434"/>
      <c r="X53" s="434"/>
      <c r="Y53" s="434"/>
      <c r="Z53" s="356"/>
      <c r="AA53" s="469"/>
      <c r="AB53" s="434"/>
      <c r="AC53" s="434"/>
      <c r="AD53" s="434"/>
      <c r="AE53" s="434"/>
      <c r="AF53" s="434"/>
      <c r="AG53" s="434"/>
      <c r="AH53" s="434"/>
      <c r="AI53" s="434"/>
      <c r="AJ53" s="356"/>
      <c r="AK53" s="469"/>
      <c r="AL53" s="434"/>
      <c r="AM53" s="434"/>
      <c r="AN53" s="434"/>
      <c r="AO53" s="434"/>
      <c r="AP53" s="434"/>
      <c r="AQ53" s="434"/>
      <c r="AR53" s="434"/>
      <c r="AS53" s="434"/>
      <c r="AT53" s="356"/>
      <c r="AU53" s="469"/>
      <c r="AV53" s="434"/>
      <c r="AW53" s="434"/>
      <c r="AX53" s="434"/>
      <c r="AY53" s="434"/>
      <c r="AZ53" s="434"/>
      <c r="BA53" s="434"/>
      <c r="BB53" s="434"/>
      <c r="BC53" s="434"/>
      <c r="BD53" s="356"/>
      <c r="BE53" s="379"/>
      <c r="BF53" s="469"/>
      <c r="BG53" s="434"/>
      <c r="BH53" s="434"/>
      <c r="BI53" s="434"/>
      <c r="BJ53" s="434"/>
      <c r="BK53" s="434"/>
      <c r="BL53" s="434"/>
      <c r="BM53" s="434"/>
      <c r="BN53" s="434"/>
      <c r="BO53" s="356"/>
      <c r="BP53" s="469"/>
      <c r="BQ53" s="434"/>
      <c r="BR53" s="434"/>
      <c r="BS53" s="434"/>
      <c r="BT53" s="434"/>
      <c r="BU53" s="434"/>
      <c r="BV53" s="434"/>
      <c r="BW53" s="434"/>
      <c r="BX53" s="434"/>
      <c r="BY53" s="356"/>
      <c r="BZ53" s="469"/>
      <c r="CA53" s="434"/>
      <c r="CB53" s="434"/>
      <c r="CC53" s="434"/>
      <c r="CD53" s="434"/>
      <c r="CE53" s="434"/>
      <c r="CF53" s="434"/>
      <c r="CG53" s="434"/>
      <c r="CH53" s="434"/>
      <c r="CI53" s="356"/>
      <c r="CJ53" s="469"/>
      <c r="CK53" s="434"/>
      <c r="CL53" s="434"/>
      <c r="CM53" s="434"/>
      <c r="CN53" s="434"/>
      <c r="CO53" s="434"/>
      <c r="CP53" s="434"/>
      <c r="CQ53" s="434"/>
      <c r="CR53" s="434"/>
      <c r="CS53" s="356"/>
      <c r="CT53" s="469"/>
      <c r="CU53" s="434"/>
      <c r="CV53" s="434"/>
      <c r="CW53" s="434"/>
      <c r="CX53" s="434"/>
      <c r="CY53" s="434"/>
      <c r="CZ53" s="434"/>
      <c r="DA53" s="434"/>
      <c r="DB53" s="434"/>
      <c r="DC53" s="356"/>
      <c r="DE53" s="379">
        <f t="shared" si="0"/>
        <v>0</v>
      </c>
      <c r="DF53" s="379">
        <f t="shared" si="1"/>
        <v>0</v>
      </c>
      <c r="DG53" s="379">
        <f t="shared" si="2"/>
        <v>0</v>
      </c>
      <c r="DH53" s="379">
        <f t="shared" si="3"/>
        <v>0</v>
      </c>
      <c r="DI53" s="379">
        <f t="shared" si="4"/>
        <v>0</v>
      </c>
      <c r="DJ53" s="470">
        <f t="shared" si="5"/>
        <v>0</v>
      </c>
      <c r="DK53" s="470">
        <f t="shared" si="6"/>
        <v>0</v>
      </c>
      <c r="DL53" s="379">
        <f t="shared" si="7"/>
        <v>0</v>
      </c>
      <c r="DM53" s="379">
        <f t="shared" si="8"/>
        <v>0</v>
      </c>
      <c r="DN53" s="379">
        <f t="shared" si="9"/>
        <v>0</v>
      </c>
      <c r="DP53" s="379"/>
      <c r="DQ53" s="379"/>
      <c r="DR53" s="379"/>
      <c r="DS53" s="379"/>
      <c r="DT53" s="379"/>
      <c r="DU53" s="379"/>
      <c r="DV53" s="379"/>
      <c r="DW53" s="379"/>
      <c r="DX53" s="379"/>
      <c r="DY53" s="379"/>
      <c r="DZ53" s="379"/>
      <c r="EA53" s="379"/>
      <c r="EB53" s="379"/>
      <c r="EC53" s="379"/>
      <c r="ED53" s="379"/>
      <c r="EE53" s="379"/>
      <c r="EF53" s="379"/>
      <c r="EG53" s="379"/>
      <c r="EH53" s="379"/>
      <c r="EI53" s="379"/>
      <c r="EJ53" s="379"/>
      <c r="EO53" s="366"/>
      <c r="EP53" s="349"/>
      <c r="EQ53" s="349"/>
      <c r="ER53" s="349"/>
      <c r="ES53" s="349"/>
      <c r="ET53" s="352"/>
      <c r="EU53" s="366">
        <v>5</v>
      </c>
      <c r="EV53" s="349">
        <v>6.5</v>
      </c>
      <c r="EW53" s="349" t="s">
        <v>420</v>
      </c>
      <c r="EX53" s="349"/>
      <c r="EY53" s="349"/>
      <c r="EZ53" s="349"/>
      <c r="FA53" s="352"/>
    </row>
    <row r="54" spans="1:157">
      <c r="A54" s="379" t="s">
        <v>222</v>
      </c>
      <c r="B54" s="379">
        <v>4</v>
      </c>
      <c r="C54" s="379">
        <v>15</v>
      </c>
      <c r="D54" s="379">
        <v>40</v>
      </c>
      <c r="E54" s="379"/>
      <c r="F54" s="379"/>
      <c r="G54" s="469"/>
      <c r="H54" s="434"/>
      <c r="I54" s="434"/>
      <c r="J54" s="434"/>
      <c r="K54" s="434"/>
      <c r="L54" s="434"/>
      <c r="M54" s="434"/>
      <c r="N54" s="434"/>
      <c r="O54" s="434"/>
      <c r="P54" s="356"/>
      <c r="Q54" s="469"/>
      <c r="R54" s="434"/>
      <c r="S54" s="434"/>
      <c r="T54" s="434"/>
      <c r="U54" s="434"/>
      <c r="V54" s="434"/>
      <c r="W54" s="434"/>
      <c r="X54" s="434"/>
      <c r="Y54" s="434"/>
      <c r="Z54" s="356"/>
      <c r="AA54" s="469"/>
      <c r="AB54" s="434"/>
      <c r="AC54" s="434"/>
      <c r="AD54" s="434"/>
      <c r="AE54" s="434"/>
      <c r="AF54" s="434"/>
      <c r="AG54" s="434"/>
      <c r="AH54" s="434"/>
      <c r="AI54" s="434"/>
      <c r="AJ54" s="356"/>
      <c r="AK54" s="469"/>
      <c r="AL54" s="434"/>
      <c r="AM54" s="434"/>
      <c r="AN54" s="434"/>
      <c r="AO54" s="434"/>
      <c r="AP54" s="434"/>
      <c r="AQ54" s="434"/>
      <c r="AR54" s="434"/>
      <c r="AS54" s="434"/>
      <c r="AT54" s="356"/>
      <c r="AU54" s="469"/>
      <c r="AV54" s="434"/>
      <c r="AW54" s="434"/>
      <c r="AX54" s="434"/>
      <c r="AY54" s="434"/>
      <c r="AZ54" s="434"/>
      <c r="BA54" s="434"/>
      <c r="BB54" s="434"/>
      <c r="BC54" s="434"/>
      <c r="BD54" s="356"/>
      <c r="BE54" s="379"/>
      <c r="BF54" s="469"/>
      <c r="BG54" s="434"/>
      <c r="BH54" s="434"/>
      <c r="BI54" s="434"/>
      <c r="BJ54" s="434"/>
      <c r="BK54" s="434"/>
      <c r="BL54" s="434"/>
      <c r="BM54" s="434"/>
      <c r="BN54" s="434"/>
      <c r="BO54" s="356"/>
      <c r="BP54" s="469"/>
      <c r="BQ54" s="434"/>
      <c r="BR54" s="434"/>
      <c r="BS54" s="434"/>
      <c r="BT54" s="434"/>
      <c r="BU54" s="434"/>
      <c r="BV54" s="434"/>
      <c r="BW54" s="434"/>
      <c r="BX54" s="434"/>
      <c r="BY54" s="356"/>
      <c r="BZ54" s="469"/>
      <c r="CA54" s="434"/>
      <c r="CB54" s="434"/>
      <c r="CC54" s="434"/>
      <c r="CD54" s="434"/>
      <c r="CE54" s="434"/>
      <c r="CF54" s="434"/>
      <c r="CG54" s="434"/>
      <c r="CH54" s="434"/>
      <c r="CI54" s="356"/>
      <c r="CJ54" s="469"/>
      <c r="CK54" s="434"/>
      <c r="CL54" s="434"/>
      <c r="CM54" s="434"/>
      <c r="CN54" s="434"/>
      <c r="CO54" s="434"/>
      <c r="CP54" s="434"/>
      <c r="CQ54" s="434"/>
      <c r="CR54" s="434"/>
      <c r="CS54" s="356"/>
      <c r="CT54" s="469"/>
      <c r="CU54" s="434"/>
      <c r="CV54" s="434"/>
      <c r="CW54" s="434"/>
      <c r="CX54" s="434"/>
      <c r="CY54" s="434"/>
      <c r="CZ54" s="434"/>
      <c r="DA54" s="434"/>
      <c r="DB54" s="434"/>
      <c r="DC54" s="356"/>
      <c r="DE54" s="379">
        <f t="shared" si="0"/>
        <v>0</v>
      </c>
      <c r="DF54" s="379">
        <f t="shared" si="1"/>
        <v>0</v>
      </c>
      <c r="DG54" s="379">
        <f t="shared" si="2"/>
        <v>0</v>
      </c>
      <c r="DH54" s="379">
        <f t="shared" si="3"/>
        <v>0</v>
      </c>
      <c r="DI54" s="379">
        <f t="shared" si="4"/>
        <v>0</v>
      </c>
      <c r="DJ54" s="470">
        <f t="shared" si="5"/>
        <v>0</v>
      </c>
      <c r="DK54" s="470">
        <f t="shared" si="6"/>
        <v>0</v>
      </c>
      <c r="DL54" s="379">
        <f t="shared" si="7"/>
        <v>0</v>
      </c>
      <c r="DM54" s="379">
        <f t="shared" si="8"/>
        <v>0</v>
      </c>
      <c r="DN54" s="379">
        <f t="shared" si="9"/>
        <v>0</v>
      </c>
      <c r="DP54" s="379"/>
      <c r="DQ54" s="379"/>
      <c r="DR54" s="379"/>
      <c r="DS54" s="379"/>
      <c r="DT54" s="379"/>
      <c r="DU54" s="379"/>
      <c r="DV54" s="379"/>
      <c r="DW54" s="379"/>
      <c r="DX54" s="379"/>
      <c r="DY54" s="379"/>
      <c r="DZ54" s="379"/>
      <c r="EA54" s="379"/>
      <c r="EB54" s="379"/>
      <c r="EC54" s="379"/>
      <c r="ED54" s="379"/>
      <c r="EE54" s="379"/>
      <c r="EF54" s="379"/>
      <c r="EG54" s="379"/>
      <c r="EH54" s="379"/>
      <c r="EI54" s="379"/>
      <c r="EJ54" s="379"/>
      <c r="EO54" s="366" t="s">
        <v>336</v>
      </c>
      <c r="EP54" s="349"/>
      <c r="EQ54" s="349"/>
      <c r="ER54" s="349"/>
      <c r="ES54" s="349"/>
      <c r="ET54" s="352"/>
      <c r="EU54" s="366">
        <v>6</v>
      </c>
      <c r="EV54" s="349">
        <v>25</v>
      </c>
      <c r="EW54" s="349" t="s">
        <v>309</v>
      </c>
      <c r="EX54" s="349"/>
      <c r="EY54" s="349"/>
      <c r="EZ54" s="349"/>
      <c r="FA54" s="352"/>
    </row>
    <row r="55" spans="1:157">
      <c r="A55" s="379">
        <v>10</v>
      </c>
      <c r="B55" s="379">
        <v>4</v>
      </c>
      <c r="C55" s="379">
        <v>16</v>
      </c>
      <c r="D55" s="379">
        <v>41</v>
      </c>
      <c r="E55" s="379"/>
      <c r="F55" s="379"/>
      <c r="G55" s="469"/>
      <c r="H55" s="434"/>
      <c r="I55" s="434"/>
      <c r="J55" s="434"/>
      <c r="K55" s="434"/>
      <c r="L55" s="434"/>
      <c r="M55" s="434"/>
      <c r="N55" s="434"/>
      <c r="O55" s="434"/>
      <c r="P55" s="356"/>
      <c r="Q55" s="469"/>
      <c r="R55" s="434"/>
      <c r="S55" s="434"/>
      <c r="T55" s="434"/>
      <c r="U55" s="434"/>
      <c r="V55" s="434"/>
      <c r="W55" s="434"/>
      <c r="X55" s="434"/>
      <c r="Y55" s="434"/>
      <c r="Z55" s="356"/>
      <c r="AA55" s="469"/>
      <c r="AB55" s="434"/>
      <c r="AC55" s="434"/>
      <c r="AD55" s="434"/>
      <c r="AE55" s="434"/>
      <c r="AF55" s="434"/>
      <c r="AG55" s="434"/>
      <c r="AH55" s="434"/>
      <c r="AI55" s="434"/>
      <c r="AJ55" s="356"/>
      <c r="AK55" s="469"/>
      <c r="AL55" s="434"/>
      <c r="AM55" s="434"/>
      <c r="AN55" s="434"/>
      <c r="AO55" s="434"/>
      <c r="AP55" s="434"/>
      <c r="AQ55" s="434"/>
      <c r="AR55" s="434"/>
      <c r="AS55" s="434"/>
      <c r="AT55" s="356"/>
      <c r="AU55" s="469"/>
      <c r="AV55" s="434"/>
      <c r="AW55" s="434"/>
      <c r="AX55" s="434"/>
      <c r="AY55" s="434"/>
      <c r="AZ55" s="434"/>
      <c r="BA55" s="434"/>
      <c r="BB55" s="434"/>
      <c r="BC55" s="434"/>
      <c r="BD55" s="356"/>
      <c r="BE55" s="379"/>
      <c r="BF55" s="469"/>
      <c r="BG55" s="434"/>
      <c r="BH55" s="434"/>
      <c r="BI55" s="434"/>
      <c r="BJ55" s="434"/>
      <c r="BK55" s="434"/>
      <c r="BL55" s="434"/>
      <c r="BM55" s="434"/>
      <c r="BN55" s="434"/>
      <c r="BO55" s="356"/>
      <c r="BP55" s="469"/>
      <c r="BQ55" s="434"/>
      <c r="BR55" s="434"/>
      <c r="BS55" s="434"/>
      <c r="BT55" s="434"/>
      <c r="BU55" s="434"/>
      <c r="BV55" s="434"/>
      <c r="BW55" s="434"/>
      <c r="BX55" s="434"/>
      <c r="BY55" s="356"/>
      <c r="BZ55" s="469"/>
      <c r="CA55" s="434"/>
      <c r="CB55" s="434"/>
      <c r="CC55" s="434"/>
      <c r="CD55" s="434"/>
      <c r="CE55" s="434"/>
      <c r="CF55" s="434"/>
      <c r="CG55" s="434"/>
      <c r="CH55" s="434"/>
      <c r="CI55" s="356"/>
      <c r="CJ55" s="469"/>
      <c r="CK55" s="434"/>
      <c r="CL55" s="434"/>
      <c r="CM55" s="434"/>
      <c r="CN55" s="434"/>
      <c r="CO55" s="434"/>
      <c r="CP55" s="434"/>
      <c r="CQ55" s="434"/>
      <c r="CR55" s="434"/>
      <c r="CS55" s="356"/>
      <c r="CT55" s="469"/>
      <c r="CU55" s="434"/>
      <c r="CV55" s="434"/>
      <c r="CW55" s="434"/>
      <c r="CX55" s="434"/>
      <c r="CY55" s="434"/>
      <c r="CZ55" s="434"/>
      <c r="DA55" s="434"/>
      <c r="DB55" s="434"/>
      <c r="DC55" s="356"/>
      <c r="DE55" s="379">
        <f t="shared" si="0"/>
        <v>0</v>
      </c>
      <c r="DF55" s="379">
        <f t="shared" si="1"/>
        <v>0</v>
      </c>
      <c r="DG55" s="379">
        <f t="shared" si="2"/>
        <v>0</v>
      </c>
      <c r="DH55" s="379">
        <f t="shared" si="3"/>
        <v>0</v>
      </c>
      <c r="DI55" s="379">
        <f t="shared" si="4"/>
        <v>0</v>
      </c>
      <c r="DJ55" s="470">
        <f t="shared" si="5"/>
        <v>0</v>
      </c>
      <c r="DK55" s="470">
        <f t="shared" si="6"/>
        <v>0</v>
      </c>
      <c r="DL55" s="379">
        <f t="shared" si="7"/>
        <v>0</v>
      </c>
      <c r="DM55" s="379">
        <f t="shared" si="8"/>
        <v>0</v>
      </c>
      <c r="DN55" s="379">
        <f t="shared" si="9"/>
        <v>0</v>
      </c>
      <c r="DP55" s="379"/>
      <c r="DQ55" s="379"/>
      <c r="DR55" s="379"/>
      <c r="DS55" s="379"/>
      <c r="DT55" s="379"/>
      <c r="DU55" s="379"/>
      <c r="DV55" s="379"/>
      <c r="DW55" s="379"/>
      <c r="DX55" s="379"/>
      <c r="DY55" s="379"/>
      <c r="DZ55" s="379"/>
      <c r="EA55" s="379"/>
      <c r="EB55" s="379"/>
      <c r="EC55" s="379"/>
      <c r="ED55" s="379"/>
      <c r="EE55" s="379"/>
      <c r="EF55" s="379"/>
      <c r="EG55" s="379"/>
      <c r="EH55" s="379"/>
      <c r="EI55" s="379"/>
      <c r="EJ55" s="379"/>
      <c r="EO55" s="366"/>
      <c r="EP55" s="349"/>
      <c r="EQ55" s="349"/>
      <c r="ER55" s="349"/>
      <c r="ES55" s="349"/>
      <c r="ET55" s="352"/>
      <c r="EU55" s="475" t="s">
        <v>298</v>
      </c>
      <c r="EV55" s="472" t="s">
        <v>422</v>
      </c>
      <c r="EW55" s="349"/>
      <c r="EX55" s="349"/>
      <c r="EY55" s="349"/>
      <c r="EZ55" s="349"/>
      <c r="FA55" s="352"/>
    </row>
    <row r="56" spans="1:157">
      <c r="A56" s="379">
        <v>6</v>
      </c>
      <c r="B56" s="379">
        <v>4</v>
      </c>
      <c r="C56" s="379">
        <v>17</v>
      </c>
      <c r="D56" s="379">
        <v>42</v>
      </c>
      <c r="E56" s="379"/>
      <c r="F56" s="379"/>
      <c r="G56" s="469">
        <v>10</v>
      </c>
      <c r="H56" s="434">
        <v>10</v>
      </c>
      <c r="I56" s="434">
        <v>30</v>
      </c>
      <c r="J56" s="434">
        <v>0</v>
      </c>
      <c r="K56" s="434">
        <v>0</v>
      </c>
      <c r="L56" s="434">
        <v>0</v>
      </c>
      <c r="M56" s="434">
        <v>0</v>
      </c>
      <c r="N56" s="434">
        <v>0</v>
      </c>
      <c r="O56" s="434">
        <v>0</v>
      </c>
      <c r="P56" s="356">
        <v>0</v>
      </c>
      <c r="Q56" s="469">
        <v>10</v>
      </c>
      <c r="R56" s="434">
        <v>10</v>
      </c>
      <c r="S56" s="434">
        <v>0</v>
      </c>
      <c r="T56" s="434">
        <v>0</v>
      </c>
      <c r="U56" s="434">
        <v>0</v>
      </c>
      <c r="V56" s="434">
        <v>0</v>
      </c>
      <c r="W56" s="434">
        <v>0</v>
      </c>
      <c r="X56" s="434">
        <v>0</v>
      </c>
      <c r="Y56" s="434">
        <v>0</v>
      </c>
      <c r="Z56" s="356">
        <v>0</v>
      </c>
      <c r="AA56" s="469">
        <v>10</v>
      </c>
      <c r="AB56" s="434">
        <v>10</v>
      </c>
      <c r="AC56" s="434">
        <v>5</v>
      </c>
      <c r="AD56" s="434">
        <v>0</v>
      </c>
      <c r="AE56" s="434">
        <v>0</v>
      </c>
      <c r="AF56" s="434">
        <v>0</v>
      </c>
      <c r="AG56" s="434">
        <v>0</v>
      </c>
      <c r="AH56" s="434">
        <v>0</v>
      </c>
      <c r="AI56" s="434">
        <v>0</v>
      </c>
      <c r="AJ56" s="356">
        <v>0</v>
      </c>
      <c r="AK56" s="469">
        <v>2</v>
      </c>
      <c r="AL56" s="434">
        <v>0</v>
      </c>
      <c r="AM56" s="434">
        <v>0</v>
      </c>
      <c r="AN56" s="434">
        <v>0</v>
      </c>
      <c r="AO56" s="434">
        <v>0</v>
      </c>
      <c r="AP56" s="434">
        <v>0</v>
      </c>
      <c r="AQ56" s="434">
        <v>0</v>
      </c>
      <c r="AR56" s="434">
        <v>0</v>
      </c>
      <c r="AS56" s="434">
        <v>0</v>
      </c>
      <c r="AT56" s="356">
        <v>0</v>
      </c>
      <c r="AU56" s="469">
        <v>5</v>
      </c>
      <c r="AV56" s="434">
        <v>10</v>
      </c>
      <c r="AW56" s="434">
        <v>2</v>
      </c>
      <c r="AX56" s="434">
        <v>2</v>
      </c>
      <c r="AY56" s="434">
        <v>3</v>
      </c>
      <c r="AZ56" s="434">
        <v>0</v>
      </c>
      <c r="BA56" s="434">
        <v>0</v>
      </c>
      <c r="BB56" s="434">
        <v>0</v>
      </c>
      <c r="BC56" s="434">
        <v>0</v>
      </c>
      <c r="BD56" s="356">
        <v>0</v>
      </c>
      <c r="BE56" s="379"/>
      <c r="BF56" s="469">
        <v>2</v>
      </c>
      <c r="BG56" s="434">
        <v>2</v>
      </c>
      <c r="BH56" s="434">
        <v>2</v>
      </c>
      <c r="BI56" s="434">
        <v>0</v>
      </c>
      <c r="BJ56" s="434">
        <v>0</v>
      </c>
      <c r="BK56" s="434">
        <v>0</v>
      </c>
      <c r="BL56" s="434">
        <v>0</v>
      </c>
      <c r="BM56" s="434">
        <v>0</v>
      </c>
      <c r="BN56" s="434">
        <v>0</v>
      </c>
      <c r="BO56" s="356">
        <v>0</v>
      </c>
      <c r="BP56" s="469">
        <v>2</v>
      </c>
      <c r="BQ56" s="434">
        <v>2</v>
      </c>
      <c r="BR56" s="434">
        <v>0</v>
      </c>
      <c r="BS56" s="434">
        <v>0</v>
      </c>
      <c r="BT56" s="434">
        <v>0</v>
      </c>
      <c r="BU56" s="434">
        <v>0</v>
      </c>
      <c r="BV56" s="434">
        <v>0</v>
      </c>
      <c r="BW56" s="434">
        <v>0</v>
      </c>
      <c r="BX56" s="434">
        <v>0</v>
      </c>
      <c r="BY56" s="356">
        <v>0</v>
      </c>
      <c r="BZ56" s="469">
        <v>3</v>
      </c>
      <c r="CA56" s="434">
        <v>3</v>
      </c>
      <c r="CB56" s="434">
        <v>2</v>
      </c>
      <c r="CC56" s="434">
        <v>0</v>
      </c>
      <c r="CD56" s="434">
        <v>0</v>
      </c>
      <c r="CE56" s="434">
        <v>0</v>
      </c>
      <c r="CF56" s="434">
        <v>0</v>
      </c>
      <c r="CG56" s="434">
        <v>0</v>
      </c>
      <c r="CH56" s="434">
        <v>0</v>
      </c>
      <c r="CI56" s="356">
        <v>0</v>
      </c>
      <c r="CJ56" s="469">
        <v>2</v>
      </c>
      <c r="CK56" s="434">
        <v>0</v>
      </c>
      <c r="CL56" s="434">
        <v>0</v>
      </c>
      <c r="CM56" s="434">
        <v>0</v>
      </c>
      <c r="CN56" s="434">
        <v>0</v>
      </c>
      <c r="CO56" s="434">
        <v>0</v>
      </c>
      <c r="CP56" s="434">
        <v>0</v>
      </c>
      <c r="CQ56" s="434">
        <v>0</v>
      </c>
      <c r="CR56" s="434">
        <v>0</v>
      </c>
      <c r="CS56" s="356">
        <v>0</v>
      </c>
      <c r="CT56" s="469">
        <v>3</v>
      </c>
      <c r="CU56" s="434">
        <v>2</v>
      </c>
      <c r="CV56" s="434">
        <v>2</v>
      </c>
      <c r="CW56" s="434">
        <v>1</v>
      </c>
      <c r="CX56" s="434">
        <v>1</v>
      </c>
      <c r="CY56" s="434">
        <v>0</v>
      </c>
      <c r="CZ56" s="434">
        <v>0</v>
      </c>
      <c r="DA56" s="434">
        <v>0</v>
      </c>
      <c r="DB56" s="434">
        <v>0</v>
      </c>
      <c r="DC56" s="356">
        <v>0</v>
      </c>
      <c r="DE56" s="379">
        <f t="shared" si="0"/>
        <v>3</v>
      </c>
      <c r="DF56" s="379">
        <f t="shared" si="1"/>
        <v>2</v>
      </c>
      <c r="DG56" s="379">
        <f t="shared" si="2"/>
        <v>3</v>
      </c>
      <c r="DH56" s="379">
        <f t="shared" si="3"/>
        <v>1</v>
      </c>
      <c r="DI56" s="379">
        <f t="shared" si="4"/>
        <v>5</v>
      </c>
      <c r="DJ56" s="470">
        <f t="shared" si="5"/>
        <v>2.38</v>
      </c>
      <c r="DK56" s="470">
        <f t="shared" si="6"/>
        <v>28.000000000000004</v>
      </c>
      <c r="DL56" s="379">
        <f t="shared" si="7"/>
        <v>6</v>
      </c>
      <c r="DM56" s="379">
        <f t="shared" si="8"/>
        <v>18</v>
      </c>
      <c r="DN56" s="379">
        <f t="shared" si="9"/>
        <v>4</v>
      </c>
      <c r="DP56" s="379"/>
      <c r="DQ56" s="379"/>
      <c r="DR56" s="379"/>
      <c r="DS56" s="379"/>
      <c r="DT56" s="379"/>
      <c r="DU56" s="379"/>
      <c r="DV56" s="379"/>
      <c r="DW56" s="379"/>
      <c r="DX56" s="379"/>
      <c r="DY56" s="379"/>
      <c r="DZ56" s="379"/>
      <c r="EA56" s="379"/>
      <c r="EB56" s="379"/>
      <c r="EC56" s="379"/>
      <c r="ED56" s="379"/>
      <c r="EE56" s="379"/>
      <c r="EF56" s="379"/>
      <c r="EG56" s="379"/>
      <c r="EH56" s="379"/>
      <c r="EI56" s="379"/>
      <c r="EJ56" s="379"/>
      <c r="EO56" s="366" t="s">
        <v>299</v>
      </c>
      <c r="EP56" s="349"/>
      <c r="EQ56" s="349"/>
      <c r="ER56" s="349"/>
      <c r="ES56" s="349"/>
      <c r="ET56" s="352"/>
      <c r="EU56" s="475" t="s">
        <v>300</v>
      </c>
      <c r="EV56" s="476">
        <v>15</v>
      </c>
    </row>
    <row r="57" spans="1:157">
      <c r="A57" s="379">
        <v>8</v>
      </c>
      <c r="B57" s="379">
        <v>4</v>
      </c>
      <c r="C57" s="379">
        <v>18</v>
      </c>
      <c r="D57" s="379">
        <v>43</v>
      </c>
      <c r="E57" s="379"/>
      <c r="F57" s="379"/>
      <c r="G57" s="469"/>
      <c r="H57" s="434"/>
      <c r="I57" s="434"/>
      <c r="J57" s="434"/>
      <c r="K57" s="434"/>
      <c r="L57" s="434"/>
      <c r="M57" s="434"/>
      <c r="N57" s="434"/>
      <c r="O57" s="434"/>
      <c r="P57" s="356"/>
      <c r="Q57" s="469"/>
      <c r="R57" s="434"/>
      <c r="S57" s="434"/>
      <c r="T57" s="434"/>
      <c r="U57" s="434"/>
      <c r="V57" s="434"/>
      <c r="W57" s="434"/>
      <c r="X57" s="434"/>
      <c r="Y57" s="434"/>
      <c r="Z57" s="356"/>
      <c r="AA57" s="469"/>
      <c r="AB57" s="434"/>
      <c r="AC57" s="434"/>
      <c r="AD57" s="434"/>
      <c r="AE57" s="434"/>
      <c r="AF57" s="434"/>
      <c r="AG57" s="434"/>
      <c r="AH57" s="434"/>
      <c r="AI57" s="434"/>
      <c r="AJ57" s="356"/>
      <c r="AK57" s="469"/>
      <c r="AL57" s="434"/>
      <c r="AM57" s="434"/>
      <c r="AN57" s="434"/>
      <c r="AO57" s="434"/>
      <c r="AP57" s="434"/>
      <c r="AQ57" s="434"/>
      <c r="AR57" s="434"/>
      <c r="AS57" s="434"/>
      <c r="AT57" s="356"/>
      <c r="AU57" s="469"/>
      <c r="AV57" s="434"/>
      <c r="AW57" s="434"/>
      <c r="AX57" s="434"/>
      <c r="AY57" s="434"/>
      <c r="AZ57" s="434"/>
      <c r="BA57" s="434"/>
      <c r="BB57" s="434"/>
      <c r="BC57" s="434"/>
      <c r="BD57" s="356"/>
      <c r="BE57" s="379"/>
      <c r="BF57" s="469"/>
      <c r="BG57" s="434"/>
      <c r="BH57" s="434"/>
      <c r="BI57" s="434"/>
      <c r="BJ57" s="434"/>
      <c r="BK57" s="434"/>
      <c r="BL57" s="434"/>
      <c r="BM57" s="434"/>
      <c r="BN57" s="434"/>
      <c r="BO57" s="356"/>
      <c r="BP57" s="469"/>
      <c r="BQ57" s="434"/>
      <c r="BR57" s="434"/>
      <c r="BS57" s="434"/>
      <c r="BT57" s="434"/>
      <c r="BU57" s="434"/>
      <c r="BV57" s="434"/>
      <c r="BW57" s="434"/>
      <c r="BX57" s="434"/>
      <c r="BY57" s="356"/>
      <c r="BZ57" s="469"/>
      <c r="CA57" s="434"/>
      <c r="CB57" s="434"/>
      <c r="CC57" s="434"/>
      <c r="CD57" s="434"/>
      <c r="CE57" s="434"/>
      <c r="CF57" s="434"/>
      <c r="CG57" s="434"/>
      <c r="CH57" s="434"/>
      <c r="CI57" s="356"/>
      <c r="CJ57" s="469"/>
      <c r="CK57" s="434"/>
      <c r="CL57" s="434"/>
      <c r="CM57" s="434"/>
      <c r="CN57" s="434"/>
      <c r="CO57" s="434"/>
      <c r="CP57" s="434"/>
      <c r="CQ57" s="434"/>
      <c r="CR57" s="434"/>
      <c r="CS57" s="356"/>
      <c r="CT57" s="469"/>
      <c r="CU57" s="434"/>
      <c r="CV57" s="434"/>
      <c r="CW57" s="434"/>
      <c r="CX57" s="434"/>
      <c r="CY57" s="434"/>
      <c r="CZ57" s="434"/>
      <c r="DA57" s="434"/>
      <c r="DB57" s="434"/>
      <c r="DC57" s="356"/>
      <c r="DE57" s="379">
        <f t="shared" si="0"/>
        <v>0</v>
      </c>
      <c r="DF57" s="379">
        <f t="shared" si="1"/>
        <v>0</v>
      </c>
      <c r="DG57" s="379">
        <f t="shared" si="2"/>
        <v>0</v>
      </c>
      <c r="DH57" s="379">
        <f t="shared" si="3"/>
        <v>0</v>
      </c>
      <c r="DI57" s="379">
        <f t="shared" si="4"/>
        <v>0</v>
      </c>
      <c r="DJ57" s="470">
        <f t="shared" si="5"/>
        <v>0</v>
      </c>
      <c r="DK57" s="470">
        <f t="shared" si="6"/>
        <v>0</v>
      </c>
      <c r="DL57" s="379">
        <f t="shared" si="7"/>
        <v>0</v>
      </c>
      <c r="DM57" s="379">
        <f t="shared" si="8"/>
        <v>0</v>
      </c>
      <c r="DN57" s="379">
        <f t="shared" si="9"/>
        <v>0</v>
      </c>
      <c r="DP57" s="379"/>
      <c r="DQ57" s="379"/>
      <c r="DR57" s="379"/>
      <c r="DS57" s="379"/>
      <c r="DT57" s="379"/>
      <c r="DU57" s="379"/>
      <c r="DV57" s="379"/>
      <c r="DW57" s="379"/>
      <c r="DX57" s="379"/>
      <c r="DY57" s="379"/>
      <c r="DZ57" s="379"/>
      <c r="EA57" s="379"/>
      <c r="EB57" s="379"/>
      <c r="EC57" s="379"/>
      <c r="ED57" s="379"/>
      <c r="EE57" s="379"/>
      <c r="EF57" s="379"/>
      <c r="EG57" s="379"/>
      <c r="EH57" s="379"/>
      <c r="EI57" s="379"/>
      <c r="EJ57" s="379"/>
      <c r="EO57" s="366" t="s">
        <v>302</v>
      </c>
      <c r="EP57" s="349"/>
      <c r="EQ57" s="349"/>
      <c r="ER57" s="349"/>
      <c r="ES57" s="349"/>
      <c r="ET57" s="352"/>
    </row>
    <row r="58" spans="1:157">
      <c r="A58" s="379">
        <v>5</v>
      </c>
      <c r="B58" s="379">
        <v>4</v>
      </c>
      <c r="C58" s="379">
        <v>19</v>
      </c>
      <c r="D58" s="379">
        <v>44</v>
      </c>
      <c r="E58" s="379">
        <v>0</v>
      </c>
      <c r="F58" s="379"/>
      <c r="G58" s="469">
        <v>0</v>
      </c>
      <c r="H58" s="434">
        <v>0</v>
      </c>
      <c r="I58" s="434">
        <v>0</v>
      </c>
      <c r="J58" s="434">
        <v>0</v>
      </c>
      <c r="K58" s="434">
        <v>0</v>
      </c>
      <c r="L58" s="434">
        <v>0</v>
      </c>
      <c r="M58" s="434">
        <v>0</v>
      </c>
      <c r="N58" s="434">
        <v>0</v>
      </c>
      <c r="O58" s="434">
        <v>0</v>
      </c>
      <c r="P58" s="356">
        <v>0</v>
      </c>
      <c r="Q58" s="469">
        <v>3</v>
      </c>
      <c r="R58" s="434">
        <v>5</v>
      </c>
      <c r="S58" s="434">
        <v>2</v>
      </c>
      <c r="T58" s="434">
        <v>2</v>
      </c>
      <c r="U58" s="434">
        <v>3</v>
      </c>
      <c r="V58" s="434">
        <v>0</v>
      </c>
      <c r="W58" s="434">
        <v>0</v>
      </c>
      <c r="X58" s="434">
        <v>0</v>
      </c>
      <c r="Y58" s="434">
        <v>0</v>
      </c>
      <c r="Z58" s="356">
        <v>0</v>
      </c>
      <c r="AA58" s="469">
        <v>5</v>
      </c>
      <c r="AB58" s="434">
        <v>5</v>
      </c>
      <c r="AC58" s="434">
        <v>0</v>
      </c>
      <c r="AD58" s="434">
        <v>0</v>
      </c>
      <c r="AE58" s="434">
        <v>0</v>
      </c>
      <c r="AF58" s="434">
        <v>0</v>
      </c>
      <c r="AG58" s="434">
        <v>0</v>
      </c>
      <c r="AH58" s="434">
        <v>0</v>
      </c>
      <c r="AI58" s="434">
        <v>0</v>
      </c>
      <c r="AJ58" s="356">
        <v>0</v>
      </c>
      <c r="AK58" s="469">
        <v>5</v>
      </c>
      <c r="AL58" s="434">
        <v>20</v>
      </c>
      <c r="AM58" s="434">
        <v>0</v>
      </c>
      <c r="AN58" s="434">
        <v>0</v>
      </c>
      <c r="AO58" s="434">
        <v>0</v>
      </c>
      <c r="AP58" s="434">
        <v>0</v>
      </c>
      <c r="AQ58" s="434">
        <v>0</v>
      </c>
      <c r="AR58" s="434">
        <v>0</v>
      </c>
      <c r="AS58" s="434">
        <v>0</v>
      </c>
      <c r="AT58" s="356">
        <v>0</v>
      </c>
      <c r="AU58" s="469">
        <v>0</v>
      </c>
      <c r="AV58" s="434">
        <v>0</v>
      </c>
      <c r="AW58" s="434">
        <v>0</v>
      </c>
      <c r="AX58" s="434">
        <v>0</v>
      </c>
      <c r="AY58" s="434">
        <v>0</v>
      </c>
      <c r="AZ58" s="434">
        <v>0</v>
      </c>
      <c r="BA58" s="434">
        <v>0</v>
      </c>
      <c r="BB58" s="434">
        <v>0</v>
      </c>
      <c r="BC58" s="434">
        <v>0</v>
      </c>
      <c r="BD58" s="356">
        <v>0</v>
      </c>
      <c r="BE58" s="379"/>
      <c r="BF58" s="469">
        <v>0</v>
      </c>
      <c r="BG58" s="434">
        <v>0</v>
      </c>
      <c r="BH58" s="434">
        <v>0</v>
      </c>
      <c r="BI58" s="434">
        <v>0</v>
      </c>
      <c r="BJ58" s="434">
        <v>0</v>
      </c>
      <c r="BK58" s="434">
        <v>0</v>
      </c>
      <c r="BL58" s="434">
        <v>0</v>
      </c>
      <c r="BM58" s="434">
        <v>0</v>
      </c>
      <c r="BN58" s="434">
        <v>0</v>
      </c>
      <c r="BO58" s="356">
        <v>0</v>
      </c>
      <c r="BP58" s="469">
        <v>3</v>
      </c>
      <c r="BQ58" s="434">
        <v>3</v>
      </c>
      <c r="BR58" s="434">
        <v>2</v>
      </c>
      <c r="BS58" s="434">
        <v>2</v>
      </c>
      <c r="BT58" s="434">
        <v>2</v>
      </c>
      <c r="BU58" s="434">
        <v>0</v>
      </c>
      <c r="BV58" s="434">
        <v>0</v>
      </c>
      <c r="BW58" s="434">
        <v>0</v>
      </c>
      <c r="BX58" s="434">
        <v>0</v>
      </c>
      <c r="BY58" s="356">
        <v>0</v>
      </c>
      <c r="BZ58" s="469">
        <v>2</v>
      </c>
      <c r="CA58" s="434">
        <v>2</v>
      </c>
      <c r="CB58" s="434">
        <v>0</v>
      </c>
      <c r="CC58" s="434">
        <v>0</v>
      </c>
      <c r="CD58" s="434">
        <v>0</v>
      </c>
      <c r="CE58" s="434">
        <v>0</v>
      </c>
      <c r="CF58" s="434">
        <v>0</v>
      </c>
      <c r="CG58" s="434">
        <v>0</v>
      </c>
      <c r="CH58" s="434">
        <v>0</v>
      </c>
      <c r="CI58" s="356">
        <v>0</v>
      </c>
      <c r="CJ58" s="469">
        <v>2</v>
      </c>
      <c r="CK58" s="434">
        <v>2</v>
      </c>
      <c r="CL58" s="434">
        <v>0</v>
      </c>
      <c r="CM58" s="434">
        <v>0</v>
      </c>
      <c r="CN58" s="434">
        <v>0</v>
      </c>
      <c r="CO58" s="434">
        <v>0</v>
      </c>
      <c r="CP58" s="434">
        <v>0</v>
      </c>
      <c r="CQ58" s="434">
        <v>0</v>
      </c>
      <c r="CR58" s="434">
        <v>0</v>
      </c>
      <c r="CS58" s="356">
        <v>0</v>
      </c>
      <c r="CT58" s="469">
        <v>0</v>
      </c>
      <c r="CU58" s="434">
        <v>0</v>
      </c>
      <c r="CV58" s="434">
        <v>0</v>
      </c>
      <c r="CW58" s="434">
        <v>0</v>
      </c>
      <c r="CX58" s="434">
        <v>0</v>
      </c>
      <c r="CY58" s="434">
        <v>0</v>
      </c>
      <c r="CZ58" s="434">
        <v>0</v>
      </c>
      <c r="DA58" s="434">
        <v>0</v>
      </c>
      <c r="DB58" s="434">
        <v>0</v>
      </c>
      <c r="DC58" s="356">
        <v>0</v>
      </c>
      <c r="DE58" s="379">
        <f t="shared" si="0"/>
        <v>0</v>
      </c>
      <c r="DF58" s="379">
        <f t="shared" si="1"/>
        <v>5</v>
      </c>
      <c r="DG58" s="379">
        <f t="shared" si="2"/>
        <v>2</v>
      </c>
      <c r="DH58" s="379">
        <f t="shared" si="3"/>
        <v>2</v>
      </c>
      <c r="DI58" s="379">
        <f t="shared" si="4"/>
        <v>0</v>
      </c>
      <c r="DJ58" s="470">
        <f t="shared" si="5"/>
        <v>1</v>
      </c>
      <c r="DK58" s="470">
        <f t="shared" si="6"/>
        <v>18</v>
      </c>
      <c r="DL58" s="379">
        <f t="shared" si="7"/>
        <v>4</v>
      </c>
      <c r="DM58" s="379">
        <f t="shared" si="8"/>
        <v>14.000000000000002</v>
      </c>
      <c r="DN58" s="379">
        <f t="shared" si="9"/>
        <v>0</v>
      </c>
      <c r="DP58" s="379"/>
      <c r="DQ58" s="379"/>
      <c r="DR58" s="379"/>
      <c r="DS58" s="379"/>
      <c r="DT58" s="379"/>
      <c r="DU58" s="379"/>
      <c r="DV58" s="379"/>
      <c r="DW58" s="379"/>
      <c r="DX58" s="379"/>
      <c r="DY58" s="379"/>
      <c r="DZ58" s="379"/>
      <c r="EA58" s="379"/>
      <c r="EB58" s="379"/>
      <c r="EC58" s="379"/>
      <c r="ED58" s="379"/>
      <c r="EE58" s="379"/>
      <c r="EF58" s="379"/>
      <c r="EG58" s="379"/>
      <c r="EH58" s="379"/>
      <c r="EI58" s="379"/>
      <c r="EJ58" s="379"/>
      <c r="EO58" s="366" t="s">
        <v>337</v>
      </c>
      <c r="EP58" s="349"/>
      <c r="EQ58" s="349"/>
      <c r="ER58" s="349"/>
      <c r="ES58" s="349"/>
      <c r="ET58" s="352"/>
      <c r="EU58" s="366" t="s">
        <v>405</v>
      </c>
      <c r="EV58" s="349"/>
      <c r="EW58" s="349"/>
      <c r="EX58" s="349"/>
      <c r="EY58" s="349"/>
      <c r="EZ58" s="349"/>
      <c r="FA58" s="352"/>
    </row>
    <row r="59" spans="1:157">
      <c r="A59" s="379">
        <v>11</v>
      </c>
      <c r="B59" s="379">
        <v>4</v>
      </c>
      <c r="C59" s="379">
        <v>20</v>
      </c>
      <c r="D59" s="379">
        <v>45</v>
      </c>
      <c r="E59" s="379"/>
      <c r="F59" s="379"/>
      <c r="G59" s="469"/>
      <c r="H59" s="434"/>
      <c r="I59" s="434"/>
      <c r="J59" s="434"/>
      <c r="K59" s="434"/>
      <c r="L59" s="434"/>
      <c r="M59" s="434"/>
      <c r="N59" s="434"/>
      <c r="O59" s="434"/>
      <c r="P59" s="356"/>
      <c r="Q59" s="469"/>
      <c r="R59" s="434"/>
      <c r="S59" s="434"/>
      <c r="T59" s="434"/>
      <c r="U59" s="434"/>
      <c r="V59" s="434"/>
      <c r="W59" s="434"/>
      <c r="X59" s="434"/>
      <c r="Y59" s="434"/>
      <c r="Z59" s="356"/>
      <c r="AA59" s="469"/>
      <c r="AB59" s="434"/>
      <c r="AC59" s="434"/>
      <c r="AD59" s="434"/>
      <c r="AE59" s="434"/>
      <c r="AF59" s="434"/>
      <c r="AG59" s="434"/>
      <c r="AH59" s="434"/>
      <c r="AI59" s="434"/>
      <c r="AJ59" s="356"/>
      <c r="AK59" s="469"/>
      <c r="AL59" s="434"/>
      <c r="AM59" s="434"/>
      <c r="AN59" s="434"/>
      <c r="AO59" s="434"/>
      <c r="AP59" s="434"/>
      <c r="AQ59" s="434"/>
      <c r="AR59" s="434"/>
      <c r="AS59" s="434"/>
      <c r="AT59" s="356"/>
      <c r="AU59" s="469"/>
      <c r="AV59" s="434"/>
      <c r="AW59" s="434"/>
      <c r="AX59" s="434"/>
      <c r="AY59" s="434"/>
      <c r="AZ59" s="434"/>
      <c r="BA59" s="434"/>
      <c r="BB59" s="434"/>
      <c r="BC59" s="434"/>
      <c r="BD59" s="356"/>
      <c r="BE59" s="379"/>
      <c r="BF59" s="469"/>
      <c r="BG59" s="434"/>
      <c r="BH59" s="434"/>
      <c r="BI59" s="434"/>
      <c r="BJ59" s="434"/>
      <c r="BK59" s="434"/>
      <c r="BL59" s="434"/>
      <c r="BM59" s="434"/>
      <c r="BN59" s="434"/>
      <c r="BO59" s="356"/>
      <c r="BP59" s="469"/>
      <c r="BQ59" s="434"/>
      <c r="BR59" s="434"/>
      <c r="BS59" s="434"/>
      <c r="BT59" s="434"/>
      <c r="BU59" s="434"/>
      <c r="BV59" s="434"/>
      <c r="BW59" s="434"/>
      <c r="BX59" s="434"/>
      <c r="BY59" s="356"/>
      <c r="BZ59" s="469"/>
      <c r="CA59" s="434"/>
      <c r="CB59" s="434"/>
      <c r="CC59" s="434"/>
      <c r="CD59" s="434"/>
      <c r="CE59" s="434"/>
      <c r="CF59" s="434"/>
      <c r="CG59" s="434"/>
      <c r="CH59" s="434"/>
      <c r="CI59" s="356"/>
      <c r="CJ59" s="469"/>
      <c r="CK59" s="434"/>
      <c r="CL59" s="434"/>
      <c r="CM59" s="434"/>
      <c r="CN59" s="434"/>
      <c r="CO59" s="434"/>
      <c r="CP59" s="434"/>
      <c r="CQ59" s="434"/>
      <c r="CR59" s="434"/>
      <c r="CS59" s="356"/>
      <c r="CT59" s="469"/>
      <c r="CU59" s="434"/>
      <c r="CV59" s="434"/>
      <c r="CW59" s="434"/>
      <c r="CX59" s="434"/>
      <c r="CY59" s="434"/>
      <c r="CZ59" s="434"/>
      <c r="DA59" s="434"/>
      <c r="DB59" s="434"/>
      <c r="DC59" s="356"/>
      <c r="DE59" s="379">
        <f t="shared" si="0"/>
        <v>0</v>
      </c>
      <c r="DF59" s="379">
        <f t="shared" si="1"/>
        <v>0</v>
      </c>
      <c r="DG59" s="379">
        <f t="shared" si="2"/>
        <v>0</v>
      </c>
      <c r="DH59" s="379">
        <f t="shared" si="3"/>
        <v>0</v>
      </c>
      <c r="DI59" s="379">
        <f t="shared" si="4"/>
        <v>0</v>
      </c>
      <c r="DJ59" s="470">
        <f t="shared" si="5"/>
        <v>0</v>
      </c>
      <c r="DK59" s="470">
        <f t="shared" si="6"/>
        <v>0</v>
      </c>
      <c r="DL59" s="379">
        <f t="shared" si="7"/>
        <v>0</v>
      </c>
      <c r="DM59" s="379">
        <f t="shared" si="8"/>
        <v>0</v>
      </c>
      <c r="DN59" s="379">
        <f t="shared" si="9"/>
        <v>0</v>
      </c>
      <c r="DP59" s="379"/>
      <c r="DQ59" s="379"/>
      <c r="DR59" s="379"/>
      <c r="DS59" s="379"/>
      <c r="DT59" s="379"/>
      <c r="DU59" s="379"/>
      <c r="DV59" s="379"/>
      <c r="DW59" s="379"/>
      <c r="DX59" s="379"/>
      <c r="DY59" s="379"/>
      <c r="DZ59" s="379"/>
      <c r="EA59" s="379"/>
      <c r="EB59" s="379"/>
      <c r="EC59" s="379"/>
      <c r="ED59" s="379"/>
      <c r="EE59" s="379"/>
      <c r="EF59" s="379"/>
      <c r="EG59" s="379"/>
      <c r="EH59" s="379"/>
      <c r="EI59" s="379"/>
      <c r="EJ59" s="379"/>
      <c r="EO59" s="366" t="s">
        <v>338</v>
      </c>
      <c r="EP59" s="349"/>
      <c r="EQ59" s="349"/>
      <c r="ER59" s="349"/>
      <c r="ES59" s="349"/>
      <c r="ET59" s="352"/>
      <c r="EU59" s="366" t="s">
        <v>406</v>
      </c>
      <c r="EV59" s="349"/>
      <c r="EW59" s="349"/>
      <c r="EX59" s="349"/>
      <c r="EY59" s="349"/>
      <c r="EZ59" s="349"/>
      <c r="FA59" s="352"/>
    </row>
    <row r="60" spans="1:157">
      <c r="A60" s="379">
        <v>4</v>
      </c>
      <c r="B60" s="379">
        <v>4</v>
      </c>
      <c r="C60" s="379">
        <v>21</v>
      </c>
      <c r="D60" s="379">
        <v>46</v>
      </c>
      <c r="E60" s="379">
        <v>0</v>
      </c>
      <c r="F60" s="379"/>
      <c r="G60" s="469">
        <v>0</v>
      </c>
      <c r="H60" s="434">
        <v>0</v>
      </c>
      <c r="I60" s="434">
        <v>0</v>
      </c>
      <c r="J60" s="434">
        <v>0</v>
      </c>
      <c r="K60" s="434">
        <v>0</v>
      </c>
      <c r="L60" s="434">
        <v>0</v>
      </c>
      <c r="M60" s="434">
        <v>0</v>
      </c>
      <c r="N60" s="434">
        <v>0</v>
      </c>
      <c r="O60" s="434">
        <v>0</v>
      </c>
      <c r="P60" s="356">
        <v>0</v>
      </c>
      <c r="Q60" s="469">
        <v>0</v>
      </c>
      <c r="R60" s="434">
        <v>0</v>
      </c>
      <c r="S60" s="434">
        <v>0</v>
      </c>
      <c r="T60" s="434">
        <v>0</v>
      </c>
      <c r="U60" s="434">
        <v>0</v>
      </c>
      <c r="V60" s="434">
        <v>0</v>
      </c>
      <c r="W60" s="434">
        <v>0</v>
      </c>
      <c r="X60" s="434">
        <v>0</v>
      </c>
      <c r="Y60" s="434">
        <v>0</v>
      </c>
      <c r="Z60" s="356">
        <v>0</v>
      </c>
      <c r="AA60" s="469">
        <v>2</v>
      </c>
      <c r="AB60" s="434">
        <v>2</v>
      </c>
      <c r="AC60" s="434">
        <v>0</v>
      </c>
      <c r="AD60" s="434">
        <v>0</v>
      </c>
      <c r="AE60" s="434">
        <v>0</v>
      </c>
      <c r="AF60" s="434">
        <v>0</v>
      </c>
      <c r="AG60" s="434">
        <v>0</v>
      </c>
      <c r="AH60" s="434">
        <v>0</v>
      </c>
      <c r="AI60" s="434">
        <v>0</v>
      </c>
      <c r="AJ60" s="356">
        <v>0</v>
      </c>
      <c r="AK60" s="469">
        <v>0</v>
      </c>
      <c r="AL60" s="434">
        <v>0</v>
      </c>
      <c r="AM60" s="434">
        <v>0</v>
      </c>
      <c r="AN60" s="434">
        <v>0</v>
      </c>
      <c r="AO60" s="434">
        <v>0</v>
      </c>
      <c r="AP60" s="434">
        <v>0</v>
      </c>
      <c r="AQ60" s="434">
        <v>0</v>
      </c>
      <c r="AR60" s="434">
        <v>0</v>
      </c>
      <c r="AS60" s="434">
        <v>0</v>
      </c>
      <c r="AT60" s="356">
        <v>0</v>
      </c>
      <c r="AU60" s="469">
        <v>0</v>
      </c>
      <c r="AV60" s="434">
        <v>0</v>
      </c>
      <c r="AW60" s="434">
        <v>0</v>
      </c>
      <c r="AX60" s="434">
        <v>0</v>
      </c>
      <c r="AY60" s="434">
        <v>0</v>
      </c>
      <c r="AZ60" s="434">
        <v>0</v>
      </c>
      <c r="BA60" s="434">
        <v>0</v>
      </c>
      <c r="BB60" s="434">
        <v>0</v>
      </c>
      <c r="BC60" s="434">
        <v>0</v>
      </c>
      <c r="BD60" s="356">
        <v>0</v>
      </c>
      <c r="BE60" s="379"/>
      <c r="BF60" s="469">
        <v>0</v>
      </c>
      <c r="BG60" s="434">
        <v>0</v>
      </c>
      <c r="BH60" s="434">
        <v>0</v>
      </c>
      <c r="BI60" s="434">
        <v>0</v>
      </c>
      <c r="BJ60" s="434">
        <v>0</v>
      </c>
      <c r="BK60" s="434">
        <v>0</v>
      </c>
      <c r="BL60" s="434">
        <v>0</v>
      </c>
      <c r="BM60" s="434">
        <v>0</v>
      </c>
      <c r="BN60" s="434">
        <v>0</v>
      </c>
      <c r="BO60" s="356">
        <v>0</v>
      </c>
      <c r="BP60" s="469">
        <v>0</v>
      </c>
      <c r="BQ60" s="434">
        <v>0</v>
      </c>
      <c r="BR60" s="434">
        <v>0</v>
      </c>
      <c r="BS60" s="434">
        <v>0</v>
      </c>
      <c r="BT60" s="434">
        <v>0</v>
      </c>
      <c r="BU60" s="434">
        <v>0</v>
      </c>
      <c r="BV60" s="434">
        <v>0</v>
      </c>
      <c r="BW60" s="434">
        <v>0</v>
      </c>
      <c r="BX60" s="434">
        <v>0</v>
      </c>
      <c r="BY60" s="356">
        <v>0</v>
      </c>
      <c r="BZ60" s="469">
        <v>2</v>
      </c>
      <c r="CA60" s="434">
        <v>2</v>
      </c>
      <c r="CB60" s="434">
        <v>0</v>
      </c>
      <c r="CC60" s="434">
        <v>0</v>
      </c>
      <c r="CD60" s="434">
        <v>0</v>
      </c>
      <c r="CE60" s="434">
        <v>0</v>
      </c>
      <c r="CF60" s="434">
        <v>0</v>
      </c>
      <c r="CG60" s="434">
        <v>0</v>
      </c>
      <c r="CH60" s="434">
        <v>0</v>
      </c>
      <c r="CI60" s="356">
        <v>0</v>
      </c>
      <c r="CJ60" s="469">
        <v>0</v>
      </c>
      <c r="CK60" s="434">
        <v>0</v>
      </c>
      <c r="CL60" s="434">
        <v>0</v>
      </c>
      <c r="CM60" s="434">
        <v>0</v>
      </c>
      <c r="CN60" s="434">
        <v>0</v>
      </c>
      <c r="CO60" s="434">
        <v>0</v>
      </c>
      <c r="CP60" s="434">
        <v>0</v>
      </c>
      <c r="CQ60" s="434">
        <v>0</v>
      </c>
      <c r="CR60" s="434">
        <v>0</v>
      </c>
      <c r="CS60" s="356">
        <v>0</v>
      </c>
      <c r="CT60" s="469">
        <v>0</v>
      </c>
      <c r="CU60" s="434">
        <v>0</v>
      </c>
      <c r="CV60" s="434">
        <v>0</v>
      </c>
      <c r="CW60" s="434">
        <v>0</v>
      </c>
      <c r="CX60" s="434">
        <v>0</v>
      </c>
      <c r="CY60" s="434">
        <v>0</v>
      </c>
      <c r="CZ60" s="434">
        <v>0</v>
      </c>
      <c r="DA60" s="434">
        <v>0</v>
      </c>
      <c r="DB60" s="434">
        <v>0</v>
      </c>
      <c r="DC60" s="356">
        <v>0</v>
      </c>
      <c r="DE60" s="379">
        <f t="shared" si="0"/>
        <v>0</v>
      </c>
      <c r="DF60" s="379">
        <f t="shared" si="1"/>
        <v>0</v>
      </c>
      <c r="DG60" s="379">
        <f t="shared" si="2"/>
        <v>2</v>
      </c>
      <c r="DH60" s="379">
        <f t="shared" si="3"/>
        <v>0</v>
      </c>
      <c r="DI60" s="379">
        <f t="shared" si="4"/>
        <v>0</v>
      </c>
      <c r="DJ60" s="470">
        <f t="shared" si="5"/>
        <v>0.08</v>
      </c>
      <c r="DK60" s="470">
        <f t="shared" si="6"/>
        <v>4</v>
      </c>
      <c r="DL60" s="379">
        <f t="shared" si="7"/>
        <v>0</v>
      </c>
      <c r="DM60" s="379">
        <f t="shared" si="8"/>
        <v>4</v>
      </c>
      <c r="DN60" s="379">
        <f t="shared" si="9"/>
        <v>0</v>
      </c>
      <c r="DP60" s="379"/>
      <c r="DQ60" s="379"/>
      <c r="DR60" s="379"/>
      <c r="DS60" s="379"/>
      <c r="DT60" s="379"/>
      <c r="DU60" s="379"/>
      <c r="DV60" s="379"/>
      <c r="DW60" s="379"/>
      <c r="DX60" s="379"/>
      <c r="DY60" s="379"/>
      <c r="DZ60" s="379"/>
      <c r="EA60" s="379"/>
      <c r="EB60" s="379"/>
      <c r="EC60" s="379"/>
      <c r="ED60" s="379"/>
      <c r="EE60" s="379"/>
      <c r="EF60" s="379"/>
      <c r="EG60" s="379"/>
      <c r="EH60" s="379"/>
      <c r="EI60" s="379"/>
      <c r="EJ60" s="379"/>
      <c r="EO60" s="366"/>
      <c r="EP60" s="349"/>
      <c r="EQ60" s="349"/>
      <c r="ER60" s="349"/>
      <c r="ES60" s="349"/>
      <c r="ET60" s="352"/>
      <c r="EU60" s="366" t="s">
        <v>303</v>
      </c>
      <c r="EV60" s="349"/>
      <c r="EW60" s="349"/>
      <c r="EX60" s="349"/>
      <c r="EY60" s="349"/>
      <c r="EZ60" s="349"/>
      <c r="FA60" s="352"/>
    </row>
    <row r="61" spans="1:157">
      <c r="A61" s="379">
        <v>2</v>
      </c>
      <c r="B61" s="379">
        <v>4</v>
      </c>
      <c r="C61" s="379">
        <v>22</v>
      </c>
      <c r="D61" s="379">
        <v>47</v>
      </c>
      <c r="E61" s="379"/>
      <c r="F61" s="379"/>
      <c r="G61" s="469">
        <v>50</v>
      </c>
      <c r="H61" s="434">
        <v>20</v>
      </c>
      <c r="I61" s="434">
        <v>0</v>
      </c>
      <c r="J61" s="434">
        <v>0</v>
      </c>
      <c r="K61" s="434">
        <v>0</v>
      </c>
      <c r="L61" s="434">
        <v>0</v>
      </c>
      <c r="M61" s="434">
        <v>0</v>
      </c>
      <c r="N61" s="434">
        <v>0</v>
      </c>
      <c r="O61" s="434">
        <v>0</v>
      </c>
      <c r="P61" s="356">
        <v>0</v>
      </c>
      <c r="Q61" s="469">
        <v>20</v>
      </c>
      <c r="R61" s="434">
        <v>55</v>
      </c>
      <c r="S61" s="434">
        <v>50</v>
      </c>
      <c r="T61" s="434">
        <v>20</v>
      </c>
      <c r="U61" s="434">
        <v>0</v>
      </c>
      <c r="V61" s="434">
        <v>0</v>
      </c>
      <c r="W61" s="434">
        <v>0</v>
      </c>
      <c r="X61" s="434">
        <v>0</v>
      </c>
      <c r="Y61" s="434">
        <v>0</v>
      </c>
      <c r="Z61" s="356">
        <v>0</v>
      </c>
      <c r="AA61" s="469">
        <v>20</v>
      </c>
      <c r="AB61" s="434">
        <v>20</v>
      </c>
      <c r="AC61" s="434">
        <v>10</v>
      </c>
      <c r="AD61" s="434">
        <v>0</v>
      </c>
      <c r="AE61" s="434">
        <v>0</v>
      </c>
      <c r="AF61" s="434">
        <v>0</v>
      </c>
      <c r="AG61" s="434">
        <v>0</v>
      </c>
      <c r="AH61" s="434">
        <v>0</v>
      </c>
      <c r="AI61" s="434">
        <v>0</v>
      </c>
      <c r="AJ61" s="356">
        <v>0</v>
      </c>
      <c r="AK61" s="469">
        <v>10</v>
      </c>
      <c r="AL61" s="434">
        <v>20</v>
      </c>
      <c r="AM61" s="434">
        <v>30</v>
      </c>
      <c r="AN61" s="434">
        <v>0</v>
      </c>
      <c r="AO61" s="434">
        <v>0</v>
      </c>
      <c r="AP61" s="434">
        <v>0</v>
      </c>
      <c r="AQ61" s="434">
        <v>0</v>
      </c>
      <c r="AR61" s="434">
        <v>0</v>
      </c>
      <c r="AS61" s="434">
        <v>0</v>
      </c>
      <c r="AT61" s="356">
        <v>0</v>
      </c>
      <c r="AU61" s="469">
        <v>10</v>
      </c>
      <c r="AV61" s="434">
        <v>10</v>
      </c>
      <c r="AW61" s="434">
        <v>10</v>
      </c>
      <c r="AX61" s="434">
        <v>10</v>
      </c>
      <c r="AY61" s="434">
        <v>10</v>
      </c>
      <c r="AZ61" s="434">
        <v>20</v>
      </c>
      <c r="BA61" s="434">
        <v>5</v>
      </c>
      <c r="BB61" s="434">
        <v>0</v>
      </c>
      <c r="BC61" s="434">
        <v>0</v>
      </c>
      <c r="BD61" s="356">
        <v>0</v>
      </c>
      <c r="BE61" s="379"/>
      <c r="BF61" s="469">
        <v>2</v>
      </c>
      <c r="BG61" s="434">
        <v>2</v>
      </c>
      <c r="BH61" s="434">
        <v>0</v>
      </c>
      <c r="BI61" s="434">
        <v>0</v>
      </c>
      <c r="BJ61" s="434">
        <v>0</v>
      </c>
      <c r="BK61" s="434">
        <v>0</v>
      </c>
      <c r="BL61" s="434">
        <v>0</v>
      </c>
      <c r="BM61" s="434">
        <v>0</v>
      </c>
      <c r="BN61" s="434">
        <v>0</v>
      </c>
      <c r="BO61" s="356">
        <v>0</v>
      </c>
      <c r="BP61" s="469">
        <v>2</v>
      </c>
      <c r="BQ61" s="434">
        <v>2</v>
      </c>
      <c r="BR61" s="434">
        <v>2</v>
      </c>
      <c r="BS61" s="434">
        <v>2</v>
      </c>
      <c r="BT61" s="434">
        <v>0</v>
      </c>
      <c r="BU61" s="434">
        <v>0</v>
      </c>
      <c r="BV61" s="434">
        <v>0</v>
      </c>
      <c r="BW61" s="434">
        <v>0</v>
      </c>
      <c r="BX61" s="434">
        <v>0</v>
      </c>
      <c r="BY61" s="356">
        <v>0</v>
      </c>
      <c r="BZ61" s="469">
        <v>2</v>
      </c>
      <c r="CA61" s="434">
        <v>2</v>
      </c>
      <c r="CB61" s="434">
        <v>2</v>
      </c>
      <c r="CC61" s="434">
        <v>0</v>
      </c>
      <c r="CD61" s="434">
        <v>0</v>
      </c>
      <c r="CE61" s="434">
        <v>0</v>
      </c>
      <c r="CF61" s="434">
        <v>0</v>
      </c>
      <c r="CG61" s="434">
        <v>0</v>
      </c>
      <c r="CH61" s="434">
        <v>0</v>
      </c>
      <c r="CI61" s="356">
        <v>0</v>
      </c>
      <c r="CJ61" s="469">
        <v>2</v>
      </c>
      <c r="CK61" s="434">
        <v>2</v>
      </c>
      <c r="CL61" s="434">
        <v>2</v>
      </c>
      <c r="CM61" s="434">
        <v>0</v>
      </c>
      <c r="CN61" s="434">
        <v>0</v>
      </c>
      <c r="CO61" s="434">
        <v>0</v>
      </c>
      <c r="CP61" s="434">
        <v>0</v>
      </c>
      <c r="CQ61" s="434">
        <v>0</v>
      </c>
      <c r="CR61" s="434">
        <v>0</v>
      </c>
      <c r="CS61" s="356">
        <v>0</v>
      </c>
      <c r="CT61" s="469">
        <v>3</v>
      </c>
      <c r="CU61" s="434">
        <v>3</v>
      </c>
      <c r="CV61" s="434">
        <v>3</v>
      </c>
      <c r="CW61" s="434">
        <v>2</v>
      </c>
      <c r="CX61" s="434">
        <v>2</v>
      </c>
      <c r="CY61" s="434">
        <v>2</v>
      </c>
      <c r="CZ61" s="434">
        <v>0</v>
      </c>
      <c r="DA61" s="434">
        <v>0</v>
      </c>
      <c r="DB61" s="434">
        <v>0</v>
      </c>
      <c r="DC61" s="356">
        <v>0</v>
      </c>
      <c r="DE61" s="379">
        <f t="shared" si="0"/>
        <v>2</v>
      </c>
      <c r="DF61" s="379">
        <f t="shared" si="1"/>
        <v>4</v>
      </c>
      <c r="DG61" s="379">
        <f t="shared" si="2"/>
        <v>3</v>
      </c>
      <c r="DH61" s="379">
        <f t="shared" si="3"/>
        <v>3</v>
      </c>
      <c r="DI61" s="379">
        <f t="shared" si="4"/>
        <v>7</v>
      </c>
      <c r="DJ61" s="470">
        <f t="shared" si="5"/>
        <v>8</v>
      </c>
      <c r="DK61" s="470">
        <f t="shared" si="6"/>
        <v>38</v>
      </c>
      <c r="DL61" s="379">
        <f t="shared" si="7"/>
        <v>6</v>
      </c>
      <c r="DM61" s="379">
        <f t="shared" si="8"/>
        <v>30</v>
      </c>
      <c r="DN61" s="379">
        <f t="shared" si="9"/>
        <v>0</v>
      </c>
      <c r="DP61" s="379"/>
      <c r="DQ61" s="379"/>
      <c r="DR61" s="379"/>
      <c r="DS61" s="379"/>
      <c r="DT61" s="379"/>
      <c r="DU61" s="379"/>
      <c r="DV61" s="379"/>
      <c r="DW61" s="379"/>
      <c r="DX61" s="379"/>
      <c r="DY61" s="379"/>
      <c r="DZ61" s="379"/>
      <c r="EA61" s="379"/>
      <c r="EB61" s="379"/>
      <c r="EC61" s="379"/>
      <c r="ED61" s="379"/>
      <c r="EE61" s="379"/>
      <c r="EF61" s="379"/>
      <c r="EG61" s="379"/>
      <c r="EH61" s="379"/>
      <c r="EI61" s="379"/>
      <c r="EJ61" s="379"/>
      <c r="EO61" s="366" t="s">
        <v>339</v>
      </c>
      <c r="EP61" s="349"/>
      <c r="EQ61" s="349"/>
      <c r="ER61" s="349"/>
      <c r="ES61" s="349"/>
      <c r="ET61" s="352"/>
      <c r="EU61" s="366" t="s">
        <v>407</v>
      </c>
      <c r="EV61" s="349"/>
      <c r="EW61" s="349"/>
      <c r="EX61" s="349"/>
      <c r="EY61" s="349"/>
      <c r="EZ61" s="349"/>
      <c r="FA61" s="352"/>
    </row>
    <row r="62" spans="1:157">
      <c r="A62" s="379">
        <v>1</v>
      </c>
      <c r="B62" s="379">
        <v>4</v>
      </c>
      <c r="C62" s="379">
        <v>23</v>
      </c>
      <c r="D62" s="379">
        <v>48</v>
      </c>
      <c r="E62" s="379"/>
      <c r="F62" s="379"/>
      <c r="G62" s="469">
        <v>20</v>
      </c>
      <c r="H62" s="434">
        <v>20</v>
      </c>
      <c r="I62" s="434">
        <v>20</v>
      </c>
      <c r="J62" s="434">
        <v>20</v>
      </c>
      <c r="K62" s="434">
        <v>20</v>
      </c>
      <c r="L62" s="434">
        <v>20</v>
      </c>
      <c r="M62" s="434">
        <v>0</v>
      </c>
      <c r="N62" s="434">
        <v>0</v>
      </c>
      <c r="O62" s="434">
        <v>0</v>
      </c>
      <c r="P62" s="356">
        <v>0</v>
      </c>
      <c r="Q62" s="469">
        <v>20</v>
      </c>
      <c r="R62" s="434">
        <v>20</v>
      </c>
      <c r="S62" s="434">
        <v>80</v>
      </c>
      <c r="T62" s="434">
        <v>100</v>
      </c>
      <c r="U62" s="434">
        <v>20</v>
      </c>
      <c r="V62" s="434">
        <v>20</v>
      </c>
      <c r="W62" s="434">
        <v>0</v>
      </c>
      <c r="X62" s="434">
        <v>0</v>
      </c>
      <c r="Y62" s="434">
        <v>0</v>
      </c>
      <c r="Z62" s="356">
        <v>0</v>
      </c>
      <c r="AA62" s="469">
        <v>10</v>
      </c>
      <c r="AB62" s="434">
        <v>10</v>
      </c>
      <c r="AC62" s="434">
        <v>40</v>
      </c>
      <c r="AD62" s="434">
        <v>50</v>
      </c>
      <c r="AE62" s="434">
        <v>20</v>
      </c>
      <c r="AF62" s="434">
        <v>30</v>
      </c>
      <c r="AG62" s="434">
        <v>0</v>
      </c>
      <c r="AH62" s="434">
        <v>0</v>
      </c>
      <c r="AI62" s="434">
        <v>0</v>
      </c>
      <c r="AJ62" s="356">
        <v>0</v>
      </c>
      <c r="AK62" s="469">
        <v>80</v>
      </c>
      <c r="AL62" s="434">
        <v>100</v>
      </c>
      <c r="AM62" s="434">
        <v>100</v>
      </c>
      <c r="AN62" s="434">
        <v>100</v>
      </c>
      <c r="AO62" s="434">
        <v>100</v>
      </c>
      <c r="AP62" s="434">
        <v>20</v>
      </c>
      <c r="AQ62" s="434">
        <v>100</v>
      </c>
      <c r="AR62" s="434">
        <v>0</v>
      </c>
      <c r="AS62" s="434">
        <v>0</v>
      </c>
      <c r="AT62" s="356">
        <v>0</v>
      </c>
      <c r="AU62" s="469">
        <v>10</v>
      </c>
      <c r="AV62" s="434">
        <v>20</v>
      </c>
      <c r="AW62" s="434">
        <v>80</v>
      </c>
      <c r="AX62" s="434">
        <v>100</v>
      </c>
      <c r="AY62" s="434">
        <v>50</v>
      </c>
      <c r="AZ62" s="434">
        <v>20</v>
      </c>
      <c r="BA62" s="434">
        <v>0</v>
      </c>
      <c r="BB62" s="434">
        <v>0</v>
      </c>
      <c r="BC62" s="434">
        <v>0</v>
      </c>
      <c r="BD62" s="356">
        <v>0</v>
      </c>
      <c r="BE62" s="379"/>
      <c r="BF62" s="469">
        <v>2</v>
      </c>
      <c r="BG62" s="434">
        <v>2</v>
      </c>
      <c r="BH62" s="434">
        <v>1</v>
      </c>
      <c r="BI62" s="434">
        <v>1</v>
      </c>
      <c r="BJ62" s="434">
        <v>2</v>
      </c>
      <c r="BK62" s="434">
        <v>1</v>
      </c>
      <c r="BL62" s="434">
        <v>0</v>
      </c>
      <c r="BM62" s="434">
        <v>0</v>
      </c>
      <c r="BN62" s="434">
        <v>0</v>
      </c>
      <c r="BO62" s="356">
        <v>0</v>
      </c>
      <c r="BP62" s="469">
        <v>2</v>
      </c>
      <c r="BQ62" s="434">
        <v>2</v>
      </c>
      <c r="BR62" s="434">
        <v>2</v>
      </c>
      <c r="BS62" s="434">
        <v>1</v>
      </c>
      <c r="BT62" s="434">
        <v>1</v>
      </c>
      <c r="BU62" s="434">
        <v>1</v>
      </c>
      <c r="BV62" s="434">
        <v>0</v>
      </c>
      <c r="BW62" s="434">
        <v>0</v>
      </c>
      <c r="BX62" s="434">
        <v>0</v>
      </c>
      <c r="BY62" s="356">
        <v>0</v>
      </c>
      <c r="BZ62" s="469">
        <v>1</v>
      </c>
      <c r="CA62" s="434">
        <v>1</v>
      </c>
      <c r="CB62" s="434">
        <v>1</v>
      </c>
      <c r="CC62" s="434">
        <v>1</v>
      </c>
      <c r="CD62" s="434">
        <v>2</v>
      </c>
      <c r="CE62" s="434">
        <v>2</v>
      </c>
      <c r="CF62" s="434">
        <v>0</v>
      </c>
      <c r="CG62" s="434">
        <v>0</v>
      </c>
      <c r="CH62" s="434">
        <v>0</v>
      </c>
      <c r="CI62" s="356">
        <v>0</v>
      </c>
      <c r="CJ62" s="469">
        <v>2</v>
      </c>
      <c r="CK62" s="434">
        <v>2</v>
      </c>
      <c r="CL62" s="434">
        <v>2</v>
      </c>
      <c r="CM62" s="434">
        <v>2</v>
      </c>
      <c r="CN62" s="434">
        <v>1</v>
      </c>
      <c r="CO62" s="434">
        <v>1</v>
      </c>
      <c r="CP62" s="434">
        <v>1</v>
      </c>
      <c r="CQ62" s="434">
        <v>0</v>
      </c>
      <c r="CR62" s="434">
        <v>0</v>
      </c>
      <c r="CS62" s="356">
        <v>0</v>
      </c>
      <c r="CT62" s="469">
        <v>2</v>
      </c>
      <c r="CU62" s="434">
        <v>2</v>
      </c>
      <c r="CV62" s="434">
        <v>1</v>
      </c>
      <c r="CW62" s="434">
        <v>1</v>
      </c>
      <c r="CX62" s="434">
        <v>2</v>
      </c>
      <c r="CY62" s="434">
        <v>1</v>
      </c>
      <c r="CZ62" s="434">
        <v>0</v>
      </c>
      <c r="DA62" s="434">
        <v>0</v>
      </c>
      <c r="DB62" s="434">
        <v>0</v>
      </c>
      <c r="DC62" s="356">
        <v>0</v>
      </c>
      <c r="DE62" s="379">
        <f t="shared" si="0"/>
        <v>6</v>
      </c>
      <c r="DF62" s="379">
        <f t="shared" si="1"/>
        <v>6</v>
      </c>
      <c r="DG62" s="379">
        <f t="shared" si="2"/>
        <v>6</v>
      </c>
      <c r="DH62" s="379">
        <f t="shared" si="3"/>
        <v>7</v>
      </c>
      <c r="DI62" s="379">
        <f t="shared" si="4"/>
        <v>6</v>
      </c>
      <c r="DJ62" s="470">
        <f t="shared" si="5"/>
        <v>28.4</v>
      </c>
      <c r="DK62" s="470">
        <f t="shared" si="6"/>
        <v>62</v>
      </c>
      <c r="DL62" s="379">
        <f t="shared" si="7"/>
        <v>0</v>
      </c>
      <c r="DM62" s="379">
        <f t="shared" si="8"/>
        <v>30</v>
      </c>
      <c r="DN62" s="379">
        <f t="shared" si="9"/>
        <v>32</v>
      </c>
      <c r="DP62" s="379"/>
      <c r="DQ62" s="379"/>
      <c r="DR62" s="379"/>
      <c r="DS62" s="379"/>
      <c r="DT62" s="379"/>
      <c r="DU62" s="379"/>
      <c r="DV62" s="379"/>
      <c r="DW62" s="379"/>
      <c r="DX62" s="379"/>
      <c r="DY62" s="379"/>
      <c r="DZ62" s="379"/>
      <c r="EA62" s="379"/>
      <c r="EB62" s="379"/>
      <c r="EC62" s="379"/>
      <c r="ED62" s="379"/>
      <c r="EE62" s="379"/>
      <c r="EF62" s="379"/>
      <c r="EG62" s="379"/>
      <c r="EH62" s="379"/>
      <c r="EI62" s="379"/>
      <c r="EJ62" s="379"/>
      <c r="EO62" s="366"/>
      <c r="EP62" s="349"/>
      <c r="EQ62" s="349"/>
      <c r="ER62" s="349"/>
      <c r="ES62" s="349"/>
      <c r="ET62" s="352"/>
      <c r="EU62" s="366" t="s">
        <v>311</v>
      </c>
      <c r="EV62" s="349"/>
      <c r="EW62" s="349"/>
      <c r="EX62" s="349"/>
      <c r="EY62" s="349"/>
      <c r="EZ62" s="349"/>
      <c r="FA62" s="352"/>
    </row>
    <row r="63" spans="1:157">
      <c r="A63" s="379">
        <v>9</v>
      </c>
      <c r="B63" s="379">
        <v>4</v>
      </c>
      <c r="C63" s="379">
        <v>24</v>
      </c>
      <c r="D63" s="379">
        <v>49</v>
      </c>
      <c r="E63" s="379"/>
      <c r="F63" s="379"/>
      <c r="G63" s="469"/>
      <c r="H63" s="434"/>
      <c r="I63" s="434"/>
      <c r="J63" s="434"/>
      <c r="K63" s="434"/>
      <c r="L63" s="434"/>
      <c r="M63" s="434"/>
      <c r="N63" s="434"/>
      <c r="O63" s="434"/>
      <c r="P63" s="356"/>
      <c r="Q63" s="469"/>
      <c r="R63" s="434"/>
      <c r="S63" s="434"/>
      <c r="T63" s="434"/>
      <c r="U63" s="434"/>
      <c r="V63" s="434"/>
      <c r="W63" s="434"/>
      <c r="X63" s="434"/>
      <c r="Y63" s="434"/>
      <c r="Z63" s="356"/>
      <c r="AA63" s="469"/>
      <c r="AB63" s="434"/>
      <c r="AC63" s="434"/>
      <c r="AD63" s="434"/>
      <c r="AE63" s="434"/>
      <c r="AF63" s="434"/>
      <c r="AG63" s="434"/>
      <c r="AH63" s="434"/>
      <c r="AI63" s="434"/>
      <c r="AJ63" s="356"/>
      <c r="AK63" s="469"/>
      <c r="AL63" s="434"/>
      <c r="AM63" s="434"/>
      <c r="AN63" s="434"/>
      <c r="AO63" s="434"/>
      <c r="AP63" s="434"/>
      <c r="AQ63" s="434"/>
      <c r="AR63" s="434"/>
      <c r="AS63" s="434"/>
      <c r="AT63" s="356"/>
      <c r="AU63" s="469"/>
      <c r="AV63" s="434"/>
      <c r="AW63" s="434"/>
      <c r="AX63" s="434"/>
      <c r="AY63" s="434"/>
      <c r="AZ63" s="434"/>
      <c r="BA63" s="434"/>
      <c r="BB63" s="434"/>
      <c r="BC63" s="434"/>
      <c r="BD63" s="356"/>
      <c r="BE63" s="379"/>
      <c r="BF63" s="469"/>
      <c r="BG63" s="434"/>
      <c r="BH63" s="434"/>
      <c r="BI63" s="434"/>
      <c r="BJ63" s="434"/>
      <c r="BK63" s="434"/>
      <c r="BL63" s="434"/>
      <c r="BM63" s="434"/>
      <c r="BN63" s="434"/>
      <c r="BO63" s="356"/>
      <c r="BP63" s="469"/>
      <c r="BQ63" s="434"/>
      <c r="BR63" s="434"/>
      <c r="BS63" s="434"/>
      <c r="BT63" s="434"/>
      <c r="BU63" s="434"/>
      <c r="BV63" s="434"/>
      <c r="BW63" s="434"/>
      <c r="BX63" s="434"/>
      <c r="BY63" s="356"/>
      <c r="BZ63" s="469"/>
      <c r="CA63" s="434"/>
      <c r="CB63" s="434"/>
      <c r="CC63" s="434"/>
      <c r="CD63" s="434"/>
      <c r="CE63" s="434"/>
      <c r="CF63" s="434"/>
      <c r="CG63" s="434"/>
      <c r="CH63" s="434"/>
      <c r="CI63" s="356"/>
      <c r="CJ63" s="469"/>
      <c r="CK63" s="434"/>
      <c r="CL63" s="434"/>
      <c r="CM63" s="434"/>
      <c r="CN63" s="434"/>
      <c r="CO63" s="434"/>
      <c r="CP63" s="434"/>
      <c r="CQ63" s="434"/>
      <c r="CR63" s="434"/>
      <c r="CS63" s="356"/>
      <c r="CT63" s="469"/>
      <c r="CU63" s="434"/>
      <c r="CV63" s="434"/>
      <c r="CW63" s="434"/>
      <c r="CX63" s="434"/>
      <c r="CY63" s="434"/>
      <c r="CZ63" s="434"/>
      <c r="DA63" s="434"/>
      <c r="DB63" s="434"/>
      <c r="DC63" s="356"/>
      <c r="DE63" s="379">
        <f t="shared" si="0"/>
        <v>0</v>
      </c>
      <c r="DF63" s="379">
        <f t="shared" si="1"/>
        <v>0</v>
      </c>
      <c r="DG63" s="379">
        <f t="shared" si="2"/>
        <v>0</v>
      </c>
      <c r="DH63" s="379">
        <f t="shared" si="3"/>
        <v>0</v>
      </c>
      <c r="DI63" s="379">
        <f t="shared" si="4"/>
        <v>0</v>
      </c>
      <c r="DJ63" s="470">
        <f t="shared" si="5"/>
        <v>0</v>
      </c>
      <c r="DK63" s="470">
        <f t="shared" si="6"/>
        <v>0</v>
      </c>
      <c r="DL63" s="379">
        <f t="shared" si="7"/>
        <v>0</v>
      </c>
      <c r="DM63" s="379">
        <f t="shared" si="8"/>
        <v>0</v>
      </c>
      <c r="DN63" s="379">
        <f t="shared" si="9"/>
        <v>0</v>
      </c>
      <c r="DP63" s="379"/>
      <c r="DQ63" s="379"/>
      <c r="DR63" s="379"/>
      <c r="DS63" s="379"/>
      <c r="DT63" s="379"/>
      <c r="DU63" s="379"/>
      <c r="DV63" s="379"/>
      <c r="DW63" s="379"/>
      <c r="DX63" s="379"/>
      <c r="DY63" s="379"/>
      <c r="DZ63" s="379"/>
      <c r="EA63" s="379"/>
      <c r="EB63" s="379"/>
      <c r="EC63" s="379"/>
      <c r="ED63" s="379"/>
      <c r="EE63" s="379"/>
      <c r="EF63" s="379"/>
      <c r="EG63" s="379"/>
      <c r="EH63" s="379"/>
      <c r="EI63" s="379"/>
      <c r="EJ63" s="379"/>
      <c r="EO63" s="366" t="s">
        <v>340</v>
      </c>
      <c r="EP63" s="349"/>
      <c r="EQ63" s="349"/>
      <c r="ER63" s="349"/>
      <c r="ES63" s="349"/>
      <c r="ET63" s="352"/>
      <c r="EU63" s="366"/>
      <c r="EV63" s="349"/>
      <c r="EW63" s="349"/>
      <c r="EX63" s="349"/>
      <c r="EY63" s="349"/>
      <c r="EZ63" s="349"/>
      <c r="FA63" s="352"/>
    </row>
    <row r="64" spans="1:157">
      <c r="A64" s="379">
        <v>3</v>
      </c>
      <c r="B64" s="379">
        <v>4</v>
      </c>
      <c r="C64" s="379">
        <v>25</v>
      </c>
      <c r="D64" s="379">
        <v>50</v>
      </c>
      <c r="E64" s="379"/>
      <c r="F64" s="379"/>
      <c r="G64" s="469">
        <v>5</v>
      </c>
      <c r="H64" s="434">
        <v>5</v>
      </c>
      <c r="I64" s="434">
        <v>5</v>
      </c>
      <c r="J64" s="434">
        <v>0</v>
      </c>
      <c r="K64" s="434">
        <v>0</v>
      </c>
      <c r="L64" s="434">
        <v>0</v>
      </c>
      <c r="M64" s="434">
        <v>0</v>
      </c>
      <c r="N64" s="434">
        <v>0</v>
      </c>
      <c r="O64" s="434">
        <v>0</v>
      </c>
      <c r="P64" s="356">
        <v>0</v>
      </c>
      <c r="Q64" s="469">
        <v>10</v>
      </c>
      <c r="R64" s="434">
        <v>5</v>
      </c>
      <c r="S64" s="434">
        <v>0</v>
      </c>
      <c r="T64" s="434">
        <v>0</v>
      </c>
      <c r="U64" s="434">
        <v>0</v>
      </c>
      <c r="V64" s="434">
        <v>0</v>
      </c>
      <c r="W64" s="434">
        <v>0</v>
      </c>
      <c r="X64" s="434">
        <v>0</v>
      </c>
      <c r="Y64" s="434">
        <v>0</v>
      </c>
      <c r="Z64" s="356">
        <v>0</v>
      </c>
      <c r="AA64" s="469">
        <v>5</v>
      </c>
      <c r="AB64" s="434">
        <v>5</v>
      </c>
      <c r="AC64" s="434">
        <v>5</v>
      </c>
      <c r="AD64" s="434">
        <v>10</v>
      </c>
      <c r="AE64" s="434">
        <v>0</v>
      </c>
      <c r="AF64" s="434">
        <v>0</v>
      </c>
      <c r="AG64" s="434">
        <v>0</v>
      </c>
      <c r="AH64" s="434">
        <v>0</v>
      </c>
      <c r="AI64" s="434">
        <v>0</v>
      </c>
      <c r="AJ64" s="356">
        <v>0</v>
      </c>
      <c r="AK64" s="469">
        <v>2</v>
      </c>
      <c r="AL64" s="434">
        <v>0</v>
      </c>
      <c r="AM64" s="434">
        <v>0</v>
      </c>
      <c r="AN64" s="434">
        <v>0</v>
      </c>
      <c r="AO64" s="434">
        <v>0</v>
      </c>
      <c r="AP64" s="434">
        <v>0</v>
      </c>
      <c r="AQ64" s="434">
        <v>0</v>
      </c>
      <c r="AR64" s="434">
        <v>0</v>
      </c>
      <c r="AS64" s="434">
        <v>0</v>
      </c>
      <c r="AT64" s="356">
        <v>0</v>
      </c>
      <c r="AU64" s="469">
        <v>10</v>
      </c>
      <c r="AV64" s="434">
        <v>5</v>
      </c>
      <c r="AW64" s="434">
        <v>10</v>
      </c>
      <c r="AX64" s="434">
        <v>5</v>
      </c>
      <c r="AY64" s="434">
        <v>10</v>
      </c>
      <c r="AZ64" s="434">
        <v>20</v>
      </c>
      <c r="BA64" s="434">
        <v>40</v>
      </c>
      <c r="BB64" s="434">
        <v>0</v>
      </c>
      <c r="BC64" s="434">
        <v>0</v>
      </c>
      <c r="BD64" s="356">
        <v>0</v>
      </c>
      <c r="BE64" s="379"/>
      <c r="BF64" s="469">
        <v>2</v>
      </c>
      <c r="BG64" s="434">
        <v>2</v>
      </c>
      <c r="BH64" s="434">
        <v>2</v>
      </c>
      <c r="BI64" s="434">
        <v>0</v>
      </c>
      <c r="BJ64" s="434">
        <v>0</v>
      </c>
      <c r="BK64" s="434">
        <v>0</v>
      </c>
      <c r="BL64" s="434">
        <v>0</v>
      </c>
      <c r="BM64" s="434">
        <v>0</v>
      </c>
      <c r="BN64" s="434">
        <v>0</v>
      </c>
      <c r="BO64" s="356">
        <v>0</v>
      </c>
      <c r="BP64" s="469">
        <v>2</v>
      </c>
      <c r="BQ64" s="434">
        <v>2</v>
      </c>
      <c r="BR64" s="434">
        <v>0</v>
      </c>
      <c r="BS64" s="434">
        <v>0</v>
      </c>
      <c r="BT64" s="434">
        <v>0</v>
      </c>
      <c r="BU64" s="434">
        <v>0</v>
      </c>
      <c r="BV64" s="434">
        <v>0</v>
      </c>
      <c r="BW64" s="434">
        <v>0</v>
      </c>
      <c r="BX64" s="434">
        <v>0</v>
      </c>
      <c r="BY64" s="356">
        <v>0</v>
      </c>
      <c r="BZ64" s="469">
        <v>2</v>
      </c>
      <c r="CA64" s="434">
        <v>2</v>
      </c>
      <c r="CB64" s="434">
        <v>2</v>
      </c>
      <c r="CC64" s="434">
        <v>2</v>
      </c>
      <c r="CD64" s="434">
        <v>0</v>
      </c>
      <c r="CE64" s="434">
        <v>0</v>
      </c>
      <c r="CF64" s="434">
        <v>0</v>
      </c>
      <c r="CG64" s="434">
        <v>0</v>
      </c>
      <c r="CH64" s="434">
        <v>0</v>
      </c>
      <c r="CI64" s="356">
        <v>0</v>
      </c>
      <c r="CJ64" s="469">
        <v>2</v>
      </c>
      <c r="CK64" s="434">
        <v>0</v>
      </c>
      <c r="CL64" s="434">
        <v>0</v>
      </c>
      <c r="CM64" s="434">
        <v>0</v>
      </c>
      <c r="CN64" s="434">
        <v>0</v>
      </c>
      <c r="CO64" s="434">
        <v>0</v>
      </c>
      <c r="CP64" s="434">
        <v>0</v>
      </c>
      <c r="CQ64" s="434">
        <v>0</v>
      </c>
      <c r="CR64" s="434">
        <v>0</v>
      </c>
      <c r="CS64" s="356">
        <v>0</v>
      </c>
      <c r="CT64" s="469">
        <v>2</v>
      </c>
      <c r="CU64" s="434">
        <v>2</v>
      </c>
      <c r="CV64" s="434">
        <v>1</v>
      </c>
      <c r="CW64" s="434">
        <v>1</v>
      </c>
      <c r="CX64" s="434">
        <v>1</v>
      </c>
      <c r="CY64" s="434">
        <v>1</v>
      </c>
      <c r="CZ64" s="434">
        <v>2</v>
      </c>
      <c r="DA64" s="434">
        <v>0</v>
      </c>
      <c r="DB64" s="434">
        <v>0</v>
      </c>
      <c r="DC64" s="356">
        <v>0</v>
      </c>
      <c r="DE64" s="379">
        <f t="shared" si="0"/>
        <v>3</v>
      </c>
      <c r="DF64" s="379">
        <f t="shared" si="1"/>
        <v>2</v>
      </c>
      <c r="DG64" s="379">
        <f t="shared" si="2"/>
        <v>4</v>
      </c>
      <c r="DH64" s="379">
        <f t="shared" si="3"/>
        <v>1</v>
      </c>
      <c r="DI64" s="379">
        <f t="shared" si="4"/>
        <v>7</v>
      </c>
      <c r="DJ64" s="470">
        <f t="shared" si="5"/>
        <v>3.14</v>
      </c>
      <c r="DK64" s="470">
        <f t="shared" si="6"/>
        <v>34</v>
      </c>
      <c r="DL64" s="379">
        <f t="shared" si="7"/>
        <v>0</v>
      </c>
      <c r="DM64" s="379">
        <f t="shared" si="8"/>
        <v>26</v>
      </c>
      <c r="DN64" s="379">
        <f t="shared" si="9"/>
        <v>8</v>
      </c>
      <c r="DP64" s="379"/>
      <c r="DQ64" s="379"/>
      <c r="DR64" s="379"/>
      <c r="DS64" s="379"/>
      <c r="DT64" s="379"/>
      <c r="DU64" s="379"/>
      <c r="DV64" s="379"/>
      <c r="DW64" s="379"/>
      <c r="DX64" s="379"/>
      <c r="DY64" s="379"/>
      <c r="DZ64" s="379"/>
      <c r="EA64" s="379"/>
      <c r="EB64" s="379"/>
      <c r="EC64" s="379"/>
      <c r="ED64" s="379"/>
      <c r="EE64" s="379"/>
      <c r="EF64" s="379"/>
      <c r="EG64" s="379"/>
      <c r="EH64" s="379"/>
      <c r="EI64" s="379"/>
      <c r="EJ64" s="379"/>
      <c r="EO64" s="366"/>
      <c r="EP64" s="349"/>
      <c r="EQ64" s="349"/>
      <c r="ER64" s="349"/>
      <c r="ES64" s="349"/>
      <c r="ET64" s="352"/>
      <c r="EU64" s="366"/>
      <c r="EV64" s="349"/>
      <c r="EW64" s="349"/>
      <c r="EX64" s="349"/>
      <c r="EY64" s="349"/>
      <c r="EZ64" s="349"/>
      <c r="FA64" s="352"/>
    </row>
    <row r="65" spans="1:157">
      <c r="A65" s="379"/>
      <c r="B65" s="379"/>
      <c r="C65" s="379"/>
      <c r="D65" s="379"/>
      <c r="E65" s="379"/>
      <c r="F65" s="379"/>
      <c r="G65" s="469"/>
      <c r="H65" s="434"/>
      <c r="I65" s="434"/>
      <c r="J65" s="434"/>
      <c r="K65" s="434"/>
      <c r="L65" s="434"/>
      <c r="M65" s="434"/>
      <c r="N65" s="434"/>
      <c r="O65" s="434"/>
      <c r="P65" s="356"/>
      <c r="Q65" s="469"/>
      <c r="R65" s="434"/>
      <c r="S65" s="434"/>
      <c r="T65" s="434"/>
      <c r="U65" s="434"/>
      <c r="V65" s="434"/>
      <c r="W65" s="434"/>
      <c r="X65" s="434"/>
      <c r="Y65" s="434"/>
      <c r="Z65" s="356"/>
      <c r="AA65" s="469"/>
      <c r="AB65" s="434"/>
      <c r="AC65" s="434"/>
      <c r="AD65" s="434"/>
      <c r="AE65" s="434"/>
      <c r="AF65" s="434"/>
      <c r="AG65" s="434"/>
      <c r="AH65" s="434"/>
      <c r="AI65" s="434"/>
      <c r="AJ65" s="356"/>
      <c r="AK65" s="469"/>
      <c r="AL65" s="434"/>
      <c r="AM65" s="434"/>
      <c r="AN65" s="434"/>
      <c r="AO65" s="434"/>
      <c r="AP65" s="434"/>
      <c r="AQ65" s="434"/>
      <c r="AR65" s="434"/>
      <c r="AS65" s="434"/>
      <c r="AT65" s="356"/>
      <c r="AU65" s="469"/>
      <c r="AV65" s="434"/>
      <c r="AW65" s="434"/>
      <c r="AX65" s="434"/>
      <c r="AY65" s="434"/>
      <c r="AZ65" s="434"/>
      <c r="BA65" s="434"/>
      <c r="BB65" s="434"/>
      <c r="BC65" s="434"/>
      <c r="BD65" s="356"/>
      <c r="BE65" s="379"/>
      <c r="BF65" s="469"/>
      <c r="BG65" s="434"/>
      <c r="BH65" s="434"/>
      <c r="BI65" s="434"/>
      <c r="BJ65" s="434"/>
      <c r="BK65" s="434"/>
      <c r="BL65" s="434"/>
      <c r="BM65" s="434"/>
      <c r="BN65" s="434"/>
      <c r="BO65" s="356"/>
      <c r="BP65" s="469"/>
      <c r="BQ65" s="434"/>
      <c r="BR65" s="434"/>
      <c r="BS65" s="434"/>
      <c r="BT65" s="434"/>
      <c r="BU65" s="434"/>
      <c r="BV65" s="434"/>
      <c r="BW65" s="434"/>
      <c r="BX65" s="434"/>
      <c r="BY65" s="356"/>
      <c r="BZ65" s="469"/>
      <c r="CA65" s="434"/>
      <c r="CB65" s="434"/>
      <c r="CC65" s="434"/>
      <c r="CD65" s="434"/>
      <c r="CE65" s="434"/>
      <c r="CF65" s="434"/>
      <c r="CG65" s="434"/>
      <c r="CH65" s="434"/>
      <c r="CI65" s="356"/>
      <c r="CJ65" s="469"/>
      <c r="CK65" s="434"/>
      <c r="CL65" s="434"/>
      <c r="CM65" s="434"/>
      <c r="CN65" s="434"/>
      <c r="CO65" s="434"/>
      <c r="CP65" s="434"/>
      <c r="CQ65" s="434"/>
      <c r="CR65" s="434"/>
      <c r="CS65" s="356"/>
      <c r="CT65" s="469"/>
      <c r="CU65" s="434"/>
      <c r="CV65" s="434"/>
      <c r="CW65" s="434"/>
      <c r="CX65" s="434"/>
      <c r="CY65" s="434"/>
      <c r="CZ65" s="434"/>
      <c r="DA65" s="434"/>
      <c r="DB65" s="434"/>
      <c r="DC65" s="356"/>
      <c r="DE65" s="379"/>
      <c r="DF65" s="379"/>
      <c r="DG65" s="379"/>
      <c r="DH65" s="379"/>
      <c r="DI65" s="379"/>
      <c r="DJ65" s="470"/>
      <c r="DK65" s="470"/>
      <c r="DL65" s="379"/>
      <c r="DM65" s="379"/>
      <c r="DN65" s="379"/>
      <c r="DP65" s="379"/>
      <c r="DQ65" s="379"/>
      <c r="DR65" s="379"/>
      <c r="DS65" s="379"/>
      <c r="DT65" s="379"/>
      <c r="DU65" s="379"/>
      <c r="DV65" s="379"/>
      <c r="DW65" s="379"/>
      <c r="DX65" s="379"/>
      <c r="DY65" s="379"/>
      <c r="DZ65" s="379"/>
      <c r="EA65" s="379"/>
      <c r="EB65" s="379"/>
      <c r="EC65" s="379"/>
      <c r="ED65" s="379"/>
      <c r="EE65" s="379"/>
      <c r="EF65" s="379"/>
      <c r="EG65" s="379"/>
      <c r="EH65" s="379"/>
      <c r="EI65" s="379"/>
      <c r="EJ65" s="379"/>
      <c r="EO65" s="366" t="s">
        <v>306</v>
      </c>
      <c r="EP65" s="349"/>
      <c r="EQ65" s="349"/>
      <c r="ER65" s="349"/>
      <c r="ES65" s="349"/>
      <c r="ET65" s="352"/>
      <c r="EU65" s="366"/>
      <c r="EV65" s="349"/>
      <c r="EW65" s="349"/>
      <c r="EX65" s="349"/>
      <c r="EY65" s="349"/>
      <c r="EZ65" s="349"/>
      <c r="FA65" s="352"/>
    </row>
    <row r="66" spans="1:157">
      <c r="A66" s="379"/>
      <c r="B66" s="379"/>
      <c r="C66" s="379"/>
      <c r="D66" s="379"/>
      <c r="E66" s="379"/>
      <c r="F66" s="379"/>
      <c r="G66" s="469"/>
      <c r="H66" s="434"/>
      <c r="I66" s="434"/>
      <c r="J66" s="434"/>
      <c r="K66" s="434"/>
      <c r="L66" s="434"/>
      <c r="M66" s="434"/>
      <c r="N66" s="434"/>
      <c r="O66" s="434"/>
      <c r="P66" s="356"/>
      <c r="Q66" s="469"/>
      <c r="R66" s="434"/>
      <c r="S66" s="434"/>
      <c r="T66" s="434"/>
      <c r="U66" s="434"/>
      <c r="V66" s="434"/>
      <c r="W66" s="434"/>
      <c r="X66" s="434"/>
      <c r="Y66" s="434"/>
      <c r="Z66" s="356"/>
      <c r="AA66" s="469"/>
      <c r="AB66" s="434"/>
      <c r="AC66" s="434"/>
      <c r="AD66" s="434"/>
      <c r="AE66" s="434"/>
      <c r="AF66" s="434"/>
      <c r="AG66" s="434"/>
      <c r="AH66" s="434"/>
      <c r="AI66" s="434"/>
      <c r="AJ66" s="356"/>
      <c r="AK66" s="469"/>
      <c r="AL66" s="434"/>
      <c r="AM66" s="434"/>
      <c r="AN66" s="434"/>
      <c r="AO66" s="434"/>
      <c r="AP66" s="434"/>
      <c r="AQ66" s="434"/>
      <c r="AR66" s="434"/>
      <c r="AS66" s="434"/>
      <c r="AT66" s="356"/>
      <c r="AU66" s="469"/>
      <c r="AV66" s="434"/>
      <c r="AW66" s="434"/>
      <c r="AX66" s="434"/>
      <c r="AY66" s="434"/>
      <c r="AZ66" s="434"/>
      <c r="BA66" s="434"/>
      <c r="BB66" s="434"/>
      <c r="BC66" s="434"/>
      <c r="BD66" s="356"/>
      <c r="BE66" s="379"/>
      <c r="BF66" s="469"/>
      <c r="BG66" s="434"/>
      <c r="BH66" s="434"/>
      <c r="BI66" s="434"/>
      <c r="BJ66" s="434"/>
      <c r="BK66" s="434"/>
      <c r="BL66" s="434"/>
      <c r="BM66" s="434"/>
      <c r="BN66" s="434"/>
      <c r="BO66" s="356"/>
      <c r="BP66" s="469"/>
      <c r="BQ66" s="434"/>
      <c r="BR66" s="434"/>
      <c r="BS66" s="434"/>
      <c r="BT66" s="434"/>
      <c r="BU66" s="434"/>
      <c r="BV66" s="434"/>
      <c r="BW66" s="434"/>
      <c r="BX66" s="434"/>
      <c r="BY66" s="356"/>
      <c r="BZ66" s="469"/>
      <c r="CA66" s="434"/>
      <c r="CB66" s="434"/>
      <c r="CC66" s="434"/>
      <c r="CD66" s="434"/>
      <c r="CE66" s="434"/>
      <c r="CF66" s="434"/>
      <c r="CG66" s="434"/>
      <c r="CH66" s="434"/>
      <c r="CI66" s="356"/>
      <c r="CJ66" s="469"/>
      <c r="CK66" s="434"/>
      <c r="CL66" s="434"/>
      <c r="CM66" s="434"/>
      <c r="CN66" s="434"/>
      <c r="CO66" s="434"/>
      <c r="CP66" s="434"/>
      <c r="CQ66" s="434"/>
      <c r="CR66" s="434"/>
      <c r="CS66" s="356"/>
      <c r="CT66" s="469"/>
      <c r="CU66" s="434"/>
      <c r="CV66" s="434"/>
      <c r="CW66" s="434"/>
      <c r="CX66" s="434"/>
      <c r="CY66" s="434"/>
      <c r="CZ66" s="434"/>
      <c r="DA66" s="434"/>
      <c r="DB66" s="434"/>
      <c r="DC66" s="356"/>
      <c r="DE66" s="379"/>
      <c r="DF66" s="379"/>
      <c r="DG66" s="379"/>
      <c r="DH66" s="379"/>
      <c r="DI66" s="379"/>
      <c r="DJ66" s="470"/>
      <c r="DK66" s="470"/>
      <c r="DL66" s="379"/>
      <c r="DM66" s="379"/>
      <c r="DN66" s="379"/>
      <c r="DP66" s="379"/>
      <c r="DQ66" s="379"/>
      <c r="DR66" s="379"/>
      <c r="DS66" s="379"/>
      <c r="DT66" s="379"/>
      <c r="DU66" s="379"/>
      <c r="DV66" s="379"/>
      <c r="DW66" s="379"/>
      <c r="DX66" s="379"/>
      <c r="DY66" s="379"/>
      <c r="DZ66" s="379"/>
      <c r="EA66" s="379"/>
      <c r="EB66" s="379"/>
      <c r="EC66" s="379"/>
      <c r="ED66" s="379"/>
      <c r="EE66" s="379"/>
      <c r="EF66" s="379"/>
      <c r="EG66" s="379"/>
      <c r="EH66" s="379"/>
      <c r="EI66" s="379"/>
      <c r="EJ66" s="379"/>
      <c r="EO66" s="366" t="s">
        <v>341</v>
      </c>
      <c r="EP66" s="349"/>
      <c r="EQ66" s="349"/>
      <c r="ER66" s="349"/>
      <c r="ES66" s="349"/>
      <c r="ET66" s="352"/>
      <c r="EU66" s="366"/>
      <c r="EV66" s="349"/>
      <c r="EW66" s="349"/>
      <c r="EX66" s="349"/>
      <c r="EY66" s="349"/>
      <c r="EZ66" s="349"/>
      <c r="FA66" s="352"/>
    </row>
    <row r="67" spans="1:157">
      <c r="A67" s="379"/>
      <c r="B67" s="379"/>
      <c r="C67" s="379"/>
      <c r="D67" s="379"/>
      <c r="E67" s="379"/>
      <c r="F67" s="379"/>
      <c r="G67" s="469"/>
      <c r="H67" s="434"/>
      <c r="I67" s="434"/>
      <c r="J67" s="434"/>
      <c r="K67" s="434"/>
      <c r="L67" s="434"/>
      <c r="M67" s="434"/>
      <c r="N67" s="434"/>
      <c r="O67" s="434"/>
      <c r="P67" s="356"/>
      <c r="Q67" s="469"/>
      <c r="R67" s="434"/>
      <c r="S67" s="434"/>
      <c r="T67" s="434"/>
      <c r="U67" s="434"/>
      <c r="V67" s="434"/>
      <c r="W67" s="434"/>
      <c r="X67" s="434"/>
      <c r="Y67" s="434"/>
      <c r="Z67" s="356"/>
      <c r="AA67" s="469"/>
      <c r="AB67" s="434"/>
      <c r="AC67" s="434"/>
      <c r="AD67" s="434"/>
      <c r="AE67" s="434"/>
      <c r="AF67" s="434"/>
      <c r="AG67" s="434"/>
      <c r="AH67" s="434"/>
      <c r="AI67" s="434"/>
      <c r="AJ67" s="356"/>
      <c r="AK67" s="469"/>
      <c r="AL67" s="434"/>
      <c r="AM67" s="434"/>
      <c r="AN67" s="434"/>
      <c r="AO67" s="434"/>
      <c r="AP67" s="434"/>
      <c r="AQ67" s="434"/>
      <c r="AR67" s="434"/>
      <c r="AS67" s="434"/>
      <c r="AT67" s="356"/>
      <c r="AU67" s="469"/>
      <c r="AV67" s="434"/>
      <c r="AW67" s="434"/>
      <c r="AX67" s="434"/>
      <c r="AY67" s="434"/>
      <c r="AZ67" s="434"/>
      <c r="BA67" s="434"/>
      <c r="BB67" s="434"/>
      <c r="BC67" s="434"/>
      <c r="BD67" s="356"/>
      <c r="BE67" s="379"/>
      <c r="BF67" s="469"/>
      <c r="BG67" s="434"/>
      <c r="BH67" s="434"/>
      <c r="BI67" s="434"/>
      <c r="BJ67" s="434"/>
      <c r="BK67" s="434"/>
      <c r="BL67" s="434"/>
      <c r="BM67" s="434"/>
      <c r="BN67" s="434"/>
      <c r="BO67" s="356"/>
      <c r="BP67" s="469"/>
      <c r="BQ67" s="434"/>
      <c r="BR67" s="434"/>
      <c r="BS67" s="434"/>
      <c r="BT67" s="434"/>
      <c r="BU67" s="434"/>
      <c r="BV67" s="434"/>
      <c r="BW67" s="434"/>
      <c r="BX67" s="434"/>
      <c r="BY67" s="356"/>
      <c r="BZ67" s="469"/>
      <c r="CA67" s="434"/>
      <c r="CB67" s="434"/>
      <c r="CC67" s="434"/>
      <c r="CD67" s="434"/>
      <c r="CE67" s="434"/>
      <c r="CF67" s="434"/>
      <c r="CG67" s="434"/>
      <c r="CH67" s="434"/>
      <c r="CI67" s="356"/>
      <c r="CJ67" s="469"/>
      <c r="CK67" s="434"/>
      <c r="CL67" s="434"/>
      <c r="CM67" s="434"/>
      <c r="CN67" s="434"/>
      <c r="CO67" s="434"/>
      <c r="CP67" s="434"/>
      <c r="CQ67" s="434"/>
      <c r="CR67" s="434"/>
      <c r="CS67" s="356"/>
      <c r="CT67" s="469"/>
      <c r="CU67" s="434"/>
      <c r="CV67" s="434"/>
      <c r="CW67" s="434"/>
      <c r="CX67" s="434"/>
      <c r="CY67" s="434"/>
      <c r="CZ67" s="434"/>
      <c r="DA67" s="434"/>
      <c r="DB67" s="434"/>
      <c r="DC67" s="356"/>
      <c r="DE67" s="379"/>
      <c r="DF67" s="379"/>
      <c r="DG67" s="379"/>
      <c r="DH67" s="379"/>
      <c r="DI67" s="379"/>
      <c r="DJ67" s="470"/>
      <c r="DK67" s="470"/>
      <c r="DL67" s="379"/>
      <c r="DM67" s="379"/>
      <c r="DN67" s="379"/>
      <c r="DP67" s="379"/>
      <c r="DQ67" s="379"/>
      <c r="DR67" s="379"/>
      <c r="DS67" s="379"/>
      <c r="DT67" s="379"/>
      <c r="DU67" s="379"/>
      <c r="DV67" s="379"/>
      <c r="DW67" s="379"/>
      <c r="DX67" s="379"/>
      <c r="DY67" s="379"/>
      <c r="DZ67" s="379"/>
      <c r="EA67" s="379"/>
      <c r="EB67" s="379"/>
      <c r="EC67" s="379"/>
      <c r="ED67" s="379"/>
      <c r="EE67" s="379"/>
      <c r="EF67" s="379"/>
      <c r="EG67" s="379"/>
      <c r="EH67" s="379"/>
      <c r="EI67" s="379"/>
      <c r="EJ67" s="379"/>
      <c r="EO67" s="366" t="s">
        <v>342</v>
      </c>
      <c r="EP67" s="349"/>
      <c r="EQ67" s="349"/>
      <c r="ER67" s="349"/>
      <c r="ES67" s="349"/>
      <c r="ET67" s="352"/>
      <c r="EU67" s="366"/>
      <c r="EV67" s="349"/>
      <c r="EW67" s="349"/>
      <c r="EX67" s="349"/>
      <c r="EY67" s="349"/>
      <c r="EZ67" s="349"/>
      <c r="FA67" s="352"/>
    </row>
    <row r="68" spans="1:157">
      <c r="A68" s="379"/>
      <c r="B68" s="379"/>
      <c r="C68" s="379"/>
      <c r="D68" s="379"/>
      <c r="E68" s="379"/>
      <c r="F68" s="379"/>
      <c r="G68" s="469"/>
      <c r="H68" s="434"/>
      <c r="I68" s="434"/>
      <c r="J68" s="434"/>
      <c r="K68" s="434"/>
      <c r="L68" s="434"/>
      <c r="M68" s="434"/>
      <c r="N68" s="434"/>
      <c r="O68" s="434"/>
      <c r="P68" s="356"/>
      <c r="Q68" s="469"/>
      <c r="R68" s="434"/>
      <c r="S68" s="434"/>
      <c r="T68" s="434"/>
      <c r="U68" s="434"/>
      <c r="V68" s="434"/>
      <c r="W68" s="434"/>
      <c r="X68" s="434"/>
      <c r="Y68" s="434"/>
      <c r="Z68" s="356"/>
      <c r="AA68" s="469"/>
      <c r="AB68" s="434"/>
      <c r="AC68" s="434"/>
      <c r="AD68" s="434"/>
      <c r="AE68" s="434"/>
      <c r="AF68" s="434"/>
      <c r="AG68" s="434"/>
      <c r="AH68" s="434"/>
      <c r="AI68" s="434"/>
      <c r="AJ68" s="356"/>
      <c r="AK68" s="469"/>
      <c r="AL68" s="434"/>
      <c r="AM68" s="434"/>
      <c r="AN68" s="434"/>
      <c r="AO68" s="434"/>
      <c r="AP68" s="434"/>
      <c r="AQ68" s="434"/>
      <c r="AR68" s="434"/>
      <c r="AS68" s="434"/>
      <c r="AT68" s="356"/>
      <c r="AU68" s="469"/>
      <c r="AV68" s="434"/>
      <c r="AW68" s="434"/>
      <c r="AX68" s="434"/>
      <c r="AY68" s="434"/>
      <c r="AZ68" s="434"/>
      <c r="BA68" s="434"/>
      <c r="BB68" s="434"/>
      <c r="BC68" s="434"/>
      <c r="BD68" s="356"/>
      <c r="BE68" s="379"/>
      <c r="BF68" s="469"/>
      <c r="BG68" s="434"/>
      <c r="BH68" s="434"/>
      <c r="BI68" s="434"/>
      <c r="BJ68" s="434"/>
      <c r="BK68" s="434"/>
      <c r="BL68" s="434"/>
      <c r="BM68" s="434"/>
      <c r="BN68" s="434"/>
      <c r="BO68" s="356"/>
      <c r="BP68" s="469"/>
      <c r="BQ68" s="434"/>
      <c r="BR68" s="434"/>
      <c r="BS68" s="434"/>
      <c r="BT68" s="434"/>
      <c r="BU68" s="434"/>
      <c r="BV68" s="434"/>
      <c r="BW68" s="434"/>
      <c r="BX68" s="434"/>
      <c r="BY68" s="356"/>
      <c r="BZ68" s="469"/>
      <c r="CA68" s="434"/>
      <c r="CB68" s="434"/>
      <c r="CC68" s="434"/>
      <c r="CD68" s="434"/>
      <c r="CE68" s="434"/>
      <c r="CF68" s="434"/>
      <c r="CG68" s="434"/>
      <c r="CH68" s="434"/>
      <c r="CI68" s="356"/>
      <c r="CJ68" s="469"/>
      <c r="CK68" s="434"/>
      <c r="CL68" s="434"/>
      <c r="CM68" s="434"/>
      <c r="CN68" s="434"/>
      <c r="CO68" s="434"/>
      <c r="CP68" s="434"/>
      <c r="CQ68" s="434"/>
      <c r="CR68" s="434"/>
      <c r="CS68" s="356"/>
      <c r="CT68" s="469"/>
      <c r="CU68" s="434"/>
      <c r="CV68" s="434"/>
      <c r="CW68" s="434"/>
      <c r="CX68" s="434"/>
      <c r="CY68" s="434"/>
      <c r="CZ68" s="434"/>
      <c r="DA68" s="434"/>
      <c r="DB68" s="434"/>
      <c r="DC68" s="356"/>
      <c r="DE68" s="379"/>
      <c r="DF68" s="379"/>
      <c r="DG68" s="379"/>
      <c r="DH68" s="379"/>
      <c r="DI68" s="379"/>
      <c r="DJ68" s="470"/>
      <c r="DK68" s="470"/>
      <c r="DL68" s="379"/>
      <c r="DM68" s="379"/>
      <c r="DN68" s="379"/>
      <c r="DP68" s="379"/>
      <c r="DQ68" s="379"/>
      <c r="DR68" s="379"/>
      <c r="DS68" s="379"/>
      <c r="DT68" s="379"/>
      <c r="DU68" s="379"/>
      <c r="DV68" s="379"/>
      <c r="DW68" s="379"/>
      <c r="DX68" s="379"/>
      <c r="DY68" s="379"/>
      <c r="DZ68" s="379"/>
      <c r="EA68" s="379"/>
      <c r="EB68" s="379"/>
      <c r="EC68" s="379"/>
      <c r="ED68" s="379"/>
      <c r="EE68" s="379"/>
      <c r="EF68" s="379"/>
      <c r="EG68" s="379"/>
      <c r="EH68" s="379"/>
      <c r="EI68" s="379"/>
      <c r="EJ68" s="379"/>
      <c r="EO68" s="366" t="s">
        <v>343</v>
      </c>
      <c r="EP68" s="349"/>
      <c r="EQ68" s="349"/>
      <c r="ER68" s="349"/>
      <c r="ES68" s="349"/>
      <c r="ET68" s="352"/>
      <c r="EU68" s="366"/>
      <c r="EV68" s="349"/>
      <c r="EW68" s="349"/>
      <c r="EX68" s="349"/>
      <c r="EY68" s="349"/>
      <c r="EZ68" s="349"/>
      <c r="FA68" s="352"/>
    </row>
    <row r="69" spans="1:157">
      <c r="A69" s="379"/>
      <c r="B69" s="379"/>
      <c r="C69" s="379"/>
      <c r="D69" s="379"/>
      <c r="E69" s="379"/>
      <c r="F69" s="379"/>
      <c r="G69" s="379"/>
      <c r="H69" s="379"/>
      <c r="I69" s="379"/>
      <c r="J69" s="379"/>
      <c r="K69" s="379"/>
      <c r="L69" s="379"/>
      <c r="M69" s="379"/>
      <c r="N69" s="379"/>
      <c r="O69" s="379"/>
      <c r="P69" s="379"/>
      <c r="Q69" s="379"/>
      <c r="R69" s="379"/>
      <c r="S69" s="379"/>
      <c r="T69" s="379"/>
      <c r="U69" s="379"/>
      <c r="V69" s="379"/>
      <c r="W69" s="379"/>
      <c r="X69" s="379"/>
      <c r="Y69" s="379"/>
      <c r="Z69" s="379"/>
      <c r="AA69" s="379"/>
      <c r="AB69" s="379"/>
      <c r="AC69" s="379"/>
      <c r="AD69" s="379"/>
      <c r="AE69" s="379"/>
      <c r="AF69" s="379"/>
      <c r="AG69" s="379"/>
      <c r="AH69" s="379"/>
      <c r="AI69" s="379"/>
      <c r="AJ69" s="379"/>
      <c r="AK69" s="379"/>
      <c r="AL69" s="379"/>
      <c r="AM69" s="379"/>
      <c r="AN69" s="379"/>
      <c r="AO69" s="379"/>
      <c r="AP69" s="379"/>
      <c r="AQ69" s="379"/>
      <c r="AR69" s="379"/>
      <c r="AS69" s="379"/>
      <c r="AT69" s="379"/>
      <c r="AU69" s="379"/>
      <c r="AV69" s="379"/>
      <c r="AW69" s="379"/>
      <c r="AX69" s="379"/>
      <c r="AY69" s="379"/>
      <c r="AZ69" s="379"/>
      <c r="BA69" s="379"/>
      <c r="BB69" s="379"/>
      <c r="BC69" s="379"/>
      <c r="BD69" s="379"/>
      <c r="BE69" s="379"/>
      <c r="BF69" s="379"/>
      <c r="BG69" s="379"/>
      <c r="BH69" s="379"/>
      <c r="BI69" s="379"/>
      <c r="BJ69" s="379"/>
      <c r="BK69" s="379"/>
      <c r="BL69" s="379"/>
      <c r="BM69" s="379"/>
      <c r="BN69" s="379"/>
      <c r="BO69" s="379"/>
      <c r="BP69" s="379"/>
      <c r="BQ69" s="379"/>
      <c r="BR69" s="379"/>
      <c r="BS69" s="379"/>
      <c r="BT69" s="379"/>
      <c r="BU69" s="379"/>
      <c r="BV69" s="379"/>
      <c r="BW69" s="379"/>
      <c r="BX69" s="379"/>
      <c r="BY69" s="379"/>
      <c r="EO69" s="366" t="s">
        <v>344</v>
      </c>
      <c r="EP69" s="349"/>
      <c r="EQ69" s="349"/>
      <c r="ER69" s="349"/>
      <c r="ES69" s="349"/>
      <c r="ET69" s="352"/>
      <c r="EU69" s="366"/>
      <c r="EV69" s="349"/>
      <c r="EW69" s="349"/>
      <c r="EX69" s="349"/>
      <c r="EY69" s="349"/>
      <c r="EZ69" s="349"/>
      <c r="FA69" s="352"/>
    </row>
    <row r="70" spans="1:157">
      <c r="A70" s="379"/>
      <c r="B70" s="379"/>
      <c r="C70" s="379"/>
      <c r="D70" s="379"/>
      <c r="E70" s="379"/>
      <c r="F70" s="379"/>
      <c r="G70" s="379"/>
      <c r="H70" s="379"/>
      <c r="I70" s="379"/>
      <c r="J70" s="379"/>
      <c r="K70" s="379"/>
      <c r="L70" s="379"/>
      <c r="M70" s="379"/>
      <c r="N70" s="379"/>
      <c r="O70" s="379"/>
      <c r="P70" s="379"/>
      <c r="Q70" s="379"/>
      <c r="R70" s="379"/>
      <c r="S70" s="379"/>
      <c r="T70" s="379"/>
      <c r="U70" s="379"/>
      <c r="V70" s="379"/>
      <c r="W70" s="379"/>
      <c r="X70" s="379"/>
      <c r="Y70" s="379"/>
      <c r="Z70" s="379"/>
      <c r="AA70" s="379"/>
      <c r="AB70" s="379"/>
      <c r="AC70" s="379"/>
      <c r="AD70" s="379"/>
      <c r="AE70" s="379"/>
      <c r="AF70" s="379"/>
      <c r="AG70" s="379"/>
      <c r="AH70" s="379"/>
      <c r="AI70" s="379"/>
      <c r="AJ70" s="379"/>
      <c r="AK70" s="379"/>
      <c r="AL70" s="379"/>
      <c r="AM70" s="379"/>
      <c r="AN70" s="379"/>
      <c r="AO70" s="379"/>
      <c r="AP70" s="379"/>
      <c r="AQ70" s="379"/>
      <c r="AR70" s="379"/>
      <c r="AS70" s="379"/>
      <c r="AT70" s="379"/>
      <c r="AU70" s="379"/>
      <c r="AV70" s="379"/>
      <c r="AW70" s="379"/>
      <c r="AX70" s="379"/>
      <c r="AY70" s="379"/>
      <c r="AZ70" s="379"/>
      <c r="BA70" s="379"/>
      <c r="BB70" s="379"/>
      <c r="BC70" s="379"/>
      <c r="BD70" s="379"/>
      <c r="BE70" s="379"/>
      <c r="BF70" s="379"/>
      <c r="BG70" s="379"/>
      <c r="BH70" s="379"/>
      <c r="BI70" s="379"/>
      <c r="BJ70" s="379"/>
      <c r="BK70" s="379"/>
      <c r="BL70" s="379"/>
      <c r="BM70" s="379"/>
      <c r="BN70" s="379"/>
      <c r="BO70" s="379"/>
      <c r="BP70" s="379"/>
      <c r="BQ70" s="379"/>
      <c r="BR70" s="379"/>
      <c r="BS70" s="379"/>
      <c r="BT70" s="379"/>
      <c r="BU70" s="379"/>
      <c r="BV70" s="379"/>
      <c r="BW70" s="379"/>
      <c r="BX70" s="379"/>
      <c r="BY70" s="379"/>
      <c r="EO70" s="366" t="s">
        <v>345</v>
      </c>
      <c r="EP70" s="349"/>
      <c r="EQ70" s="349"/>
      <c r="ER70" s="349"/>
      <c r="ES70" s="349"/>
      <c r="ET70" s="352"/>
      <c r="EU70" s="366"/>
      <c r="EV70" s="349"/>
      <c r="EW70" s="349"/>
      <c r="EX70" s="349"/>
      <c r="EY70" s="349"/>
      <c r="EZ70" s="349"/>
      <c r="FA70" s="352"/>
    </row>
    <row r="71" spans="1:157">
      <c r="A71" s="379"/>
      <c r="B71" s="379"/>
      <c r="C71" s="379"/>
      <c r="D71" s="379"/>
      <c r="E71" s="379"/>
      <c r="F71" s="379"/>
      <c r="G71" s="379"/>
      <c r="H71" s="379"/>
      <c r="I71" s="379"/>
      <c r="J71" s="379"/>
      <c r="K71" s="379"/>
      <c r="L71" s="379"/>
      <c r="M71" s="379"/>
      <c r="N71" s="379"/>
      <c r="O71" s="379"/>
      <c r="P71" s="379"/>
      <c r="Q71" s="379"/>
      <c r="R71" s="379"/>
      <c r="S71" s="379"/>
      <c r="T71" s="379"/>
      <c r="U71" s="379"/>
      <c r="V71" s="379"/>
      <c r="W71" s="379"/>
      <c r="X71" s="379"/>
      <c r="Y71" s="379"/>
      <c r="Z71" s="379"/>
      <c r="AA71" s="379"/>
      <c r="AB71" s="379"/>
      <c r="AC71" s="379"/>
      <c r="AD71" s="379"/>
      <c r="AE71" s="379"/>
      <c r="AF71" s="379"/>
      <c r="AG71" s="379"/>
      <c r="AH71" s="379"/>
      <c r="AI71" s="379"/>
      <c r="AJ71" s="379"/>
      <c r="AK71" s="379"/>
      <c r="AL71" s="379"/>
      <c r="AM71" s="379"/>
      <c r="AN71" s="379"/>
      <c r="AO71" s="379"/>
      <c r="AP71" s="379"/>
      <c r="AQ71" s="379"/>
      <c r="AR71" s="379"/>
      <c r="AS71" s="379"/>
      <c r="AT71" s="379"/>
      <c r="AU71" s="379"/>
      <c r="AV71" s="379"/>
      <c r="AW71" s="379"/>
      <c r="AX71" s="379"/>
      <c r="AY71" s="379"/>
      <c r="AZ71" s="379"/>
      <c r="BA71" s="379"/>
      <c r="BB71" s="379"/>
      <c r="BC71" s="379"/>
      <c r="BD71" s="379"/>
      <c r="BE71" s="379"/>
      <c r="BF71" s="379"/>
      <c r="BG71" s="379"/>
      <c r="BH71" s="379"/>
      <c r="BI71" s="379"/>
      <c r="BJ71" s="379"/>
      <c r="BK71" s="379"/>
      <c r="BL71" s="379"/>
      <c r="BM71" s="379"/>
      <c r="BN71" s="379"/>
      <c r="BO71" s="379"/>
      <c r="BP71" s="379"/>
      <c r="BQ71" s="379"/>
      <c r="BR71" s="379"/>
      <c r="BS71" s="379"/>
      <c r="BT71" s="379"/>
      <c r="BU71" s="379"/>
      <c r="BV71" s="379"/>
      <c r="BW71" s="379"/>
      <c r="BX71" s="379"/>
      <c r="BY71" s="379"/>
      <c r="DJ71" t="s">
        <v>271</v>
      </c>
      <c r="DK71" t="s">
        <v>272</v>
      </c>
      <c r="DL71" t="s">
        <v>273</v>
      </c>
      <c r="DM71" t="s">
        <v>274</v>
      </c>
      <c r="DN71" t="s">
        <v>275</v>
      </c>
      <c r="DP71" t="s">
        <v>229</v>
      </c>
      <c r="DQ71" t="s">
        <v>235</v>
      </c>
      <c r="DR71" t="s">
        <v>48</v>
      </c>
      <c r="DS71" t="s">
        <v>124</v>
      </c>
      <c r="EO71" s="366" t="s">
        <v>346</v>
      </c>
      <c r="EP71" s="349"/>
      <c r="EQ71" s="349"/>
      <c r="ER71" s="349"/>
      <c r="ES71" s="349"/>
      <c r="ET71" s="352"/>
      <c r="EU71" s="366"/>
      <c r="EV71" s="349"/>
      <c r="EW71" s="349"/>
      <c r="EX71" s="349"/>
      <c r="EY71" s="349"/>
      <c r="EZ71" s="349"/>
      <c r="FA71" s="352"/>
    </row>
    <row r="72" spans="1:157">
      <c r="A72" s="379"/>
      <c r="B72" s="379"/>
      <c r="C72" s="379"/>
      <c r="D72" s="379"/>
      <c r="E72" s="379"/>
      <c r="F72" s="379"/>
      <c r="G72" s="379"/>
      <c r="H72" s="379"/>
      <c r="I72" s="379"/>
      <c r="J72" s="379"/>
      <c r="K72" s="379"/>
      <c r="L72" s="379"/>
      <c r="M72" s="379"/>
      <c r="N72" s="379"/>
      <c r="O72" s="379"/>
      <c r="P72" s="379"/>
      <c r="Q72" s="379"/>
      <c r="R72" s="379"/>
      <c r="S72" s="379"/>
      <c r="T72" s="379"/>
      <c r="U72" s="379"/>
      <c r="V72" s="379"/>
      <c r="W72" s="379"/>
      <c r="X72" s="379"/>
      <c r="Y72" s="379"/>
      <c r="Z72" s="379"/>
      <c r="AA72" s="379"/>
      <c r="AB72" s="379"/>
      <c r="AC72" s="379"/>
      <c r="AD72" s="379"/>
      <c r="AE72" s="379"/>
      <c r="AF72" s="379"/>
      <c r="AG72" s="379"/>
      <c r="AH72" s="379"/>
      <c r="AI72" s="379"/>
      <c r="AJ72" s="379"/>
      <c r="AK72" s="379"/>
      <c r="AL72" s="379"/>
      <c r="AM72" s="379"/>
      <c r="AN72" s="379"/>
      <c r="AO72" s="379"/>
      <c r="AP72" s="379"/>
      <c r="AQ72" s="379"/>
      <c r="AR72" s="379"/>
      <c r="AS72" s="379"/>
      <c r="AT72" s="379"/>
      <c r="AU72" s="379"/>
      <c r="AV72" s="379"/>
      <c r="AW72" s="379"/>
      <c r="AX72" s="379"/>
      <c r="AY72" s="379"/>
      <c r="AZ72" s="379"/>
      <c r="BA72" s="379"/>
      <c r="BB72" s="379"/>
      <c r="BC72" s="379"/>
      <c r="BD72" s="379"/>
      <c r="BE72" s="379"/>
      <c r="BF72" s="379"/>
      <c r="BG72" s="379"/>
      <c r="BH72" s="379"/>
      <c r="BI72" s="379"/>
      <c r="BJ72" s="379"/>
      <c r="BK72" s="379"/>
      <c r="BL72" s="379"/>
      <c r="BM72" s="379"/>
      <c r="BN72" s="379"/>
      <c r="BO72" s="379"/>
      <c r="BP72" s="379"/>
      <c r="BQ72" s="379"/>
      <c r="BR72" s="379"/>
      <c r="BS72" s="379"/>
      <c r="BT72" s="379"/>
      <c r="BU72" s="379"/>
      <c r="BV72" s="379"/>
      <c r="BW72" s="379"/>
      <c r="BX72" s="379"/>
      <c r="BY72" s="379"/>
      <c r="DP72">
        <v>1</v>
      </c>
      <c r="DQ72">
        <v>1</v>
      </c>
      <c r="DR72">
        <v>2</v>
      </c>
      <c r="DS72">
        <v>2</v>
      </c>
      <c r="EO72" s="366" t="s">
        <v>307</v>
      </c>
      <c r="EP72" s="349"/>
      <c r="EQ72" s="349"/>
      <c r="ER72" s="349"/>
      <c r="ES72" s="349"/>
      <c r="ET72" s="352"/>
      <c r="EU72" s="366"/>
      <c r="EV72" s="349"/>
      <c r="EW72" s="349"/>
      <c r="EX72" s="349"/>
      <c r="EY72" s="349"/>
      <c r="EZ72" s="349"/>
      <c r="FA72" s="352"/>
    </row>
    <row r="73" spans="1:157">
      <c r="A73" s="379"/>
      <c r="B73" s="379"/>
      <c r="C73" s="379"/>
      <c r="D73" s="379"/>
      <c r="E73" s="379"/>
      <c r="F73" s="379"/>
      <c r="G73" s="379"/>
      <c r="H73" s="379"/>
      <c r="I73" s="379"/>
      <c r="J73" s="379"/>
      <c r="K73" s="379"/>
      <c r="L73" s="379"/>
      <c r="M73" s="379"/>
      <c r="N73" s="379"/>
      <c r="O73" s="379"/>
      <c r="P73" s="379"/>
      <c r="Q73" s="379"/>
      <c r="R73" s="379"/>
      <c r="S73" s="379"/>
      <c r="T73" s="379"/>
      <c r="U73" s="379"/>
      <c r="V73" s="379"/>
      <c r="W73" s="379"/>
      <c r="X73" s="379"/>
      <c r="Y73" s="379"/>
      <c r="Z73" s="379"/>
      <c r="AA73" s="379"/>
      <c r="AB73" s="379"/>
      <c r="AC73" s="379"/>
      <c r="AD73" s="379"/>
      <c r="AE73" s="379"/>
      <c r="AF73" s="379"/>
      <c r="AG73" s="379"/>
      <c r="AH73" s="379"/>
      <c r="AI73" s="379"/>
      <c r="AJ73" s="379"/>
      <c r="AK73" s="379"/>
      <c r="AL73" s="379"/>
      <c r="AM73" s="379"/>
      <c r="AN73" s="379"/>
      <c r="AO73" s="379"/>
      <c r="AP73" s="379"/>
      <c r="AQ73" s="379"/>
      <c r="AR73" s="379"/>
      <c r="AS73" s="379"/>
      <c r="AT73" s="379"/>
      <c r="AU73" s="379"/>
      <c r="AV73" s="379"/>
      <c r="AW73" s="379"/>
      <c r="AX73" s="379"/>
      <c r="AY73" s="379"/>
      <c r="AZ73" s="379"/>
      <c r="BA73" s="379"/>
      <c r="BB73" s="379"/>
      <c r="BC73" s="379"/>
      <c r="BD73" s="379"/>
      <c r="BE73" s="379"/>
      <c r="BF73" s="379"/>
      <c r="BG73" s="379"/>
      <c r="BH73" s="379"/>
      <c r="BI73" s="379"/>
      <c r="BJ73" s="379"/>
      <c r="BK73" s="379"/>
      <c r="BL73" s="379"/>
      <c r="BM73" s="379"/>
      <c r="BN73" s="379"/>
      <c r="BO73" s="379"/>
      <c r="BP73" s="379"/>
      <c r="BQ73" s="379"/>
      <c r="BR73" s="379"/>
      <c r="BS73" s="379"/>
      <c r="BT73" s="379"/>
      <c r="BU73" s="379"/>
      <c r="BV73" s="379"/>
      <c r="BW73" s="379"/>
      <c r="BX73" s="379"/>
      <c r="BY73" s="379"/>
      <c r="DP73">
        <v>1</v>
      </c>
      <c r="DQ73">
        <v>2</v>
      </c>
      <c r="DR73">
        <v>15</v>
      </c>
      <c r="DS73">
        <v>15</v>
      </c>
      <c r="EO73" s="366" t="s">
        <v>347</v>
      </c>
      <c r="EP73" s="349"/>
      <c r="EQ73" s="349"/>
      <c r="ER73" s="349"/>
      <c r="ES73" s="349"/>
      <c r="ET73" s="352"/>
      <c r="EU73" s="366"/>
      <c r="EV73" s="349"/>
      <c r="EW73" s="349"/>
      <c r="EX73" s="349"/>
      <c r="EY73" s="349"/>
      <c r="EZ73" s="349"/>
      <c r="FA73" s="352"/>
    </row>
    <row r="74" spans="1:157">
      <c r="A74" s="379"/>
      <c r="B74" s="379"/>
      <c r="C74" s="379"/>
      <c r="D74" s="379"/>
      <c r="E74" s="379"/>
      <c r="F74" s="379"/>
      <c r="G74" s="379"/>
      <c r="H74" s="379"/>
      <c r="I74" s="379"/>
      <c r="J74" s="379"/>
      <c r="K74" s="379"/>
      <c r="L74" s="379"/>
      <c r="M74" s="379"/>
      <c r="N74" s="379"/>
      <c r="O74" s="379"/>
      <c r="P74" s="379"/>
      <c r="Q74" s="379"/>
      <c r="R74" s="379"/>
      <c r="S74" s="379"/>
      <c r="T74" s="379"/>
      <c r="U74" s="379"/>
      <c r="V74" s="379"/>
      <c r="W74" s="379"/>
      <c r="X74" s="379"/>
      <c r="Y74" s="379"/>
      <c r="Z74" s="379"/>
      <c r="AA74" s="379"/>
      <c r="AB74" s="379"/>
      <c r="AC74" s="379"/>
      <c r="AD74" s="379"/>
      <c r="AE74" s="379"/>
      <c r="AF74" s="379"/>
      <c r="AG74" s="379"/>
      <c r="AH74" s="379"/>
      <c r="AI74" s="379"/>
      <c r="AJ74" s="379"/>
      <c r="AK74" s="379"/>
      <c r="AL74" s="379"/>
      <c r="AM74" s="379"/>
      <c r="AN74" s="379"/>
      <c r="AO74" s="379"/>
      <c r="AP74" s="379"/>
      <c r="AQ74" s="379"/>
      <c r="AR74" s="379"/>
      <c r="AS74" s="379"/>
      <c r="AT74" s="379"/>
      <c r="AU74" s="379"/>
      <c r="AV74" s="379"/>
      <c r="AW74" s="379"/>
      <c r="AX74" s="379"/>
      <c r="AY74" s="379"/>
      <c r="AZ74" s="379"/>
      <c r="BA74" s="379"/>
      <c r="BB74" s="379"/>
      <c r="BC74" s="379"/>
      <c r="BD74" s="379"/>
      <c r="BE74" s="379"/>
      <c r="BF74" s="379"/>
      <c r="BG74" s="379"/>
      <c r="BH74" s="379"/>
      <c r="BI74" s="379"/>
      <c r="BJ74" s="379"/>
      <c r="BK74" s="379"/>
      <c r="BL74" s="379"/>
      <c r="BM74" s="379"/>
      <c r="BN74" s="379"/>
      <c r="BO74" s="379"/>
      <c r="BP74" s="379"/>
      <c r="BQ74" s="379"/>
      <c r="BR74" s="379"/>
      <c r="BS74" s="379"/>
      <c r="BT74" s="379"/>
      <c r="BU74" s="379"/>
      <c r="BV74" s="379"/>
      <c r="BW74" s="379"/>
      <c r="BX74" s="379"/>
      <c r="BY74" s="379"/>
      <c r="DP74">
        <v>1</v>
      </c>
      <c r="DQ74">
        <v>3</v>
      </c>
      <c r="DR74">
        <v>12</v>
      </c>
      <c r="DS74">
        <v>37</v>
      </c>
      <c r="EO74" s="366" t="s">
        <v>348</v>
      </c>
      <c r="EP74" s="349"/>
      <c r="EQ74" s="349"/>
      <c r="ER74" s="349"/>
      <c r="ES74" s="349"/>
      <c r="ET74" s="352"/>
      <c r="EU74" s="366"/>
      <c r="EV74" s="349"/>
      <c r="EW74" s="349"/>
      <c r="EX74" s="349"/>
      <c r="EY74" s="349"/>
      <c r="EZ74" s="349"/>
      <c r="FA74" s="352"/>
    </row>
    <row r="75" spans="1:157" ht="15" thickBot="1">
      <c r="A75" s="379"/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79"/>
      <c r="M75" s="379"/>
      <c r="N75" s="379"/>
      <c r="O75" s="379"/>
      <c r="P75" s="379"/>
      <c r="Q75" s="379"/>
      <c r="R75" s="379"/>
      <c r="S75" s="379"/>
      <c r="T75" s="379"/>
      <c r="U75" s="379"/>
      <c r="V75" s="379"/>
      <c r="W75" s="379"/>
      <c r="X75" s="379"/>
      <c r="Y75" s="379"/>
      <c r="Z75" s="379"/>
      <c r="AA75" s="379"/>
      <c r="AB75" s="379"/>
      <c r="AC75" s="379"/>
      <c r="AD75" s="379"/>
      <c r="AE75" s="379"/>
      <c r="AF75" s="379"/>
      <c r="AG75" s="379"/>
      <c r="AH75" s="379"/>
      <c r="AI75" s="379"/>
      <c r="AJ75" s="379"/>
      <c r="AK75" s="379"/>
      <c r="AL75" s="379"/>
      <c r="AM75" s="379"/>
      <c r="AN75" s="379"/>
      <c r="AO75" s="379"/>
      <c r="AP75" s="379"/>
      <c r="AQ75" s="379"/>
      <c r="AR75" s="379"/>
      <c r="AS75" s="379"/>
      <c r="AT75" s="379"/>
      <c r="AU75" s="379"/>
      <c r="AV75" s="379"/>
      <c r="AW75" s="379"/>
      <c r="AX75" s="379"/>
      <c r="AY75" s="379"/>
      <c r="AZ75" s="379"/>
      <c r="BA75" s="379"/>
      <c r="BB75" s="379"/>
      <c r="BC75" s="379"/>
      <c r="BD75" s="379"/>
      <c r="BE75" s="379"/>
      <c r="BF75" s="379"/>
      <c r="BG75" s="379"/>
      <c r="BH75" s="379"/>
      <c r="BI75" s="379"/>
      <c r="BJ75" s="379"/>
      <c r="BK75" s="379"/>
      <c r="BL75" s="379"/>
      <c r="BM75" s="379"/>
      <c r="BN75" s="379"/>
      <c r="BO75" s="379"/>
      <c r="BP75" s="379"/>
      <c r="BQ75" s="379"/>
      <c r="BR75" s="379"/>
      <c r="BS75" s="379"/>
      <c r="BT75" s="379"/>
      <c r="BU75" s="379"/>
      <c r="BV75" s="379"/>
      <c r="BW75" s="379"/>
      <c r="BX75" s="379"/>
      <c r="BY75" s="379"/>
      <c r="DP75">
        <v>1</v>
      </c>
      <c r="DQ75">
        <v>4</v>
      </c>
      <c r="DR75">
        <v>23</v>
      </c>
      <c r="DS75">
        <v>48</v>
      </c>
      <c r="EO75" s="367"/>
      <c r="EP75" s="354"/>
      <c r="EQ75" s="354"/>
      <c r="ER75" s="354"/>
      <c r="ES75" s="354"/>
      <c r="ET75" s="358"/>
      <c r="EU75" s="367"/>
      <c r="EV75" s="354"/>
      <c r="EW75" s="354"/>
      <c r="EX75" s="354"/>
      <c r="EY75" s="354"/>
      <c r="EZ75" s="354"/>
      <c r="FA75" s="358"/>
    </row>
    <row r="76" spans="1:157">
      <c r="A76" s="379"/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79"/>
      <c r="M76" s="379"/>
      <c r="N76" s="379"/>
      <c r="O76" s="379"/>
      <c r="P76" s="379"/>
      <c r="Q76" s="379"/>
      <c r="R76" s="379"/>
      <c r="S76" s="379"/>
      <c r="T76" s="379"/>
      <c r="U76" s="379"/>
      <c r="V76" s="379"/>
      <c r="W76" s="379"/>
      <c r="X76" s="379"/>
      <c r="Y76" s="379"/>
      <c r="Z76" s="379"/>
      <c r="AA76" s="379"/>
      <c r="AB76" s="379"/>
      <c r="AC76" s="379"/>
      <c r="AD76" s="379"/>
      <c r="AE76" s="379"/>
      <c r="AF76" s="379"/>
      <c r="AG76" s="379"/>
      <c r="AH76" s="379"/>
      <c r="AI76" s="379"/>
      <c r="AJ76" s="379"/>
      <c r="AK76" s="379"/>
      <c r="AL76" s="379"/>
      <c r="AM76" s="379"/>
      <c r="AN76" s="379"/>
      <c r="AO76" s="379"/>
      <c r="AP76" s="379"/>
      <c r="AQ76" s="379"/>
      <c r="AR76" s="379"/>
      <c r="AS76" s="379"/>
      <c r="AT76" s="379"/>
      <c r="AU76" s="379"/>
      <c r="AV76" s="379"/>
      <c r="AW76" s="379"/>
      <c r="AX76" s="379"/>
      <c r="AY76" s="379"/>
      <c r="AZ76" s="379"/>
      <c r="BA76" s="379"/>
      <c r="BB76" s="379"/>
      <c r="BC76" s="379"/>
      <c r="BD76" s="379"/>
      <c r="BE76" s="379"/>
      <c r="BF76" s="379"/>
      <c r="BG76" s="379"/>
      <c r="BH76" s="379"/>
      <c r="BI76" s="379"/>
      <c r="BJ76" s="379"/>
      <c r="BK76" s="379"/>
      <c r="BL76" s="379"/>
      <c r="BM76" s="379"/>
      <c r="BN76" s="379"/>
      <c r="BO76" s="379"/>
      <c r="BP76" s="379"/>
      <c r="BQ76" s="379"/>
      <c r="BR76" s="379"/>
      <c r="BS76" s="379"/>
      <c r="BT76" s="379"/>
      <c r="BU76" s="379"/>
      <c r="BV76" s="379"/>
      <c r="BW76" s="379"/>
      <c r="BX76" s="379"/>
      <c r="BY76" s="379"/>
      <c r="DP76">
        <v>2</v>
      </c>
      <c r="DQ76">
        <v>1</v>
      </c>
      <c r="DR76">
        <v>10</v>
      </c>
      <c r="DS76">
        <v>10</v>
      </c>
      <c r="EO76" s="364" t="s">
        <v>349</v>
      </c>
      <c r="EP76" s="351"/>
      <c r="EQ76" s="351"/>
      <c r="ER76" s="351"/>
      <c r="ES76" s="351"/>
      <c r="ET76" s="365"/>
      <c r="EU76" s="364" t="s">
        <v>408</v>
      </c>
      <c r="EV76" s="351"/>
      <c r="EW76" s="351"/>
      <c r="EX76" s="351"/>
      <c r="EY76" s="351"/>
      <c r="EZ76" s="351"/>
      <c r="FA76" s="365"/>
    </row>
    <row r="77" spans="1:157">
      <c r="A77" s="379"/>
      <c r="B77" s="379"/>
      <c r="C77" s="379"/>
      <c r="D77" s="379"/>
      <c r="E77" s="379"/>
      <c r="F77" s="379"/>
      <c r="G77" s="379"/>
      <c r="H77" s="379"/>
      <c r="I77" s="379"/>
      <c r="J77" s="379"/>
      <c r="K77" s="379"/>
      <c r="L77" s="379"/>
      <c r="M77" s="379"/>
      <c r="N77" s="379"/>
      <c r="O77" s="379"/>
      <c r="P77" s="379"/>
      <c r="Q77" s="379"/>
      <c r="R77" s="379"/>
      <c r="S77" s="379"/>
      <c r="T77" s="379"/>
      <c r="U77" s="379"/>
      <c r="V77" s="379"/>
      <c r="W77" s="379"/>
      <c r="X77" s="379"/>
      <c r="Y77" s="379"/>
      <c r="Z77" s="379"/>
      <c r="AA77" s="379"/>
      <c r="AB77" s="379"/>
      <c r="AC77" s="379"/>
      <c r="AD77" s="379"/>
      <c r="AE77" s="379"/>
      <c r="AF77" s="379"/>
      <c r="AG77" s="379"/>
      <c r="AH77" s="379"/>
      <c r="AI77" s="379"/>
      <c r="AJ77" s="379"/>
      <c r="AK77" s="379"/>
      <c r="AL77" s="379"/>
      <c r="AM77" s="379"/>
      <c r="AN77" s="379"/>
      <c r="AO77" s="379"/>
      <c r="AP77" s="379"/>
      <c r="AQ77" s="379"/>
      <c r="AR77" s="379"/>
      <c r="AS77" s="379"/>
      <c r="AT77" s="379"/>
      <c r="AU77" s="379"/>
      <c r="AV77" s="379"/>
      <c r="AW77" s="379"/>
      <c r="AX77" s="379"/>
      <c r="AY77" s="379"/>
      <c r="AZ77" s="379"/>
      <c r="BA77" s="379"/>
      <c r="BB77" s="379"/>
      <c r="BC77" s="379"/>
      <c r="BD77" s="379"/>
      <c r="BE77" s="379"/>
      <c r="BF77" s="379"/>
      <c r="BG77" s="379"/>
      <c r="BH77" s="379"/>
      <c r="BI77" s="379"/>
      <c r="BJ77" s="379"/>
      <c r="BK77" s="379"/>
      <c r="BL77" s="379"/>
      <c r="BM77" s="379"/>
      <c r="BN77" s="379"/>
      <c r="BO77" s="379"/>
      <c r="BP77" s="379"/>
      <c r="BQ77" s="379"/>
      <c r="BR77" s="379"/>
      <c r="BS77" s="379"/>
      <c r="BT77" s="379"/>
      <c r="BU77" s="379"/>
      <c r="BV77" s="379"/>
      <c r="BW77" s="379"/>
      <c r="BX77" s="379"/>
      <c r="BY77" s="379"/>
      <c r="DP77">
        <v>2</v>
      </c>
      <c r="DQ77">
        <v>2</v>
      </c>
      <c r="DR77">
        <v>16</v>
      </c>
      <c r="DS77">
        <v>16</v>
      </c>
      <c r="EO77" s="366"/>
      <c r="EP77" s="349"/>
      <c r="EQ77" s="349"/>
      <c r="ER77" s="349"/>
      <c r="ES77" s="349"/>
      <c r="ET77" s="352"/>
      <c r="EU77" s="366"/>
      <c r="EV77" s="349"/>
      <c r="EW77" s="349"/>
      <c r="EX77" s="349"/>
      <c r="EY77" s="349"/>
      <c r="EZ77" s="349"/>
      <c r="FA77" s="352"/>
    </row>
    <row r="78" spans="1:157">
      <c r="A78" s="379"/>
      <c r="B78" s="379"/>
      <c r="C78" s="379"/>
      <c r="D78" s="379"/>
      <c r="E78" s="379"/>
      <c r="F78" s="379"/>
      <c r="G78" s="379"/>
      <c r="H78" s="379"/>
      <c r="I78" s="379"/>
      <c r="J78" s="379"/>
      <c r="K78" s="379"/>
      <c r="L78" s="379"/>
      <c r="M78" s="379"/>
      <c r="N78" s="379"/>
      <c r="O78" s="379"/>
      <c r="P78" s="379"/>
      <c r="Q78" s="379"/>
      <c r="R78" s="379"/>
      <c r="S78" s="379"/>
      <c r="T78" s="379"/>
      <c r="U78" s="379"/>
      <c r="V78" s="379"/>
      <c r="W78" s="379"/>
      <c r="X78" s="379"/>
      <c r="Y78" s="379"/>
      <c r="Z78" s="379"/>
      <c r="AA78" s="379"/>
      <c r="AB78" s="379"/>
      <c r="AC78" s="379"/>
      <c r="AD78" s="379"/>
      <c r="AE78" s="379"/>
      <c r="AF78" s="379"/>
      <c r="AG78" s="379"/>
      <c r="AH78" s="379"/>
      <c r="AI78" s="379"/>
      <c r="AJ78" s="379"/>
      <c r="AK78" s="379"/>
      <c r="AL78" s="379"/>
      <c r="AM78" s="379"/>
      <c r="AN78" s="379"/>
      <c r="AO78" s="379"/>
      <c r="AP78" s="379"/>
      <c r="AQ78" s="379"/>
      <c r="AR78" s="379"/>
      <c r="AS78" s="379"/>
      <c r="AT78" s="379"/>
      <c r="AU78" s="379"/>
      <c r="AV78" s="379"/>
      <c r="AW78" s="379"/>
      <c r="AX78" s="379"/>
      <c r="AY78" s="379"/>
      <c r="AZ78" s="379"/>
      <c r="BA78" s="379"/>
      <c r="BB78" s="379"/>
      <c r="BC78" s="379"/>
      <c r="BD78" s="379"/>
      <c r="BE78" s="379"/>
      <c r="BF78" s="379"/>
      <c r="BG78" s="379"/>
      <c r="BH78" s="379"/>
      <c r="BI78" s="379"/>
      <c r="BJ78" s="379"/>
      <c r="BK78" s="379"/>
      <c r="BL78" s="379"/>
      <c r="BM78" s="379"/>
      <c r="BN78" s="379"/>
      <c r="BO78" s="379"/>
      <c r="BP78" s="379"/>
      <c r="BQ78" s="379"/>
      <c r="BR78" s="379"/>
      <c r="BS78" s="379"/>
      <c r="BT78" s="379"/>
      <c r="BU78" s="379"/>
      <c r="BV78" s="379"/>
      <c r="BW78" s="379"/>
      <c r="BX78" s="379"/>
      <c r="BY78" s="379"/>
      <c r="DP78">
        <v>2</v>
      </c>
      <c r="DQ78">
        <v>3</v>
      </c>
      <c r="DR78">
        <v>2</v>
      </c>
      <c r="DS78">
        <v>27</v>
      </c>
      <c r="EO78" s="366" t="s">
        <v>293</v>
      </c>
      <c r="EP78" s="349"/>
      <c r="EQ78" s="349"/>
      <c r="ER78" s="349"/>
      <c r="ES78" s="349"/>
      <c r="ET78" s="352"/>
      <c r="EU78" s="366" t="s">
        <v>229</v>
      </c>
      <c r="EV78" s="349" t="s">
        <v>294</v>
      </c>
      <c r="EW78" s="349" t="s">
        <v>295</v>
      </c>
      <c r="EX78" s="349" t="s">
        <v>296</v>
      </c>
      <c r="EY78" s="349"/>
      <c r="EZ78" s="349"/>
      <c r="FA78" s="352"/>
    </row>
    <row r="79" spans="1:157">
      <c r="A79" s="379"/>
      <c r="B79" s="379"/>
      <c r="C79" s="379"/>
      <c r="D79" s="379"/>
      <c r="E79" s="379"/>
      <c r="F79" s="379"/>
      <c r="G79" s="379"/>
      <c r="H79" s="379"/>
      <c r="I79" s="379"/>
      <c r="J79" s="379"/>
      <c r="K79" s="379"/>
      <c r="L79" s="379"/>
      <c r="M79" s="379"/>
      <c r="N79" s="379"/>
      <c r="O79" s="379"/>
      <c r="P79" s="379"/>
      <c r="Q79" s="379"/>
      <c r="R79" s="379"/>
      <c r="S79" s="379"/>
      <c r="T79" s="379"/>
      <c r="U79" s="379"/>
      <c r="V79" s="379"/>
      <c r="W79" s="379"/>
      <c r="X79" s="379"/>
      <c r="Y79" s="379"/>
      <c r="Z79" s="379"/>
      <c r="AA79" s="379"/>
      <c r="AB79" s="379"/>
      <c r="AC79" s="379"/>
      <c r="AD79" s="379"/>
      <c r="AE79" s="379"/>
      <c r="AF79" s="379"/>
      <c r="AG79" s="379"/>
      <c r="AH79" s="379"/>
      <c r="AI79" s="379"/>
      <c r="AJ79" s="379"/>
      <c r="AK79" s="379"/>
      <c r="AL79" s="379"/>
      <c r="AM79" s="379"/>
      <c r="AN79" s="379"/>
      <c r="AO79" s="379"/>
      <c r="AP79" s="379"/>
      <c r="AQ79" s="379"/>
      <c r="AR79" s="379"/>
      <c r="AS79" s="379"/>
      <c r="AT79" s="379"/>
      <c r="AU79" s="379"/>
      <c r="AV79" s="379"/>
      <c r="AW79" s="379"/>
      <c r="AX79" s="379"/>
      <c r="AY79" s="379"/>
      <c r="AZ79" s="379"/>
      <c r="BA79" s="379"/>
      <c r="BB79" s="379"/>
      <c r="BC79" s="379"/>
      <c r="BD79" s="379"/>
      <c r="BE79" s="379"/>
      <c r="BF79" s="379"/>
      <c r="BG79" s="379"/>
      <c r="BH79" s="379"/>
      <c r="BI79" s="379"/>
      <c r="BJ79" s="379"/>
      <c r="BK79" s="379"/>
      <c r="BL79" s="379"/>
      <c r="BM79" s="379"/>
      <c r="BN79" s="379"/>
      <c r="BO79" s="379"/>
      <c r="BP79" s="379"/>
      <c r="BQ79" s="379"/>
      <c r="BR79" s="379"/>
      <c r="BS79" s="379"/>
      <c r="BT79" s="379"/>
      <c r="BU79" s="379"/>
      <c r="BV79" s="379"/>
      <c r="BW79" s="379"/>
      <c r="BX79" s="379"/>
      <c r="BY79" s="379"/>
      <c r="DP79">
        <v>2</v>
      </c>
      <c r="DQ79">
        <v>4</v>
      </c>
      <c r="DR79">
        <v>22</v>
      </c>
      <c r="DS79">
        <v>47</v>
      </c>
      <c r="EO79" s="366" t="s">
        <v>350</v>
      </c>
      <c r="EP79" s="349"/>
      <c r="EQ79" s="349"/>
      <c r="ER79" s="349"/>
      <c r="ES79" s="349"/>
      <c r="ET79" s="352"/>
      <c r="EU79" s="366">
        <v>1</v>
      </c>
      <c r="EV79" s="349">
        <v>4</v>
      </c>
      <c r="EW79" s="349" t="s">
        <v>297</v>
      </c>
      <c r="EX79" s="349"/>
      <c r="EY79" s="349"/>
      <c r="EZ79" s="349"/>
      <c r="FA79" s="352"/>
    </row>
    <row r="80" spans="1:157">
      <c r="A80" s="379"/>
      <c r="B80" s="379"/>
      <c r="C80" s="379"/>
      <c r="D80" s="379"/>
      <c r="E80" s="379"/>
      <c r="F80" s="379"/>
      <c r="G80" s="379"/>
      <c r="H80" s="379"/>
      <c r="I80" s="379"/>
      <c r="J80" s="379"/>
      <c r="K80" s="379"/>
      <c r="L80" s="379"/>
      <c r="M80" s="379"/>
      <c r="N80" s="379"/>
      <c r="O80" s="379"/>
      <c r="P80" s="379"/>
      <c r="Q80" s="379"/>
      <c r="R80" s="379"/>
      <c r="S80" s="379"/>
      <c r="T80" s="379"/>
      <c r="U80" s="379"/>
      <c r="V80" s="379"/>
      <c r="W80" s="379"/>
      <c r="X80" s="379"/>
      <c r="Y80" s="379"/>
      <c r="Z80" s="379"/>
      <c r="AA80" s="379"/>
      <c r="AB80" s="379"/>
      <c r="AC80" s="379"/>
      <c r="AD80" s="379"/>
      <c r="AE80" s="379"/>
      <c r="AF80" s="379"/>
      <c r="AG80" s="379"/>
      <c r="AH80" s="379"/>
      <c r="AI80" s="379"/>
      <c r="AJ80" s="379"/>
      <c r="AK80" s="379"/>
      <c r="AL80" s="379"/>
      <c r="AM80" s="379"/>
      <c r="AN80" s="379"/>
      <c r="AO80" s="379"/>
      <c r="AP80" s="379"/>
      <c r="AQ80" s="379"/>
      <c r="AR80" s="379"/>
      <c r="AS80" s="379"/>
      <c r="AT80" s="379"/>
      <c r="AU80" s="379"/>
      <c r="AV80" s="379"/>
      <c r="AW80" s="379"/>
      <c r="AX80" s="379"/>
      <c r="AY80" s="379"/>
      <c r="AZ80" s="379"/>
      <c r="BA80" s="379"/>
      <c r="BB80" s="379"/>
      <c r="BC80" s="379"/>
      <c r="BD80" s="379"/>
      <c r="BE80" s="379"/>
      <c r="BF80" s="379"/>
      <c r="BG80" s="379"/>
      <c r="BH80" s="379"/>
      <c r="BI80" s="379"/>
      <c r="BJ80" s="379"/>
      <c r="BK80" s="379"/>
      <c r="BL80" s="379"/>
      <c r="BM80" s="379"/>
      <c r="BN80" s="379"/>
      <c r="BO80" s="379"/>
      <c r="BP80" s="379"/>
      <c r="BQ80" s="379"/>
      <c r="BR80" s="379"/>
      <c r="BS80" s="379"/>
      <c r="BT80" s="379"/>
      <c r="BU80" s="379"/>
      <c r="BV80" s="379"/>
      <c r="BW80" s="379"/>
      <c r="BX80" s="379"/>
      <c r="BY80" s="379"/>
      <c r="DP80">
        <v>3</v>
      </c>
      <c r="DQ80">
        <v>1</v>
      </c>
      <c r="DR80">
        <v>8</v>
      </c>
      <c r="DS80">
        <v>8</v>
      </c>
      <c r="EO80" s="366" t="s">
        <v>351</v>
      </c>
      <c r="EP80" s="349"/>
      <c r="EQ80" s="349"/>
      <c r="ER80" s="349"/>
      <c r="ES80" s="349"/>
      <c r="ET80" s="352"/>
      <c r="EU80" s="366">
        <v>2</v>
      </c>
      <c r="EV80" s="349">
        <v>4.5</v>
      </c>
      <c r="EW80" s="349" t="s">
        <v>297</v>
      </c>
      <c r="EX80" s="349"/>
      <c r="EY80" s="349"/>
      <c r="EZ80" s="349"/>
      <c r="FA80" s="352"/>
    </row>
    <row r="81" spans="1:157">
      <c r="A81" s="379"/>
      <c r="B81" s="379"/>
      <c r="C81" s="379"/>
      <c r="D81" s="379"/>
      <c r="E81" s="379"/>
      <c r="F81" s="379"/>
      <c r="G81" s="379"/>
      <c r="H81" s="379"/>
      <c r="I81" s="379"/>
      <c r="J81" s="379"/>
      <c r="K81" s="379"/>
      <c r="L81" s="379"/>
      <c r="M81" s="379"/>
      <c r="N81" s="379"/>
      <c r="O81" s="379"/>
      <c r="P81" s="379"/>
      <c r="Q81" s="379"/>
      <c r="R81" s="379"/>
      <c r="S81" s="379"/>
      <c r="T81" s="379"/>
      <c r="U81" s="379"/>
      <c r="V81" s="379"/>
      <c r="W81" s="379"/>
      <c r="X81" s="379"/>
      <c r="Y81" s="379"/>
      <c r="Z81" s="379"/>
      <c r="AA81" s="379"/>
      <c r="AB81" s="379"/>
      <c r="AC81" s="379"/>
      <c r="AD81" s="379"/>
      <c r="AE81" s="379"/>
      <c r="AF81" s="379"/>
      <c r="AG81" s="379"/>
      <c r="AH81" s="379"/>
      <c r="AI81" s="379"/>
      <c r="AJ81" s="379"/>
      <c r="AK81" s="379"/>
      <c r="AL81" s="379"/>
      <c r="AM81" s="379"/>
      <c r="AN81" s="379"/>
      <c r="AO81" s="379"/>
      <c r="AP81" s="379"/>
      <c r="AQ81" s="379"/>
      <c r="AR81" s="379"/>
      <c r="AS81" s="379"/>
      <c r="AT81" s="379"/>
      <c r="AU81" s="379"/>
      <c r="AV81" s="379"/>
      <c r="AW81" s="379"/>
      <c r="AX81" s="379"/>
      <c r="AY81" s="379"/>
      <c r="AZ81" s="379"/>
      <c r="BA81" s="379"/>
      <c r="BB81" s="379"/>
      <c r="BC81" s="379"/>
      <c r="BD81" s="379"/>
      <c r="BE81" s="379"/>
      <c r="BF81" s="379"/>
      <c r="BG81" s="379"/>
      <c r="BH81" s="379"/>
      <c r="BI81" s="379"/>
      <c r="BJ81" s="379"/>
      <c r="BK81" s="379"/>
      <c r="BL81" s="379"/>
      <c r="BM81" s="379"/>
      <c r="BN81" s="379"/>
      <c r="BO81" s="379"/>
      <c r="BP81" s="379"/>
      <c r="BQ81" s="379"/>
      <c r="BR81" s="379"/>
      <c r="BS81" s="379"/>
      <c r="BT81" s="379"/>
      <c r="BU81" s="379"/>
      <c r="BV81" s="379"/>
      <c r="BW81" s="379"/>
      <c r="BX81" s="379"/>
      <c r="BY81" s="379"/>
      <c r="DP81">
        <v>3</v>
      </c>
      <c r="DQ81">
        <v>2</v>
      </c>
      <c r="DR81">
        <v>12</v>
      </c>
      <c r="DS81">
        <v>12</v>
      </c>
      <c r="EO81" s="366" t="s">
        <v>352</v>
      </c>
      <c r="EP81" s="349"/>
      <c r="EQ81" s="349"/>
      <c r="ER81" s="349"/>
      <c r="ES81" s="349"/>
      <c r="ET81" s="352"/>
      <c r="EU81" s="366">
        <v>3</v>
      </c>
      <c r="EV81" s="349">
        <v>0</v>
      </c>
      <c r="EW81" s="349" t="s">
        <v>297</v>
      </c>
      <c r="EX81" s="349"/>
      <c r="EY81" s="349"/>
      <c r="EZ81" s="349"/>
      <c r="FA81" s="352"/>
    </row>
    <row r="82" spans="1:157">
      <c r="A82" s="379"/>
      <c r="B82" s="379"/>
      <c r="C82" s="379"/>
      <c r="D82" s="379"/>
      <c r="E82" s="379"/>
      <c r="F82" s="379"/>
      <c r="G82" s="379"/>
      <c r="H82" s="379"/>
      <c r="I82" s="379"/>
      <c r="J82" s="379"/>
      <c r="K82" s="379"/>
      <c r="L82" s="379"/>
      <c r="M82" s="379"/>
      <c r="N82" s="379"/>
      <c r="O82" s="379"/>
      <c r="P82" s="379"/>
      <c r="Q82" s="379"/>
      <c r="R82" s="379"/>
      <c r="S82" s="379"/>
      <c r="T82" s="379"/>
      <c r="U82" s="379"/>
      <c r="V82" s="379"/>
      <c r="W82" s="379"/>
      <c r="X82" s="379"/>
      <c r="Y82" s="379"/>
      <c r="Z82" s="379"/>
      <c r="AA82" s="379"/>
      <c r="AB82" s="379"/>
      <c r="AC82" s="379"/>
      <c r="AD82" s="379"/>
      <c r="AE82" s="379"/>
      <c r="AF82" s="379"/>
      <c r="AG82" s="379"/>
      <c r="AH82" s="379"/>
      <c r="AI82" s="379"/>
      <c r="AJ82" s="379"/>
      <c r="AK82" s="379"/>
      <c r="AL82" s="379"/>
      <c r="AM82" s="379"/>
      <c r="AN82" s="379"/>
      <c r="AO82" s="379"/>
      <c r="AP82" s="379"/>
      <c r="AQ82" s="379"/>
      <c r="AR82" s="379"/>
      <c r="AS82" s="379"/>
      <c r="AT82" s="379"/>
      <c r="AU82" s="379"/>
      <c r="AV82" s="379"/>
      <c r="AW82" s="379"/>
      <c r="AX82" s="379"/>
      <c r="AY82" s="379"/>
      <c r="AZ82" s="379"/>
      <c r="BA82" s="379"/>
      <c r="BB82" s="379"/>
      <c r="BC82" s="379"/>
      <c r="BD82" s="379"/>
      <c r="BE82" s="379"/>
      <c r="BF82" s="379"/>
      <c r="BG82" s="379"/>
      <c r="BH82" s="379"/>
      <c r="BI82" s="379"/>
      <c r="BJ82" s="379"/>
      <c r="BK82" s="379"/>
      <c r="BL82" s="379"/>
      <c r="BM82" s="379"/>
      <c r="BN82" s="379"/>
      <c r="BO82" s="379"/>
      <c r="BP82" s="379"/>
      <c r="BQ82" s="379"/>
      <c r="BR82" s="379"/>
      <c r="BS82" s="379"/>
      <c r="BT82" s="379"/>
      <c r="BU82" s="379"/>
      <c r="BV82" s="379"/>
      <c r="BW82" s="379"/>
      <c r="BX82" s="379"/>
      <c r="BY82" s="379"/>
      <c r="DP82">
        <v>3</v>
      </c>
      <c r="DQ82">
        <v>3</v>
      </c>
      <c r="DR82">
        <v>5</v>
      </c>
      <c r="DS82">
        <v>30</v>
      </c>
      <c r="EO82" s="366" t="s">
        <v>353</v>
      </c>
      <c r="EP82" s="349"/>
      <c r="EQ82" s="349"/>
      <c r="ER82" s="349"/>
      <c r="ES82" s="349"/>
      <c r="ET82" s="352"/>
      <c r="EU82" s="366">
        <v>4</v>
      </c>
      <c r="EV82" s="349">
        <v>0</v>
      </c>
      <c r="EW82" s="349" t="s">
        <v>297</v>
      </c>
      <c r="EX82" s="349"/>
      <c r="EY82" s="349"/>
      <c r="EZ82" s="349"/>
      <c r="FA82" s="352"/>
    </row>
    <row r="83" spans="1:157">
      <c r="A83" s="379"/>
      <c r="B83" s="379"/>
      <c r="C83" s="379"/>
      <c r="D83" s="379"/>
      <c r="E83" s="379"/>
      <c r="F83" s="379"/>
      <c r="G83" s="379"/>
      <c r="H83" s="379"/>
      <c r="I83" s="379"/>
      <c r="J83" s="379"/>
      <c r="K83" s="379"/>
      <c r="L83" s="379"/>
      <c r="M83" s="379"/>
      <c r="N83" s="379"/>
      <c r="O83" s="379"/>
      <c r="P83" s="379"/>
      <c r="Q83" s="379"/>
      <c r="R83" s="379"/>
      <c r="S83" s="379"/>
      <c r="T83" s="379"/>
      <c r="U83" s="379"/>
      <c r="V83" s="379"/>
      <c r="W83" s="379"/>
      <c r="X83" s="379"/>
      <c r="Y83" s="379"/>
      <c r="Z83" s="379"/>
      <c r="AA83" s="379"/>
      <c r="AB83" s="379"/>
      <c r="AC83" s="379"/>
      <c r="AD83" s="379"/>
      <c r="AE83" s="379"/>
      <c r="AF83" s="379"/>
      <c r="AG83" s="379"/>
      <c r="AH83" s="379"/>
      <c r="AI83" s="379"/>
      <c r="AJ83" s="379"/>
      <c r="AK83" s="379"/>
      <c r="AL83" s="379"/>
      <c r="AM83" s="379"/>
      <c r="AN83" s="379"/>
      <c r="AO83" s="379"/>
      <c r="AP83" s="379"/>
      <c r="AQ83" s="379"/>
      <c r="AR83" s="379"/>
      <c r="AS83" s="379"/>
      <c r="AT83" s="379"/>
      <c r="AU83" s="379"/>
      <c r="AV83" s="379"/>
      <c r="AW83" s="379"/>
      <c r="AX83" s="379"/>
      <c r="AY83" s="379"/>
      <c r="AZ83" s="379"/>
      <c r="BA83" s="379"/>
      <c r="BB83" s="379"/>
      <c r="BC83" s="379"/>
      <c r="BD83" s="379"/>
      <c r="BE83" s="379"/>
      <c r="BF83" s="379"/>
      <c r="BG83" s="379"/>
      <c r="BH83" s="379"/>
      <c r="BI83" s="379"/>
      <c r="BJ83" s="379"/>
      <c r="BK83" s="379"/>
      <c r="BL83" s="379"/>
      <c r="BM83" s="379"/>
      <c r="BN83" s="379"/>
      <c r="BO83" s="379"/>
      <c r="BP83" s="379"/>
      <c r="BQ83" s="379"/>
      <c r="BR83" s="379"/>
      <c r="BS83" s="379"/>
      <c r="BT83" s="379"/>
      <c r="BU83" s="379"/>
      <c r="BV83" s="379"/>
      <c r="BW83" s="379"/>
      <c r="BX83" s="379"/>
      <c r="BY83" s="379"/>
      <c r="DP83">
        <v>3</v>
      </c>
      <c r="DQ83">
        <v>4</v>
      </c>
      <c r="DR83">
        <v>25</v>
      </c>
      <c r="DS83">
        <v>50</v>
      </c>
      <c r="EO83" s="366"/>
      <c r="EP83" s="349"/>
      <c r="EQ83" s="349"/>
      <c r="ER83" s="349"/>
      <c r="ES83" s="349"/>
      <c r="ET83" s="352"/>
      <c r="EU83" s="366">
        <v>5</v>
      </c>
      <c r="EV83" s="349">
        <v>2.5</v>
      </c>
      <c r="EW83" s="349" t="s">
        <v>297</v>
      </c>
      <c r="EX83" s="349"/>
      <c r="EY83" s="349"/>
      <c r="EZ83" s="349"/>
      <c r="FA83" s="352"/>
    </row>
    <row r="84" spans="1:157">
      <c r="A84" s="379"/>
      <c r="B84" s="379"/>
      <c r="C84" s="379"/>
      <c r="D84" s="379"/>
      <c r="E84" s="379"/>
      <c r="F84" s="379"/>
      <c r="G84" s="379"/>
      <c r="H84" s="379"/>
      <c r="I84" s="379"/>
      <c r="J84" s="379"/>
      <c r="K84" s="379"/>
      <c r="L84" s="379"/>
      <c r="M84" s="379"/>
      <c r="N84" s="379"/>
      <c r="O84" s="379"/>
      <c r="P84" s="379"/>
      <c r="Q84" s="379"/>
      <c r="R84" s="379"/>
      <c r="S84" s="379"/>
      <c r="T84" s="379"/>
      <c r="U84" s="379"/>
      <c r="V84" s="379"/>
      <c r="W84" s="379"/>
      <c r="X84" s="379"/>
      <c r="Y84" s="379"/>
      <c r="Z84" s="379"/>
      <c r="AA84" s="379"/>
      <c r="AB84" s="379"/>
      <c r="AC84" s="379"/>
      <c r="AD84" s="379"/>
      <c r="AE84" s="379"/>
      <c r="AF84" s="379"/>
      <c r="AG84" s="379"/>
      <c r="AH84" s="379"/>
      <c r="AI84" s="379"/>
      <c r="AJ84" s="379"/>
      <c r="AK84" s="379"/>
      <c r="AL84" s="379"/>
      <c r="AM84" s="379"/>
      <c r="AN84" s="379"/>
      <c r="AO84" s="379"/>
      <c r="AP84" s="379"/>
      <c r="AQ84" s="379"/>
      <c r="AR84" s="379"/>
      <c r="AS84" s="379"/>
      <c r="AT84" s="379"/>
      <c r="AU84" s="379"/>
      <c r="AV84" s="379"/>
      <c r="AW84" s="379"/>
      <c r="AX84" s="379"/>
      <c r="AY84" s="379"/>
      <c r="AZ84" s="379"/>
      <c r="BA84" s="379"/>
      <c r="BB84" s="379"/>
      <c r="BC84" s="379"/>
      <c r="BD84" s="379"/>
      <c r="BE84" s="379"/>
      <c r="BF84" s="379"/>
      <c r="BG84" s="379"/>
      <c r="BH84" s="379"/>
      <c r="BI84" s="379"/>
      <c r="BJ84" s="379"/>
      <c r="BK84" s="379"/>
      <c r="BL84" s="379"/>
      <c r="BM84" s="379"/>
      <c r="BN84" s="379"/>
      <c r="BO84" s="379"/>
      <c r="BP84" s="379"/>
      <c r="BQ84" s="379"/>
      <c r="BR84" s="379"/>
      <c r="BS84" s="379"/>
      <c r="BT84" s="379"/>
      <c r="BU84" s="379"/>
      <c r="BV84" s="379"/>
      <c r="BW84" s="379"/>
      <c r="BX84" s="379"/>
      <c r="BY84" s="379"/>
      <c r="DP84">
        <v>4</v>
      </c>
      <c r="DQ84">
        <v>1</v>
      </c>
      <c r="DR84">
        <v>11</v>
      </c>
      <c r="DS84">
        <v>11</v>
      </c>
      <c r="EO84" s="366" t="s">
        <v>354</v>
      </c>
      <c r="EP84" s="349"/>
      <c r="EQ84" s="349"/>
      <c r="ER84" s="349"/>
      <c r="ES84" s="349"/>
      <c r="ET84" s="352"/>
      <c r="EU84" s="366">
        <v>6</v>
      </c>
      <c r="EV84" s="349">
        <v>3.5</v>
      </c>
      <c r="EW84" s="349" t="s">
        <v>297</v>
      </c>
      <c r="EX84" s="349"/>
      <c r="EY84" s="349"/>
      <c r="EZ84" s="349"/>
      <c r="FA84" s="352"/>
    </row>
    <row r="85" spans="1:157">
      <c r="A85" s="379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79"/>
      <c r="O85" s="379"/>
      <c r="P85" s="379"/>
      <c r="Q85" s="379"/>
      <c r="R85" s="379"/>
      <c r="S85" s="379"/>
      <c r="T85" s="379"/>
      <c r="U85" s="379"/>
      <c r="V85" s="379"/>
      <c r="W85" s="379"/>
      <c r="X85" s="379"/>
      <c r="Y85" s="379"/>
      <c r="Z85" s="379"/>
      <c r="AA85" s="379"/>
      <c r="AB85" s="379"/>
      <c r="AC85" s="379"/>
      <c r="AD85" s="379"/>
      <c r="AE85" s="379"/>
      <c r="AF85" s="379"/>
      <c r="AG85" s="379"/>
      <c r="AH85" s="379"/>
      <c r="AI85" s="379"/>
      <c r="AJ85" s="379"/>
      <c r="AK85" s="379"/>
      <c r="AL85" s="379"/>
      <c r="AM85" s="379"/>
      <c r="AN85" s="379"/>
      <c r="AO85" s="379"/>
      <c r="AP85" s="379"/>
      <c r="AQ85" s="379"/>
      <c r="AR85" s="379"/>
      <c r="AS85" s="379"/>
      <c r="AT85" s="379"/>
      <c r="AU85" s="379"/>
      <c r="AV85" s="379"/>
      <c r="AW85" s="379"/>
      <c r="AX85" s="379"/>
      <c r="AY85" s="379"/>
      <c r="AZ85" s="379"/>
      <c r="BA85" s="379"/>
      <c r="BB85" s="379"/>
      <c r="BC85" s="379"/>
      <c r="BD85" s="379"/>
      <c r="BE85" s="379"/>
      <c r="BF85" s="379"/>
      <c r="BG85" s="379"/>
      <c r="BH85" s="379"/>
      <c r="BI85" s="379"/>
      <c r="BJ85" s="379"/>
      <c r="BK85" s="379"/>
      <c r="BL85" s="379"/>
      <c r="BM85" s="379"/>
      <c r="BN85" s="379"/>
      <c r="BO85" s="379"/>
      <c r="BP85" s="379"/>
      <c r="BQ85" s="379"/>
      <c r="BR85" s="379"/>
      <c r="BS85" s="379"/>
      <c r="BT85" s="379"/>
      <c r="BU85" s="379"/>
      <c r="BV85" s="379"/>
      <c r="BW85" s="379"/>
      <c r="BX85" s="379"/>
      <c r="BY85" s="379"/>
      <c r="DP85">
        <v>4</v>
      </c>
      <c r="DQ85">
        <v>2</v>
      </c>
      <c r="DR85">
        <v>14</v>
      </c>
      <c r="DS85">
        <v>14</v>
      </c>
      <c r="EO85" s="366"/>
      <c r="EP85" s="349"/>
      <c r="EQ85" s="349"/>
      <c r="ER85" s="349"/>
      <c r="ES85" s="349"/>
      <c r="ET85" s="352"/>
      <c r="EU85" s="475" t="s">
        <v>298</v>
      </c>
      <c r="EV85" s="474">
        <v>0.18</v>
      </c>
      <c r="EW85" s="349"/>
      <c r="EX85" s="349"/>
      <c r="EY85" s="349"/>
      <c r="EZ85" s="349"/>
      <c r="FA85" s="352"/>
    </row>
    <row r="86" spans="1:157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79"/>
      <c r="O86" s="379"/>
      <c r="P86" s="379"/>
      <c r="Q86" s="379"/>
      <c r="R86" s="379"/>
      <c r="S86" s="379"/>
      <c r="T86" s="379"/>
      <c r="U86" s="379"/>
      <c r="V86" s="379"/>
      <c r="W86" s="379"/>
      <c r="X86" s="379"/>
      <c r="Y86" s="379"/>
      <c r="Z86" s="379"/>
      <c r="AA86" s="379"/>
      <c r="AB86" s="379"/>
      <c r="AC86" s="379"/>
      <c r="AD86" s="379"/>
      <c r="AE86" s="379"/>
      <c r="AF86" s="379"/>
      <c r="AG86" s="379"/>
      <c r="AH86" s="379"/>
      <c r="AI86" s="379"/>
      <c r="AJ86" s="379"/>
      <c r="AK86" s="379"/>
      <c r="AL86" s="379"/>
      <c r="AM86" s="379"/>
      <c r="AN86" s="379"/>
      <c r="AO86" s="379"/>
      <c r="AP86" s="379"/>
      <c r="AQ86" s="379"/>
      <c r="AR86" s="379"/>
      <c r="AS86" s="379"/>
      <c r="AT86" s="379"/>
      <c r="AU86" s="379"/>
      <c r="AV86" s="379"/>
      <c r="AW86" s="379"/>
      <c r="AX86" s="379"/>
      <c r="AY86" s="379"/>
      <c r="AZ86" s="379"/>
      <c r="BA86" s="379"/>
      <c r="BB86" s="379"/>
      <c r="BC86" s="379"/>
      <c r="BD86" s="379"/>
      <c r="BE86" s="379"/>
      <c r="BF86" s="379"/>
      <c r="BG86" s="379"/>
      <c r="BH86" s="379"/>
      <c r="BI86" s="379"/>
      <c r="BJ86" s="379"/>
      <c r="BK86" s="379"/>
      <c r="BL86" s="379"/>
      <c r="BM86" s="379"/>
      <c r="BN86" s="379"/>
      <c r="BO86" s="379"/>
      <c r="BP86" s="379"/>
      <c r="BQ86" s="379"/>
      <c r="BR86" s="379"/>
      <c r="BS86" s="379"/>
      <c r="BT86" s="379"/>
      <c r="BU86" s="379"/>
      <c r="BV86" s="379"/>
      <c r="BW86" s="379"/>
      <c r="BX86" s="379"/>
      <c r="BY86" s="379"/>
      <c r="DP86">
        <v>4</v>
      </c>
      <c r="DQ86">
        <v>3</v>
      </c>
      <c r="DR86">
        <v>6</v>
      </c>
      <c r="DS86">
        <v>31</v>
      </c>
      <c r="EO86" s="366" t="s">
        <v>299</v>
      </c>
      <c r="EP86" s="349"/>
      <c r="EQ86" s="349"/>
      <c r="ER86" s="349"/>
      <c r="ES86" s="349"/>
      <c r="ET86" s="352"/>
      <c r="EU86" s="475" t="s">
        <v>300</v>
      </c>
      <c r="EV86" s="353" t="s">
        <v>301</v>
      </c>
    </row>
    <row r="87" spans="1:157">
      <c r="A87" s="379"/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79"/>
      <c r="AA87" s="379"/>
      <c r="AB87" s="379"/>
      <c r="AC87" s="379"/>
      <c r="AD87" s="379"/>
      <c r="AE87" s="379"/>
      <c r="AF87" s="379"/>
      <c r="AG87" s="379"/>
      <c r="AH87" s="379"/>
      <c r="AI87" s="379"/>
      <c r="AJ87" s="379"/>
      <c r="AK87" s="379"/>
      <c r="AL87" s="379"/>
      <c r="AM87" s="379"/>
      <c r="AN87" s="379"/>
      <c r="AO87" s="379"/>
      <c r="AP87" s="379"/>
      <c r="AQ87" s="379"/>
      <c r="AR87" s="379"/>
      <c r="AS87" s="379"/>
      <c r="AT87" s="379"/>
      <c r="AU87" s="379"/>
      <c r="AV87" s="379"/>
      <c r="AW87" s="379"/>
      <c r="AX87" s="379"/>
      <c r="AY87" s="379"/>
      <c r="AZ87" s="379"/>
      <c r="BA87" s="379"/>
      <c r="BB87" s="379"/>
      <c r="BC87" s="379"/>
      <c r="BD87" s="379"/>
      <c r="BE87" s="379"/>
      <c r="BF87" s="379"/>
      <c r="BG87" s="379"/>
      <c r="BH87" s="379"/>
      <c r="BI87" s="379"/>
      <c r="BJ87" s="379"/>
      <c r="BK87" s="379"/>
      <c r="BL87" s="379"/>
      <c r="BM87" s="379"/>
      <c r="BN87" s="379"/>
      <c r="BO87" s="379"/>
      <c r="BP87" s="379"/>
      <c r="BQ87" s="379"/>
      <c r="BR87" s="379"/>
      <c r="BS87" s="379"/>
      <c r="BT87" s="379"/>
      <c r="BU87" s="379"/>
      <c r="BV87" s="379"/>
      <c r="BW87" s="379"/>
      <c r="BX87" s="379"/>
      <c r="BY87" s="379"/>
      <c r="DP87">
        <v>4</v>
      </c>
      <c r="DQ87">
        <v>4</v>
      </c>
      <c r="DR87">
        <v>21</v>
      </c>
      <c r="DS87">
        <v>46</v>
      </c>
      <c r="EO87" s="366" t="s">
        <v>302</v>
      </c>
      <c r="EP87" s="349"/>
      <c r="EQ87" s="349"/>
      <c r="ER87" s="349"/>
      <c r="ES87" s="349"/>
      <c r="ET87" s="352"/>
    </row>
    <row r="88" spans="1:157">
      <c r="A88" s="379"/>
      <c r="B88" s="379"/>
      <c r="C88" s="379"/>
      <c r="D88" s="379"/>
      <c r="E88" s="379"/>
      <c r="F88" s="379"/>
      <c r="G88" s="379"/>
      <c r="H88" s="379"/>
      <c r="I88" s="379"/>
      <c r="J88" s="379"/>
      <c r="K88" s="379"/>
      <c r="L88" s="379"/>
      <c r="M88" s="379"/>
      <c r="N88" s="379"/>
      <c r="O88" s="379"/>
      <c r="P88" s="379"/>
      <c r="Q88" s="379"/>
      <c r="R88" s="379"/>
      <c r="S88" s="379"/>
      <c r="T88" s="379"/>
      <c r="U88" s="379"/>
      <c r="V88" s="379"/>
      <c r="W88" s="379"/>
      <c r="X88" s="379"/>
      <c r="Y88" s="379"/>
      <c r="Z88" s="379"/>
      <c r="AA88" s="379"/>
      <c r="AB88" s="379"/>
      <c r="AC88" s="379"/>
      <c r="AD88" s="379"/>
      <c r="AE88" s="379"/>
      <c r="AF88" s="379"/>
      <c r="AG88" s="379"/>
      <c r="AH88" s="379"/>
      <c r="AI88" s="379"/>
      <c r="AJ88" s="379"/>
      <c r="AK88" s="379"/>
      <c r="AL88" s="379"/>
      <c r="AM88" s="379"/>
      <c r="AN88" s="379"/>
      <c r="AO88" s="379"/>
      <c r="AP88" s="379"/>
      <c r="AQ88" s="379"/>
      <c r="AR88" s="379"/>
      <c r="AS88" s="379"/>
      <c r="AT88" s="379"/>
      <c r="AU88" s="379"/>
      <c r="AV88" s="379"/>
      <c r="AW88" s="379"/>
      <c r="AX88" s="379"/>
      <c r="AY88" s="379"/>
      <c r="AZ88" s="379"/>
      <c r="BA88" s="379"/>
      <c r="BB88" s="379"/>
      <c r="BC88" s="379"/>
      <c r="BD88" s="379"/>
      <c r="BE88" s="379"/>
      <c r="BF88" s="379"/>
      <c r="BG88" s="379"/>
      <c r="BH88" s="379"/>
      <c r="BI88" s="379"/>
      <c r="BJ88" s="379"/>
      <c r="BK88" s="379"/>
      <c r="BL88" s="379"/>
      <c r="BM88" s="379"/>
      <c r="BN88" s="379"/>
      <c r="BO88" s="379"/>
      <c r="BP88" s="379"/>
      <c r="BQ88" s="379"/>
      <c r="BR88" s="379"/>
      <c r="BS88" s="379"/>
      <c r="BT88" s="379"/>
      <c r="BU88" s="379"/>
      <c r="BV88" s="379"/>
      <c r="BW88" s="379"/>
      <c r="BX88" s="379"/>
      <c r="BY88" s="379"/>
      <c r="DP88">
        <v>5</v>
      </c>
      <c r="DQ88">
        <v>1</v>
      </c>
      <c r="DR88">
        <v>3</v>
      </c>
      <c r="DS88">
        <v>3</v>
      </c>
      <c r="EO88" s="366" t="s">
        <v>355</v>
      </c>
      <c r="EP88" s="349"/>
      <c r="EQ88" s="349"/>
      <c r="ER88" s="349"/>
      <c r="ES88" s="349"/>
      <c r="ET88" s="352"/>
      <c r="EU88" s="366" t="s">
        <v>409</v>
      </c>
      <c r="EV88" s="349"/>
      <c r="EW88" s="349"/>
      <c r="EX88" s="349"/>
      <c r="EY88" s="349"/>
      <c r="EZ88" s="349"/>
      <c r="FA88" s="352"/>
    </row>
    <row r="89" spans="1:157">
      <c r="A89" s="379"/>
      <c r="B89" s="379"/>
      <c r="C89" s="379"/>
      <c r="D89" s="379"/>
      <c r="E89" s="379"/>
      <c r="F89" s="379"/>
      <c r="G89" s="379"/>
      <c r="H89" s="379"/>
      <c r="I89" s="379"/>
      <c r="J89" s="379"/>
      <c r="K89" s="379"/>
      <c r="L89" s="379"/>
      <c r="M89" s="379"/>
      <c r="N89" s="379"/>
      <c r="O89" s="379"/>
      <c r="P89" s="379"/>
      <c r="Q89" s="379"/>
      <c r="R89" s="379"/>
      <c r="S89" s="379"/>
      <c r="T89" s="379"/>
      <c r="U89" s="379"/>
      <c r="V89" s="379"/>
      <c r="W89" s="379"/>
      <c r="X89" s="379"/>
      <c r="Y89" s="379"/>
      <c r="Z89" s="379"/>
      <c r="AA89" s="379"/>
      <c r="AB89" s="379"/>
      <c r="AC89" s="379"/>
      <c r="AD89" s="379"/>
      <c r="AE89" s="379"/>
      <c r="AF89" s="379"/>
      <c r="AG89" s="379"/>
      <c r="AH89" s="379"/>
      <c r="AI89" s="379"/>
      <c r="AJ89" s="379"/>
      <c r="AK89" s="379"/>
      <c r="AL89" s="379"/>
      <c r="AM89" s="379"/>
      <c r="AN89" s="379"/>
      <c r="AO89" s="379"/>
      <c r="AP89" s="379"/>
      <c r="AQ89" s="379"/>
      <c r="AR89" s="379"/>
      <c r="AS89" s="379"/>
      <c r="AT89" s="379"/>
      <c r="AU89" s="379"/>
      <c r="AV89" s="379"/>
      <c r="AW89" s="379"/>
      <c r="AX89" s="379"/>
      <c r="AY89" s="379"/>
      <c r="AZ89" s="379"/>
      <c r="BA89" s="379"/>
      <c r="BB89" s="379"/>
      <c r="BC89" s="379"/>
      <c r="BD89" s="379"/>
      <c r="BE89" s="379"/>
      <c r="BF89" s="379"/>
      <c r="BG89" s="379"/>
      <c r="BH89" s="379"/>
      <c r="BI89" s="379"/>
      <c r="BJ89" s="379"/>
      <c r="BK89" s="379"/>
      <c r="BL89" s="379"/>
      <c r="BM89" s="379"/>
      <c r="BN89" s="379"/>
      <c r="BO89" s="379"/>
      <c r="BP89" s="379"/>
      <c r="BQ89" s="379"/>
      <c r="BR89" s="379"/>
      <c r="BS89" s="379"/>
      <c r="BT89" s="379"/>
      <c r="BU89" s="379"/>
      <c r="BV89" s="379"/>
      <c r="BW89" s="379"/>
      <c r="BX89" s="379"/>
      <c r="BY89" s="379"/>
      <c r="DP89">
        <v>5</v>
      </c>
      <c r="DQ89">
        <v>2</v>
      </c>
      <c r="DR89">
        <v>22</v>
      </c>
      <c r="DS89">
        <v>22</v>
      </c>
      <c r="EO89" s="366" t="s">
        <v>356</v>
      </c>
      <c r="EP89" s="349"/>
      <c r="EQ89" s="349"/>
      <c r="ER89" s="349"/>
      <c r="ES89" s="349"/>
      <c r="ET89" s="352"/>
      <c r="EU89" s="366" t="s">
        <v>410</v>
      </c>
      <c r="EV89" s="349"/>
      <c r="EW89" s="349"/>
      <c r="EX89" s="349"/>
      <c r="EY89" s="349"/>
      <c r="EZ89" s="349"/>
      <c r="FA89" s="352"/>
    </row>
    <row r="90" spans="1:157">
      <c r="A90" s="379"/>
      <c r="B90" s="379"/>
      <c r="C90" s="379"/>
      <c r="D90" s="379"/>
      <c r="E90" s="379"/>
      <c r="F90" s="379"/>
      <c r="G90" s="379"/>
      <c r="H90" s="379"/>
      <c r="I90" s="379"/>
      <c r="J90" s="379"/>
      <c r="K90" s="379"/>
      <c r="L90" s="379"/>
      <c r="M90" s="379"/>
      <c r="N90" s="379"/>
      <c r="O90" s="379"/>
      <c r="P90" s="379"/>
      <c r="Q90" s="379"/>
      <c r="R90" s="379"/>
      <c r="S90" s="379"/>
      <c r="T90" s="379"/>
      <c r="U90" s="379"/>
      <c r="V90" s="379"/>
      <c r="W90" s="379"/>
      <c r="X90" s="379"/>
      <c r="Y90" s="379"/>
      <c r="Z90" s="379"/>
      <c r="AA90" s="379"/>
      <c r="AB90" s="379"/>
      <c r="AC90" s="379"/>
      <c r="AD90" s="379"/>
      <c r="AE90" s="379"/>
      <c r="AF90" s="379"/>
      <c r="AG90" s="379"/>
      <c r="AH90" s="379"/>
      <c r="AI90" s="379"/>
      <c r="AJ90" s="379"/>
      <c r="AK90" s="379"/>
      <c r="AL90" s="379"/>
      <c r="AM90" s="379"/>
      <c r="AN90" s="379"/>
      <c r="AO90" s="379"/>
      <c r="AP90" s="379"/>
      <c r="AQ90" s="379"/>
      <c r="AR90" s="379"/>
      <c r="AS90" s="379"/>
      <c r="AT90" s="379"/>
      <c r="AU90" s="379"/>
      <c r="AV90" s="379"/>
      <c r="AW90" s="379"/>
      <c r="AX90" s="379"/>
      <c r="AY90" s="379"/>
      <c r="AZ90" s="379"/>
      <c r="BA90" s="379"/>
      <c r="BB90" s="379"/>
      <c r="BC90" s="379"/>
      <c r="BD90" s="379"/>
      <c r="BE90" s="379"/>
      <c r="BF90" s="379"/>
      <c r="BG90" s="379"/>
      <c r="BH90" s="379"/>
      <c r="BI90" s="379"/>
      <c r="BJ90" s="379"/>
      <c r="BK90" s="379"/>
      <c r="BL90" s="379"/>
      <c r="BM90" s="379"/>
      <c r="BN90" s="379"/>
      <c r="BO90" s="379"/>
      <c r="BP90" s="379"/>
      <c r="BQ90" s="379"/>
      <c r="BR90" s="379"/>
      <c r="BS90" s="379"/>
      <c r="BT90" s="379"/>
      <c r="BU90" s="379"/>
      <c r="BV90" s="379"/>
      <c r="BW90" s="379"/>
      <c r="BX90" s="379"/>
      <c r="BY90" s="379"/>
      <c r="DP90">
        <v>5</v>
      </c>
      <c r="DQ90">
        <v>3</v>
      </c>
      <c r="DR90">
        <v>8</v>
      </c>
      <c r="DS90">
        <v>33</v>
      </c>
      <c r="EO90" s="366"/>
      <c r="EP90" s="349"/>
      <c r="EQ90" s="349"/>
      <c r="ER90" s="349"/>
      <c r="ES90" s="349"/>
      <c r="ET90" s="352"/>
      <c r="EU90" s="366" t="s">
        <v>303</v>
      </c>
      <c r="EV90" s="349"/>
      <c r="EW90" s="349"/>
      <c r="EX90" s="349"/>
      <c r="EY90" s="349"/>
      <c r="EZ90" s="349"/>
      <c r="FA90" s="352"/>
    </row>
    <row r="91" spans="1:157">
      <c r="A91" s="379"/>
      <c r="B91" s="379"/>
      <c r="C91" s="379"/>
      <c r="D91" s="379"/>
      <c r="E91" s="379"/>
      <c r="F91" s="379"/>
      <c r="G91" s="379"/>
      <c r="H91" s="379"/>
      <c r="I91" s="379"/>
      <c r="J91" s="379"/>
      <c r="K91" s="379"/>
      <c r="L91" s="379"/>
      <c r="M91" s="379"/>
      <c r="N91" s="379"/>
      <c r="O91" s="379"/>
      <c r="P91" s="379"/>
      <c r="Q91" s="379"/>
      <c r="R91" s="379"/>
      <c r="S91" s="379"/>
      <c r="T91" s="379"/>
      <c r="U91" s="379"/>
      <c r="V91" s="379"/>
      <c r="W91" s="379"/>
      <c r="X91" s="379"/>
      <c r="Y91" s="379"/>
      <c r="Z91" s="379"/>
      <c r="AA91" s="379"/>
      <c r="AB91" s="379"/>
      <c r="AC91" s="379"/>
      <c r="AD91" s="379"/>
      <c r="AE91" s="379"/>
      <c r="AF91" s="379"/>
      <c r="AG91" s="379"/>
      <c r="AH91" s="379"/>
      <c r="AI91" s="379"/>
      <c r="AJ91" s="379"/>
      <c r="AK91" s="379"/>
      <c r="AL91" s="379"/>
      <c r="AM91" s="379"/>
      <c r="AN91" s="379"/>
      <c r="AO91" s="379"/>
      <c r="AP91" s="379"/>
      <c r="AQ91" s="379"/>
      <c r="AR91" s="379"/>
      <c r="AS91" s="379"/>
      <c r="AT91" s="379"/>
      <c r="AU91" s="379"/>
      <c r="AV91" s="379"/>
      <c r="AW91" s="379"/>
      <c r="AX91" s="379"/>
      <c r="AY91" s="379"/>
      <c r="AZ91" s="379"/>
      <c r="BA91" s="379"/>
      <c r="BB91" s="379"/>
      <c r="BC91" s="379"/>
      <c r="BD91" s="379"/>
      <c r="BE91" s="379"/>
      <c r="BF91" s="379"/>
      <c r="BG91" s="379"/>
      <c r="BH91" s="379"/>
      <c r="BI91" s="379"/>
      <c r="BJ91" s="379"/>
      <c r="BK91" s="379"/>
      <c r="BL91" s="379"/>
      <c r="BM91" s="379"/>
      <c r="BN91" s="379"/>
      <c r="BO91" s="379"/>
      <c r="BP91" s="379"/>
      <c r="BQ91" s="379"/>
      <c r="BR91" s="379"/>
      <c r="BS91" s="379"/>
      <c r="BT91" s="379"/>
      <c r="BU91" s="379"/>
      <c r="BV91" s="379"/>
      <c r="BW91" s="379"/>
      <c r="BX91" s="379"/>
      <c r="BY91" s="379"/>
      <c r="DP91">
        <v>5</v>
      </c>
      <c r="DQ91">
        <v>4</v>
      </c>
      <c r="DR91">
        <v>19</v>
      </c>
      <c r="DS91">
        <v>44</v>
      </c>
      <c r="EO91" s="366" t="s">
        <v>357</v>
      </c>
      <c r="EP91" s="349"/>
      <c r="EQ91" s="349"/>
      <c r="ER91" s="349"/>
      <c r="ES91" s="349"/>
      <c r="ET91" s="352"/>
      <c r="EU91" s="366" t="s">
        <v>304</v>
      </c>
      <c r="EV91" s="349"/>
      <c r="EW91" s="349"/>
      <c r="EX91" s="349"/>
      <c r="EY91" s="349"/>
      <c r="EZ91" s="349"/>
      <c r="FA91" s="352"/>
    </row>
    <row r="92" spans="1:157">
      <c r="A92" s="379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79"/>
      <c r="O92" s="379"/>
      <c r="P92" s="379"/>
      <c r="Q92" s="379"/>
      <c r="R92" s="379"/>
      <c r="S92" s="379"/>
      <c r="T92" s="379"/>
      <c r="U92" s="379"/>
      <c r="V92" s="379"/>
      <c r="W92" s="379"/>
      <c r="X92" s="379"/>
      <c r="Y92" s="379"/>
      <c r="Z92" s="379"/>
      <c r="AA92" s="379"/>
      <c r="AB92" s="379"/>
      <c r="AC92" s="379"/>
      <c r="AD92" s="379"/>
      <c r="AE92" s="379"/>
      <c r="AF92" s="379"/>
      <c r="AG92" s="379"/>
      <c r="AH92" s="379"/>
      <c r="AI92" s="379"/>
      <c r="AJ92" s="379"/>
      <c r="AK92" s="379"/>
      <c r="AL92" s="379"/>
      <c r="AM92" s="379"/>
      <c r="AN92" s="379"/>
      <c r="AO92" s="379"/>
      <c r="AP92" s="379"/>
      <c r="AQ92" s="379"/>
      <c r="AR92" s="379"/>
      <c r="AS92" s="379"/>
      <c r="AT92" s="379"/>
      <c r="AU92" s="379"/>
      <c r="AV92" s="379"/>
      <c r="AW92" s="379"/>
      <c r="AX92" s="379"/>
      <c r="AY92" s="379"/>
      <c r="AZ92" s="379"/>
      <c r="BA92" s="379"/>
      <c r="BB92" s="379"/>
      <c r="BC92" s="379"/>
      <c r="BD92" s="379"/>
      <c r="BE92" s="379"/>
      <c r="BF92" s="379"/>
      <c r="BG92" s="379"/>
      <c r="BH92" s="379"/>
      <c r="BI92" s="379"/>
      <c r="BJ92" s="379"/>
      <c r="BK92" s="379"/>
      <c r="BL92" s="379"/>
      <c r="BM92" s="379"/>
      <c r="BN92" s="379"/>
      <c r="BO92" s="379"/>
      <c r="BP92" s="379"/>
      <c r="BQ92" s="379"/>
      <c r="BR92" s="379"/>
      <c r="BS92" s="379"/>
      <c r="BT92" s="379"/>
      <c r="BU92" s="379"/>
      <c r="BV92" s="379"/>
      <c r="BW92" s="379"/>
      <c r="BX92" s="379"/>
      <c r="BY92" s="379"/>
      <c r="DP92">
        <v>6</v>
      </c>
      <c r="DQ92">
        <v>1</v>
      </c>
      <c r="DR92">
        <v>7</v>
      </c>
      <c r="DS92">
        <v>7</v>
      </c>
      <c r="EO92" s="366"/>
      <c r="EP92" s="349"/>
      <c r="EQ92" s="349"/>
      <c r="ER92" s="349"/>
      <c r="ES92" s="349"/>
      <c r="ET92" s="352"/>
      <c r="EU92" s="366"/>
      <c r="EV92" s="349"/>
      <c r="EW92" s="349"/>
      <c r="EX92" s="349"/>
      <c r="EY92" s="349"/>
      <c r="EZ92" s="349"/>
      <c r="FA92" s="352"/>
    </row>
    <row r="93" spans="1:157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79"/>
      <c r="O93" s="379"/>
      <c r="P93" s="379"/>
      <c r="Q93" s="379"/>
      <c r="R93" s="379"/>
      <c r="S93" s="379"/>
      <c r="T93" s="379"/>
      <c r="U93" s="379"/>
      <c r="V93" s="379"/>
      <c r="W93" s="379"/>
      <c r="X93" s="379"/>
      <c r="Y93" s="379"/>
      <c r="Z93" s="379"/>
      <c r="AA93" s="379"/>
      <c r="AB93" s="379"/>
      <c r="AC93" s="379"/>
      <c r="AD93" s="379"/>
      <c r="AE93" s="379"/>
      <c r="AF93" s="379"/>
      <c r="AG93" s="379"/>
      <c r="AH93" s="379"/>
      <c r="AI93" s="379"/>
      <c r="AJ93" s="379"/>
      <c r="AK93" s="379"/>
      <c r="AL93" s="379"/>
      <c r="AM93" s="379"/>
      <c r="AN93" s="379"/>
      <c r="AO93" s="379"/>
      <c r="AP93" s="379"/>
      <c r="AQ93" s="379"/>
      <c r="AR93" s="379"/>
      <c r="AS93" s="379"/>
      <c r="AT93" s="379"/>
      <c r="AU93" s="379"/>
      <c r="AV93" s="379"/>
      <c r="AW93" s="379"/>
      <c r="AX93" s="379"/>
      <c r="AY93" s="379"/>
      <c r="AZ93" s="379"/>
      <c r="BA93" s="379"/>
      <c r="BB93" s="379"/>
      <c r="BC93" s="379"/>
      <c r="BD93" s="379"/>
      <c r="BE93" s="379"/>
      <c r="BF93" s="379"/>
      <c r="BG93" s="379"/>
      <c r="BH93" s="379"/>
      <c r="BI93" s="379"/>
      <c r="BJ93" s="379"/>
      <c r="BK93" s="379"/>
      <c r="BL93" s="379"/>
      <c r="BM93" s="379"/>
      <c r="BN93" s="379"/>
      <c r="BO93" s="379"/>
      <c r="BP93" s="379"/>
      <c r="BQ93" s="379"/>
      <c r="BR93" s="379"/>
      <c r="BS93" s="379"/>
      <c r="BT93" s="379"/>
      <c r="BU93" s="379"/>
      <c r="BV93" s="379"/>
      <c r="BW93" s="379"/>
      <c r="BX93" s="379"/>
      <c r="BY93" s="379"/>
      <c r="DP93">
        <v>6</v>
      </c>
      <c r="DQ93">
        <v>2</v>
      </c>
      <c r="DR93">
        <v>24</v>
      </c>
      <c r="DS93">
        <v>24</v>
      </c>
      <c r="EO93" s="366" t="s">
        <v>358</v>
      </c>
      <c r="EP93" s="349"/>
      <c r="EQ93" s="349"/>
      <c r="ER93" s="349"/>
      <c r="ES93" s="349"/>
      <c r="ET93" s="352"/>
      <c r="EU93" s="366"/>
      <c r="EV93" s="349"/>
      <c r="EW93" s="349"/>
      <c r="EX93" s="349"/>
      <c r="EY93" s="349"/>
      <c r="EZ93" s="349"/>
      <c r="FA93" s="352"/>
    </row>
    <row r="94" spans="1:157">
      <c r="A94" s="379"/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79"/>
      <c r="AA94" s="379"/>
      <c r="AB94" s="379"/>
      <c r="AC94" s="379"/>
      <c r="AD94" s="379"/>
      <c r="AE94" s="379"/>
      <c r="AF94" s="379"/>
      <c r="AG94" s="379"/>
      <c r="AH94" s="379"/>
      <c r="AI94" s="379"/>
      <c r="AJ94" s="379"/>
      <c r="AK94" s="379"/>
      <c r="AL94" s="379"/>
      <c r="AM94" s="379"/>
      <c r="AN94" s="379"/>
      <c r="AO94" s="379"/>
      <c r="AP94" s="379"/>
      <c r="AQ94" s="379"/>
      <c r="AR94" s="379"/>
      <c r="AS94" s="379"/>
      <c r="AT94" s="379"/>
      <c r="AU94" s="379"/>
      <c r="AV94" s="379"/>
      <c r="AW94" s="379"/>
      <c r="AX94" s="379"/>
      <c r="AY94" s="379"/>
      <c r="AZ94" s="379"/>
      <c r="BA94" s="379"/>
      <c r="BB94" s="379"/>
      <c r="BC94" s="379"/>
      <c r="BD94" s="379"/>
      <c r="BE94" s="379"/>
      <c r="BF94" s="379"/>
      <c r="BG94" s="379"/>
      <c r="BH94" s="379"/>
      <c r="BI94" s="379"/>
      <c r="BJ94" s="379"/>
      <c r="BK94" s="379"/>
      <c r="BL94" s="379"/>
      <c r="BM94" s="379"/>
      <c r="BN94" s="379"/>
      <c r="BO94" s="379"/>
      <c r="BP94" s="379"/>
      <c r="BQ94" s="379"/>
      <c r="BR94" s="379"/>
      <c r="BS94" s="379"/>
      <c r="BT94" s="379"/>
      <c r="BU94" s="379"/>
      <c r="BV94" s="379"/>
      <c r="BW94" s="379"/>
      <c r="BX94" s="379"/>
      <c r="BY94" s="379"/>
      <c r="DP94">
        <v>6</v>
      </c>
      <c r="DQ94">
        <v>3</v>
      </c>
      <c r="DR94">
        <v>9</v>
      </c>
      <c r="DS94">
        <v>34</v>
      </c>
      <c r="EO94" s="366"/>
      <c r="EP94" s="349"/>
      <c r="EQ94" s="349"/>
      <c r="ER94" s="349"/>
      <c r="ES94" s="349"/>
      <c r="ET94" s="352"/>
      <c r="EU94" s="366"/>
      <c r="EV94" s="349"/>
      <c r="EW94" s="349"/>
      <c r="EX94" s="349"/>
      <c r="EY94" s="349"/>
      <c r="EZ94" s="349"/>
      <c r="FA94" s="352"/>
    </row>
    <row r="95" spans="1:157">
      <c r="A95" s="379"/>
      <c r="B95" s="379"/>
      <c r="C95" s="379"/>
      <c r="D95" s="379"/>
      <c r="E95" s="379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379"/>
      <c r="Z95" s="379"/>
      <c r="AA95" s="379"/>
      <c r="AB95" s="379"/>
      <c r="AC95" s="379"/>
      <c r="AD95" s="379"/>
      <c r="AE95" s="379"/>
      <c r="AF95" s="379"/>
      <c r="AG95" s="379"/>
      <c r="AH95" s="379"/>
      <c r="AI95" s="379"/>
      <c r="AJ95" s="379"/>
      <c r="AK95" s="379"/>
      <c r="AL95" s="379"/>
      <c r="AM95" s="379"/>
      <c r="AN95" s="379"/>
      <c r="AO95" s="379"/>
      <c r="AP95" s="379"/>
      <c r="AQ95" s="379"/>
      <c r="AR95" s="379"/>
      <c r="AS95" s="379"/>
      <c r="AT95" s="379"/>
      <c r="AU95" s="379"/>
      <c r="AV95" s="379"/>
      <c r="AW95" s="379"/>
      <c r="AX95" s="379"/>
      <c r="AY95" s="379"/>
      <c r="AZ95" s="379"/>
      <c r="BA95" s="379"/>
      <c r="BB95" s="379"/>
      <c r="BC95" s="379"/>
      <c r="BD95" s="379"/>
      <c r="BE95" s="379"/>
      <c r="BF95" s="379"/>
      <c r="BG95" s="379"/>
      <c r="BH95" s="379"/>
      <c r="BI95" s="379"/>
      <c r="BJ95" s="379"/>
      <c r="BK95" s="379"/>
      <c r="BL95" s="379"/>
      <c r="BM95" s="379"/>
      <c r="BN95" s="379"/>
      <c r="BO95" s="379"/>
      <c r="BP95" s="379"/>
      <c r="BQ95" s="379"/>
      <c r="BR95" s="379"/>
      <c r="BS95" s="379"/>
      <c r="BT95" s="379"/>
      <c r="BU95" s="379"/>
      <c r="BV95" s="379"/>
      <c r="BW95" s="379"/>
      <c r="BX95" s="379"/>
      <c r="BY95" s="379"/>
      <c r="DP95">
        <v>6</v>
      </c>
      <c r="DQ95">
        <v>4</v>
      </c>
      <c r="DR95">
        <v>17</v>
      </c>
      <c r="DS95">
        <v>42</v>
      </c>
      <c r="EO95" s="366" t="s">
        <v>306</v>
      </c>
      <c r="EP95" s="349"/>
      <c r="EQ95" s="349"/>
      <c r="ER95" s="349"/>
      <c r="ES95" s="349"/>
      <c r="ET95" s="352"/>
      <c r="EU95" s="366"/>
      <c r="EV95" s="349"/>
      <c r="EW95" s="349"/>
      <c r="EX95" s="349"/>
      <c r="EY95" s="349"/>
      <c r="EZ95" s="349"/>
      <c r="FA95" s="352"/>
    </row>
    <row r="96" spans="1:157">
      <c r="A96" s="379"/>
      <c r="B96" s="379"/>
      <c r="C96" s="379"/>
      <c r="D96" s="379"/>
      <c r="E96" s="379"/>
      <c r="F96" s="379"/>
      <c r="G96" s="379"/>
      <c r="H96" s="379"/>
      <c r="I96" s="379"/>
      <c r="J96" s="379"/>
      <c r="K96" s="379"/>
      <c r="L96" s="379"/>
      <c r="M96" s="379"/>
      <c r="N96" s="379"/>
      <c r="O96" s="379"/>
      <c r="P96" s="379"/>
      <c r="Q96" s="379"/>
      <c r="R96" s="379"/>
      <c r="S96" s="379"/>
      <c r="T96" s="379"/>
      <c r="U96" s="379"/>
      <c r="V96" s="379"/>
      <c r="W96" s="379"/>
      <c r="X96" s="379"/>
      <c r="Y96" s="379"/>
      <c r="Z96" s="379"/>
      <c r="AA96" s="379"/>
      <c r="AB96" s="379"/>
      <c r="AC96" s="379"/>
      <c r="AD96" s="379"/>
      <c r="AE96" s="379"/>
      <c r="AF96" s="379"/>
      <c r="AG96" s="379"/>
      <c r="AH96" s="379"/>
      <c r="AI96" s="379"/>
      <c r="AJ96" s="379"/>
      <c r="AK96" s="379"/>
      <c r="AL96" s="379"/>
      <c r="AM96" s="379"/>
      <c r="AN96" s="379"/>
      <c r="AO96" s="379"/>
      <c r="AP96" s="379"/>
      <c r="AQ96" s="379"/>
      <c r="AR96" s="379"/>
      <c r="AS96" s="379"/>
      <c r="AT96" s="379"/>
      <c r="AU96" s="379"/>
      <c r="AV96" s="379"/>
      <c r="AW96" s="379"/>
      <c r="AX96" s="379"/>
      <c r="AY96" s="379"/>
      <c r="AZ96" s="379"/>
      <c r="BA96" s="379"/>
      <c r="BB96" s="379"/>
      <c r="BC96" s="379"/>
      <c r="BD96" s="379"/>
      <c r="BE96" s="379"/>
      <c r="BF96" s="379"/>
      <c r="BG96" s="379"/>
      <c r="BH96" s="379"/>
      <c r="BI96" s="379"/>
      <c r="BJ96" s="379"/>
      <c r="BK96" s="379"/>
      <c r="BL96" s="379"/>
      <c r="BM96" s="379"/>
      <c r="BN96" s="379"/>
      <c r="BO96" s="379"/>
      <c r="BP96" s="379"/>
      <c r="BQ96" s="379"/>
      <c r="BR96" s="379"/>
      <c r="BS96" s="379"/>
      <c r="BT96" s="379"/>
      <c r="BU96" s="379"/>
      <c r="BV96" s="379"/>
      <c r="BW96" s="379"/>
      <c r="BX96" s="379"/>
      <c r="BY96" s="379"/>
      <c r="EO96" s="366" t="s">
        <v>359</v>
      </c>
      <c r="EP96" s="349"/>
      <c r="EQ96" s="349"/>
      <c r="ER96" s="349"/>
      <c r="ES96" s="349"/>
      <c r="ET96" s="352"/>
      <c r="EU96" s="366"/>
      <c r="EV96" s="349"/>
      <c r="EW96" s="349"/>
      <c r="EX96" s="349"/>
      <c r="EY96" s="349"/>
      <c r="EZ96" s="349"/>
      <c r="FA96" s="352"/>
    </row>
    <row r="97" spans="1:157">
      <c r="A97" s="379"/>
      <c r="B97" s="379"/>
      <c r="C97" s="379"/>
      <c r="D97" s="379"/>
      <c r="E97" s="379"/>
      <c r="F97" s="379"/>
      <c r="G97" s="379"/>
      <c r="H97" s="379"/>
      <c r="I97" s="379"/>
      <c r="J97" s="379"/>
      <c r="K97" s="379"/>
      <c r="L97" s="379"/>
      <c r="M97" s="379"/>
      <c r="N97" s="379"/>
      <c r="O97" s="379"/>
      <c r="P97" s="379"/>
      <c r="Q97" s="379"/>
      <c r="R97" s="379"/>
      <c r="S97" s="379"/>
      <c r="T97" s="379"/>
      <c r="U97" s="379"/>
      <c r="V97" s="379"/>
      <c r="W97" s="379"/>
      <c r="X97" s="379"/>
      <c r="Y97" s="379"/>
      <c r="Z97" s="379"/>
      <c r="AA97" s="379"/>
      <c r="AB97" s="379"/>
      <c r="AC97" s="379"/>
      <c r="AD97" s="379"/>
      <c r="AE97" s="379"/>
      <c r="AF97" s="379"/>
      <c r="AG97" s="379"/>
      <c r="AH97" s="379"/>
      <c r="AI97" s="379"/>
      <c r="AJ97" s="379"/>
      <c r="AK97" s="379"/>
      <c r="AL97" s="379"/>
      <c r="AM97" s="379"/>
      <c r="AN97" s="379"/>
      <c r="AO97" s="379"/>
      <c r="AP97" s="379"/>
      <c r="AQ97" s="379"/>
      <c r="AR97" s="379"/>
      <c r="AS97" s="379"/>
      <c r="AT97" s="379"/>
      <c r="AU97" s="379"/>
      <c r="AV97" s="379"/>
      <c r="AW97" s="379"/>
      <c r="AX97" s="379"/>
      <c r="AY97" s="379"/>
      <c r="AZ97" s="379"/>
      <c r="BA97" s="379"/>
      <c r="BB97" s="379"/>
      <c r="BC97" s="379"/>
      <c r="BD97" s="379"/>
      <c r="BE97" s="379"/>
      <c r="BF97" s="379"/>
      <c r="BG97" s="379"/>
      <c r="BH97" s="379"/>
      <c r="BI97" s="379"/>
      <c r="BJ97" s="379"/>
      <c r="BK97" s="379"/>
      <c r="BL97" s="379"/>
      <c r="BM97" s="379"/>
      <c r="BN97" s="379"/>
      <c r="BO97" s="379"/>
      <c r="BP97" s="379"/>
      <c r="BQ97" s="379"/>
      <c r="BR97" s="379"/>
      <c r="BS97" s="379"/>
      <c r="BT97" s="379"/>
      <c r="BU97" s="379"/>
      <c r="BV97" s="379"/>
      <c r="BW97" s="379"/>
      <c r="BX97" s="379"/>
      <c r="BY97" s="379"/>
      <c r="EO97" s="366" t="s">
        <v>360</v>
      </c>
      <c r="EP97" s="349"/>
      <c r="EQ97" s="349"/>
      <c r="ER97" s="349"/>
      <c r="ES97" s="349"/>
      <c r="ET97" s="352"/>
      <c r="EU97" s="366"/>
      <c r="EV97" s="349"/>
      <c r="EW97" s="349"/>
      <c r="EX97" s="349"/>
      <c r="EY97" s="349"/>
      <c r="EZ97" s="349"/>
      <c r="FA97" s="352"/>
    </row>
    <row r="98" spans="1:157">
      <c r="A98" s="379"/>
      <c r="B98" s="379"/>
      <c r="C98" s="379"/>
      <c r="D98" s="379"/>
      <c r="E98" s="379"/>
      <c r="F98" s="379"/>
      <c r="G98" s="379"/>
      <c r="H98" s="379"/>
      <c r="I98" s="379"/>
      <c r="J98" s="379"/>
      <c r="K98" s="379"/>
      <c r="L98" s="379"/>
      <c r="M98" s="379"/>
      <c r="N98" s="379"/>
      <c r="O98" s="379"/>
      <c r="P98" s="379"/>
      <c r="Q98" s="379"/>
      <c r="R98" s="379"/>
      <c r="S98" s="379"/>
      <c r="T98" s="379"/>
      <c r="U98" s="379"/>
      <c r="V98" s="379"/>
      <c r="W98" s="379"/>
      <c r="X98" s="379"/>
      <c r="Y98" s="379"/>
      <c r="Z98" s="379"/>
      <c r="AA98" s="379"/>
      <c r="AB98" s="379"/>
      <c r="AC98" s="379"/>
      <c r="AD98" s="379"/>
      <c r="AE98" s="379"/>
      <c r="AF98" s="379"/>
      <c r="AG98" s="379"/>
      <c r="AH98" s="379"/>
      <c r="AI98" s="379"/>
      <c r="AJ98" s="379"/>
      <c r="AK98" s="379"/>
      <c r="AL98" s="379"/>
      <c r="AM98" s="379"/>
      <c r="AN98" s="379"/>
      <c r="AO98" s="379"/>
      <c r="AP98" s="379"/>
      <c r="AQ98" s="379"/>
      <c r="AR98" s="379"/>
      <c r="AS98" s="379"/>
      <c r="AT98" s="379"/>
      <c r="AU98" s="379"/>
      <c r="AV98" s="379"/>
      <c r="AW98" s="379"/>
      <c r="AX98" s="379"/>
      <c r="AY98" s="379"/>
      <c r="AZ98" s="379"/>
      <c r="BA98" s="379"/>
      <c r="BB98" s="379"/>
      <c r="BC98" s="379"/>
      <c r="BD98" s="379"/>
      <c r="BE98" s="379"/>
      <c r="BF98" s="379"/>
      <c r="BG98" s="379"/>
      <c r="BH98" s="379"/>
      <c r="BI98" s="379"/>
      <c r="BJ98" s="379"/>
      <c r="BK98" s="379"/>
      <c r="BL98" s="379"/>
      <c r="BM98" s="379"/>
      <c r="BN98" s="379"/>
      <c r="BO98" s="379"/>
      <c r="BP98" s="379"/>
      <c r="BQ98" s="379"/>
      <c r="BR98" s="379"/>
      <c r="BS98" s="379"/>
      <c r="BT98" s="379"/>
      <c r="BU98" s="379"/>
      <c r="BV98" s="379"/>
      <c r="BW98" s="379"/>
      <c r="BX98" s="379"/>
      <c r="BY98" s="379"/>
      <c r="EO98" s="366" t="s">
        <v>312</v>
      </c>
      <c r="EP98" s="349"/>
      <c r="EQ98" s="349"/>
      <c r="ER98" s="349"/>
      <c r="ES98" s="349"/>
      <c r="ET98" s="352"/>
      <c r="EU98" s="366"/>
      <c r="EV98" s="349"/>
      <c r="EW98" s="349"/>
      <c r="EX98" s="349"/>
      <c r="EY98" s="349"/>
      <c r="EZ98" s="349"/>
      <c r="FA98" s="352"/>
    </row>
    <row r="99" spans="1:157">
      <c r="A99" s="379"/>
      <c r="B99" s="379"/>
      <c r="C99" s="379"/>
      <c r="D99" s="379"/>
      <c r="E99" s="379"/>
      <c r="F99" s="379"/>
      <c r="G99" s="379"/>
      <c r="H99" s="379"/>
      <c r="I99" s="379"/>
      <c r="J99" s="379"/>
      <c r="K99" s="379"/>
      <c r="L99" s="379"/>
      <c r="M99" s="379"/>
      <c r="N99" s="379"/>
      <c r="O99" s="379"/>
      <c r="P99" s="379"/>
      <c r="Q99" s="379"/>
      <c r="R99" s="379"/>
      <c r="S99" s="379"/>
      <c r="T99" s="379"/>
      <c r="U99" s="379"/>
      <c r="V99" s="379"/>
      <c r="W99" s="379"/>
      <c r="X99" s="379"/>
      <c r="Y99" s="379"/>
      <c r="Z99" s="379"/>
      <c r="AA99" s="379"/>
      <c r="AB99" s="379"/>
      <c r="AC99" s="379"/>
      <c r="AD99" s="379"/>
      <c r="AE99" s="379"/>
      <c r="AF99" s="379"/>
      <c r="AG99" s="379"/>
      <c r="AH99" s="379"/>
      <c r="AI99" s="379"/>
      <c r="AJ99" s="379"/>
      <c r="AK99" s="379"/>
      <c r="AL99" s="379"/>
      <c r="AM99" s="379"/>
      <c r="AN99" s="379"/>
      <c r="AO99" s="379"/>
      <c r="AP99" s="379"/>
      <c r="AQ99" s="379"/>
      <c r="AR99" s="379"/>
      <c r="AS99" s="379"/>
      <c r="AT99" s="379"/>
      <c r="AU99" s="379"/>
      <c r="AV99" s="379"/>
      <c r="AW99" s="379"/>
      <c r="AX99" s="379"/>
      <c r="AY99" s="379"/>
      <c r="AZ99" s="379"/>
      <c r="BA99" s="379"/>
      <c r="BB99" s="379"/>
      <c r="BC99" s="379"/>
      <c r="BD99" s="379"/>
      <c r="BE99" s="379"/>
      <c r="BF99" s="379"/>
      <c r="BG99" s="379"/>
      <c r="BH99" s="379"/>
      <c r="BI99" s="379"/>
      <c r="BJ99" s="379"/>
      <c r="BK99" s="379"/>
      <c r="BL99" s="379"/>
      <c r="BM99" s="379"/>
      <c r="BN99" s="379"/>
      <c r="BO99" s="379"/>
      <c r="BP99" s="379"/>
      <c r="BQ99" s="379"/>
      <c r="BR99" s="379"/>
      <c r="BS99" s="379"/>
      <c r="BT99" s="379"/>
      <c r="BU99" s="379"/>
      <c r="BV99" s="379"/>
      <c r="BW99" s="379"/>
      <c r="BX99" s="379"/>
      <c r="BY99" s="379"/>
      <c r="EO99" s="366" t="s">
        <v>361</v>
      </c>
      <c r="EP99" s="349"/>
      <c r="EQ99" s="349"/>
      <c r="ER99" s="349"/>
      <c r="ES99" s="349"/>
      <c r="ET99" s="352"/>
      <c r="EU99" s="366"/>
      <c r="EV99" s="349"/>
      <c r="EW99" s="349"/>
      <c r="EX99" s="349"/>
      <c r="EY99" s="349"/>
      <c r="EZ99" s="349"/>
      <c r="FA99" s="352"/>
    </row>
    <row r="100" spans="1:157">
      <c r="A100" s="379"/>
      <c r="B100" s="379"/>
      <c r="C100" s="379"/>
      <c r="D100" s="379"/>
      <c r="E100" s="379"/>
      <c r="F100" s="379"/>
      <c r="G100" s="379"/>
      <c r="H100" s="379"/>
      <c r="I100" s="379"/>
      <c r="J100" s="379"/>
      <c r="K100" s="379"/>
      <c r="L100" s="379"/>
      <c r="M100" s="379"/>
      <c r="N100" s="379"/>
      <c r="O100" s="379"/>
      <c r="P100" s="379"/>
      <c r="Q100" s="379"/>
      <c r="R100" s="379"/>
      <c r="S100" s="379"/>
      <c r="T100" s="379"/>
      <c r="U100" s="379"/>
      <c r="V100" s="379"/>
      <c r="W100" s="379"/>
      <c r="X100" s="379"/>
      <c r="Y100" s="379"/>
      <c r="Z100" s="379"/>
      <c r="AA100" s="379"/>
      <c r="AB100" s="379"/>
      <c r="AC100" s="379"/>
      <c r="AD100" s="379"/>
      <c r="AE100" s="379"/>
      <c r="AF100" s="379"/>
      <c r="AG100" s="379"/>
      <c r="AH100" s="379"/>
      <c r="AI100" s="379"/>
      <c r="AJ100" s="379"/>
      <c r="AK100" s="379"/>
      <c r="AL100" s="379"/>
      <c r="AM100" s="379"/>
      <c r="AN100" s="379"/>
      <c r="AO100" s="379"/>
      <c r="AP100" s="379"/>
      <c r="AQ100" s="379"/>
      <c r="AR100" s="379"/>
      <c r="AS100" s="379"/>
      <c r="AT100" s="379"/>
      <c r="AU100" s="379"/>
      <c r="AV100" s="379"/>
      <c r="AW100" s="379"/>
      <c r="AX100" s="379"/>
      <c r="AY100" s="379"/>
      <c r="AZ100" s="379"/>
      <c r="BA100" s="379"/>
      <c r="BB100" s="379"/>
      <c r="BC100" s="379"/>
      <c r="BD100" s="379"/>
      <c r="BE100" s="379"/>
      <c r="BF100" s="379"/>
      <c r="BG100" s="379"/>
      <c r="BH100" s="379"/>
      <c r="BI100" s="379"/>
      <c r="BJ100" s="379"/>
      <c r="BK100" s="379"/>
      <c r="BL100" s="379"/>
      <c r="BM100" s="379"/>
      <c r="BN100" s="379"/>
      <c r="BO100" s="379"/>
      <c r="BP100" s="379"/>
      <c r="BQ100" s="379"/>
      <c r="BR100" s="379"/>
      <c r="BS100" s="379"/>
      <c r="BT100" s="379"/>
      <c r="BU100" s="379"/>
      <c r="BV100" s="379"/>
      <c r="BW100" s="379"/>
      <c r="BX100" s="379"/>
      <c r="BY100" s="379"/>
      <c r="EO100" s="366" t="s">
        <v>362</v>
      </c>
      <c r="EP100" s="349"/>
      <c r="EQ100" s="349"/>
      <c r="ER100" s="349"/>
      <c r="ES100" s="349"/>
      <c r="ET100" s="352"/>
      <c r="EU100" s="366"/>
      <c r="EV100" s="349"/>
      <c r="EW100" s="349"/>
      <c r="EX100" s="349"/>
      <c r="EY100" s="349"/>
      <c r="EZ100" s="349"/>
      <c r="FA100" s="352"/>
    </row>
    <row r="101" spans="1:157">
      <c r="A101" s="379"/>
      <c r="B101" s="379"/>
      <c r="C101" s="379"/>
      <c r="D101" s="379"/>
      <c r="E101" s="379"/>
      <c r="F101" s="379"/>
      <c r="G101" s="379"/>
      <c r="H101" s="379"/>
      <c r="I101" s="379"/>
      <c r="J101" s="379"/>
      <c r="K101" s="379"/>
      <c r="L101" s="379"/>
      <c r="M101" s="379"/>
      <c r="N101" s="379"/>
      <c r="O101" s="379"/>
      <c r="P101" s="379"/>
      <c r="Q101" s="379"/>
      <c r="R101" s="379"/>
      <c r="S101" s="379"/>
      <c r="T101" s="379"/>
      <c r="U101" s="379"/>
      <c r="V101" s="379"/>
      <c r="W101" s="379"/>
      <c r="X101" s="379"/>
      <c r="Y101" s="379"/>
      <c r="Z101" s="379"/>
      <c r="AA101" s="379"/>
      <c r="AB101" s="379"/>
      <c r="AC101" s="379"/>
      <c r="AD101" s="379"/>
      <c r="AE101" s="379"/>
      <c r="AF101" s="379"/>
      <c r="AG101" s="379"/>
      <c r="AH101" s="379"/>
      <c r="AI101" s="379"/>
      <c r="AJ101" s="379"/>
      <c r="AK101" s="379"/>
      <c r="AL101" s="379"/>
      <c r="AM101" s="379"/>
      <c r="AN101" s="379"/>
      <c r="AO101" s="379"/>
      <c r="AP101" s="379"/>
      <c r="AQ101" s="379"/>
      <c r="AR101" s="379"/>
      <c r="AS101" s="379"/>
      <c r="AT101" s="379"/>
      <c r="AU101" s="379"/>
      <c r="AV101" s="379"/>
      <c r="AW101" s="379"/>
      <c r="AX101" s="379"/>
      <c r="AY101" s="379"/>
      <c r="AZ101" s="379"/>
      <c r="BA101" s="379"/>
      <c r="BB101" s="379"/>
      <c r="BC101" s="379"/>
      <c r="BD101" s="379"/>
      <c r="BE101" s="379"/>
      <c r="BF101" s="379"/>
      <c r="BG101" s="379"/>
      <c r="BH101" s="379"/>
      <c r="BI101" s="379"/>
      <c r="BJ101" s="379"/>
      <c r="BK101" s="379"/>
      <c r="BL101" s="379"/>
      <c r="BM101" s="379"/>
      <c r="BN101" s="379"/>
      <c r="BO101" s="379"/>
      <c r="BP101" s="379"/>
      <c r="BQ101" s="379"/>
      <c r="BR101" s="379"/>
      <c r="BS101" s="379"/>
      <c r="BT101" s="379"/>
      <c r="BU101" s="379"/>
      <c r="BV101" s="379"/>
      <c r="BW101" s="379"/>
      <c r="BX101" s="379"/>
      <c r="BY101" s="379"/>
      <c r="EO101" s="366" t="s">
        <v>363</v>
      </c>
      <c r="EP101" s="349"/>
      <c r="EQ101" s="349"/>
      <c r="ER101" s="349"/>
      <c r="ES101" s="349"/>
      <c r="ET101" s="352"/>
      <c r="EU101" s="366"/>
      <c r="EV101" s="349"/>
      <c r="EW101" s="349"/>
      <c r="EX101" s="349"/>
      <c r="EY101" s="349"/>
      <c r="EZ101" s="349"/>
      <c r="FA101" s="352"/>
    </row>
    <row r="102" spans="1:157">
      <c r="A102" s="379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79"/>
      <c r="O102" s="379"/>
      <c r="P102" s="379"/>
      <c r="Q102" s="379"/>
      <c r="R102" s="379"/>
      <c r="S102" s="379"/>
      <c r="T102" s="379"/>
      <c r="U102" s="379"/>
      <c r="V102" s="379"/>
      <c r="W102" s="379"/>
      <c r="X102" s="379"/>
      <c r="Y102" s="379"/>
      <c r="Z102" s="379"/>
      <c r="AA102" s="379"/>
      <c r="AB102" s="379"/>
      <c r="AC102" s="379"/>
      <c r="AD102" s="379"/>
      <c r="AE102" s="379"/>
      <c r="AF102" s="379"/>
      <c r="AG102" s="379"/>
      <c r="AH102" s="379"/>
      <c r="AI102" s="379"/>
      <c r="AJ102" s="379"/>
      <c r="AK102" s="379"/>
      <c r="AL102" s="379"/>
      <c r="AM102" s="379"/>
      <c r="AN102" s="379"/>
      <c r="AO102" s="379"/>
      <c r="AP102" s="379"/>
      <c r="AQ102" s="379"/>
      <c r="AR102" s="379"/>
      <c r="AS102" s="379"/>
      <c r="AT102" s="379"/>
      <c r="AU102" s="379"/>
      <c r="AV102" s="379"/>
      <c r="AW102" s="379"/>
      <c r="AX102" s="379"/>
      <c r="AY102" s="379"/>
      <c r="AZ102" s="379"/>
      <c r="BA102" s="379"/>
      <c r="BB102" s="379"/>
      <c r="BC102" s="379"/>
      <c r="BD102" s="379"/>
      <c r="BE102" s="379"/>
      <c r="BF102" s="379"/>
      <c r="BG102" s="379"/>
      <c r="BH102" s="379"/>
      <c r="BI102" s="379"/>
      <c r="BJ102" s="379"/>
      <c r="BK102" s="379"/>
      <c r="BL102" s="379"/>
      <c r="BM102" s="379"/>
      <c r="BN102" s="379"/>
      <c r="BO102" s="379"/>
      <c r="BP102" s="379"/>
      <c r="BQ102" s="379"/>
      <c r="BR102" s="379"/>
      <c r="BS102" s="379"/>
      <c r="BT102" s="379"/>
      <c r="BU102" s="379"/>
      <c r="BV102" s="379"/>
      <c r="BW102" s="379"/>
      <c r="BX102" s="379"/>
      <c r="BY102" s="379"/>
      <c r="EO102" s="366" t="s">
        <v>307</v>
      </c>
      <c r="EP102" s="349"/>
      <c r="EQ102" s="349"/>
      <c r="ER102" s="349"/>
      <c r="ES102" s="349"/>
      <c r="ET102" s="352"/>
      <c r="EU102" s="366"/>
      <c r="EV102" s="349"/>
      <c r="EW102" s="349"/>
      <c r="EX102" s="349"/>
      <c r="EY102" s="349"/>
      <c r="EZ102" s="349"/>
      <c r="FA102" s="352"/>
    </row>
    <row r="103" spans="1:157">
      <c r="E103" s="379"/>
      <c r="F103" s="379"/>
      <c r="G103" s="379"/>
      <c r="H103" s="379"/>
      <c r="I103" s="379"/>
      <c r="J103" s="379"/>
      <c r="K103" s="379"/>
      <c r="L103" s="379"/>
      <c r="M103" s="379"/>
      <c r="N103" s="379"/>
      <c r="O103" s="379"/>
      <c r="P103" s="379"/>
      <c r="Q103" s="379"/>
      <c r="R103" s="379"/>
      <c r="S103" s="379"/>
      <c r="T103" s="379"/>
      <c r="U103" s="379"/>
      <c r="V103" s="379"/>
      <c r="W103" s="379"/>
      <c r="X103" s="379"/>
      <c r="Y103" s="379"/>
      <c r="Z103" s="379"/>
      <c r="AA103" s="379"/>
      <c r="AB103" s="379"/>
      <c r="AC103" s="379"/>
      <c r="AD103" s="379"/>
      <c r="AE103" s="379"/>
      <c r="AF103" s="379"/>
      <c r="AG103" s="379"/>
      <c r="AH103" s="379"/>
      <c r="AI103" s="379"/>
      <c r="AJ103" s="379"/>
      <c r="AK103" s="379"/>
      <c r="AL103" s="379"/>
      <c r="AM103" s="379"/>
      <c r="AN103" s="379"/>
      <c r="AO103" s="379"/>
      <c r="AP103" s="379"/>
      <c r="AQ103" s="379"/>
      <c r="AR103" s="379"/>
      <c r="AS103" s="379"/>
      <c r="AT103" s="379"/>
      <c r="AU103" s="379"/>
      <c r="AV103" s="379"/>
      <c r="AW103" s="379"/>
      <c r="AX103" s="379"/>
      <c r="AY103" s="379"/>
      <c r="AZ103" s="379"/>
      <c r="BA103" s="379"/>
      <c r="BB103" s="379"/>
      <c r="BC103" s="379"/>
      <c r="BD103" s="379"/>
      <c r="BE103" s="379"/>
      <c r="BF103" s="379"/>
      <c r="BG103" s="379"/>
      <c r="BH103" s="379"/>
      <c r="BI103" s="379"/>
      <c r="BJ103" s="379"/>
      <c r="BK103" s="379"/>
      <c r="BL103" s="379"/>
      <c r="BM103" s="379"/>
      <c r="BN103" s="379"/>
      <c r="BO103" s="379"/>
      <c r="BP103" s="379"/>
      <c r="BQ103" s="379"/>
      <c r="BR103" s="379"/>
      <c r="BS103" s="379"/>
      <c r="BT103" s="379"/>
      <c r="BU103" s="379"/>
      <c r="BV103" s="379"/>
      <c r="BW103" s="379"/>
      <c r="BX103" s="379"/>
      <c r="BY103" s="379"/>
      <c r="EO103" s="366" t="s">
        <v>364</v>
      </c>
      <c r="EP103" s="349"/>
      <c r="EQ103" s="349"/>
      <c r="ER103" s="349"/>
      <c r="ES103" s="349"/>
      <c r="ET103" s="352"/>
      <c r="EU103" s="366"/>
      <c r="EV103" s="349"/>
      <c r="EW103" s="349"/>
      <c r="EX103" s="349"/>
      <c r="EY103" s="349"/>
      <c r="EZ103" s="349"/>
      <c r="FA103" s="352"/>
    </row>
    <row r="104" spans="1:157"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79"/>
      <c r="AA104" s="379"/>
      <c r="AB104" s="379"/>
      <c r="AC104" s="379"/>
      <c r="AD104" s="379"/>
      <c r="AE104" s="379"/>
      <c r="AF104" s="379"/>
      <c r="AG104" s="379"/>
      <c r="AH104" s="379"/>
      <c r="AI104" s="379"/>
      <c r="AJ104" s="379"/>
      <c r="AK104" s="379"/>
      <c r="AL104" s="379"/>
      <c r="AM104" s="379"/>
      <c r="AN104" s="379"/>
      <c r="AO104" s="379"/>
      <c r="AP104" s="379"/>
      <c r="AQ104" s="379"/>
      <c r="AR104" s="379"/>
      <c r="AS104" s="379"/>
      <c r="AT104" s="379"/>
      <c r="AU104" s="379"/>
      <c r="AV104" s="379"/>
      <c r="AW104" s="379"/>
      <c r="AX104" s="379"/>
      <c r="AY104" s="379"/>
      <c r="AZ104" s="379"/>
      <c r="BA104" s="379"/>
      <c r="BB104" s="379"/>
      <c r="BC104" s="379"/>
      <c r="BD104" s="379"/>
      <c r="BE104" s="379"/>
      <c r="BF104" s="379"/>
      <c r="BG104" s="379"/>
      <c r="BH104" s="379"/>
      <c r="BI104" s="379"/>
      <c r="BJ104" s="379"/>
      <c r="BK104" s="379"/>
      <c r="BL104" s="379"/>
      <c r="BM104" s="379"/>
      <c r="BN104" s="379"/>
      <c r="BO104" s="379"/>
      <c r="BP104" s="379"/>
      <c r="BQ104" s="379"/>
      <c r="BR104" s="379"/>
      <c r="BS104" s="379"/>
      <c r="BT104" s="379"/>
      <c r="BU104" s="379"/>
      <c r="BV104" s="379"/>
      <c r="BW104" s="379"/>
      <c r="BX104" s="379"/>
      <c r="BY104" s="379"/>
      <c r="EO104" s="366" t="s">
        <v>365</v>
      </c>
      <c r="EP104" s="349"/>
      <c r="EQ104" s="349"/>
      <c r="ER104" s="349"/>
      <c r="ES104" s="349"/>
      <c r="ET104" s="352"/>
      <c r="EU104" s="366"/>
      <c r="EV104" s="349"/>
      <c r="EW104" s="349"/>
      <c r="EX104" s="349"/>
      <c r="EY104" s="349"/>
      <c r="EZ104" s="349"/>
      <c r="FA104" s="352"/>
    </row>
    <row r="105" spans="1:157" ht="15" thickBot="1">
      <c r="E105" s="379"/>
      <c r="F105" s="379"/>
      <c r="G105" s="379"/>
      <c r="H105" s="379"/>
      <c r="I105" s="379"/>
      <c r="J105" s="379"/>
      <c r="K105" s="379"/>
      <c r="L105" s="379"/>
      <c r="M105" s="379"/>
      <c r="N105" s="379"/>
      <c r="O105" s="379"/>
      <c r="P105" s="379"/>
      <c r="Q105" s="379"/>
      <c r="R105" s="379"/>
      <c r="S105" s="379"/>
      <c r="T105" s="379"/>
      <c r="U105" s="379"/>
      <c r="V105" s="379"/>
      <c r="W105" s="379"/>
      <c r="X105" s="379"/>
      <c r="Y105" s="379"/>
      <c r="Z105" s="379"/>
      <c r="AA105" s="379"/>
      <c r="AB105" s="379"/>
      <c r="AC105" s="379"/>
      <c r="AD105" s="379"/>
      <c r="AE105" s="379"/>
      <c r="AF105" s="379"/>
      <c r="AG105" s="379"/>
      <c r="AH105" s="379"/>
      <c r="AI105" s="379"/>
      <c r="AJ105" s="379"/>
      <c r="AK105" s="379"/>
      <c r="AL105" s="379"/>
      <c r="AM105" s="379"/>
      <c r="AN105" s="379"/>
      <c r="AO105" s="379"/>
      <c r="AP105" s="379"/>
      <c r="AQ105" s="379"/>
      <c r="AR105" s="379"/>
      <c r="AS105" s="379"/>
      <c r="AT105" s="379"/>
      <c r="AU105" s="379"/>
      <c r="AV105" s="379"/>
      <c r="AW105" s="379"/>
      <c r="AX105" s="379"/>
      <c r="AY105" s="379"/>
      <c r="AZ105" s="379"/>
      <c r="BA105" s="379"/>
      <c r="BB105" s="379"/>
      <c r="BC105" s="379"/>
      <c r="BD105" s="379"/>
      <c r="BE105" s="379"/>
      <c r="BF105" s="379"/>
      <c r="BG105" s="379"/>
      <c r="BH105" s="379"/>
      <c r="BI105" s="379"/>
      <c r="BJ105" s="379"/>
      <c r="BK105" s="379"/>
      <c r="BL105" s="379"/>
      <c r="BM105" s="379"/>
      <c r="BN105" s="379"/>
      <c r="BO105" s="379"/>
      <c r="BP105" s="379"/>
      <c r="BQ105" s="379"/>
      <c r="BR105" s="379"/>
      <c r="BS105" s="379"/>
      <c r="BT105" s="379"/>
      <c r="BU105" s="379"/>
      <c r="BV105" s="379"/>
      <c r="BW105" s="379"/>
      <c r="BX105" s="379"/>
      <c r="BY105" s="379"/>
      <c r="EO105" s="367"/>
      <c r="EP105" s="354"/>
      <c r="EQ105" s="354"/>
      <c r="ER105" s="354"/>
      <c r="ES105" s="354"/>
      <c r="ET105" s="358"/>
      <c r="EU105" s="367"/>
      <c r="EV105" s="354"/>
      <c r="EW105" s="354"/>
      <c r="EX105" s="354"/>
      <c r="EY105" s="354"/>
      <c r="EZ105" s="354"/>
      <c r="FA105" s="358"/>
    </row>
    <row r="106" spans="1:157">
      <c r="E106" s="379"/>
      <c r="F106" s="379"/>
      <c r="G106" s="379"/>
      <c r="H106" s="379"/>
      <c r="I106" s="379"/>
      <c r="J106" s="379"/>
      <c r="K106" s="379"/>
      <c r="L106" s="379"/>
      <c r="M106" s="379"/>
      <c r="N106" s="379"/>
      <c r="O106" s="379"/>
      <c r="P106" s="379"/>
      <c r="Q106" s="379"/>
      <c r="R106" s="379"/>
      <c r="S106" s="379"/>
      <c r="T106" s="379"/>
      <c r="U106" s="379"/>
      <c r="V106" s="379"/>
      <c r="W106" s="379"/>
      <c r="X106" s="379"/>
      <c r="Y106" s="379"/>
      <c r="Z106" s="379"/>
      <c r="AA106" s="379"/>
      <c r="AB106" s="379"/>
      <c r="AC106" s="379"/>
      <c r="AD106" s="379"/>
      <c r="AE106" s="379"/>
      <c r="AF106" s="379"/>
      <c r="AG106" s="379"/>
      <c r="AH106" s="379"/>
      <c r="AI106" s="379"/>
      <c r="AJ106" s="379"/>
      <c r="AK106" s="379"/>
      <c r="AL106" s="379"/>
      <c r="AM106" s="379"/>
      <c r="AN106" s="379"/>
      <c r="AO106" s="379"/>
      <c r="AP106" s="379"/>
      <c r="AQ106" s="379"/>
      <c r="AR106" s="379"/>
      <c r="AS106" s="379"/>
      <c r="AT106" s="379"/>
      <c r="AU106" s="379"/>
      <c r="AV106" s="379"/>
      <c r="AW106" s="379"/>
      <c r="AX106" s="379"/>
      <c r="AY106" s="379"/>
      <c r="AZ106" s="379"/>
      <c r="BA106" s="379"/>
      <c r="BB106" s="379"/>
      <c r="BC106" s="379"/>
      <c r="BD106" s="379"/>
      <c r="BE106" s="379"/>
      <c r="BF106" s="379"/>
      <c r="BG106" s="379"/>
      <c r="BH106" s="379"/>
      <c r="BI106" s="379"/>
      <c r="BJ106" s="379"/>
      <c r="BK106" s="379"/>
      <c r="BL106" s="379"/>
      <c r="BM106" s="379"/>
      <c r="BN106" s="379"/>
      <c r="BO106" s="379"/>
      <c r="BP106" s="379"/>
      <c r="BQ106" s="379"/>
      <c r="BR106" s="379"/>
      <c r="BS106" s="379"/>
      <c r="BT106" s="379"/>
      <c r="BU106" s="379"/>
      <c r="BV106" s="379"/>
      <c r="BW106" s="379"/>
      <c r="BX106" s="379"/>
      <c r="BY106" s="379"/>
      <c r="EO106" s="364" t="s">
        <v>366</v>
      </c>
      <c r="EP106" s="351"/>
      <c r="EQ106" s="351"/>
      <c r="ER106" s="351"/>
      <c r="ES106" s="351"/>
      <c r="ET106" s="365"/>
      <c r="EU106" s="364" t="s">
        <v>411</v>
      </c>
      <c r="EV106" s="351"/>
      <c r="EW106" s="351"/>
      <c r="EX106" s="351"/>
      <c r="EY106" s="351"/>
      <c r="EZ106" s="351"/>
      <c r="FA106" s="365"/>
    </row>
    <row r="107" spans="1:157">
      <c r="E107" s="379"/>
      <c r="F107" s="379"/>
      <c r="G107" s="379"/>
      <c r="H107" s="379"/>
      <c r="I107" s="379"/>
      <c r="J107" s="379"/>
      <c r="K107" s="379"/>
      <c r="L107" s="379"/>
      <c r="M107" s="379"/>
      <c r="N107" s="379"/>
      <c r="O107" s="379"/>
      <c r="P107" s="379"/>
      <c r="Q107" s="379"/>
      <c r="R107" s="379"/>
      <c r="S107" s="379"/>
      <c r="T107" s="379"/>
      <c r="U107" s="379"/>
      <c r="V107" s="379"/>
      <c r="W107" s="379"/>
      <c r="X107" s="379"/>
      <c r="Y107" s="379"/>
      <c r="Z107" s="379"/>
      <c r="AA107" s="379"/>
      <c r="AB107" s="379"/>
      <c r="AC107" s="379"/>
      <c r="AD107" s="379"/>
      <c r="AE107" s="379"/>
      <c r="AF107" s="379"/>
      <c r="AG107" s="379"/>
      <c r="AH107" s="379"/>
      <c r="AI107" s="379"/>
      <c r="AJ107" s="379"/>
      <c r="AK107" s="379"/>
      <c r="AL107" s="379"/>
      <c r="AM107" s="379"/>
      <c r="AN107" s="379"/>
      <c r="AO107" s="379"/>
      <c r="AP107" s="379"/>
      <c r="AQ107" s="379"/>
      <c r="AR107" s="379"/>
      <c r="AS107" s="379"/>
      <c r="AT107" s="379"/>
      <c r="AU107" s="379"/>
      <c r="AV107" s="379"/>
      <c r="AW107" s="379"/>
      <c r="AX107" s="379"/>
      <c r="AY107" s="379"/>
      <c r="AZ107" s="379"/>
      <c r="BA107" s="379"/>
      <c r="BB107" s="379"/>
      <c r="BC107" s="379"/>
      <c r="BD107" s="379"/>
      <c r="BE107" s="379"/>
      <c r="BF107" s="379"/>
      <c r="BG107" s="379"/>
      <c r="BH107" s="379"/>
      <c r="BI107" s="379"/>
      <c r="BJ107" s="379"/>
      <c r="BK107" s="379"/>
      <c r="BL107" s="379"/>
      <c r="BM107" s="379"/>
      <c r="BN107" s="379"/>
      <c r="BO107" s="379"/>
      <c r="BP107" s="379"/>
      <c r="BQ107" s="379"/>
      <c r="BR107" s="379"/>
      <c r="BS107" s="379"/>
      <c r="BT107" s="379"/>
      <c r="BU107" s="379"/>
      <c r="BV107" s="379"/>
      <c r="BW107" s="379"/>
      <c r="BX107" s="379"/>
      <c r="BY107" s="379"/>
      <c r="EO107" s="366"/>
      <c r="EP107" s="349"/>
      <c r="EQ107" s="349"/>
      <c r="ER107" s="349"/>
      <c r="ES107" s="349"/>
      <c r="ET107" s="352"/>
      <c r="EU107" s="366"/>
      <c r="EV107" s="349"/>
      <c r="EW107" s="349"/>
      <c r="EX107" s="349"/>
      <c r="EY107" s="349"/>
      <c r="EZ107" s="349"/>
      <c r="FA107" s="352"/>
    </row>
    <row r="108" spans="1:157">
      <c r="E108" s="379"/>
      <c r="F108" s="379"/>
      <c r="EO108" s="366" t="s">
        <v>293</v>
      </c>
      <c r="EP108" s="349"/>
      <c r="EQ108" s="349"/>
      <c r="ER108" s="349"/>
      <c r="ES108" s="349"/>
      <c r="ET108" s="352"/>
      <c r="EU108" s="366" t="s">
        <v>229</v>
      </c>
      <c r="EV108" s="349" t="s">
        <v>294</v>
      </c>
      <c r="EW108" s="349" t="s">
        <v>295</v>
      </c>
      <c r="EX108" s="349" t="s">
        <v>296</v>
      </c>
      <c r="EY108" s="349"/>
      <c r="EZ108" s="349"/>
      <c r="FA108" s="352"/>
    </row>
    <row r="109" spans="1:157">
      <c r="EO109" s="366" t="s">
        <v>367</v>
      </c>
      <c r="EP109" s="349"/>
      <c r="EQ109" s="349"/>
      <c r="ER109" s="349"/>
      <c r="ES109" s="349"/>
      <c r="ET109" s="352"/>
      <c r="EU109" s="366">
        <v>1</v>
      </c>
      <c r="EV109" s="349">
        <v>27.5</v>
      </c>
      <c r="EW109" s="349" t="s">
        <v>297</v>
      </c>
      <c r="EX109" s="349"/>
      <c r="EY109" s="349"/>
      <c r="EZ109" s="349"/>
      <c r="FA109" s="352"/>
    </row>
    <row r="110" spans="1:157">
      <c r="EO110" s="366" t="s">
        <v>368</v>
      </c>
      <c r="EP110" s="349"/>
      <c r="EQ110" s="349"/>
      <c r="ER110" s="349"/>
      <c r="ES110" s="349"/>
      <c r="ET110" s="352"/>
      <c r="EU110" s="366">
        <v>2</v>
      </c>
      <c r="EV110" s="349">
        <v>24.5</v>
      </c>
      <c r="EW110" s="349" t="s">
        <v>297</v>
      </c>
      <c r="EX110" s="349"/>
      <c r="EY110" s="349"/>
      <c r="EZ110" s="349"/>
      <c r="FA110" s="352"/>
    </row>
    <row r="111" spans="1:157">
      <c r="EO111" s="366" t="s">
        <v>369</v>
      </c>
      <c r="EP111" s="349"/>
      <c r="EQ111" s="349"/>
      <c r="ER111" s="349"/>
      <c r="ES111" s="349"/>
      <c r="ET111" s="352"/>
      <c r="EU111" s="366">
        <v>3</v>
      </c>
      <c r="EV111" s="349">
        <v>13.5</v>
      </c>
      <c r="EW111" s="349" t="s">
        <v>421</v>
      </c>
      <c r="EX111" s="349"/>
      <c r="EY111" s="349"/>
      <c r="EZ111" s="349"/>
      <c r="FA111" s="352"/>
    </row>
    <row r="112" spans="1:157">
      <c r="EO112" s="366" t="s">
        <v>370</v>
      </c>
      <c r="EP112" s="349"/>
      <c r="EQ112" s="349"/>
      <c r="ER112" s="349"/>
      <c r="ES112" s="349"/>
      <c r="ET112" s="352"/>
      <c r="EU112" s="366">
        <v>4</v>
      </c>
      <c r="EV112" s="349">
        <v>9</v>
      </c>
      <c r="EW112" s="349" t="s">
        <v>419</v>
      </c>
      <c r="EX112" s="349"/>
      <c r="EY112" s="349"/>
      <c r="EZ112" s="349"/>
      <c r="FA112" s="352"/>
    </row>
    <row r="113" spans="145:157">
      <c r="EO113" s="366"/>
      <c r="EP113" s="349"/>
      <c r="EQ113" s="349"/>
      <c r="ER113" s="349"/>
      <c r="ES113" s="349"/>
      <c r="ET113" s="352"/>
      <c r="EU113" s="366">
        <v>5</v>
      </c>
      <c r="EV113" s="349">
        <v>4</v>
      </c>
      <c r="EW113" s="349" t="s">
        <v>420</v>
      </c>
      <c r="EX113" s="349"/>
      <c r="EY113" s="349"/>
      <c r="EZ113" s="349"/>
      <c r="FA113" s="352"/>
    </row>
    <row r="114" spans="145:157">
      <c r="EO114" s="366" t="s">
        <v>371</v>
      </c>
      <c r="EP114" s="349"/>
      <c r="EQ114" s="349"/>
      <c r="ER114" s="349"/>
      <c r="ES114" s="349"/>
      <c r="ET114" s="352"/>
      <c r="EU114" s="366">
        <v>6</v>
      </c>
      <c r="EV114" s="349">
        <v>19</v>
      </c>
      <c r="EW114" s="349" t="s">
        <v>308</v>
      </c>
      <c r="EX114" s="349"/>
      <c r="EY114" s="349"/>
      <c r="EZ114" s="349"/>
      <c r="FA114" s="352"/>
    </row>
    <row r="115" spans="145:157">
      <c r="EO115" s="366"/>
      <c r="EP115" s="349"/>
      <c r="EQ115" s="349"/>
      <c r="ER115" s="349"/>
      <c r="ES115" s="349"/>
      <c r="ET115" s="352"/>
      <c r="EU115" s="475" t="s">
        <v>298</v>
      </c>
      <c r="EV115" s="474">
        <v>0.02</v>
      </c>
      <c r="EW115" s="349"/>
      <c r="EX115" s="349"/>
      <c r="EY115" s="349"/>
      <c r="EZ115" s="349"/>
      <c r="FA115" s="352"/>
    </row>
    <row r="116" spans="145:157">
      <c r="EO116" s="366" t="s">
        <v>299</v>
      </c>
      <c r="EP116" s="349"/>
      <c r="EQ116" s="349"/>
      <c r="ER116" s="349"/>
      <c r="ES116" s="349"/>
      <c r="ET116" s="352"/>
      <c r="EU116" s="475" t="s">
        <v>300</v>
      </c>
      <c r="EV116" s="474">
        <v>14.2</v>
      </c>
      <c r="FA116" s="352"/>
    </row>
    <row r="117" spans="145:157">
      <c r="EO117" s="366" t="s">
        <v>302</v>
      </c>
      <c r="EP117" s="349"/>
      <c r="EQ117" s="349"/>
      <c r="ER117" s="349"/>
      <c r="ES117" s="349"/>
      <c r="ET117" s="352"/>
      <c r="FA117" s="352"/>
    </row>
    <row r="118" spans="145:157">
      <c r="EO118" s="366" t="s">
        <v>372</v>
      </c>
      <c r="EP118" s="349"/>
      <c r="EQ118" s="349"/>
      <c r="ER118" s="349"/>
      <c r="ES118" s="349"/>
      <c r="ET118" s="352"/>
      <c r="EU118" s="366" t="s">
        <v>412</v>
      </c>
      <c r="EV118" s="349"/>
      <c r="EW118" s="349"/>
      <c r="EX118" s="349"/>
      <c r="EY118" s="349"/>
      <c r="EZ118" s="349"/>
      <c r="FA118" s="352"/>
    </row>
    <row r="119" spans="145:157">
      <c r="EO119" s="366" t="s">
        <v>373</v>
      </c>
      <c r="EP119" s="349"/>
      <c r="EQ119" s="349"/>
      <c r="ER119" s="349"/>
      <c r="ES119" s="349"/>
      <c r="ET119" s="352"/>
      <c r="EU119" s="366" t="s">
        <v>413</v>
      </c>
      <c r="EV119" s="349"/>
      <c r="EW119" s="349"/>
      <c r="EX119" s="349"/>
      <c r="EY119" s="349"/>
      <c r="EZ119" s="349"/>
      <c r="FA119" s="352"/>
    </row>
    <row r="120" spans="145:157">
      <c r="EO120" s="366"/>
      <c r="EP120" s="349"/>
      <c r="EQ120" s="349"/>
      <c r="ER120" s="349"/>
      <c r="ES120" s="349"/>
      <c r="ET120" s="352"/>
      <c r="EU120" s="366" t="s">
        <v>303</v>
      </c>
      <c r="EV120" s="349"/>
      <c r="EW120" s="349"/>
      <c r="EX120" s="349"/>
      <c r="EY120" s="349"/>
      <c r="EZ120" s="349"/>
      <c r="FA120" s="352"/>
    </row>
    <row r="121" spans="145:157">
      <c r="EO121" s="366" t="s">
        <v>374</v>
      </c>
      <c r="EP121" s="349"/>
      <c r="EQ121" s="349"/>
      <c r="ER121" s="349"/>
      <c r="ES121" s="349"/>
      <c r="ET121" s="352"/>
      <c r="EU121" s="366" t="s">
        <v>407</v>
      </c>
      <c r="EV121" s="349"/>
      <c r="EW121" s="349"/>
      <c r="EX121" s="349"/>
      <c r="EY121" s="349"/>
      <c r="EZ121" s="349"/>
      <c r="FA121" s="352"/>
    </row>
    <row r="122" spans="145:157">
      <c r="EO122" s="366"/>
      <c r="EP122" s="349"/>
      <c r="EQ122" s="349"/>
      <c r="ER122" s="349"/>
      <c r="ES122" s="349"/>
      <c r="ET122" s="352"/>
      <c r="EU122" s="366" t="s">
        <v>311</v>
      </c>
      <c r="EV122" s="349"/>
      <c r="EW122" s="349"/>
      <c r="EX122" s="349"/>
      <c r="EY122" s="349"/>
      <c r="EZ122" s="349"/>
      <c r="FA122" s="352"/>
    </row>
    <row r="123" spans="145:157">
      <c r="EO123" s="366" t="s">
        <v>375</v>
      </c>
      <c r="EP123" s="349"/>
      <c r="EQ123" s="349"/>
      <c r="ER123" s="349"/>
      <c r="ES123" s="349"/>
      <c r="ET123" s="352"/>
      <c r="EU123" s="366"/>
      <c r="EV123" s="349"/>
      <c r="EW123" s="349"/>
      <c r="EX123" s="349"/>
      <c r="EY123" s="349"/>
      <c r="EZ123" s="349"/>
      <c r="FA123" s="352"/>
    </row>
    <row r="124" spans="145:157">
      <c r="EO124" s="366"/>
      <c r="EP124" s="349"/>
      <c r="EQ124" s="349"/>
      <c r="ER124" s="349"/>
      <c r="ES124" s="349"/>
      <c r="ET124" s="352"/>
      <c r="EU124" s="366"/>
      <c r="EV124" s="349"/>
      <c r="EW124" s="349"/>
      <c r="EX124" s="349"/>
      <c r="EY124" s="349"/>
      <c r="EZ124" s="349"/>
      <c r="FA124" s="352"/>
    </row>
    <row r="125" spans="145:157">
      <c r="EO125" s="366" t="s">
        <v>306</v>
      </c>
      <c r="EP125" s="349"/>
      <c r="EQ125" s="349"/>
      <c r="ER125" s="349"/>
      <c r="ES125" s="349"/>
      <c r="ET125" s="352"/>
      <c r="EU125" s="366"/>
      <c r="EV125" s="349"/>
      <c r="EW125" s="349"/>
      <c r="EX125" s="349"/>
      <c r="EY125" s="349"/>
      <c r="EZ125" s="349"/>
      <c r="FA125" s="352"/>
    </row>
    <row r="126" spans="145:157">
      <c r="EO126" s="366" t="s">
        <v>376</v>
      </c>
      <c r="EP126" s="349"/>
      <c r="EQ126" s="349"/>
      <c r="ER126" s="349"/>
      <c r="ES126" s="349"/>
      <c r="ET126" s="352"/>
      <c r="EU126" s="366"/>
      <c r="EV126" s="349"/>
      <c r="EW126" s="349"/>
      <c r="EX126" s="349"/>
      <c r="EY126" s="349"/>
      <c r="EZ126" s="349"/>
      <c r="FA126" s="352"/>
    </row>
    <row r="127" spans="145:157">
      <c r="EO127" s="366" t="s">
        <v>377</v>
      </c>
      <c r="EP127" s="349"/>
      <c r="EQ127" s="349"/>
      <c r="ER127" s="349"/>
      <c r="ES127" s="349"/>
      <c r="ET127" s="352"/>
      <c r="EU127" s="366"/>
      <c r="EV127" s="349"/>
      <c r="EW127" s="349"/>
      <c r="EX127" s="349"/>
      <c r="EY127" s="349"/>
      <c r="EZ127" s="349"/>
      <c r="FA127" s="352"/>
    </row>
    <row r="128" spans="145:157">
      <c r="EO128" s="366" t="s">
        <v>378</v>
      </c>
      <c r="EP128" s="349"/>
      <c r="EQ128" s="349"/>
      <c r="ER128" s="349"/>
      <c r="ES128" s="349"/>
      <c r="ET128" s="352"/>
      <c r="EU128" s="366"/>
      <c r="EV128" s="349"/>
      <c r="EW128" s="349"/>
      <c r="EX128" s="349"/>
      <c r="EY128" s="349"/>
      <c r="EZ128" s="349"/>
      <c r="FA128" s="352"/>
    </row>
    <row r="129" spans="145:157">
      <c r="EO129" s="366" t="s">
        <v>344</v>
      </c>
      <c r="EP129" s="349"/>
      <c r="EQ129" s="349"/>
      <c r="ER129" s="349"/>
      <c r="ES129" s="349"/>
      <c r="ET129" s="352"/>
      <c r="EU129" s="366"/>
      <c r="EV129" s="349"/>
      <c r="EW129" s="349"/>
      <c r="EX129" s="349"/>
      <c r="EY129" s="349"/>
      <c r="EZ129" s="349"/>
      <c r="FA129" s="352"/>
    </row>
    <row r="130" spans="145:157">
      <c r="EO130" s="366" t="s">
        <v>379</v>
      </c>
      <c r="EP130" s="349"/>
      <c r="EQ130" s="349"/>
      <c r="ER130" s="349"/>
      <c r="ES130" s="349"/>
      <c r="ET130" s="352"/>
      <c r="EU130" s="366"/>
      <c r="EV130" s="349"/>
      <c r="EW130" s="349"/>
      <c r="EX130" s="349"/>
      <c r="EY130" s="349"/>
      <c r="EZ130" s="349"/>
      <c r="FA130" s="352"/>
    </row>
    <row r="131" spans="145:157">
      <c r="EO131" s="366" t="s">
        <v>380</v>
      </c>
      <c r="EP131" s="349"/>
      <c r="EQ131" s="349"/>
      <c r="ER131" s="349"/>
      <c r="ES131" s="349"/>
      <c r="ET131" s="352"/>
      <c r="EU131" s="366"/>
      <c r="EV131" s="349"/>
      <c r="EW131" s="349"/>
      <c r="EX131" s="349"/>
      <c r="EY131" s="349"/>
      <c r="EZ131" s="349"/>
      <c r="FA131" s="352"/>
    </row>
    <row r="132" spans="145:157">
      <c r="EO132" s="366" t="s">
        <v>307</v>
      </c>
      <c r="EP132" s="349"/>
      <c r="EQ132" s="349"/>
      <c r="ER132" s="349"/>
      <c r="ES132" s="349"/>
      <c r="ET132" s="352"/>
      <c r="EU132" s="366"/>
      <c r="EV132" s="349"/>
      <c r="EW132" s="349"/>
      <c r="EX132" s="349"/>
      <c r="EY132" s="349"/>
      <c r="EZ132" s="349"/>
      <c r="FA132" s="352"/>
    </row>
    <row r="133" spans="145:157">
      <c r="EO133" s="366" t="s">
        <v>381</v>
      </c>
      <c r="EP133" s="349"/>
      <c r="EQ133" s="349"/>
      <c r="ER133" s="349"/>
      <c r="ES133" s="349"/>
      <c r="ET133" s="352"/>
      <c r="EU133" s="366"/>
      <c r="EV133" s="349"/>
      <c r="EW133" s="349"/>
      <c r="EX133" s="349"/>
      <c r="EY133" s="349"/>
      <c r="EZ133" s="349"/>
      <c r="FA133" s="352"/>
    </row>
    <row r="134" spans="145:157">
      <c r="EO134" s="366" t="s">
        <v>382</v>
      </c>
      <c r="EP134" s="349"/>
      <c r="EQ134" s="349"/>
      <c r="ER134" s="349"/>
      <c r="ES134" s="349"/>
      <c r="ET134" s="352"/>
      <c r="EU134" s="366"/>
      <c r="EV134" s="349"/>
      <c r="EW134" s="349"/>
      <c r="EX134" s="349"/>
      <c r="EY134" s="349"/>
      <c r="EZ134" s="349"/>
      <c r="FA134" s="352"/>
    </row>
    <row r="135" spans="145:157" ht="15" thickBot="1">
      <c r="EO135" s="367"/>
      <c r="EP135" s="354"/>
      <c r="EQ135" s="354"/>
      <c r="ER135" s="354"/>
      <c r="ES135" s="354"/>
      <c r="ET135" s="358"/>
      <c r="EU135" s="367"/>
      <c r="EV135" s="354"/>
      <c r="EW135" s="354"/>
      <c r="EX135" s="354"/>
      <c r="EY135" s="354"/>
      <c r="EZ135" s="354"/>
      <c r="FA135" s="358"/>
    </row>
    <row r="136" spans="145:157">
      <c r="EO136" s="364" t="s">
        <v>383</v>
      </c>
      <c r="EP136" s="351"/>
      <c r="EQ136" s="351"/>
      <c r="ER136" s="351"/>
      <c r="ES136" s="351"/>
      <c r="ET136" s="365"/>
      <c r="EU136" s="364" t="s">
        <v>414</v>
      </c>
      <c r="EV136" s="351"/>
      <c r="EW136" s="351"/>
      <c r="EX136" s="351"/>
      <c r="EY136" s="351"/>
      <c r="EZ136" s="351"/>
      <c r="FA136" s="365"/>
    </row>
    <row r="137" spans="145:157">
      <c r="EO137" s="366"/>
      <c r="EP137" s="349"/>
      <c r="EQ137" s="349"/>
      <c r="ER137" s="349"/>
      <c r="ES137" s="349"/>
      <c r="ET137" s="352"/>
      <c r="EU137" s="366"/>
      <c r="EV137" s="349"/>
      <c r="EW137" s="349"/>
      <c r="EX137" s="349"/>
      <c r="EY137" s="349"/>
      <c r="EZ137" s="349"/>
      <c r="FA137" s="352"/>
    </row>
    <row r="138" spans="145:157">
      <c r="EO138" s="366" t="s">
        <v>293</v>
      </c>
      <c r="EP138" s="349"/>
      <c r="EQ138" s="349"/>
      <c r="ER138" s="349"/>
      <c r="ES138" s="349"/>
      <c r="ET138" s="352"/>
      <c r="EU138" s="366" t="s">
        <v>229</v>
      </c>
      <c r="EV138" s="349" t="s">
        <v>294</v>
      </c>
      <c r="EW138" s="349" t="s">
        <v>295</v>
      </c>
      <c r="EX138" s="349" t="s">
        <v>296</v>
      </c>
      <c r="EY138" s="349"/>
      <c r="EZ138" s="349"/>
      <c r="FA138" s="352"/>
    </row>
    <row r="139" spans="145:157">
      <c r="EO139" s="366" t="s">
        <v>384</v>
      </c>
      <c r="EP139" s="349"/>
      <c r="EQ139" s="349"/>
      <c r="ER139" s="349"/>
      <c r="ES139" s="349"/>
      <c r="ET139" s="352"/>
      <c r="EU139" s="366">
        <v>1</v>
      </c>
      <c r="EV139" s="349">
        <v>0.94869999999999999</v>
      </c>
      <c r="EW139" s="349" t="s">
        <v>297</v>
      </c>
      <c r="EX139" s="471">
        <f>(10^EV139)-1</f>
        <v>7.885870915879293</v>
      </c>
      <c r="EY139" s="349" t="str">
        <f>EW139</f>
        <v>A</v>
      </c>
      <c r="EZ139" s="349"/>
      <c r="FA139" s="352"/>
    </row>
    <row r="140" spans="145:157">
      <c r="EO140" s="366" t="s">
        <v>385</v>
      </c>
      <c r="EP140" s="349"/>
      <c r="EQ140" s="349"/>
      <c r="ER140" s="349"/>
      <c r="ES140" s="349"/>
      <c r="ET140" s="352"/>
      <c r="EU140" s="366">
        <v>2</v>
      </c>
      <c r="EV140" s="349">
        <v>0</v>
      </c>
      <c r="EW140" s="349" t="s">
        <v>309</v>
      </c>
      <c r="EX140" s="471">
        <f t="shared" ref="EX140:EX144" si="27">(10^EV140)-1</f>
        <v>0</v>
      </c>
      <c r="EY140" s="349" t="str">
        <f t="shared" ref="EY140:EY144" si="28">EW140</f>
        <v>B</v>
      </c>
      <c r="EZ140" s="349"/>
      <c r="FA140" s="352"/>
    </row>
    <row r="141" spans="145:157">
      <c r="EO141" s="366" t="s">
        <v>386</v>
      </c>
      <c r="EP141" s="349"/>
      <c r="EQ141" s="349"/>
      <c r="ER141" s="349"/>
      <c r="ES141" s="349"/>
      <c r="ET141" s="352"/>
      <c r="EU141" s="366">
        <v>3</v>
      </c>
      <c r="EV141" s="349">
        <v>0.23860000000000001</v>
      </c>
      <c r="EW141" s="349" t="s">
        <v>309</v>
      </c>
      <c r="EX141" s="471">
        <f t="shared" si="27"/>
        <v>0.73220784042882547</v>
      </c>
      <c r="EY141" s="349" t="str">
        <f t="shared" si="28"/>
        <v>B</v>
      </c>
      <c r="EZ141" s="349"/>
      <c r="FA141" s="352"/>
    </row>
    <row r="142" spans="145:157">
      <c r="EO142" s="366" t="s">
        <v>387</v>
      </c>
      <c r="EP142" s="349"/>
      <c r="EQ142" s="349"/>
      <c r="ER142" s="349"/>
      <c r="ES142" s="349"/>
      <c r="ET142" s="352"/>
      <c r="EU142" s="366">
        <v>4</v>
      </c>
      <c r="EV142" s="349">
        <v>0</v>
      </c>
      <c r="EW142" s="349" t="s">
        <v>309</v>
      </c>
      <c r="EX142" s="471">
        <f t="shared" si="27"/>
        <v>0</v>
      </c>
      <c r="EY142" s="349" t="str">
        <f t="shared" si="28"/>
        <v>B</v>
      </c>
      <c r="EZ142" s="349"/>
      <c r="FA142" s="352"/>
    </row>
    <row r="143" spans="145:157">
      <c r="EO143" s="366"/>
      <c r="EP143" s="349"/>
      <c r="EQ143" s="349"/>
      <c r="ER143" s="349"/>
      <c r="ES143" s="349"/>
      <c r="ET143" s="352"/>
      <c r="EU143" s="366">
        <v>5</v>
      </c>
      <c r="EV143" s="349">
        <v>0</v>
      </c>
      <c r="EW143" s="349" t="s">
        <v>309</v>
      </c>
      <c r="EX143" s="471">
        <f t="shared" si="27"/>
        <v>0</v>
      </c>
      <c r="EY143" s="349" t="str">
        <f t="shared" si="28"/>
        <v>B</v>
      </c>
      <c r="EZ143" s="349"/>
      <c r="FA143" s="352"/>
    </row>
    <row r="144" spans="145:157">
      <c r="EO144" s="366" t="s">
        <v>388</v>
      </c>
      <c r="EP144" s="349"/>
      <c r="EQ144" s="349"/>
      <c r="ER144" s="349"/>
      <c r="ES144" s="349"/>
      <c r="ET144" s="352"/>
      <c r="EU144" s="366">
        <v>6</v>
      </c>
      <c r="EV144" s="349">
        <v>0.38600000000000001</v>
      </c>
      <c r="EW144" s="349" t="s">
        <v>309</v>
      </c>
      <c r="EX144" s="471">
        <f t="shared" si="27"/>
        <v>1.4322040090738155</v>
      </c>
      <c r="EY144" s="349" t="str">
        <f t="shared" si="28"/>
        <v>B</v>
      </c>
      <c r="EZ144" s="349"/>
      <c r="FA144" s="352"/>
    </row>
    <row r="145" spans="145:157">
      <c r="EO145" s="366"/>
      <c r="EP145" s="349"/>
      <c r="EQ145" s="349"/>
      <c r="ER145" s="349"/>
      <c r="ES145" s="349"/>
      <c r="ET145" s="352"/>
      <c r="EU145" s="366"/>
      <c r="EV145" s="349"/>
      <c r="EW145" s="475" t="s">
        <v>298</v>
      </c>
      <c r="EX145" s="472" t="s">
        <v>422</v>
      </c>
      <c r="EY145" s="349"/>
      <c r="EZ145" s="349"/>
      <c r="FA145" s="352"/>
    </row>
    <row r="146" spans="145:157">
      <c r="EO146" s="366" t="s">
        <v>299</v>
      </c>
      <c r="EP146" s="349"/>
      <c r="EQ146" s="349"/>
      <c r="ER146" s="349"/>
      <c r="ES146" s="349"/>
      <c r="ET146" s="352"/>
      <c r="EW146" s="475" t="s">
        <v>300</v>
      </c>
      <c r="EX146" s="349" t="s">
        <v>423</v>
      </c>
      <c r="FA146" s="352"/>
    </row>
    <row r="147" spans="145:157">
      <c r="EO147" s="366" t="s">
        <v>302</v>
      </c>
      <c r="EP147" s="349"/>
      <c r="EQ147" s="349"/>
      <c r="ER147" s="349"/>
      <c r="ES147" s="349"/>
      <c r="ET147" s="352"/>
      <c r="FA147" s="352"/>
    </row>
    <row r="148" spans="145:157">
      <c r="EO148" s="366" t="s">
        <v>389</v>
      </c>
      <c r="EP148" s="349"/>
      <c r="EQ148" s="349"/>
      <c r="ER148" s="349"/>
      <c r="ES148" s="349"/>
      <c r="ET148" s="352"/>
      <c r="FA148" s="352"/>
    </row>
    <row r="149" spans="145:157">
      <c r="EO149" s="366" t="s">
        <v>390</v>
      </c>
      <c r="EP149" s="349"/>
      <c r="EQ149" s="349"/>
      <c r="ER149" s="349"/>
      <c r="ES149" s="349"/>
      <c r="ET149" s="352"/>
      <c r="EU149" s="366" t="s">
        <v>415</v>
      </c>
      <c r="EV149" s="349"/>
      <c r="EW149" s="349"/>
      <c r="EX149" s="349"/>
      <c r="EY149" s="349"/>
      <c r="EZ149" s="349"/>
      <c r="FA149" s="352"/>
    </row>
    <row r="150" spans="145:157">
      <c r="EO150" s="366"/>
      <c r="EP150" s="349"/>
      <c r="EQ150" s="349"/>
      <c r="ER150" s="349"/>
      <c r="ES150" s="349"/>
      <c r="ET150" s="352"/>
      <c r="EU150" s="366" t="s">
        <v>416</v>
      </c>
      <c r="EV150" s="349"/>
      <c r="EW150" s="349"/>
      <c r="EX150" s="349"/>
      <c r="EY150" s="349"/>
      <c r="EZ150" s="349"/>
      <c r="FA150" s="352"/>
    </row>
    <row r="151" spans="145:157">
      <c r="EO151" s="366" t="s">
        <v>391</v>
      </c>
      <c r="EP151" s="349"/>
      <c r="EQ151" s="349"/>
      <c r="ER151" s="349"/>
      <c r="ES151" s="349"/>
      <c r="ET151" s="352"/>
      <c r="EU151" s="366" t="s">
        <v>303</v>
      </c>
      <c r="EV151" s="349"/>
      <c r="EW151" s="349"/>
      <c r="EX151" s="349"/>
      <c r="EY151" s="349"/>
      <c r="EZ151" s="349"/>
      <c r="FA151" s="352"/>
    </row>
    <row r="152" spans="145:157">
      <c r="EO152" s="366"/>
      <c r="EP152" s="349"/>
      <c r="EQ152" s="349"/>
      <c r="ER152" s="349"/>
      <c r="ES152" s="349"/>
      <c r="ET152" s="352"/>
      <c r="EU152" s="366" t="s">
        <v>310</v>
      </c>
      <c r="EV152" s="349"/>
      <c r="EW152" s="349"/>
      <c r="EX152" s="349"/>
      <c r="EY152" s="349"/>
      <c r="EZ152" s="349"/>
      <c r="FA152" s="352"/>
    </row>
    <row r="153" spans="145:157">
      <c r="EO153" s="366" t="s">
        <v>392</v>
      </c>
      <c r="EP153" s="349"/>
      <c r="EQ153" s="349"/>
      <c r="ER153" s="349"/>
      <c r="ES153" s="349"/>
      <c r="ET153" s="352"/>
      <c r="EU153" s="366" t="s">
        <v>311</v>
      </c>
      <c r="EV153" s="349"/>
      <c r="EW153" s="349"/>
      <c r="EX153" s="349"/>
      <c r="EY153" s="349"/>
      <c r="EZ153" s="349"/>
      <c r="FA153" s="352"/>
    </row>
    <row r="154" spans="145:157">
      <c r="EO154" s="366"/>
      <c r="EP154" s="349"/>
      <c r="EQ154" s="349"/>
      <c r="ER154" s="349"/>
      <c r="ES154" s="349"/>
      <c r="ET154" s="352"/>
      <c r="EU154" s="366"/>
      <c r="EV154" s="349"/>
      <c r="EW154" s="349"/>
      <c r="EX154" s="349"/>
      <c r="EY154" s="349"/>
      <c r="EZ154" s="349"/>
      <c r="FA154" s="352"/>
    </row>
    <row r="155" spans="145:157">
      <c r="EO155" s="366" t="s">
        <v>306</v>
      </c>
      <c r="EP155" s="349"/>
      <c r="EQ155" s="349"/>
      <c r="ER155" s="349"/>
      <c r="ES155" s="349"/>
      <c r="ET155" s="352"/>
      <c r="EU155" s="366"/>
      <c r="EV155" s="349"/>
      <c r="EW155" s="349"/>
      <c r="EX155" s="349"/>
      <c r="EY155" s="349"/>
      <c r="EZ155" s="349"/>
      <c r="FA155" s="352"/>
    </row>
    <row r="156" spans="145:157">
      <c r="EO156" s="366" t="s">
        <v>393</v>
      </c>
      <c r="EP156" s="349"/>
      <c r="EQ156" s="349"/>
      <c r="ER156" s="349"/>
      <c r="ES156" s="349"/>
      <c r="ET156" s="352"/>
      <c r="EU156" s="366"/>
      <c r="EV156" s="349"/>
      <c r="EW156" s="349"/>
      <c r="EX156" s="349"/>
      <c r="EY156" s="349"/>
      <c r="EZ156" s="349"/>
      <c r="FA156" s="352"/>
    </row>
    <row r="157" spans="145:157">
      <c r="EO157" s="366" t="s">
        <v>394</v>
      </c>
      <c r="EP157" s="349"/>
      <c r="EQ157" s="349"/>
      <c r="ER157" s="349"/>
      <c r="ES157" s="349"/>
      <c r="ET157" s="352"/>
      <c r="EU157" s="366"/>
      <c r="EV157" s="349"/>
      <c r="EW157" s="349"/>
      <c r="EX157" s="349"/>
      <c r="EY157" s="349"/>
      <c r="EZ157" s="349"/>
      <c r="FA157" s="352"/>
    </row>
    <row r="158" spans="145:157">
      <c r="EO158" s="366" t="s">
        <v>395</v>
      </c>
      <c r="EP158" s="349"/>
      <c r="EQ158" s="349"/>
      <c r="ER158" s="349"/>
      <c r="ES158" s="349"/>
      <c r="ET158" s="352"/>
      <c r="EU158" s="366"/>
      <c r="EV158" s="349"/>
      <c r="EW158" s="349"/>
      <c r="EX158" s="349"/>
      <c r="EY158" s="349"/>
      <c r="EZ158" s="349"/>
      <c r="FA158" s="352"/>
    </row>
    <row r="159" spans="145:157">
      <c r="EO159" s="366" t="s">
        <v>361</v>
      </c>
      <c r="EP159" s="349"/>
      <c r="EQ159" s="349"/>
      <c r="ER159" s="349"/>
      <c r="ES159" s="349"/>
      <c r="ET159" s="352"/>
      <c r="EU159" s="366"/>
      <c r="EV159" s="349"/>
      <c r="EW159" s="349"/>
      <c r="EX159" s="349"/>
      <c r="EY159" s="349"/>
      <c r="EZ159" s="349"/>
      <c r="FA159" s="352"/>
    </row>
    <row r="160" spans="145:157">
      <c r="EO160" s="366" t="s">
        <v>396</v>
      </c>
      <c r="EP160" s="349"/>
      <c r="EQ160" s="349"/>
      <c r="ER160" s="349"/>
      <c r="ES160" s="349"/>
      <c r="ET160" s="352"/>
      <c r="EU160" s="366"/>
      <c r="EV160" s="349"/>
      <c r="EW160" s="349"/>
      <c r="EX160" s="349"/>
      <c r="EY160" s="349"/>
      <c r="EZ160" s="349"/>
      <c r="FA160" s="352"/>
    </row>
    <row r="161" spans="145:157">
      <c r="EO161" s="366" t="s">
        <v>397</v>
      </c>
      <c r="EP161" s="349"/>
      <c r="EQ161" s="349"/>
      <c r="ER161" s="349"/>
      <c r="ES161" s="349"/>
      <c r="ET161" s="352"/>
      <c r="EU161" s="366"/>
      <c r="EV161" s="349"/>
      <c r="EW161" s="349"/>
      <c r="EX161" s="349"/>
      <c r="EY161" s="349"/>
      <c r="EZ161" s="349"/>
      <c r="FA161" s="352"/>
    </row>
    <row r="162" spans="145:157">
      <c r="EO162" s="366" t="s">
        <v>307</v>
      </c>
      <c r="EP162" s="349"/>
      <c r="EQ162" s="349"/>
      <c r="ER162" s="349"/>
      <c r="ES162" s="349"/>
      <c r="ET162" s="352"/>
      <c r="EU162" s="366"/>
      <c r="EV162" s="349"/>
      <c r="EW162" s="349"/>
      <c r="EX162" s="349"/>
      <c r="EY162" s="349"/>
      <c r="EZ162" s="349"/>
      <c r="FA162" s="352"/>
    </row>
    <row r="163" spans="145:157">
      <c r="EO163" s="366" t="s">
        <v>398</v>
      </c>
      <c r="EP163" s="349"/>
      <c r="EQ163" s="349"/>
      <c r="ER163" s="349"/>
      <c r="ES163" s="349"/>
      <c r="ET163" s="352"/>
      <c r="EU163" s="366"/>
      <c r="EV163" s="349"/>
      <c r="EW163" s="349"/>
      <c r="EX163" s="349"/>
      <c r="EY163" s="349"/>
      <c r="EZ163" s="349"/>
      <c r="FA163" s="352"/>
    </row>
    <row r="164" spans="145:157">
      <c r="EO164" s="366" t="s">
        <v>399</v>
      </c>
      <c r="EP164" s="349"/>
      <c r="EQ164" s="349"/>
      <c r="ER164" s="349"/>
      <c r="ES164" s="349"/>
      <c r="ET164" s="352"/>
      <c r="EU164" s="366"/>
      <c r="EV164" s="349"/>
      <c r="EW164" s="349"/>
      <c r="EX164" s="349"/>
      <c r="EY164" s="349"/>
      <c r="EZ164" s="349"/>
      <c r="FA164" s="352"/>
    </row>
    <row r="165" spans="145:157">
      <c r="EO165" s="366"/>
      <c r="EP165" s="349"/>
      <c r="EQ165" s="349"/>
      <c r="ER165" s="349"/>
      <c r="ES165" s="349"/>
      <c r="ET165" s="352"/>
      <c r="EU165" s="366"/>
      <c r="EV165" s="349"/>
      <c r="EW165" s="349"/>
      <c r="EX165" s="349"/>
      <c r="EY165" s="349"/>
      <c r="EZ165" s="349"/>
      <c r="FA165" s="352"/>
    </row>
    <row r="166" spans="145:157" ht="15" thickBot="1">
      <c r="EO166" s="367"/>
      <c r="EP166" s="354"/>
      <c r="EQ166" s="354"/>
      <c r="ER166" s="354"/>
      <c r="ES166" s="354"/>
      <c r="ET166" s="358"/>
      <c r="EU166" s="367"/>
      <c r="EV166" s="354"/>
      <c r="EW166" s="354"/>
      <c r="EX166" s="354"/>
      <c r="EY166" s="354"/>
      <c r="EZ166" s="354"/>
      <c r="FA166" s="358"/>
    </row>
  </sheetData>
  <sortState ref="EU139:EU144">
    <sortCondition ref="EU139:EU144"/>
  </sortState>
  <mergeCells count="13">
    <mergeCell ref="DE13:DI13"/>
    <mergeCell ref="G13:P13"/>
    <mergeCell ref="AU13:BD13"/>
    <mergeCell ref="AK13:AT13"/>
    <mergeCell ref="AA13:AJ13"/>
    <mergeCell ref="Q13:Z13"/>
    <mergeCell ref="G12:BD12"/>
    <mergeCell ref="BF13:BO13"/>
    <mergeCell ref="CT13:DC13"/>
    <mergeCell ref="CJ13:CS13"/>
    <mergeCell ref="BZ13:CI13"/>
    <mergeCell ref="BP13:BY13"/>
    <mergeCell ref="BF12:DC12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69"/>
  <sheetViews>
    <sheetView topLeftCell="DZ127" zoomScale="70" zoomScaleNormal="70" workbookViewId="0">
      <selection activeCell="EY139" sqref="EY139:EZ151"/>
    </sheetView>
  </sheetViews>
  <sheetFormatPr defaultRowHeight="14.4"/>
  <cols>
    <col min="2" max="2" width="10.6640625" bestFit="1" customWidth="1"/>
    <col min="3" max="3" width="12.6640625" customWidth="1"/>
    <col min="5" max="5" width="12.88671875" customWidth="1"/>
    <col min="6" max="6" width="5.33203125" customWidth="1"/>
    <col min="7" max="108" width="5.6640625" customWidth="1"/>
    <col min="109" max="113" width="6.6640625" customWidth="1"/>
    <col min="114" max="114" width="24.88671875" customWidth="1"/>
    <col min="115" max="115" width="22.33203125" customWidth="1"/>
    <col min="116" max="116" width="20.6640625" customWidth="1"/>
    <col min="117" max="117" width="19.88671875" customWidth="1"/>
    <col min="118" max="118" width="20" customWidth="1"/>
    <col min="119" max="121" width="6.6640625" customWidth="1"/>
  </cols>
  <sheetData>
    <row r="1" spans="1:158">
      <c r="A1" t="str">
        <f>'[2]Spray Sheet'!A1</f>
        <v>Project</v>
      </c>
      <c r="B1" t="str">
        <f>'Spray Sheet'!B1</f>
        <v>Fungicides for powdery mildew in Mungbean</v>
      </c>
    </row>
    <row r="2" spans="1:158">
      <c r="A2" t="str">
        <f>'[2]Spray Sheet'!A2</f>
        <v>Trial</v>
      </c>
      <c r="B2" t="str">
        <f>'Spray Sheet'!B2</f>
        <v>AM1303</v>
      </c>
    </row>
    <row r="3" spans="1:158">
      <c r="A3" t="str">
        <f>'[2]Spray Sheet'!A3</f>
        <v>District</v>
      </c>
      <c r="B3" t="str">
        <f>'Spray Sheet'!B3</f>
        <v>Premer</v>
      </c>
    </row>
    <row r="4" spans="1:158">
      <c r="A4" t="str">
        <f>'[2]Spray Sheet'!A4</f>
        <v>Property</v>
      </c>
      <c r="B4" t="str">
        <f>'Spray Sheet'!B4</f>
        <v>Ferngrove</v>
      </c>
    </row>
    <row r="6" spans="1:158">
      <c r="B6" s="353" t="s">
        <v>242</v>
      </c>
      <c r="C6" s="450">
        <v>41364</v>
      </c>
    </row>
    <row r="7" spans="1:158">
      <c r="B7" s="353" t="s">
        <v>121</v>
      </c>
      <c r="C7" s="450">
        <v>41333</v>
      </c>
    </row>
    <row r="8" spans="1:158">
      <c r="B8" s="353" t="s">
        <v>123</v>
      </c>
      <c r="C8" s="450">
        <v>41352</v>
      </c>
    </row>
    <row r="9" spans="1:158">
      <c r="B9" s="353" t="s">
        <v>170</v>
      </c>
      <c r="C9" s="450">
        <v>41364</v>
      </c>
    </row>
    <row r="10" spans="1:158" ht="15" thickBot="1">
      <c r="B10" s="353" t="s">
        <v>243</v>
      </c>
      <c r="C10" s="399">
        <f>C6-C7</f>
        <v>31</v>
      </c>
      <c r="DL10" t="s">
        <v>252</v>
      </c>
    </row>
    <row r="11" spans="1:158" ht="15" thickBot="1">
      <c r="B11" s="353" t="s">
        <v>244</v>
      </c>
      <c r="C11" s="399">
        <f>C6-C8</f>
        <v>12</v>
      </c>
      <c r="DL11" s="518" t="s">
        <v>253</v>
      </c>
      <c r="DM11" s="451"/>
      <c r="DN11" s="519"/>
    </row>
    <row r="12" spans="1:158" ht="20.25" customHeight="1" thickBot="1">
      <c r="B12" s="353" t="s">
        <v>245</v>
      </c>
      <c r="C12" s="399">
        <f>C6-C9</f>
        <v>0</v>
      </c>
      <c r="G12" s="602" t="s">
        <v>254</v>
      </c>
      <c r="H12" s="603"/>
      <c r="I12" s="603"/>
      <c r="J12" s="603"/>
      <c r="K12" s="603"/>
      <c r="L12" s="603"/>
      <c r="M12" s="603"/>
      <c r="N12" s="603"/>
      <c r="O12" s="603"/>
      <c r="P12" s="603"/>
      <c r="Q12" s="603"/>
      <c r="R12" s="603"/>
      <c r="S12" s="603"/>
      <c r="T12" s="603"/>
      <c r="U12" s="603"/>
      <c r="V12" s="603"/>
      <c r="W12" s="603"/>
      <c r="X12" s="603"/>
      <c r="Y12" s="603"/>
      <c r="Z12" s="603"/>
      <c r="AA12" s="603"/>
      <c r="AB12" s="603"/>
      <c r="AC12" s="603"/>
      <c r="AD12" s="603"/>
      <c r="AE12" s="603"/>
      <c r="AF12" s="603"/>
      <c r="AG12" s="603"/>
      <c r="AH12" s="603"/>
      <c r="AI12" s="603"/>
      <c r="AJ12" s="603"/>
      <c r="AK12" s="603"/>
      <c r="AL12" s="603"/>
      <c r="AM12" s="603"/>
      <c r="AN12" s="603"/>
      <c r="AO12" s="603"/>
      <c r="AP12" s="603"/>
      <c r="AQ12" s="603"/>
      <c r="AR12" s="603"/>
      <c r="AS12" s="603"/>
      <c r="AT12" s="603"/>
      <c r="AU12" s="603"/>
      <c r="AV12" s="603"/>
      <c r="AW12" s="603"/>
      <c r="AX12" s="603"/>
      <c r="AY12" s="603"/>
      <c r="AZ12" s="603"/>
      <c r="BA12" s="603"/>
      <c r="BB12" s="603"/>
      <c r="BC12" s="603"/>
      <c r="BD12" s="603"/>
      <c r="BF12" s="602" t="s">
        <v>255</v>
      </c>
      <c r="BG12" s="603"/>
      <c r="BH12" s="603"/>
      <c r="BI12" s="603"/>
      <c r="BJ12" s="603"/>
      <c r="BK12" s="603"/>
      <c r="BL12" s="603"/>
      <c r="BM12" s="603"/>
      <c r="BN12" s="603"/>
      <c r="BO12" s="603"/>
      <c r="BP12" s="603"/>
      <c r="BQ12" s="603"/>
      <c r="BR12" s="603"/>
      <c r="BS12" s="603"/>
      <c r="BT12" s="603"/>
      <c r="BU12" s="603"/>
      <c r="BV12" s="603"/>
      <c r="BW12" s="603"/>
      <c r="BX12" s="603"/>
      <c r="BY12" s="603"/>
      <c r="BZ12" s="603"/>
      <c r="CA12" s="603"/>
      <c r="CB12" s="603"/>
      <c r="CC12" s="603"/>
      <c r="CD12" s="603"/>
      <c r="CE12" s="603"/>
      <c r="CF12" s="603"/>
      <c r="CG12" s="603"/>
      <c r="CH12" s="603"/>
      <c r="CI12" s="603"/>
      <c r="CJ12" s="603"/>
      <c r="CK12" s="603"/>
      <c r="CL12" s="603"/>
      <c r="CM12" s="603"/>
      <c r="CN12" s="603"/>
      <c r="CO12" s="603"/>
      <c r="CP12" s="603"/>
      <c r="CQ12" s="603"/>
      <c r="CR12" s="603"/>
      <c r="CS12" s="603"/>
      <c r="CT12" s="603"/>
      <c r="CU12" s="603"/>
      <c r="CV12" s="603"/>
      <c r="CW12" s="603"/>
      <c r="CX12" s="603"/>
      <c r="CY12" s="603"/>
      <c r="CZ12" s="603"/>
      <c r="DA12" s="603"/>
      <c r="DB12" s="603"/>
      <c r="DC12" s="603"/>
      <c r="DJ12" s="379" t="s">
        <v>256</v>
      </c>
      <c r="DK12" s="379" t="s">
        <v>257</v>
      </c>
      <c r="DL12" s="518" t="s">
        <v>258</v>
      </c>
      <c r="DM12" s="451"/>
      <c r="DN12" s="519"/>
    </row>
    <row r="13" spans="1:158" ht="62.25" customHeight="1" thickBot="1">
      <c r="G13" s="604" t="s">
        <v>259</v>
      </c>
      <c r="H13" s="605"/>
      <c r="I13" s="605"/>
      <c r="J13" s="605"/>
      <c r="K13" s="605"/>
      <c r="L13" s="605"/>
      <c r="M13" s="605"/>
      <c r="N13" s="605"/>
      <c r="O13" s="605"/>
      <c r="P13" s="606"/>
      <c r="Q13" s="607" t="s">
        <v>260</v>
      </c>
      <c r="R13" s="608"/>
      <c r="S13" s="608"/>
      <c r="T13" s="608"/>
      <c r="U13" s="608"/>
      <c r="V13" s="608"/>
      <c r="W13" s="608"/>
      <c r="X13" s="608"/>
      <c r="Y13" s="608"/>
      <c r="Z13" s="609"/>
      <c r="AA13" s="607" t="s">
        <v>261</v>
      </c>
      <c r="AB13" s="608"/>
      <c r="AC13" s="608"/>
      <c r="AD13" s="608"/>
      <c r="AE13" s="608"/>
      <c r="AF13" s="608"/>
      <c r="AG13" s="608"/>
      <c r="AH13" s="608"/>
      <c r="AI13" s="608"/>
      <c r="AJ13" s="609"/>
      <c r="AK13" s="607" t="s">
        <v>262</v>
      </c>
      <c r="AL13" s="608"/>
      <c r="AM13" s="608"/>
      <c r="AN13" s="608"/>
      <c r="AO13" s="608"/>
      <c r="AP13" s="608"/>
      <c r="AQ13" s="608"/>
      <c r="AR13" s="608"/>
      <c r="AS13" s="608"/>
      <c r="AT13" s="609"/>
      <c r="AU13" s="607" t="s">
        <v>263</v>
      </c>
      <c r="AV13" s="608"/>
      <c r="AW13" s="608"/>
      <c r="AX13" s="608"/>
      <c r="AY13" s="608"/>
      <c r="AZ13" s="608"/>
      <c r="BA13" s="608"/>
      <c r="BB13" s="608"/>
      <c r="BC13" s="608"/>
      <c r="BD13" s="609"/>
      <c r="BE13" s="452"/>
      <c r="BF13" s="607" t="s">
        <v>259</v>
      </c>
      <c r="BG13" s="608"/>
      <c r="BH13" s="608"/>
      <c r="BI13" s="608"/>
      <c r="BJ13" s="608"/>
      <c r="BK13" s="608"/>
      <c r="BL13" s="608"/>
      <c r="BM13" s="608"/>
      <c r="BN13" s="608"/>
      <c r="BO13" s="609"/>
      <c r="BP13" s="607" t="s">
        <v>260</v>
      </c>
      <c r="BQ13" s="608"/>
      <c r="BR13" s="608"/>
      <c r="BS13" s="608"/>
      <c r="BT13" s="608"/>
      <c r="BU13" s="608"/>
      <c r="BV13" s="608"/>
      <c r="BW13" s="608"/>
      <c r="BX13" s="608"/>
      <c r="BY13" s="609"/>
      <c r="BZ13" s="607" t="s">
        <v>261</v>
      </c>
      <c r="CA13" s="608"/>
      <c r="CB13" s="608"/>
      <c r="CC13" s="608"/>
      <c r="CD13" s="608"/>
      <c r="CE13" s="608"/>
      <c r="CF13" s="608"/>
      <c r="CG13" s="608"/>
      <c r="CH13" s="608"/>
      <c r="CI13" s="609"/>
      <c r="CJ13" s="607" t="s">
        <v>262</v>
      </c>
      <c r="CK13" s="608"/>
      <c r="CL13" s="608"/>
      <c r="CM13" s="608"/>
      <c r="CN13" s="608"/>
      <c r="CO13" s="608"/>
      <c r="CP13" s="608"/>
      <c r="CQ13" s="608"/>
      <c r="CR13" s="608"/>
      <c r="CS13" s="609"/>
      <c r="CT13" s="607" t="s">
        <v>263</v>
      </c>
      <c r="CU13" s="608"/>
      <c r="CV13" s="608"/>
      <c r="CW13" s="608"/>
      <c r="CX13" s="608"/>
      <c r="CY13" s="608"/>
      <c r="CZ13" s="608"/>
      <c r="DA13" s="608"/>
      <c r="DB13" s="608"/>
      <c r="DC13" s="609"/>
      <c r="DD13" s="359"/>
      <c r="DE13" s="607" t="s">
        <v>264</v>
      </c>
      <c r="DF13" s="608"/>
      <c r="DG13" s="608"/>
      <c r="DH13" s="608"/>
      <c r="DI13" s="609"/>
      <c r="DJ13" s="453" t="s">
        <v>265</v>
      </c>
      <c r="DK13" s="454" t="s">
        <v>266</v>
      </c>
      <c r="DL13" s="455" t="s">
        <v>267</v>
      </c>
      <c r="DM13" s="455" t="s">
        <v>268</v>
      </c>
      <c r="DN13" s="455" t="s">
        <v>269</v>
      </c>
      <c r="DO13" s="456"/>
      <c r="DP13" s="456"/>
      <c r="DQ13" s="456"/>
    </row>
    <row r="14" spans="1:158" ht="53.25" customHeight="1" thickBot="1">
      <c r="A14" s="378" t="s">
        <v>229</v>
      </c>
      <c r="B14" s="378" t="s">
        <v>235</v>
      </c>
      <c r="C14" s="378" t="s">
        <v>48</v>
      </c>
      <c r="D14" s="378" t="s">
        <v>124</v>
      </c>
      <c r="E14" s="457"/>
      <c r="F14" s="457"/>
      <c r="G14" s="516">
        <v>1</v>
      </c>
      <c r="H14" s="459">
        <v>2</v>
      </c>
      <c r="I14" s="459">
        <v>3</v>
      </c>
      <c r="J14" s="459">
        <v>4</v>
      </c>
      <c r="K14" s="459">
        <v>5</v>
      </c>
      <c r="L14" s="459">
        <v>6</v>
      </c>
      <c r="M14" s="459">
        <v>7</v>
      </c>
      <c r="N14" s="459">
        <v>8</v>
      </c>
      <c r="O14" s="459">
        <v>9</v>
      </c>
      <c r="P14" s="517">
        <v>10</v>
      </c>
      <c r="Q14" s="516">
        <v>1</v>
      </c>
      <c r="R14" s="459">
        <v>2</v>
      </c>
      <c r="S14" s="459">
        <v>3</v>
      </c>
      <c r="T14" s="459">
        <v>4</v>
      </c>
      <c r="U14" s="459">
        <v>5</v>
      </c>
      <c r="V14" s="459">
        <v>6</v>
      </c>
      <c r="W14" s="459">
        <v>7</v>
      </c>
      <c r="X14" s="459">
        <v>8</v>
      </c>
      <c r="Y14" s="459">
        <v>9</v>
      </c>
      <c r="Z14" s="517">
        <v>10</v>
      </c>
      <c r="AA14" s="516">
        <v>1</v>
      </c>
      <c r="AB14" s="459">
        <v>2</v>
      </c>
      <c r="AC14" s="459">
        <v>3</v>
      </c>
      <c r="AD14" s="459">
        <v>4</v>
      </c>
      <c r="AE14" s="459">
        <v>5</v>
      </c>
      <c r="AF14" s="459">
        <v>6</v>
      </c>
      <c r="AG14" s="459">
        <v>7</v>
      </c>
      <c r="AH14" s="459">
        <v>8</v>
      </c>
      <c r="AI14" s="459">
        <v>9</v>
      </c>
      <c r="AJ14" s="517">
        <v>10</v>
      </c>
      <c r="AK14" s="516">
        <v>1</v>
      </c>
      <c r="AL14" s="459">
        <v>2</v>
      </c>
      <c r="AM14" s="459">
        <v>3</v>
      </c>
      <c r="AN14" s="459">
        <v>4</v>
      </c>
      <c r="AO14" s="459">
        <v>5</v>
      </c>
      <c r="AP14" s="459">
        <v>6</v>
      </c>
      <c r="AQ14" s="459">
        <v>7</v>
      </c>
      <c r="AR14" s="459">
        <v>8</v>
      </c>
      <c r="AS14" s="459">
        <v>9</v>
      </c>
      <c r="AT14" s="517">
        <v>10</v>
      </c>
      <c r="AU14" s="516">
        <v>1</v>
      </c>
      <c r="AV14" s="459">
        <v>2</v>
      </c>
      <c r="AW14" s="459">
        <v>3</v>
      </c>
      <c r="AX14" s="459">
        <v>4</v>
      </c>
      <c r="AY14" s="459">
        <v>5</v>
      </c>
      <c r="AZ14" s="459">
        <v>6</v>
      </c>
      <c r="BA14" s="459">
        <v>7</v>
      </c>
      <c r="BB14" s="459">
        <v>8</v>
      </c>
      <c r="BC14" s="459">
        <v>9</v>
      </c>
      <c r="BD14" s="517">
        <v>10</v>
      </c>
      <c r="BE14" s="459"/>
      <c r="BF14" s="516">
        <v>1</v>
      </c>
      <c r="BG14" s="459">
        <v>2</v>
      </c>
      <c r="BH14" s="459">
        <v>3</v>
      </c>
      <c r="BI14" s="459">
        <v>4</v>
      </c>
      <c r="BJ14" s="459">
        <v>5</v>
      </c>
      <c r="BK14" s="459">
        <v>6</v>
      </c>
      <c r="BL14" s="459">
        <v>7</v>
      </c>
      <c r="BM14" s="459">
        <v>8</v>
      </c>
      <c r="BN14" s="459">
        <v>9</v>
      </c>
      <c r="BO14" s="517">
        <v>10</v>
      </c>
      <c r="BP14" s="516">
        <v>1</v>
      </c>
      <c r="BQ14" s="459">
        <v>2</v>
      </c>
      <c r="BR14" s="459">
        <v>3</v>
      </c>
      <c r="BS14" s="459">
        <v>4</v>
      </c>
      <c r="BT14" s="459">
        <v>5</v>
      </c>
      <c r="BU14" s="459">
        <v>6</v>
      </c>
      <c r="BV14" s="459">
        <v>7</v>
      </c>
      <c r="BW14" s="459">
        <v>8</v>
      </c>
      <c r="BX14" s="459">
        <v>9</v>
      </c>
      <c r="BY14" s="517">
        <v>10</v>
      </c>
      <c r="BZ14" s="516">
        <v>1</v>
      </c>
      <c r="CA14" s="459">
        <v>2</v>
      </c>
      <c r="CB14" s="459">
        <v>3</v>
      </c>
      <c r="CC14" s="459">
        <v>4</v>
      </c>
      <c r="CD14" s="459">
        <v>5</v>
      </c>
      <c r="CE14" s="459">
        <v>6</v>
      </c>
      <c r="CF14" s="459">
        <v>7</v>
      </c>
      <c r="CG14" s="459">
        <v>8</v>
      </c>
      <c r="CH14" s="459">
        <v>9</v>
      </c>
      <c r="CI14" s="517">
        <v>10</v>
      </c>
      <c r="CJ14" s="516">
        <v>1</v>
      </c>
      <c r="CK14" s="459">
        <v>2</v>
      </c>
      <c r="CL14" s="459">
        <v>3</v>
      </c>
      <c r="CM14" s="459">
        <v>4</v>
      </c>
      <c r="CN14" s="459">
        <v>5</v>
      </c>
      <c r="CO14" s="459">
        <v>6</v>
      </c>
      <c r="CP14" s="459">
        <v>7</v>
      </c>
      <c r="CQ14" s="459">
        <v>8</v>
      </c>
      <c r="CR14" s="459">
        <v>9</v>
      </c>
      <c r="CS14" s="517">
        <v>10</v>
      </c>
      <c r="CT14" s="516">
        <v>1</v>
      </c>
      <c r="CU14" s="459">
        <v>2</v>
      </c>
      <c r="CV14" s="459">
        <v>3</v>
      </c>
      <c r="CW14" s="459">
        <v>4</v>
      </c>
      <c r="CX14" s="459">
        <v>5</v>
      </c>
      <c r="CY14" s="459">
        <v>6</v>
      </c>
      <c r="CZ14" s="459">
        <v>7</v>
      </c>
      <c r="DA14" s="459">
        <v>8</v>
      </c>
      <c r="DB14" s="459">
        <v>9</v>
      </c>
      <c r="DC14" s="517">
        <v>10</v>
      </c>
      <c r="DE14" s="461">
        <v>1</v>
      </c>
      <c r="DF14" s="462">
        <v>2</v>
      </c>
      <c r="DG14" s="462">
        <v>3</v>
      </c>
      <c r="DH14" s="462">
        <v>4</v>
      </c>
      <c r="DI14" s="463">
        <v>5</v>
      </c>
      <c r="DJ14" s="464" t="s">
        <v>271</v>
      </c>
      <c r="DK14" s="465" t="s">
        <v>272</v>
      </c>
      <c r="DL14" s="466" t="s">
        <v>273</v>
      </c>
      <c r="DM14" s="465" t="s">
        <v>274</v>
      </c>
      <c r="DN14" s="467" t="s">
        <v>275</v>
      </c>
      <c r="DO14" s="468"/>
      <c r="DP14" s="378" t="s">
        <v>229</v>
      </c>
      <c r="DQ14" s="378" t="s">
        <v>235</v>
      </c>
      <c r="DR14" s="378" t="s">
        <v>48</v>
      </c>
      <c r="DS14" s="378" t="s">
        <v>124</v>
      </c>
      <c r="DT14" s="378" t="s">
        <v>271</v>
      </c>
      <c r="DU14" s="378" t="s">
        <v>276</v>
      </c>
      <c r="DV14" s="378" t="s">
        <v>277</v>
      </c>
      <c r="DW14" s="378" t="s">
        <v>278</v>
      </c>
      <c r="DX14" s="378" t="s">
        <v>272</v>
      </c>
      <c r="DY14" s="378" t="s">
        <v>279</v>
      </c>
      <c r="DZ14" s="378" t="s">
        <v>280</v>
      </c>
      <c r="EA14" s="378" t="s">
        <v>281</v>
      </c>
      <c r="EB14" s="378" t="s">
        <v>273</v>
      </c>
      <c r="EC14" s="378" t="s">
        <v>282</v>
      </c>
      <c r="ED14" s="378" t="s">
        <v>283</v>
      </c>
      <c r="EE14" s="378" t="s">
        <v>284</v>
      </c>
      <c r="EF14" s="378" t="s">
        <v>274</v>
      </c>
      <c r="EG14" s="378" t="s">
        <v>285</v>
      </c>
      <c r="EH14" s="378" t="s">
        <v>286</v>
      </c>
      <c r="EI14" s="378" t="s">
        <v>287</v>
      </c>
      <c r="EJ14" s="378" t="s">
        <v>275</v>
      </c>
      <c r="EK14" s="378" t="s">
        <v>288</v>
      </c>
      <c r="EL14" s="378" t="s">
        <v>289</v>
      </c>
      <c r="EM14" s="378" t="s">
        <v>290</v>
      </c>
      <c r="EO14" s="364" t="s">
        <v>451</v>
      </c>
      <c r="EP14" s="351"/>
      <c r="EQ14" s="351"/>
      <c r="ER14" s="351"/>
      <c r="ES14" s="351"/>
      <c r="ET14" s="351"/>
      <c r="EU14" s="365"/>
      <c r="EV14" s="364" t="s">
        <v>540</v>
      </c>
      <c r="EW14" s="351"/>
      <c r="EX14" s="351"/>
      <c r="EY14" s="351"/>
      <c r="EZ14" s="351"/>
      <c r="FA14" s="351"/>
      <c r="FB14" s="365"/>
    </row>
    <row r="15" spans="1:158">
      <c r="A15" s="379">
        <v>9</v>
      </c>
      <c r="B15" s="379">
        <v>1</v>
      </c>
      <c r="C15" s="379">
        <v>1</v>
      </c>
      <c r="D15" s="379">
        <v>1</v>
      </c>
      <c r="E15" s="379"/>
      <c r="F15" s="379"/>
      <c r="G15" s="469">
        <v>0</v>
      </c>
      <c r="H15" s="434">
        <v>0</v>
      </c>
      <c r="I15" s="434">
        <v>0</v>
      </c>
      <c r="J15" s="434">
        <v>0</v>
      </c>
      <c r="K15" s="434">
        <v>0</v>
      </c>
      <c r="L15" s="434">
        <v>0</v>
      </c>
      <c r="M15" s="434">
        <v>0</v>
      </c>
      <c r="N15" s="434">
        <v>0</v>
      </c>
      <c r="O15" s="434">
        <v>0</v>
      </c>
      <c r="P15" s="356">
        <v>0</v>
      </c>
      <c r="Q15" s="469">
        <v>0</v>
      </c>
      <c r="R15" s="434">
        <v>0</v>
      </c>
      <c r="S15" s="434">
        <v>0</v>
      </c>
      <c r="T15" s="434">
        <v>0</v>
      </c>
      <c r="U15" s="434">
        <v>0</v>
      </c>
      <c r="V15" s="434">
        <v>0</v>
      </c>
      <c r="W15" s="434">
        <v>0</v>
      </c>
      <c r="X15" s="434">
        <v>0</v>
      </c>
      <c r="Y15" s="434">
        <v>0</v>
      </c>
      <c r="Z15" s="356">
        <v>0</v>
      </c>
      <c r="AA15" s="469">
        <v>0</v>
      </c>
      <c r="AB15" s="434">
        <v>0</v>
      </c>
      <c r="AC15" s="434">
        <v>0</v>
      </c>
      <c r="AD15" s="434">
        <v>0</v>
      </c>
      <c r="AE15" s="434">
        <v>0</v>
      </c>
      <c r="AF15" s="434">
        <v>0</v>
      </c>
      <c r="AG15" s="434">
        <v>0</v>
      </c>
      <c r="AH15" s="434">
        <v>0</v>
      </c>
      <c r="AI15" s="434">
        <v>0</v>
      </c>
      <c r="AJ15" s="356">
        <v>0</v>
      </c>
      <c r="AK15" s="469">
        <v>0</v>
      </c>
      <c r="AL15" s="434">
        <v>0</v>
      </c>
      <c r="AM15" s="434">
        <v>0</v>
      </c>
      <c r="AN15" s="434">
        <v>0</v>
      </c>
      <c r="AO15" s="434">
        <v>0</v>
      </c>
      <c r="AP15" s="434">
        <v>0</v>
      </c>
      <c r="AQ15" s="434">
        <v>0</v>
      </c>
      <c r="AR15" s="434">
        <v>0</v>
      </c>
      <c r="AS15" s="434">
        <v>0</v>
      </c>
      <c r="AT15" s="356">
        <v>0</v>
      </c>
      <c r="AU15" s="469">
        <v>0</v>
      </c>
      <c r="AV15" s="434">
        <v>0</v>
      </c>
      <c r="AW15" s="434">
        <v>0</v>
      </c>
      <c r="AX15" s="434">
        <v>0</v>
      </c>
      <c r="AY15" s="434">
        <v>0</v>
      </c>
      <c r="AZ15" s="434">
        <v>0</v>
      </c>
      <c r="BA15" s="434">
        <v>0</v>
      </c>
      <c r="BB15" s="434">
        <v>0</v>
      </c>
      <c r="BC15" s="434">
        <v>0</v>
      </c>
      <c r="BD15" s="356">
        <v>0</v>
      </c>
      <c r="BE15" s="379"/>
      <c r="BF15" s="469">
        <v>0</v>
      </c>
      <c r="BG15" s="434">
        <v>0</v>
      </c>
      <c r="BH15" s="434">
        <v>0</v>
      </c>
      <c r="BI15" s="434">
        <v>0</v>
      </c>
      <c r="BJ15" s="434">
        <v>0</v>
      </c>
      <c r="BK15" s="434">
        <v>0</v>
      </c>
      <c r="BL15" s="434">
        <v>0</v>
      </c>
      <c r="BM15" s="434">
        <v>0</v>
      </c>
      <c r="BN15" s="434">
        <v>0</v>
      </c>
      <c r="BO15" s="356">
        <v>0</v>
      </c>
      <c r="BP15" s="469">
        <v>0</v>
      </c>
      <c r="BQ15" s="434">
        <v>0</v>
      </c>
      <c r="BR15" s="434">
        <v>0</v>
      </c>
      <c r="BS15" s="434">
        <v>0</v>
      </c>
      <c r="BT15" s="434">
        <v>0</v>
      </c>
      <c r="BU15" s="434">
        <v>0</v>
      </c>
      <c r="BV15" s="434">
        <v>0</v>
      </c>
      <c r="BW15" s="434">
        <v>0</v>
      </c>
      <c r="BX15" s="434">
        <v>0</v>
      </c>
      <c r="BY15" s="356">
        <v>0</v>
      </c>
      <c r="BZ15" s="469">
        <v>0</v>
      </c>
      <c r="CA15" s="434">
        <v>0</v>
      </c>
      <c r="CB15" s="434">
        <v>0</v>
      </c>
      <c r="CC15" s="434">
        <v>0</v>
      </c>
      <c r="CD15" s="434">
        <v>0</v>
      </c>
      <c r="CE15" s="434">
        <v>0</v>
      </c>
      <c r="CF15" s="434">
        <v>0</v>
      </c>
      <c r="CG15" s="434">
        <v>0</v>
      </c>
      <c r="CH15" s="434">
        <v>0</v>
      </c>
      <c r="CI15" s="356">
        <v>0</v>
      </c>
      <c r="CJ15" s="469">
        <v>0</v>
      </c>
      <c r="CK15" s="434">
        <v>0</v>
      </c>
      <c r="CL15" s="434">
        <v>0</v>
      </c>
      <c r="CM15" s="434">
        <v>0</v>
      </c>
      <c r="CN15" s="434">
        <v>0</v>
      </c>
      <c r="CO15" s="434">
        <v>0</v>
      </c>
      <c r="CP15" s="434">
        <v>0</v>
      </c>
      <c r="CQ15" s="434">
        <v>0</v>
      </c>
      <c r="CR15" s="434">
        <v>0</v>
      </c>
      <c r="CS15" s="356">
        <v>0</v>
      </c>
      <c r="CT15" s="469">
        <v>0</v>
      </c>
      <c r="CU15" s="434">
        <v>0</v>
      </c>
      <c r="CV15" s="434">
        <v>0</v>
      </c>
      <c r="CW15" s="434">
        <v>0</v>
      </c>
      <c r="CX15" s="434">
        <v>0</v>
      </c>
      <c r="CY15" s="434">
        <v>0</v>
      </c>
      <c r="CZ15" s="434">
        <v>0</v>
      </c>
      <c r="DA15" s="434">
        <v>0</v>
      </c>
      <c r="DB15" s="434">
        <v>0</v>
      </c>
      <c r="DC15" s="356">
        <v>0</v>
      </c>
      <c r="DE15" s="379">
        <f>COUNTIF(G15:P15,"&gt;0")</f>
        <v>0</v>
      </c>
      <c r="DF15" s="379">
        <f>COUNTIF(Q15:Z15,"&gt;0")</f>
        <v>0</v>
      </c>
      <c r="DG15" s="379">
        <f>COUNTIF(AA15:AJ15,"&gt;0")</f>
        <v>0</v>
      </c>
      <c r="DH15" s="379">
        <f>COUNTIF(AK15:AT15,"&gt;0")</f>
        <v>0</v>
      </c>
      <c r="DI15" s="379">
        <f>COUNTIF(AU15:BD15,"&gt;0")</f>
        <v>0</v>
      </c>
      <c r="DJ15" s="470">
        <f>SUM(G15:BD15)/50</f>
        <v>0</v>
      </c>
      <c r="DK15" s="470">
        <f>(SUM(DE15:DI15)/50)*100</f>
        <v>0</v>
      </c>
      <c r="DL15" s="379">
        <f>(COUNTIF(BF15:DC15,"3")/50)*100</f>
        <v>0</v>
      </c>
      <c r="DM15" s="379">
        <f>(COUNTIF(BF15:DC15,"2")/50)*100</f>
        <v>0</v>
      </c>
      <c r="DN15" s="379">
        <f>(COUNTIF(BF15:DC15,"1")/50)*100</f>
        <v>0</v>
      </c>
      <c r="DP15" s="379">
        <v>1</v>
      </c>
      <c r="DQ15" s="379">
        <v>1</v>
      </c>
      <c r="DR15" s="379">
        <v>2</v>
      </c>
      <c r="DS15" s="379">
        <v>2</v>
      </c>
      <c r="DT15" s="379">
        <v>84.4</v>
      </c>
      <c r="DU15" s="379">
        <f>LOG(DT15+1)</f>
        <v>1.9314578706890051</v>
      </c>
      <c r="DV15" s="379">
        <f>SQRT(DT15+0.5)</f>
        <v>9.2141195998315553</v>
      </c>
      <c r="DW15" s="379">
        <f>ASIN(SQRT(DT15/100))</f>
        <v>1.1647629236022874</v>
      </c>
      <c r="DX15" s="379">
        <v>96</v>
      </c>
      <c r="DY15" s="379">
        <f>LOG(DX15+1)</f>
        <v>1.9867717342662448</v>
      </c>
      <c r="DZ15" s="379">
        <f>SQRT(DX15+0.5)</f>
        <v>9.8234413521942496</v>
      </c>
      <c r="EA15" s="379">
        <f>ASIN(SQRT(DX15/100))</f>
        <v>1.3694384060045657</v>
      </c>
      <c r="EB15" s="379">
        <v>36</v>
      </c>
      <c r="EC15" s="379">
        <f>LOG(EB15+1)</f>
        <v>1.568201724066995</v>
      </c>
      <c r="ED15" s="379">
        <f>SQRT(EB15+0.5)</f>
        <v>6.0415229867972862</v>
      </c>
      <c r="EE15" s="379">
        <f>ASIN(SQRT(EB15/100))</f>
        <v>0.64350110879328437</v>
      </c>
      <c r="EF15" s="379">
        <v>40</v>
      </c>
      <c r="EG15" s="379">
        <f>LOG(EF15+1)</f>
        <v>1.6127838567197355</v>
      </c>
      <c r="EH15" s="379">
        <f>SQRT(EF15+0.5)</f>
        <v>6.3639610306789276</v>
      </c>
      <c r="EI15" s="379">
        <f>ASIN(SQRT(EF15/100))</f>
        <v>0.68471920300228295</v>
      </c>
      <c r="EJ15" s="379">
        <v>22</v>
      </c>
      <c r="EK15" s="379">
        <f>LOG(EJ15+1)</f>
        <v>1.3617278360175928</v>
      </c>
      <c r="EL15" s="379">
        <f>SQRT(EJ15+0.5)</f>
        <v>4.7434164902525691</v>
      </c>
      <c r="EM15" s="379">
        <f>ASIN(SQRT(EJ15/100))</f>
        <v>0.48820526339691722</v>
      </c>
      <c r="EO15" s="366"/>
      <c r="EP15" s="349"/>
      <c r="EQ15" s="349"/>
      <c r="ER15" s="349"/>
      <c r="ES15" s="349"/>
      <c r="ET15" s="349"/>
      <c r="EU15" s="352"/>
      <c r="EV15" s="366"/>
      <c r="EW15" s="349"/>
      <c r="EX15" s="349"/>
      <c r="EY15" s="349"/>
      <c r="EZ15" s="349"/>
      <c r="FA15" s="349"/>
      <c r="FB15" s="352"/>
    </row>
    <row r="16" spans="1:158">
      <c r="A16" s="379">
        <v>1</v>
      </c>
      <c r="B16" s="379">
        <v>1</v>
      </c>
      <c r="C16" s="379">
        <v>2</v>
      </c>
      <c r="D16" s="379">
        <v>2</v>
      </c>
      <c r="E16" s="379"/>
      <c r="F16" s="379"/>
      <c r="G16" s="469">
        <v>100</v>
      </c>
      <c r="H16" s="434">
        <v>100</v>
      </c>
      <c r="I16" s="434">
        <v>100</v>
      </c>
      <c r="J16" s="434">
        <v>100</v>
      </c>
      <c r="K16" s="434">
        <v>100</v>
      </c>
      <c r="L16" s="434">
        <v>100</v>
      </c>
      <c r="M16" s="434">
        <v>100</v>
      </c>
      <c r="N16" s="434">
        <v>100</v>
      </c>
      <c r="O16" s="434">
        <v>100</v>
      </c>
      <c r="P16" s="356">
        <v>10</v>
      </c>
      <c r="Q16" s="469">
        <v>100</v>
      </c>
      <c r="R16" s="434">
        <v>100</v>
      </c>
      <c r="S16" s="434">
        <v>100</v>
      </c>
      <c r="T16" s="434">
        <v>100</v>
      </c>
      <c r="U16" s="434">
        <v>100</v>
      </c>
      <c r="V16" s="434">
        <v>100</v>
      </c>
      <c r="W16" s="434">
        <v>100</v>
      </c>
      <c r="X16" s="434">
        <v>5</v>
      </c>
      <c r="Y16" s="434">
        <v>10</v>
      </c>
      <c r="Z16" s="356">
        <v>0</v>
      </c>
      <c r="AA16" s="469">
        <v>100</v>
      </c>
      <c r="AB16" s="434">
        <v>100</v>
      </c>
      <c r="AC16" s="434">
        <v>100</v>
      </c>
      <c r="AD16" s="434">
        <v>100</v>
      </c>
      <c r="AE16" s="434">
        <v>100</v>
      </c>
      <c r="AF16" s="434">
        <v>100</v>
      </c>
      <c r="AG16" s="434">
        <v>100</v>
      </c>
      <c r="AH16" s="434">
        <v>100</v>
      </c>
      <c r="AI16" s="434">
        <v>100</v>
      </c>
      <c r="AJ16" s="356">
        <v>5</v>
      </c>
      <c r="AK16" s="469">
        <v>100</v>
      </c>
      <c r="AL16" s="434">
        <v>100</v>
      </c>
      <c r="AM16" s="434">
        <v>100</v>
      </c>
      <c r="AN16" s="434">
        <v>100</v>
      </c>
      <c r="AO16" s="434">
        <v>100</v>
      </c>
      <c r="AP16" s="434">
        <v>100</v>
      </c>
      <c r="AQ16" s="434">
        <v>100</v>
      </c>
      <c r="AR16" s="434">
        <v>100</v>
      </c>
      <c r="AS16" s="434">
        <v>50</v>
      </c>
      <c r="AT16" s="356">
        <v>0</v>
      </c>
      <c r="AU16" s="469">
        <v>100</v>
      </c>
      <c r="AV16" s="434">
        <v>100</v>
      </c>
      <c r="AW16" s="434">
        <v>100</v>
      </c>
      <c r="AX16" s="434">
        <v>100</v>
      </c>
      <c r="AY16" s="434">
        <v>100</v>
      </c>
      <c r="AZ16" s="434">
        <v>100</v>
      </c>
      <c r="BA16" s="434">
        <v>100</v>
      </c>
      <c r="BB16" s="434">
        <v>100</v>
      </c>
      <c r="BC16" s="434">
        <v>20</v>
      </c>
      <c r="BD16" s="356">
        <v>20</v>
      </c>
      <c r="BE16" s="379"/>
      <c r="BF16" s="469">
        <v>3</v>
      </c>
      <c r="BG16" s="434">
        <v>3</v>
      </c>
      <c r="BH16" s="434">
        <v>3</v>
      </c>
      <c r="BI16" s="434">
        <v>2</v>
      </c>
      <c r="BJ16" s="434">
        <v>2</v>
      </c>
      <c r="BK16" s="434">
        <v>2</v>
      </c>
      <c r="BL16" s="434">
        <v>2</v>
      </c>
      <c r="BM16" s="434">
        <v>2</v>
      </c>
      <c r="BN16" s="434">
        <v>1</v>
      </c>
      <c r="BO16" s="356">
        <v>1</v>
      </c>
      <c r="BP16" s="469">
        <v>3</v>
      </c>
      <c r="BQ16" s="434">
        <v>3</v>
      </c>
      <c r="BR16" s="434">
        <v>3</v>
      </c>
      <c r="BS16" s="434">
        <v>3</v>
      </c>
      <c r="BT16" s="434">
        <v>2</v>
      </c>
      <c r="BU16" s="434">
        <v>2</v>
      </c>
      <c r="BV16" s="434">
        <v>2</v>
      </c>
      <c r="BW16" s="434">
        <v>1</v>
      </c>
      <c r="BX16" s="434">
        <v>1</v>
      </c>
      <c r="BY16" s="356">
        <v>0</v>
      </c>
      <c r="BZ16" s="469">
        <v>3</v>
      </c>
      <c r="CA16" s="434">
        <v>3</v>
      </c>
      <c r="CB16" s="434">
        <v>3</v>
      </c>
      <c r="CC16" s="434">
        <v>2</v>
      </c>
      <c r="CD16" s="434">
        <v>2</v>
      </c>
      <c r="CE16" s="434">
        <v>2</v>
      </c>
      <c r="CF16" s="434">
        <v>2</v>
      </c>
      <c r="CG16" s="434">
        <v>1</v>
      </c>
      <c r="CH16" s="434">
        <v>1</v>
      </c>
      <c r="CI16" s="356">
        <v>1</v>
      </c>
      <c r="CJ16" s="469">
        <v>3</v>
      </c>
      <c r="CK16" s="434">
        <v>3</v>
      </c>
      <c r="CL16" s="434">
        <v>3</v>
      </c>
      <c r="CM16" s="434">
        <v>3</v>
      </c>
      <c r="CN16" s="434">
        <v>2</v>
      </c>
      <c r="CO16" s="434">
        <v>2</v>
      </c>
      <c r="CP16" s="434">
        <v>2</v>
      </c>
      <c r="CQ16" s="434">
        <v>2</v>
      </c>
      <c r="CR16" s="434">
        <v>1</v>
      </c>
      <c r="CS16" s="356">
        <v>1</v>
      </c>
      <c r="CT16" s="469">
        <v>3</v>
      </c>
      <c r="CU16" s="434">
        <v>3</v>
      </c>
      <c r="CV16" s="434">
        <v>3</v>
      </c>
      <c r="CW16" s="434">
        <v>3</v>
      </c>
      <c r="CX16" s="434">
        <v>2</v>
      </c>
      <c r="CY16" s="434">
        <v>2</v>
      </c>
      <c r="CZ16" s="434">
        <v>2</v>
      </c>
      <c r="DA16" s="434">
        <v>2</v>
      </c>
      <c r="DB16" s="434">
        <v>1</v>
      </c>
      <c r="DC16" s="356">
        <v>1</v>
      </c>
      <c r="DE16" s="379">
        <f t="shared" ref="DE16:DE64" si="0">COUNTIF(G16:P16,"&gt;0")</f>
        <v>10</v>
      </c>
      <c r="DF16" s="379">
        <f t="shared" ref="DF16:DF64" si="1">COUNTIF(Q16:Z16,"&gt;0")</f>
        <v>9</v>
      </c>
      <c r="DG16" s="379">
        <f t="shared" ref="DG16:DG64" si="2">COUNTIF(AA16:AJ16,"&gt;0")</f>
        <v>10</v>
      </c>
      <c r="DH16" s="379">
        <f t="shared" ref="DH16:DH64" si="3">COUNTIF(AK16:AT16,"&gt;0")</f>
        <v>9</v>
      </c>
      <c r="DI16" s="379">
        <f t="shared" ref="DI16:DI64" si="4">COUNTIF(AU16:BD16,"&gt;0")</f>
        <v>10</v>
      </c>
      <c r="DJ16" s="470">
        <f t="shared" ref="DJ16:DJ64" si="5">SUM(G16:BD16)/50</f>
        <v>84.4</v>
      </c>
      <c r="DK16" s="470">
        <f t="shared" ref="DK16:DK64" si="6">(SUM(DE16:DI16)/50)*100</f>
        <v>96</v>
      </c>
      <c r="DL16" s="379">
        <f t="shared" ref="DL16:DL64" si="7">(COUNTIF(BF16:DC16,"3")/50)*100</f>
        <v>36</v>
      </c>
      <c r="DM16" s="379">
        <f t="shared" ref="DM16:DM64" si="8">(COUNTIF(BF16:DC16,"2")/50)*100</f>
        <v>40</v>
      </c>
      <c r="DN16" s="379">
        <f t="shared" ref="DN16:DN64" si="9">(COUNTIF(BF16:DC16,"1")/50)*100</f>
        <v>22</v>
      </c>
      <c r="DP16" s="379">
        <v>1</v>
      </c>
      <c r="DQ16" s="379">
        <v>2</v>
      </c>
      <c r="DR16" s="379">
        <v>15</v>
      </c>
      <c r="DS16" s="379">
        <v>15</v>
      </c>
      <c r="DT16" s="379">
        <v>94.5</v>
      </c>
      <c r="DU16" s="379">
        <f t="shared" ref="DU16:DU47" si="10">LOG(DT16+1)</f>
        <v>1.9800033715837464</v>
      </c>
      <c r="DV16" s="379">
        <f t="shared" ref="DV16:DV47" si="11">SQRT(DT16+0.5)</f>
        <v>9.7467943448089631</v>
      </c>
      <c r="DW16" s="379">
        <f t="shared" ref="DW16:DW47" si="12">ASIN(SQRT(DT16/100))</f>
        <v>1.3340707481588634</v>
      </c>
      <c r="DX16" s="379">
        <v>100</v>
      </c>
      <c r="DY16" s="379">
        <f t="shared" ref="DY16:DY47" si="13">LOG(DX16+1)</f>
        <v>2.0043213737826426</v>
      </c>
      <c r="DZ16" s="379">
        <f t="shared" ref="DZ16:DZ47" si="14">SQRT(DX16+0.5)</f>
        <v>10.024968827881711</v>
      </c>
      <c r="EA16" s="379">
        <f t="shared" ref="EA16:EA47" si="15">ASIN(SQRT(DX16/100))</f>
        <v>1.5707963267948966</v>
      </c>
      <c r="EB16" s="379">
        <v>34</v>
      </c>
      <c r="EC16" s="379">
        <f t="shared" ref="EC16:EC47" si="16">LOG(EB16+1)</f>
        <v>1.5440680443502757</v>
      </c>
      <c r="ED16" s="379">
        <f t="shared" ref="ED16:ED47" si="17">SQRT(EB16+0.5)</f>
        <v>5.873670062235365</v>
      </c>
      <c r="EE16" s="379">
        <f t="shared" ref="EE16:EE47" si="18">ASIN(SQRT(EB16/100))</f>
        <v>0.62253341975013332</v>
      </c>
      <c r="EF16" s="379">
        <v>38</v>
      </c>
      <c r="EG16" s="379">
        <f t="shared" ref="EG16:EG47" si="19">LOG(EF16+1)</f>
        <v>1.5910646070264991</v>
      </c>
      <c r="EH16" s="379">
        <f t="shared" ref="EH16:EH47" si="20">SQRT(EF16+0.5)</f>
        <v>6.2048368229954285</v>
      </c>
      <c r="EI16" s="379">
        <f t="shared" ref="EI16:EI47" si="21">ASIN(SQRT(EF16/100))</f>
        <v>0.66421523787796666</v>
      </c>
      <c r="EJ16" s="379">
        <v>28.000000000000004</v>
      </c>
      <c r="EK16" s="379">
        <f t="shared" ref="EK16:EK47" si="22">LOG(EJ16+1)</f>
        <v>1.4623979978989561</v>
      </c>
      <c r="EL16" s="379">
        <f t="shared" ref="EL16:EL47" si="23">SQRT(EJ16+0.5)</f>
        <v>5.3385391260156556</v>
      </c>
      <c r="EM16" s="379">
        <f t="shared" ref="EM16:EM47" si="24">ASIN(SQRT(EJ16/100))</f>
        <v>0.55759882669953675</v>
      </c>
      <c r="EO16" s="366" t="s">
        <v>452</v>
      </c>
      <c r="EP16" s="349"/>
      <c r="EQ16" s="349"/>
      <c r="ER16" s="349"/>
      <c r="ES16" s="349"/>
      <c r="ET16" s="349"/>
      <c r="EU16" s="352"/>
      <c r="EV16" s="366" t="s">
        <v>541</v>
      </c>
      <c r="EW16" s="349"/>
      <c r="EX16" s="349"/>
      <c r="EY16" s="349"/>
      <c r="EZ16" s="349"/>
      <c r="FA16" s="349"/>
      <c r="FB16" s="352"/>
    </row>
    <row r="17" spans="1:158">
      <c r="A17" s="379">
        <v>5</v>
      </c>
      <c r="B17" s="379">
        <v>1</v>
      </c>
      <c r="C17" s="379">
        <v>3</v>
      </c>
      <c r="D17" s="379">
        <v>3</v>
      </c>
      <c r="E17" s="379"/>
      <c r="F17" s="379"/>
      <c r="G17" s="469">
        <v>10</v>
      </c>
      <c r="H17" s="434">
        <v>20</v>
      </c>
      <c r="I17" s="434">
        <v>20</v>
      </c>
      <c r="J17" s="434">
        <v>20</v>
      </c>
      <c r="K17" s="434">
        <v>0</v>
      </c>
      <c r="L17" s="434">
        <v>0</v>
      </c>
      <c r="M17" s="434">
        <v>0</v>
      </c>
      <c r="N17" s="434">
        <v>0</v>
      </c>
      <c r="O17" s="434">
        <v>0</v>
      </c>
      <c r="P17" s="356">
        <v>0</v>
      </c>
      <c r="Q17" s="469">
        <v>0</v>
      </c>
      <c r="R17" s="434">
        <v>0</v>
      </c>
      <c r="S17" s="434">
        <v>0</v>
      </c>
      <c r="T17" s="434">
        <v>0</v>
      </c>
      <c r="U17" s="434">
        <v>0</v>
      </c>
      <c r="V17" s="434">
        <v>0</v>
      </c>
      <c r="W17" s="434">
        <v>0</v>
      </c>
      <c r="X17" s="434">
        <v>0</v>
      </c>
      <c r="Y17" s="434">
        <v>0</v>
      </c>
      <c r="Z17" s="356">
        <v>0</v>
      </c>
      <c r="AA17" s="469">
        <v>10</v>
      </c>
      <c r="AB17" s="434">
        <v>20</v>
      </c>
      <c r="AC17" s="434">
        <v>20</v>
      </c>
      <c r="AD17" s="434">
        <v>0</v>
      </c>
      <c r="AE17" s="434">
        <v>0</v>
      </c>
      <c r="AF17" s="434">
        <v>0</v>
      </c>
      <c r="AG17" s="434">
        <v>0</v>
      </c>
      <c r="AH17" s="434">
        <v>0</v>
      </c>
      <c r="AI17" s="434">
        <v>0</v>
      </c>
      <c r="AJ17" s="356">
        <v>0</v>
      </c>
      <c r="AK17" s="469">
        <v>100</v>
      </c>
      <c r="AL17" s="434">
        <v>100</v>
      </c>
      <c r="AM17" s="434">
        <v>100</v>
      </c>
      <c r="AN17" s="434">
        <v>100</v>
      </c>
      <c r="AO17" s="434">
        <v>20</v>
      </c>
      <c r="AP17" s="434">
        <v>50</v>
      </c>
      <c r="AQ17" s="434">
        <v>20</v>
      </c>
      <c r="AR17" s="434">
        <v>0</v>
      </c>
      <c r="AS17" s="434">
        <v>0</v>
      </c>
      <c r="AT17" s="356">
        <v>0</v>
      </c>
      <c r="AU17" s="469">
        <v>100</v>
      </c>
      <c r="AV17" s="434">
        <v>100</v>
      </c>
      <c r="AW17" s="434">
        <v>100</v>
      </c>
      <c r="AX17" s="434">
        <v>100</v>
      </c>
      <c r="AY17" s="434">
        <v>5</v>
      </c>
      <c r="AZ17" s="434">
        <v>0</v>
      </c>
      <c r="BA17" s="434">
        <v>0</v>
      </c>
      <c r="BB17" s="434">
        <v>0</v>
      </c>
      <c r="BC17" s="434">
        <v>0</v>
      </c>
      <c r="BD17" s="356">
        <v>0</v>
      </c>
      <c r="BE17" s="379"/>
      <c r="BF17" s="469">
        <v>3</v>
      </c>
      <c r="BG17" s="434">
        <v>2</v>
      </c>
      <c r="BH17" s="434">
        <v>2</v>
      </c>
      <c r="BI17" s="434">
        <v>2</v>
      </c>
      <c r="BJ17" s="434">
        <v>0</v>
      </c>
      <c r="BK17" s="434">
        <v>0</v>
      </c>
      <c r="BL17" s="434">
        <v>0</v>
      </c>
      <c r="BM17" s="434">
        <v>0</v>
      </c>
      <c r="BN17" s="434">
        <v>0</v>
      </c>
      <c r="BO17" s="356">
        <v>0</v>
      </c>
      <c r="BP17" s="469">
        <v>0</v>
      </c>
      <c r="BQ17" s="434">
        <v>0</v>
      </c>
      <c r="BR17" s="434">
        <v>0</v>
      </c>
      <c r="BS17" s="434">
        <v>0</v>
      </c>
      <c r="BT17" s="434">
        <v>0</v>
      </c>
      <c r="BU17" s="434">
        <v>0</v>
      </c>
      <c r="BV17" s="434">
        <v>0</v>
      </c>
      <c r="BW17" s="434">
        <v>0</v>
      </c>
      <c r="BX17" s="434">
        <v>0</v>
      </c>
      <c r="BY17" s="356">
        <v>0</v>
      </c>
      <c r="BZ17" s="469">
        <v>3</v>
      </c>
      <c r="CA17" s="434">
        <v>2</v>
      </c>
      <c r="CB17" s="434">
        <v>2</v>
      </c>
      <c r="CC17" s="434">
        <v>0</v>
      </c>
      <c r="CD17" s="434">
        <v>0</v>
      </c>
      <c r="CE17" s="434">
        <v>0</v>
      </c>
      <c r="CF17" s="434">
        <v>0</v>
      </c>
      <c r="CG17" s="434">
        <v>0</v>
      </c>
      <c r="CH17" s="434">
        <v>0</v>
      </c>
      <c r="CI17" s="356">
        <v>0</v>
      </c>
      <c r="CJ17" s="469">
        <v>3</v>
      </c>
      <c r="CK17" s="434">
        <v>3</v>
      </c>
      <c r="CL17" s="434">
        <v>3</v>
      </c>
      <c r="CM17" s="434">
        <v>3</v>
      </c>
      <c r="CN17" s="434">
        <v>2</v>
      </c>
      <c r="CO17" s="434">
        <v>2</v>
      </c>
      <c r="CP17" s="434">
        <v>2</v>
      </c>
      <c r="CQ17" s="434">
        <v>0</v>
      </c>
      <c r="CR17" s="434">
        <v>0</v>
      </c>
      <c r="CS17" s="356">
        <v>0</v>
      </c>
      <c r="CT17" s="469">
        <v>2</v>
      </c>
      <c r="CU17" s="434">
        <v>2</v>
      </c>
      <c r="CV17" s="434">
        <v>2</v>
      </c>
      <c r="CW17" s="434">
        <v>2</v>
      </c>
      <c r="CX17" s="434">
        <v>1</v>
      </c>
      <c r="CY17" s="434">
        <v>0</v>
      </c>
      <c r="CZ17" s="434">
        <v>0</v>
      </c>
      <c r="DA17" s="434">
        <v>0</v>
      </c>
      <c r="DB17" s="434">
        <v>0</v>
      </c>
      <c r="DC17" s="356">
        <v>0</v>
      </c>
      <c r="DE17" s="379">
        <f t="shared" si="0"/>
        <v>4</v>
      </c>
      <c r="DF17" s="379">
        <f t="shared" si="1"/>
        <v>0</v>
      </c>
      <c r="DG17" s="379">
        <f t="shared" si="2"/>
        <v>3</v>
      </c>
      <c r="DH17" s="379">
        <f t="shared" si="3"/>
        <v>7</v>
      </c>
      <c r="DI17" s="379">
        <f t="shared" si="4"/>
        <v>5</v>
      </c>
      <c r="DJ17" s="470">
        <f t="shared" si="5"/>
        <v>20.3</v>
      </c>
      <c r="DK17" s="470">
        <f t="shared" si="6"/>
        <v>38</v>
      </c>
      <c r="DL17" s="379">
        <f t="shared" si="7"/>
        <v>12</v>
      </c>
      <c r="DM17" s="379">
        <f t="shared" si="8"/>
        <v>24</v>
      </c>
      <c r="DN17" s="379">
        <f t="shared" si="9"/>
        <v>2</v>
      </c>
      <c r="DP17" s="379">
        <v>1</v>
      </c>
      <c r="DQ17" s="379">
        <v>3</v>
      </c>
      <c r="DR17" s="379">
        <v>12</v>
      </c>
      <c r="DS17" s="379">
        <v>37</v>
      </c>
      <c r="DT17" s="379">
        <v>90</v>
      </c>
      <c r="DU17" s="379">
        <f t="shared" si="10"/>
        <v>1.9590413923210936</v>
      </c>
      <c r="DV17" s="379">
        <f t="shared" si="11"/>
        <v>9.5131487952202232</v>
      </c>
      <c r="DW17" s="379">
        <f t="shared" si="12"/>
        <v>1.2490457723982542</v>
      </c>
      <c r="DX17" s="379">
        <v>98</v>
      </c>
      <c r="DY17" s="379">
        <f t="shared" si="13"/>
        <v>1.9956351945975499</v>
      </c>
      <c r="DZ17" s="379">
        <f t="shared" si="14"/>
        <v>9.9247166206396038</v>
      </c>
      <c r="EA17" s="379">
        <f t="shared" si="15"/>
        <v>1.428899272190733</v>
      </c>
      <c r="EB17" s="379">
        <v>34</v>
      </c>
      <c r="EC17" s="379">
        <f t="shared" si="16"/>
        <v>1.5440680443502757</v>
      </c>
      <c r="ED17" s="379">
        <f t="shared" si="17"/>
        <v>5.873670062235365</v>
      </c>
      <c r="EE17" s="379">
        <f t="shared" si="18"/>
        <v>0.62253341975013332</v>
      </c>
      <c r="EF17" s="379">
        <v>38</v>
      </c>
      <c r="EG17" s="379">
        <f t="shared" si="19"/>
        <v>1.5910646070264991</v>
      </c>
      <c r="EH17" s="379">
        <f t="shared" si="20"/>
        <v>6.2048368229954285</v>
      </c>
      <c r="EI17" s="379">
        <f t="shared" si="21"/>
        <v>0.66421523787796666</v>
      </c>
      <c r="EJ17" s="379">
        <v>26</v>
      </c>
      <c r="EK17" s="379">
        <f t="shared" si="22"/>
        <v>1.4313637641589874</v>
      </c>
      <c r="EL17" s="379">
        <f t="shared" si="23"/>
        <v>5.1478150704935004</v>
      </c>
      <c r="EM17" s="379">
        <f t="shared" si="24"/>
        <v>0.53507080719515432</v>
      </c>
      <c r="EO17" s="366"/>
      <c r="EP17" s="349"/>
      <c r="EQ17" s="349"/>
      <c r="ER17" s="349"/>
      <c r="ES17" s="349"/>
      <c r="ET17" s="349"/>
      <c r="EU17" s="352"/>
      <c r="EV17" s="366"/>
      <c r="EW17" s="349"/>
      <c r="EX17" s="349"/>
      <c r="EY17" s="349"/>
      <c r="EZ17" s="349"/>
      <c r="FA17" s="349"/>
      <c r="FB17" s="352"/>
    </row>
    <row r="18" spans="1:158">
      <c r="A18" s="379">
        <v>11</v>
      </c>
      <c r="B18" s="379">
        <v>1</v>
      </c>
      <c r="C18" s="379">
        <v>4</v>
      </c>
      <c r="D18" s="379">
        <v>4</v>
      </c>
      <c r="E18" s="379"/>
      <c r="F18" s="379"/>
      <c r="G18" s="469">
        <v>0</v>
      </c>
      <c r="H18" s="434">
        <v>0</v>
      </c>
      <c r="I18" s="434">
        <v>0</v>
      </c>
      <c r="J18" s="434">
        <v>0</v>
      </c>
      <c r="K18" s="434">
        <v>0</v>
      </c>
      <c r="L18" s="434">
        <v>0</v>
      </c>
      <c r="M18" s="434">
        <v>0</v>
      </c>
      <c r="N18" s="434">
        <v>0</v>
      </c>
      <c r="O18" s="434">
        <v>0</v>
      </c>
      <c r="P18" s="356">
        <v>0</v>
      </c>
      <c r="Q18" s="469">
        <v>0</v>
      </c>
      <c r="R18" s="434">
        <v>0</v>
      </c>
      <c r="S18" s="434">
        <v>0</v>
      </c>
      <c r="T18" s="434">
        <v>0</v>
      </c>
      <c r="U18" s="434">
        <v>0</v>
      </c>
      <c r="V18" s="434">
        <v>0</v>
      </c>
      <c r="W18" s="434">
        <v>0</v>
      </c>
      <c r="X18" s="434">
        <v>0</v>
      </c>
      <c r="Y18" s="434">
        <v>0</v>
      </c>
      <c r="Z18" s="356">
        <v>0</v>
      </c>
      <c r="AA18" s="469">
        <v>0</v>
      </c>
      <c r="AB18" s="434">
        <v>0</v>
      </c>
      <c r="AC18" s="434">
        <v>0</v>
      </c>
      <c r="AD18" s="434">
        <v>0</v>
      </c>
      <c r="AE18" s="434">
        <v>0</v>
      </c>
      <c r="AF18" s="434">
        <v>0</v>
      </c>
      <c r="AG18" s="434">
        <v>0</v>
      </c>
      <c r="AH18" s="434">
        <v>0</v>
      </c>
      <c r="AI18" s="434">
        <v>0</v>
      </c>
      <c r="AJ18" s="356">
        <v>0</v>
      </c>
      <c r="AK18" s="469">
        <v>0</v>
      </c>
      <c r="AL18" s="434">
        <v>0</v>
      </c>
      <c r="AM18" s="434">
        <v>0</v>
      </c>
      <c r="AN18" s="434">
        <v>0</v>
      </c>
      <c r="AO18" s="434">
        <v>0</v>
      </c>
      <c r="AP18" s="434">
        <v>0</v>
      </c>
      <c r="AQ18" s="434">
        <v>0</v>
      </c>
      <c r="AR18" s="434">
        <v>0</v>
      </c>
      <c r="AS18" s="434">
        <v>0</v>
      </c>
      <c r="AT18" s="356">
        <v>0</v>
      </c>
      <c r="AU18" s="469">
        <v>0</v>
      </c>
      <c r="AV18" s="434">
        <v>0</v>
      </c>
      <c r="AW18" s="434">
        <v>0</v>
      </c>
      <c r="AX18" s="434">
        <v>0</v>
      </c>
      <c r="AY18" s="434">
        <v>0</v>
      </c>
      <c r="AZ18" s="434">
        <v>0</v>
      </c>
      <c r="BA18" s="434">
        <v>0</v>
      </c>
      <c r="BB18" s="434">
        <v>0</v>
      </c>
      <c r="BC18" s="434">
        <v>0</v>
      </c>
      <c r="BD18" s="356">
        <v>0</v>
      </c>
      <c r="BE18" s="379"/>
      <c r="BF18" s="469">
        <v>0</v>
      </c>
      <c r="BG18" s="434">
        <v>0</v>
      </c>
      <c r="BH18" s="434">
        <v>0</v>
      </c>
      <c r="BI18" s="434">
        <v>0</v>
      </c>
      <c r="BJ18" s="434">
        <v>0</v>
      </c>
      <c r="BK18" s="434">
        <v>0</v>
      </c>
      <c r="BL18" s="434">
        <v>0</v>
      </c>
      <c r="BM18" s="434">
        <v>0</v>
      </c>
      <c r="BN18" s="434">
        <v>0</v>
      </c>
      <c r="BO18" s="356">
        <v>0</v>
      </c>
      <c r="BP18" s="469">
        <v>0</v>
      </c>
      <c r="BQ18" s="434">
        <v>0</v>
      </c>
      <c r="BR18" s="434">
        <v>0</v>
      </c>
      <c r="BS18" s="434">
        <v>0</v>
      </c>
      <c r="BT18" s="434">
        <v>0</v>
      </c>
      <c r="BU18" s="434">
        <v>0</v>
      </c>
      <c r="BV18" s="434">
        <v>0</v>
      </c>
      <c r="BW18" s="434">
        <v>0</v>
      </c>
      <c r="BX18" s="434">
        <v>0</v>
      </c>
      <c r="BY18" s="356">
        <v>0</v>
      </c>
      <c r="BZ18" s="469">
        <v>0</v>
      </c>
      <c r="CA18" s="434">
        <v>0</v>
      </c>
      <c r="CB18" s="434">
        <v>0</v>
      </c>
      <c r="CC18" s="434">
        <v>0</v>
      </c>
      <c r="CD18" s="434">
        <v>0</v>
      </c>
      <c r="CE18" s="434">
        <v>0</v>
      </c>
      <c r="CF18" s="434">
        <v>0</v>
      </c>
      <c r="CG18" s="434">
        <v>0</v>
      </c>
      <c r="CH18" s="434">
        <v>0</v>
      </c>
      <c r="CI18" s="356">
        <v>0</v>
      </c>
      <c r="CJ18" s="469">
        <v>0</v>
      </c>
      <c r="CK18" s="434">
        <v>0</v>
      </c>
      <c r="CL18" s="434">
        <v>0</v>
      </c>
      <c r="CM18" s="434">
        <v>0</v>
      </c>
      <c r="CN18" s="434">
        <v>0</v>
      </c>
      <c r="CO18" s="434">
        <v>0</v>
      </c>
      <c r="CP18" s="434">
        <v>0</v>
      </c>
      <c r="CQ18" s="434">
        <v>0</v>
      </c>
      <c r="CR18" s="434">
        <v>0</v>
      </c>
      <c r="CS18" s="356">
        <v>0</v>
      </c>
      <c r="CT18" s="469">
        <v>0</v>
      </c>
      <c r="CU18" s="434">
        <v>0</v>
      </c>
      <c r="CV18" s="434">
        <v>0</v>
      </c>
      <c r="CW18" s="434">
        <v>0</v>
      </c>
      <c r="CX18" s="434">
        <v>0</v>
      </c>
      <c r="CY18" s="434">
        <v>0</v>
      </c>
      <c r="CZ18" s="434">
        <v>0</v>
      </c>
      <c r="DA18" s="434">
        <v>0</v>
      </c>
      <c r="DB18" s="434">
        <v>0</v>
      </c>
      <c r="DC18" s="356">
        <v>0</v>
      </c>
      <c r="DE18" s="379">
        <f t="shared" si="0"/>
        <v>0</v>
      </c>
      <c r="DF18" s="379">
        <f t="shared" si="1"/>
        <v>0</v>
      </c>
      <c r="DG18" s="379">
        <f t="shared" si="2"/>
        <v>0</v>
      </c>
      <c r="DH18" s="379">
        <f t="shared" si="3"/>
        <v>0</v>
      </c>
      <c r="DI18" s="379">
        <f t="shared" si="4"/>
        <v>0</v>
      </c>
      <c r="DJ18" s="470">
        <f t="shared" si="5"/>
        <v>0</v>
      </c>
      <c r="DK18" s="470">
        <f t="shared" si="6"/>
        <v>0</v>
      </c>
      <c r="DL18" s="379">
        <f t="shared" si="7"/>
        <v>0</v>
      </c>
      <c r="DM18" s="379">
        <f t="shared" si="8"/>
        <v>0</v>
      </c>
      <c r="DN18" s="379">
        <f t="shared" si="9"/>
        <v>0</v>
      </c>
      <c r="DP18" s="379">
        <v>2</v>
      </c>
      <c r="DQ18" s="379">
        <v>1</v>
      </c>
      <c r="DR18" s="379">
        <v>10</v>
      </c>
      <c r="DS18" s="379">
        <v>10</v>
      </c>
      <c r="DT18" s="379">
        <v>84.4</v>
      </c>
      <c r="DU18" s="379">
        <f t="shared" si="10"/>
        <v>1.9314578706890051</v>
      </c>
      <c r="DV18" s="379">
        <f t="shared" si="11"/>
        <v>9.2141195998315553</v>
      </c>
      <c r="DW18" s="379">
        <f t="shared" si="12"/>
        <v>1.1647629236022874</v>
      </c>
      <c r="DX18" s="379">
        <v>100</v>
      </c>
      <c r="DY18" s="379">
        <f t="shared" si="13"/>
        <v>2.0043213737826426</v>
      </c>
      <c r="DZ18" s="379">
        <f t="shared" si="14"/>
        <v>10.024968827881711</v>
      </c>
      <c r="EA18" s="379">
        <f t="shared" si="15"/>
        <v>1.5707963267948966</v>
      </c>
      <c r="EB18" s="379">
        <v>0</v>
      </c>
      <c r="EC18" s="379">
        <f t="shared" si="16"/>
        <v>0</v>
      </c>
      <c r="ED18" s="379">
        <f t="shared" si="17"/>
        <v>0.70710678118654757</v>
      </c>
      <c r="EE18" s="379">
        <f t="shared" si="18"/>
        <v>0</v>
      </c>
      <c r="EF18" s="379">
        <v>0</v>
      </c>
      <c r="EG18" s="379">
        <f t="shared" si="19"/>
        <v>0</v>
      </c>
      <c r="EH18" s="379">
        <f t="shared" si="20"/>
        <v>0.70710678118654757</v>
      </c>
      <c r="EI18" s="379">
        <f t="shared" si="21"/>
        <v>0</v>
      </c>
      <c r="EJ18" s="379">
        <v>0</v>
      </c>
      <c r="EK18" s="379">
        <f t="shared" si="22"/>
        <v>0</v>
      </c>
      <c r="EL18" s="379">
        <f t="shared" si="23"/>
        <v>0.70710678118654757</v>
      </c>
      <c r="EM18" s="379">
        <f t="shared" si="24"/>
        <v>0</v>
      </c>
      <c r="EO18" s="366" t="s">
        <v>314</v>
      </c>
      <c r="EP18" s="349"/>
      <c r="EQ18" s="349"/>
      <c r="ER18" s="349"/>
      <c r="ES18" s="349"/>
      <c r="ET18" s="349"/>
      <c r="EU18" s="352"/>
      <c r="EV18" s="366" t="s">
        <v>229</v>
      </c>
      <c r="EW18" s="349" t="s">
        <v>294</v>
      </c>
      <c r="EX18" s="349" t="s">
        <v>556</v>
      </c>
      <c r="EY18" s="349"/>
      <c r="EZ18" s="349"/>
      <c r="FA18" s="349"/>
      <c r="FB18" s="352"/>
    </row>
    <row r="19" spans="1:158">
      <c r="A19" s="379">
        <v>10</v>
      </c>
      <c r="B19" s="379">
        <v>1</v>
      </c>
      <c r="C19" s="379">
        <v>5</v>
      </c>
      <c r="D19" s="379">
        <v>5</v>
      </c>
      <c r="E19" s="379"/>
      <c r="F19" s="379"/>
      <c r="G19" s="469">
        <v>100</v>
      </c>
      <c r="H19" s="434">
        <v>100</v>
      </c>
      <c r="I19" s="434">
        <v>100</v>
      </c>
      <c r="J19" s="434">
        <v>0</v>
      </c>
      <c r="K19" s="434">
        <v>0</v>
      </c>
      <c r="L19" s="434">
        <v>0</v>
      </c>
      <c r="M19" s="434">
        <v>0</v>
      </c>
      <c r="N19" s="434">
        <v>0</v>
      </c>
      <c r="O19" s="434">
        <v>0</v>
      </c>
      <c r="P19" s="356">
        <v>0</v>
      </c>
      <c r="Q19" s="469">
        <v>20</v>
      </c>
      <c r="R19" s="434">
        <v>20</v>
      </c>
      <c r="S19" s="434">
        <v>10</v>
      </c>
      <c r="T19" s="434">
        <v>10</v>
      </c>
      <c r="U19" s="434">
        <v>0</v>
      </c>
      <c r="V19" s="434">
        <v>0</v>
      </c>
      <c r="W19" s="434">
        <v>0</v>
      </c>
      <c r="X19" s="434">
        <v>0</v>
      </c>
      <c r="Y19" s="434">
        <v>0</v>
      </c>
      <c r="Z19" s="356">
        <v>0</v>
      </c>
      <c r="AA19" s="469">
        <v>0</v>
      </c>
      <c r="AB19" s="434">
        <v>0</v>
      </c>
      <c r="AC19" s="434">
        <v>0</v>
      </c>
      <c r="AD19" s="434">
        <v>0</v>
      </c>
      <c r="AE19" s="434">
        <v>0</v>
      </c>
      <c r="AF19" s="434">
        <v>0</v>
      </c>
      <c r="AG19" s="434">
        <v>0</v>
      </c>
      <c r="AH19" s="434">
        <v>0</v>
      </c>
      <c r="AI19" s="434">
        <v>0</v>
      </c>
      <c r="AJ19" s="356">
        <v>0</v>
      </c>
      <c r="AK19" s="469">
        <v>20</v>
      </c>
      <c r="AL19" s="434">
        <v>20</v>
      </c>
      <c r="AM19" s="434">
        <v>100</v>
      </c>
      <c r="AN19" s="434">
        <v>100</v>
      </c>
      <c r="AO19" s="434">
        <v>100</v>
      </c>
      <c r="AP19" s="434">
        <v>0</v>
      </c>
      <c r="AQ19" s="434">
        <v>0</v>
      </c>
      <c r="AR19" s="434">
        <v>0</v>
      </c>
      <c r="AS19" s="434">
        <v>0</v>
      </c>
      <c r="AT19" s="356">
        <v>0</v>
      </c>
      <c r="AU19" s="469">
        <v>10</v>
      </c>
      <c r="AV19" s="434">
        <v>50</v>
      </c>
      <c r="AW19" s="434">
        <v>50</v>
      </c>
      <c r="AX19" s="434">
        <v>0</v>
      </c>
      <c r="AY19" s="434">
        <v>0</v>
      </c>
      <c r="AZ19" s="434">
        <v>0</v>
      </c>
      <c r="BA19" s="434">
        <v>0</v>
      </c>
      <c r="BB19" s="434">
        <v>0</v>
      </c>
      <c r="BC19" s="434">
        <v>0</v>
      </c>
      <c r="BD19" s="356">
        <v>0</v>
      </c>
      <c r="BE19" s="379"/>
      <c r="BF19" s="469">
        <v>3</v>
      </c>
      <c r="BG19" s="434">
        <v>3</v>
      </c>
      <c r="BH19" s="434">
        <v>3</v>
      </c>
      <c r="BI19" s="434">
        <v>0</v>
      </c>
      <c r="BJ19" s="434">
        <v>0</v>
      </c>
      <c r="BK19" s="434">
        <v>0</v>
      </c>
      <c r="BL19" s="434">
        <v>0</v>
      </c>
      <c r="BM19" s="434">
        <v>0</v>
      </c>
      <c r="BN19" s="434">
        <v>0</v>
      </c>
      <c r="BO19" s="356">
        <v>0</v>
      </c>
      <c r="BP19" s="469">
        <v>3</v>
      </c>
      <c r="BQ19" s="434">
        <v>2</v>
      </c>
      <c r="BR19" s="434">
        <v>2</v>
      </c>
      <c r="BS19" s="434">
        <v>2</v>
      </c>
      <c r="BT19" s="434">
        <v>0</v>
      </c>
      <c r="BU19" s="434">
        <v>0</v>
      </c>
      <c r="BV19" s="434">
        <v>0</v>
      </c>
      <c r="BW19" s="434">
        <v>0</v>
      </c>
      <c r="BX19" s="434">
        <v>0</v>
      </c>
      <c r="BY19" s="356">
        <v>0</v>
      </c>
      <c r="BZ19" s="469">
        <v>0</v>
      </c>
      <c r="CA19" s="434">
        <v>0</v>
      </c>
      <c r="CB19" s="434">
        <v>0</v>
      </c>
      <c r="CC19" s="434">
        <v>0</v>
      </c>
      <c r="CD19" s="434">
        <v>0</v>
      </c>
      <c r="CE19" s="434">
        <v>0</v>
      </c>
      <c r="CF19" s="434">
        <v>0</v>
      </c>
      <c r="CG19" s="434">
        <v>0</v>
      </c>
      <c r="CH19" s="434">
        <v>0</v>
      </c>
      <c r="CI19" s="356">
        <v>0</v>
      </c>
      <c r="CJ19" s="469">
        <v>3</v>
      </c>
      <c r="CK19" s="434">
        <v>3</v>
      </c>
      <c r="CL19" s="434">
        <v>2</v>
      </c>
      <c r="CM19" s="434">
        <v>2</v>
      </c>
      <c r="CN19" s="434">
        <v>2</v>
      </c>
      <c r="CO19" s="434">
        <v>0</v>
      </c>
      <c r="CP19" s="434">
        <v>0</v>
      </c>
      <c r="CQ19" s="434">
        <v>0</v>
      </c>
      <c r="CR19" s="434">
        <v>0</v>
      </c>
      <c r="CS19" s="356">
        <v>0</v>
      </c>
      <c r="CT19" s="469">
        <v>3</v>
      </c>
      <c r="CU19" s="434">
        <v>3</v>
      </c>
      <c r="CV19" s="434">
        <v>3</v>
      </c>
      <c r="CW19" s="434">
        <v>0</v>
      </c>
      <c r="CX19" s="434">
        <v>0</v>
      </c>
      <c r="CY19" s="434">
        <v>0</v>
      </c>
      <c r="CZ19" s="434">
        <v>0</v>
      </c>
      <c r="DA19" s="434">
        <v>0</v>
      </c>
      <c r="DB19" s="434">
        <v>0</v>
      </c>
      <c r="DC19" s="356">
        <v>0</v>
      </c>
      <c r="DE19" s="379">
        <f t="shared" si="0"/>
        <v>3</v>
      </c>
      <c r="DF19" s="379">
        <f t="shared" si="1"/>
        <v>4</v>
      </c>
      <c r="DG19" s="379">
        <f t="shared" si="2"/>
        <v>0</v>
      </c>
      <c r="DH19" s="379">
        <f t="shared" si="3"/>
        <v>5</v>
      </c>
      <c r="DI19" s="379">
        <f t="shared" si="4"/>
        <v>3</v>
      </c>
      <c r="DJ19" s="470">
        <f t="shared" si="5"/>
        <v>16.2</v>
      </c>
      <c r="DK19" s="470">
        <f t="shared" si="6"/>
        <v>30</v>
      </c>
      <c r="DL19" s="379">
        <f t="shared" si="7"/>
        <v>18</v>
      </c>
      <c r="DM19" s="379">
        <f t="shared" si="8"/>
        <v>12</v>
      </c>
      <c r="DN19" s="379">
        <f t="shared" si="9"/>
        <v>0</v>
      </c>
      <c r="DP19" s="379">
        <v>2</v>
      </c>
      <c r="DQ19" s="379">
        <v>2</v>
      </c>
      <c r="DR19" s="379">
        <v>16</v>
      </c>
      <c r="DS19" s="379">
        <v>16</v>
      </c>
      <c r="DT19" s="379">
        <v>84.2</v>
      </c>
      <c r="DU19" s="379">
        <f t="shared" si="10"/>
        <v>1.9304395947667001</v>
      </c>
      <c r="DV19" s="379">
        <f t="shared" si="11"/>
        <v>9.2032602918748303</v>
      </c>
      <c r="DW19" s="379">
        <f t="shared" si="12"/>
        <v>1.1620141536684239</v>
      </c>
      <c r="DX19" s="379">
        <v>96</v>
      </c>
      <c r="DY19" s="379">
        <f t="shared" si="13"/>
        <v>1.9867717342662448</v>
      </c>
      <c r="DZ19" s="379">
        <f t="shared" si="14"/>
        <v>9.8234413521942496</v>
      </c>
      <c r="EA19" s="379">
        <f t="shared" si="15"/>
        <v>1.3694384060045657</v>
      </c>
      <c r="EB19" s="379">
        <v>32</v>
      </c>
      <c r="EC19" s="379">
        <f t="shared" si="16"/>
        <v>1.5185139398778875</v>
      </c>
      <c r="ED19" s="379">
        <f t="shared" si="17"/>
        <v>5.7008771254956896</v>
      </c>
      <c r="EE19" s="379">
        <f t="shared" si="18"/>
        <v>0.60126421667912822</v>
      </c>
      <c r="EF19" s="379">
        <v>38</v>
      </c>
      <c r="EG19" s="379">
        <f t="shared" si="19"/>
        <v>1.5910646070264991</v>
      </c>
      <c r="EH19" s="379">
        <f t="shared" si="20"/>
        <v>6.2048368229954285</v>
      </c>
      <c r="EI19" s="379">
        <f t="shared" si="21"/>
        <v>0.66421523787796666</v>
      </c>
      <c r="EJ19" s="379">
        <v>26</v>
      </c>
      <c r="EK19" s="379">
        <f t="shared" si="22"/>
        <v>1.4313637641589874</v>
      </c>
      <c r="EL19" s="379">
        <f t="shared" si="23"/>
        <v>5.1478150704935004</v>
      </c>
      <c r="EM19" s="379">
        <f t="shared" si="24"/>
        <v>0.53507080719515432</v>
      </c>
      <c r="EO19" s="366" t="s">
        <v>453</v>
      </c>
      <c r="EP19" s="349"/>
      <c r="EQ19" s="349"/>
      <c r="ER19" s="349"/>
      <c r="ES19" s="349"/>
      <c r="ET19" s="349"/>
      <c r="EU19" s="352"/>
      <c r="EV19" s="366">
        <v>1</v>
      </c>
      <c r="EW19" s="349">
        <v>1.2493000000000001</v>
      </c>
      <c r="EX19" s="349" t="s">
        <v>297</v>
      </c>
      <c r="EY19" s="520">
        <f t="shared" ref="EY19:EY29" si="25">100*(SIN(EW19)*SIN(EW19))</f>
        <v>90.015248484913727</v>
      </c>
      <c r="EZ19" s="349" t="str">
        <f t="shared" ref="EZ19:EZ29" si="26">LOWER(EX19)</f>
        <v>a</v>
      </c>
      <c r="FA19" s="349"/>
      <c r="FB19" s="352"/>
    </row>
    <row r="20" spans="1:158">
      <c r="A20" s="379">
        <v>8</v>
      </c>
      <c r="B20" s="379">
        <v>1</v>
      </c>
      <c r="C20" s="379">
        <v>6</v>
      </c>
      <c r="D20" s="379">
        <v>6</v>
      </c>
      <c r="E20" s="379"/>
      <c r="F20" s="379"/>
      <c r="G20" s="469">
        <v>5</v>
      </c>
      <c r="H20" s="434">
        <v>5</v>
      </c>
      <c r="I20" s="434">
        <v>0</v>
      </c>
      <c r="J20" s="434">
        <v>0</v>
      </c>
      <c r="K20" s="434">
        <v>0</v>
      </c>
      <c r="L20" s="434">
        <v>0</v>
      </c>
      <c r="M20" s="434">
        <v>0</v>
      </c>
      <c r="N20" s="434">
        <v>0</v>
      </c>
      <c r="O20" s="434">
        <v>0</v>
      </c>
      <c r="P20" s="356">
        <v>0</v>
      </c>
      <c r="Q20" s="469">
        <v>0</v>
      </c>
      <c r="R20" s="434">
        <v>0</v>
      </c>
      <c r="S20" s="434">
        <v>0</v>
      </c>
      <c r="T20" s="434">
        <v>0</v>
      </c>
      <c r="U20" s="434">
        <v>0</v>
      </c>
      <c r="V20" s="434">
        <v>0</v>
      </c>
      <c r="W20" s="434">
        <v>0</v>
      </c>
      <c r="X20" s="434">
        <v>0</v>
      </c>
      <c r="Y20" s="434">
        <v>0</v>
      </c>
      <c r="Z20" s="356">
        <v>0</v>
      </c>
      <c r="AA20" s="469">
        <v>0</v>
      </c>
      <c r="AB20" s="434">
        <v>0</v>
      </c>
      <c r="AC20" s="434">
        <v>0</v>
      </c>
      <c r="AD20" s="434">
        <v>0</v>
      </c>
      <c r="AE20" s="434">
        <v>0</v>
      </c>
      <c r="AF20" s="434">
        <v>0</v>
      </c>
      <c r="AG20" s="434">
        <v>0</v>
      </c>
      <c r="AH20" s="434">
        <v>0</v>
      </c>
      <c r="AI20" s="434">
        <v>0</v>
      </c>
      <c r="AJ20" s="356">
        <v>0</v>
      </c>
      <c r="AK20" s="469">
        <v>0</v>
      </c>
      <c r="AL20" s="434">
        <v>0</v>
      </c>
      <c r="AM20" s="434">
        <v>0</v>
      </c>
      <c r="AN20" s="434">
        <v>0</v>
      </c>
      <c r="AO20" s="434">
        <v>0</v>
      </c>
      <c r="AP20" s="434">
        <v>0</v>
      </c>
      <c r="AQ20" s="434">
        <v>0</v>
      </c>
      <c r="AR20" s="434">
        <v>0</v>
      </c>
      <c r="AS20" s="434">
        <v>0</v>
      </c>
      <c r="AT20" s="356">
        <v>0</v>
      </c>
      <c r="AU20" s="469">
        <v>0</v>
      </c>
      <c r="AV20" s="434">
        <v>0</v>
      </c>
      <c r="AW20" s="434">
        <v>0</v>
      </c>
      <c r="AX20" s="434">
        <v>0</v>
      </c>
      <c r="AY20" s="434">
        <v>0</v>
      </c>
      <c r="AZ20" s="434">
        <v>0</v>
      </c>
      <c r="BA20" s="434">
        <v>0</v>
      </c>
      <c r="BB20" s="434">
        <v>0</v>
      </c>
      <c r="BC20" s="434">
        <v>0</v>
      </c>
      <c r="BD20" s="356">
        <v>0</v>
      </c>
      <c r="BE20" s="379"/>
      <c r="BF20" s="469">
        <v>3</v>
      </c>
      <c r="BG20" s="434">
        <v>3</v>
      </c>
      <c r="BH20" s="434">
        <v>0</v>
      </c>
      <c r="BI20" s="434">
        <v>0</v>
      </c>
      <c r="BJ20" s="434">
        <v>0</v>
      </c>
      <c r="BK20" s="434">
        <v>0</v>
      </c>
      <c r="BL20" s="434">
        <v>0</v>
      </c>
      <c r="BM20" s="434">
        <v>0</v>
      </c>
      <c r="BN20" s="434">
        <v>0</v>
      </c>
      <c r="BO20" s="356">
        <v>0</v>
      </c>
      <c r="BP20" s="469">
        <v>0</v>
      </c>
      <c r="BQ20" s="434">
        <v>0</v>
      </c>
      <c r="BR20" s="434">
        <v>0</v>
      </c>
      <c r="BS20" s="434">
        <v>0</v>
      </c>
      <c r="BT20" s="434">
        <v>0</v>
      </c>
      <c r="BU20" s="434">
        <v>0</v>
      </c>
      <c r="BV20" s="434">
        <v>0</v>
      </c>
      <c r="BW20" s="434">
        <v>0</v>
      </c>
      <c r="BX20" s="434">
        <v>0</v>
      </c>
      <c r="BY20" s="356">
        <v>0</v>
      </c>
      <c r="BZ20" s="469">
        <v>0</v>
      </c>
      <c r="CA20" s="434">
        <v>0</v>
      </c>
      <c r="CB20" s="434">
        <v>0</v>
      </c>
      <c r="CC20" s="434">
        <v>0</v>
      </c>
      <c r="CD20" s="434">
        <v>0</v>
      </c>
      <c r="CE20" s="434">
        <v>0</v>
      </c>
      <c r="CF20" s="434">
        <v>0</v>
      </c>
      <c r="CG20" s="434">
        <v>0</v>
      </c>
      <c r="CH20" s="434">
        <v>0</v>
      </c>
      <c r="CI20" s="356">
        <v>0</v>
      </c>
      <c r="CJ20" s="469">
        <v>0</v>
      </c>
      <c r="CK20" s="434">
        <v>0</v>
      </c>
      <c r="CL20" s="434">
        <v>0</v>
      </c>
      <c r="CM20" s="434">
        <v>0</v>
      </c>
      <c r="CN20" s="434">
        <v>0</v>
      </c>
      <c r="CO20" s="434">
        <v>0</v>
      </c>
      <c r="CP20" s="434">
        <v>0</v>
      </c>
      <c r="CQ20" s="434">
        <v>0</v>
      </c>
      <c r="CR20" s="434">
        <v>0</v>
      </c>
      <c r="CS20" s="356">
        <v>0</v>
      </c>
      <c r="CT20" s="469">
        <v>0</v>
      </c>
      <c r="CU20" s="434">
        <v>0</v>
      </c>
      <c r="CV20" s="434">
        <v>0</v>
      </c>
      <c r="CW20" s="434">
        <v>0</v>
      </c>
      <c r="CX20" s="434">
        <v>0</v>
      </c>
      <c r="CY20" s="434">
        <v>0</v>
      </c>
      <c r="CZ20" s="434">
        <v>0</v>
      </c>
      <c r="DA20" s="434">
        <v>0</v>
      </c>
      <c r="DB20" s="434">
        <v>0</v>
      </c>
      <c r="DC20" s="356">
        <v>0</v>
      </c>
      <c r="DE20" s="379">
        <f t="shared" si="0"/>
        <v>2</v>
      </c>
      <c r="DF20" s="379">
        <f t="shared" si="1"/>
        <v>0</v>
      </c>
      <c r="DG20" s="379">
        <f t="shared" si="2"/>
        <v>0</v>
      </c>
      <c r="DH20" s="379">
        <f t="shared" si="3"/>
        <v>0</v>
      </c>
      <c r="DI20" s="379">
        <f t="shared" si="4"/>
        <v>0</v>
      </c>
      <c r="DJ20" s="470">
        <f t="shared" si="5"/>
        <v>0.2</v>
      </c>
      <c r="DK20" s="470">
        <f t="shared" si="6"/>
        <v>4</v>
      </c>
      <c r="DL20" s="379">
        <f t="shared" si="7"/>
        <v>4</v>
      </c>
      <c r="DM20" s="379">
        <f t="shared" si="8"/>
        <v>0</v>
      </c>
      <c r="DN20" s="379">
        <f t="shared" si="9"/>
        <v>0</v>
      </c>
      <c r="DP20" s="379">
        <v>2</v>
      </c>
      <c r="DQ20" s="379">
        <v>3</v>
      </c>
      <c r="DR20" s="379">
        <v>2</v>
      </c>
      <c r="DS20" s="379">
        <v>27</v>
      </c>
      <c r="DT20" s="379">
        <v>99</v>
      </c>
      <c r="DU20" s="379">
        <f t="shared" si="10"/>
        <v>2</v>
      </c>
      <c r="DV20" s="379">
        <f t="shared" si="11"/>
        <v>9.9749686716300019</v>
      </c>
      <c r="DW20" s="379">
        <f t="shared" si="12"/>
        <v>1.470628905633337</v>
      </c>
      <c r="DX20" s="379">
        <v>100</v>
      </c>
      <c r="DY20" s="379">
        <f t="shared" si="13"/>
        <v>2.0043213737826426</v>
      </c>
      <c r="DZ20" s="379">
        <f t="shared" si="14"/>
        <v>10.024968827881711</v>
      </c>
      <c r="EA20" s="379">
        <f t="shared" si="15"/>
        <v>1.5707963267948966</v>
      </c>
      <c r="EB20" s="379">
        <v>36</v>
      </c>
      <c r="EC20" s="379">
        <f t="shared" si="16"/>
        <v>1.568201724066995</v>
      </c>
      <c r="ED20" s="379">
        <f t="shared" si="17"/>
        <v>6.0415229867972862</v>
      </c>
      <c r="EE20" s="379">
        <f t="shared" si="18"/>
        <v>0.64350110879328437</v>
      </c>
      <c r="EF20" s="379">
        <v>44</v>
      </c>
      <c r="EG20" s="379">
        <f t="shared" si="19"/>
        <v>1.6532125137753437</v>
      </c>
      <c r="EH20" s="379">
        <f t="shared" si="20"/>
        <v>6.6708320320631671</v>
      </c>
      <c r="EI20" s="379">
        <f t="shared" si="21"/>
        <v>0.72525322220005417</v>
      </c>
      <c r="EJ20" s="379">
        <v>20</v>
      </c>
      <c r="EK20" s="379">
        <f t="shared" si="22"/>
        <v>1.3222192947339193</v>
      </c>
      <c r="EL20" s="379">
        <f t="shared" si="23"/>
        <v>4.5276925690687087</v>
      </c>
      <c r="EM20" s="379">
        <f t="shared" si="24"/>
        <v>0.46364760900080609</v>
      </c>
      <c r="EO20" s="366" t="s">
        <v>454</v>
      </c>
      <c r="EP20" s="349"/>
      <c r="EQ20" s="349"/>
      <c r="ER20" s="349"/>
      <c r="ES20" s="349"/>
      <c r="ET20" s="349"/>
      <c r="EU20" s="352"/>
      <c r="EV20" s="366">
        <v>2</v>
      </c>
      <c r="EW20" s="349">
        <v>1.2658</v>
      </c>
      <c r="EX20" s="349" t="s">
        <v>297</v>
      </c>
      <c r="EY20" s="520">
        <f t="shared" si="25"/>
        <v>90.982611317135863</v>
      </c>
      <c r="EZ20" s="349" t="str">
        <f t="shared" si="26"/>
        <v>a</v>
      </c>
      <c r="FA20" s="349"/>
      <c r="FB20" s="352"/>
    </row>
    <row r="21" spans="1:158">
      <c r="A21" s="379">
        <v>6</v>
      </c>
      <c r="B21" s="379">
        <v>1</v>
      </c>
      <c r="C21" s="379">
        <v>7</v>
      </c>
      <c r="D21" s="379">
        <v>7</v>
      </c>
      <c r="E21" s="379"/>
      <c r="F21" s="379"/>
      <c r="G21" s="469">
        <v>100</v>
      </c>
      <c r="H21" s="434">
        <v>100</v>
      </c>
      <c r="I21" s="434">
        <v>100</v>
      </c>
      <c r="J21" s="434">
        <v>100</v>
      </c>
      <c r="K21" s="434">
        <v>100</v>
      </c>
      <c r="L21" s="434">
        <v>100</v>
      </c>
      <c r="M21" s="434">
        <v>100</v>
      </c>
      <c r="N21" s="434">
        <v>100</v>
      </c>
      <c r="O21" s="434">
        <v>100</v>
      </c>
      <c r="P21" s="356">
        <v>100</v>
      </c>
      <c r="Q21" s="469">
        <v>100</v>
      </c>
      <c r="R21" s="434">
        <v>100</v>
      </c>
      <c r="S21" s="434">
        <v>100</v>
      </c>
      <c r="T21" s="434">
        <v>100</v>
      </c>
      <c r="U21" s="434">
        <v>100</v>
      </c>
      <c r="V21" s="434">
        <v>100</v>
      </c>
      <c r="W21" s="434">
        <v>100</v>
      </c>
      <c r="X21" s="434">
        <v>100</v>
      </c>
      <c r="Y21" s="434">
        <v>10</v>
      </c>
      <c r="Z21" s="356">
        <v>20</v>
      </c>
      <c r="AA21" s="469">
        <v>100</v>
      </c>
      <c r="AB21" s="434">
        <v>100</v>
      </c>
      <c r="AC21" s="434">
        <v>100</v>
      </c>
      <c r="AD21" s="434">
        <v>100</v>
      </c>
      <c r="AE21" s="434">
        <v>100</v>
      </c>
      <c r="AF21" s="434">
        <v>100</v>
      </c>
      <c r="AG21" s="434">
        <v>100</v>
      </c>
      <c r="AH21" s="434">
        <v>20</v>
      </c>
      <c r="AI21" s="434">
        <v>20</v>
      </c>
      <c r="AJ21" s="356">
        <v>20</v>
      </c>
      <c r="AK21" s="469">
        <v>100</v>
      </c>
      <c r="AL21" s="434">
        <v>100</v>
      </c>
      <c r="AM21" s="434">
        <v>100</v>
      </c>
      <c r="AN21" s="434">
        <v>100</v>
      </c>
      <c r="AO21" s="434">
        <v>100</v>
      </c>
      <c r="AP21" s="434">
        <v>100</v>
      </c>
      <c r="AQ21" s="434">
        <v>20</v>
      </c>
      <c r="AR21" s="434">
        <v>20</v>
      </c>
      <c r="AS21" s="434">
        <v>10</v>
      </c>
      <c r="AT21" s="356">
        <v>10</v>
      </c>
      <c r="AU21" s="469">
        <v>100</v>
      </c>
      <c r="AV21" s="434">
        <v>100</v>
      </c>
      <c r="AW21" s="434">
        <v>100</v>
      </c>
      <c r="AX21" s="434">
        <v>100</v>
      </c>
      <c r="AY21" s="434">
        <v>100</v>
      </c>
      <c r="AZ21" s="434">
        <v>100</v>
      </c>
      <c r="BA21" s="434">
        <v>20</v>
      </c>
      <c r="BB21" s="434">
        <v>20</v>
      </c>
      <c r="BC21" s="434">
        <v>2</v>
      </c>
      <c r="BD21" s="356">
        <v>5</v>
      </c>
      <c r="BE21" s="379"/>
      <c r="BF21" s="469">
        <v>3</v>
      </c>
      <c r="BG21" s="434">
        <v>3</v>
      </c>
      <c r="BH21" s="434">
        <v>3</v>
      </c>
      <c r="BI21" s="434">
        <v>2</v>
      </c>
      <c r="BJ21" s="434">
        <v>2</v>
      </c>
      <c r="BK21" s="434">
        <v>2</v>
      </c>
      <c r="BL21" s="434">
        <v>2</v>
      </c>
      <c r="BM21" s="434">
        <v>2</v>
      </c>
      <c r="BN21" s="434">
        <v>1</v>
      </c>
      <c r="BO21" s="356">
        <v>1</v>
      </c>
      <c r="BP21" s="469">
        <v>3</v>
      </c>
      <c r="BQ21" s="434">
        <v>3</v>
      </c>
      <c r="BR21" s="434">
        <v>3</v>
      </c>
      <c r="BS21" s="434">
        <v>3</v>
      </c>
      <c r="BT21" s="434">
        <v>2</v>
      </c>
      <c r="BU21" s="434">
        <v>2</v>
      </c>
      <c r="BV21" s="434">
        <v>2</v>
      </c>
      <c r="BW21" s="434">
        <v>2</v>
      </c>
      <c r="BX21" s="434">
        <v>1</v>
      </c>
      <c r="BY21" s="356">
        <v>1</v>
      </c>
      <c r="BZ21" s="469">
        <v>3</v>
      </c>
      <c r="CA21" s="434">
        <v>3</v>
      </c>
      <c r="CB21" s="434">
        <v>3</v>
      </c>
      <c r="CC21" s="434">
        <v>2</v>
      </c>
      <c r="CD21" s="434">
        <v>2</v>
      </c>
      <c r="CE21" s="434">
        <v>2</v>
      </c>
      <c r="CF21" s="434">
        <v>2</v>
      </c>
      <c r="CG21" s="434">
        <v>1</v>
      </c>
      <c r="CH21" s="434">
        <v>1</v>
      </c>
      <c r="CI21" s="356">
        <v>1</v>
      </c>
      <c r="CJ21" s="469">
        <v>3</v>
      </c>
      <c r="CK21" s="434">
        <v>3</v>
      </c>
      <c r="CL21" s="434">
        <v>3</v>
      </c>
      <c r="CM21" s="434">
        <v>2</v>
      </c>
      <c r="CN21" s="434">
        <v>2</v>
      </c>
      <c r="CO21" s="434">
        <v>2</v>
      </c>
      <c r="CP21" s="434">
        <v>2</v>
      </c>
      <c r="CQ21" s="434">
        <v>2</v>
      </c>
      <c r="CR21" s="434">
        <v>1</v>
      </c>
      <c r="CS21" s="356">
        <v>1</v>
      </c>
      <c r="CT21" s="469">
        <v>3</v>
      </c>
      <c r="CU21" s="434">
        <v>3</v>
      </c>
      <c r="CV21" s="434">
        <v>3</v>
      </c>
      <c r="CW21" s="434">
        <v>3</v>
      </c>
      <c r="CX21" s="434">
        <v>2</v>
      </c>
      <c r="CY21" s="434">
        <v>2</v>
      </c>
      <c r="CZ21" s="434">
        <v>2</v>
      </c>
      <c r="DA21" s="434">
        <v>2</v>
      </c>
      <c r="DB21" s="434">
        <v>1</v>
      </c>
      <c r="DC21" s="356">
        <v>1</v>
      </c>
      <c r="DE21" s="379">
        <f t="shared" si="0"/>
        <v>10</v>
      </c>
      <c r="DF21" s="379">
        <f t="shared" si="1"/>
        <v>10</v>
      </c>
      <c r="DG21" s="379">
        <f t="shared" si="2"/>
        <v>10</v>
      </c>
      <c r="DH21" s="379">
        <f t="shared" si="3"/>
        <v>10</v>
      </c>
      <c r="DI21" s="379">
        <f t="shared" si="4"/>
        <v>10</v>
      </c>
      <c r="DJ21" s="470">
        <f t="shared" si="5"/>
        <v>77.94</v>
      </c>
      <c r="DK21" s="470">
        <f t="shared" si="6"/>
        <v>100</v>
      </c>
      <c r="DL21" s="379">
        <f t="shared" si="7"/>
        <v>34</v>
      </c>
      <c r="DM21" s="379">
        <f t="shared" si="8"/>
        <v>44</v>
      </c>
      <c r="DN21" s="379">
        <f t="shared" si="9"/>
        <v>22</v>
      </c>
      <c r="DP21" s="379">
        <v>3</v>
      </c>
      <c r="DQ21" s="379">
        <v>1</v>
      </c>
      <c r="DR21" s="379">
        <v>8</v>
      </c>
      <c r="DS21" s="379">
        <v>8</v>
      </c>
      <c r="DT21" s="379">
        <v>56.14</v>
      </c>
      <c r="DU21" s="379">
        <f t="shared" si="10"/>
        <v>1.7569402360467241</v>
      </c>
      <c r="DV21" s="379">
        <f t="shared" si="11"/>
        <v>7.5259550888907114</v>
      </c>
      <c r="DW21" s="379">
        <f t="shared" si="12"/>
        <v>0.84695353710820642</v>
      </c>
      <c r="DX21" s="379">
        <v>70</v>
      </c>
      <c r="DY21" s="379">
        <f t="shared" si="13"/>
        <v>1.8512583487190752</v>
      </c>
      <c r="DZ21" s="379">
        <f t="shared" si="14"/>
        <v>8.3964278118733322</v>
      </c>
      <c r="EA21" s="379">
        <f t="shared" si="15"/>
        <v>0.99115658643119231</v>
      </c>
      <c r="EB21" s="379">
        <v>32</v>
      </c>
      <c r="EC21" s="379">
        <f t="shared" si="16"/>
        <v>1.5185139398778875</v>
      </c>
      <c r="ED21" s="379">
        <f t="shared" si="17"/>
        <v>5.7008771254956896</v>
      </c>
      <c r="EE21" s="379">
        <f t="shared" si="18"/>
        <v>0.60126421667912822</v>
      </c>
      <c r="EF21" s="379">
        <v>32</v>
      </c>
      <c r="EG21" s="379">
        <f t="shared" si="19"/>
        <v>1.5185139398778875</v>
      </c>
      <c r="EH21" s="379">
        <f t="shared" si="20"/>
        <v>5.7008771254956896</v>
      </c>
      <c r="EI21" s="379">
        <f t="shared" si="21"/>
        <v>0.60126421667912822</v>
      </c>
      <c r="EJ21" s="379">
        <v>14.000000000000002</v>
      </c>
      <c r="EK21" s="379">
        <f t="shared" si="22"/>
        <v>1.1760912590556813</v>
      </c>
      <c r="EL21" s="379">
        <f t="shared" si="23"/>
        <v>3.8078865529319543</v>
      </c>
      <c r="EM21" s="379">
        <f t="shared" si="24"/>
        <v>0.38349700393093333</v>
      </c>
      <c r="EO21" s="366" t="s">
        <v>455</v>
      </c>
      <c r="EP21" s="349"/>
      <c r="EQ21" s="349"/>
      <c r="ER21" s="349"/>
      <c r="ES21" s="349"/>
      <c r="ET21" s="349"/>
      <c r="EU21" s="352"/>
      <c r="EV21" s="366">
        <v>3</v>
      </c>
      <c r="EW21" s="349">
        <v>0.95589999999999997</v>
      </c>
      <c r="EX21" s="349" t="s">
        <v>419</v>
      </c>
      <c r="EY21" s="520">
        <f t="shared" si="25"/>
        <v>66.721657080398984</v>
      </c>
      <c r="EZ21" s="349" t="str">
        <f t="shared" si="26"/>
        <v>bc</v>
      </c>
      <c r="FA21" s="349"/>
      <c r="FB21" s="352"/>
    </row>
    <row r="22" spans="1:158">
      <c r="A22" s="379">
        <v>3</v>
      </c>
      <c r="B22" s="379">
        <v>1</v>
      </c>
      <c r="C22" s="379">
        <v>8</v>
      </c>
      <c r="D22" s="379">
        <v>8</v>
      </c>
      <c r="E22" s="379"/>
      <c r="F22" s="379"/>
      <c r="G22" s="469">
        <v>100</v>
      </c>
      <c r="H22" s="434">
        <v>100</v>
      </c>
      <c r="I22" s="434">
        <v>100</v>
      </c>
      <c r="J22" s="434">
        <v>100</v>
      </c>
      <c r="K22" s="434">
        <v>0</v>
      </c>
      <c r="L22" s="434">
        <v>0</v>
      </c>
      <c r="M22" s="434">
        <v>0</v>
      </c>
      <c r="N22" s="434">
        <v>0</v>
      </c>
      <c r="O22" s="434">
        <v>0</v>
      </c>
      <c r="P22" s="356">
        <v>0</v>
      </c>
      <c r="Q22" s="469">
        <v>100</v>
      </c>
      <c r="R22" s="434">
        <v>100</v>
      </c>
      <c r="S22" s="434">
        <v>100</v>
      </c>
      <c r="T22" s="434">
        <v>100</v>
      </c>
      <c r="U22" s="434">
        <v>100</v>
      </c>
      <c r="V22" s="434">
        <v>0</v>
      </c>
      <c r="W22" s="434">
        <v>0</v>
      </c>
      <c r="X22" s="434">
        <v>0</v>
      </c>
      <c r="Y22" s="434">
        <v>0</v>
      </c>
      <c r="Z22" s="356">
        <v>0</v>
      </c>
      <c r="AA22" s="469">
        <v>100</v>
      </c>
      <c r="AB22" s="434">
        <v>100</v>
      </c>
      <c r="AC22" s="434">
        <v>100</v>
      </c>
      <c r="AD22" s="434">
        <v>100</v>
      </c>
      <c r="AE22" s="434">
        <v>100</v>
      </c>
      <c r="AF22" s="434">
        <v>100</v>
      </c>
      <c r="AG22" s="434">
        <v>0</v>
      </c>
      <c r="AH22" s="434">
        <v>0</v>
      </c>
      <c r="AI22" s="434">
        <v>0</v>
      </c>
      <c r="AJ22" s="356">
        <v>0</v>
      </c>
      <c r="AK22" s="469">
        <v>100</v>
      </c>
      <c r="AL22" s="434">
        <v>100</v>
      </c>
      <c r="AM22" s="434">
        <v>100</v>
      </c>
      <c r="AN22" s="434">
        <v>100</v>
      </c>
      <c r="AO22" s="434">
        <v>100</v>
      </c>
      <c r="AP22" s="434">
        <v>100</v>
      </c>
      <c r="AQ22" s="434">
        <v>20</v>
      </c>
      <c r="AR22" s="434">
        <v>20</v>
      </c>
      <c r="AS22" s="434">
        <v>10</v>
      </c>
      <c r="AT22" s="356">
        <v>10</v>
      </c>
      <c r="AU22" s="469">
        <v>100</v>
      </c>
      <c r="AV22" s="434">
        <v>100</v>
      </c>
      <c r="AW22" s="434">
        <v>100</v>
      </c>
      <c r="AX22" s="434">
        <v>100</v>
      </c>
      <c r="AY22" s="434">
        <v>100</v>
      </c>
      <c r="AZ22" s="434">
        <v>100</v>
      </c>
      <c r="BA22" s="434">
        <v>20</v>
      </c>
      <c r="BB22" s="434">
        <v>20</v>
      </c>
      <c r="BC22" s="434">
        <v>2</v>
      </c>
      <c r="BD22" s="356">
        <v>5</v>
      </c>
      <c r="BE22" s="379"/>
      <c r="BF22" s="469">
        <v>3</v>
      </c>
      <c r="BG22" s="434">
        <v>3</v>
      </c>
      <c r="BH22" s="434">
        <v>3</v>
      </c>
      <c r="BI22" s="434">
        <v>2</v>
      </c>
      <c r="BJ22" s="434">
        <v>0</v>
      </c>
      <c r="BK22" s="434">
        <v>0</v>
      </c>
      <c r="BL22" s="434">
        <v>0</v>
      </c>
      <c r="BM22" s="434">
        <v>0</v>
      </c>
      <c r="BN22" s="434">
        <v>0</v>
      </c>
      <c r="BO22" s="356">
        <v>0</v>
      </c>
      <c r="BP22" s="469">
        <v>3</v>
      </c>
      <c r="BQ22" s="434">
        <v>3</v>
      </c>
      <c r="BR22" s="434">
        <v>3</v>
      </c>
      <c r="BS22" s="434">
        <v>2</v>
      </c>
      <c r="BT22" s="434">
        <v>2</v>
      </c>
      <c r="BU22" s="434">
        <v>0</v>
      </c>
      <c r="BV22" s="434">
        <v>0</v>
      </c>
      <c r="BW22" s="434">
        <v>0</v>
      </c>
      <c r="BX22" s="434">
        <v>0</v>
      </c>
      <c r="BY22" s="356">
        <v>0</v>
      </c>
      <c r="BZ22" s="469">
        <v>3</v>
      </c>
      <c r="CA22" s="434">
        <v>3</v>
      </c>
      <c r="CB22" s="434">
        <v>3</v>
      </c>
      <c r="CC22" s="434">
        <v>3</v>
      </c>
      <c r="CD22" s="434">
        <v>2</v>
      </c>
      <c r="CE22" s="434">
        <v>2</v>
      </c>
      <c r="CF22" s="434">
        <v>2</v>
      </c>
      <c r="CG22" s="434">
        <v>1</v>
      </c>
      <c r="CH22" s="434">
        <v>1</v>
      </c>
      <c r="CI22" s="356">
        <v>1</v>
      </c>
      <c r="CJ22" s="469">
        <v>3</v>
      </c>
      <c r="CK22" s="434">
        <v>3</v>
      </c>
      <c r="CL22" s="434">
        <v>3</v>
      </c>
      <c r="CM22" s="434">
        <v>2</v>
      </c>
      <c r="CN22" s="434">
        <v>2</v>
      </c>
      <c r="CO22" s="434">
        <v>2</v>
      </c>
      <c r="CP22" s="434">
        <v>2</v>
      </c>
      <c r="CQ22" s="434">
        <v>2</v>
      </c>
      <c r="CR22" s="434">
        <v>1</v>
      </c>
      <c r="CS22" s="356">
        <v>1</v>
      </c>
      <c r="CT22" s="469">
        <v>3</v>
      </c>
      <c r="CU22" s="434">
        <v>3</v>
      </c>
      <c r="CV22" s="434">
        <v>3</v>
      </c>
      <c r="CW22" s="434">
        <v>2</v>
      </c>
      <c r="CX22" s="434">
        <v>2</v>
      </c>
      <c r="CY22" s="434">
        <v>2</v>
      </c>
      <c r="CZ22" s="434">
        <v>2</v>
      </c>
      <c r="DA22" s="434">
        <v>2</v>
      </c>
      <c r="DB22" s="434">
        <v>1</v>
      </c>
      <c r="DC22" s="356">
        <v>1</v>
      </c>
      <c r="DE22" s="379">
        <f t="shared" si="0"/>
        <v>4</v>
      </c>
      <c r="DF22" s="379">
        <f t="shared" si="1"/>
        <v>5</v>
      </c>
      <c r="DG22" s="379">
        <f t="shared" si="2"/>
        <v>6</v>
      </c>
      <c r="DH22" s="379">
        <f t="shared" si="3"/>
        <v>10</v>
      </c>
      <c r="DI22" s="379">
        <f t="shared" si="4"/>
        <v>10</v>
      </c>
      <c r="DJ22" s="470">
        <f t="shared" si="5"/>
        <v>56.14</v>
      </c>
      <c r="DK22" s="470">
        <f t="shared" si="6"/>
        <v>70</v>
      </c>
      <c r="DL22" s="379">
        <f t="shared" si="7"/>
        <v>32</v>
      </c>
      <c r="DM22" s="379">
        <f t="shared" si="8"/>
        <v>32</v>
      </c>
      <c r="DN22" s="379">
        <f t="shared" si="9"/>
        <v>14.000000000000002</v>
      </c>
      <c r="DP22" s="379">
        <v>3</v>
      </c>
      <c r="DQ22" s="379">
        <v>2</v>
      </c>
      <c r="DR22" s="379">
        <v>12</v>
      </c>
      <c r="DS22" s="379">
        <v>12</v>
      </c>
      <c r="DT22" s="379">
        <v>44.2</v>
      </c>
      <c r="DU22" s="379">
        <f t="shared" si="10"/>
        <v>1.6551384348113822</v>
      </c>
      <c r="DV22" s="379">
        <f t="shared" si="11"/>
        <v>6.6858058601787116</v>
      </c>
      <c r="DW22" s="379">
        <f t="shared" si="12"/>
        <v>0.72726729473578478</v>
      </c>
      <c r="DX22" s="379">
        <v>64</v>
      </c>
      <c r="DY22" s="379">
        <f t="shared" si="13"/>
        <v>1.8129133566428555</v>
      </c>
      <c r="DZ22" s="379">
        <f t="shared" si="14"/>
        <v>8.031189202104505</v>
      </c>
      <c r="EA22" s="379">
        <f t="shared" si="15"/>
        <v>0.9272952180016123</v>
      </c>
      <c r="EB22" s="379">
        <v>24</v>
      </c>
      <c r="EC22" s="379">
        <f t="shared" si="16"/>
        <v>1.3979400086720377</v>
      </c>
      <c r="ED22" s="379">
        <f t="shared" si="17"/>
        <v>4.9497474683058327</v>
      </c>
      <c r="EE22" s="379">
        <f t="shared" si="18"/>
        <v>0.51197268804947627</v>
      </c>
      <c r="EF22" s="379">
        <v>34</v>
      </c>
      <c r="EG22" s="379">
        <f t="shared" si="19"/>
        <v>1.5440680443502757</v>
      </c>
      <c r="EH22" s="379">
        <f t="shared" si="20"/>
        <v>5.873670062235365</v>
      </c>
      <c r="EI22" s="379">
        <f t="shared" si="21"/>
        <v>0.62253341975013332</v>
      </c>
      <c r="EJ22" s="379">
        <v>6</v>
      </c>
      <c r="EK22" s="379">
        <f t="shared" si="22"/>
        <v>0.84509804001425681</v>
      </c>
      <c r="EL22" s="379">
        <f t="shared" si="23"/>
        <v>2.5495097567963922</v>
      </c>
      <c r="EM22" s="379">
        <f t="shared" si="24"/>
        <v>0.24746706317044773</v>
      </c>
      <c r="EO22" s="366" t="s">
        <v>456</v>
      </c>
      <c r="EP22" s="349"/>
      <c r="EQ22" s="349"/>
      <c r="ER22" s="349"/>
      <c r="ES22" s="349"/>
      <c r="ET22" s="349"/>
      <c r="EU22" s="352"/>
      <c r="EV22" s="366">
        <v>4</v>
      </c>
      <c r="EW22" s="349">
        <v>0.74880000000000002</v>
      </c>
      <c r="EX22" s="349" t="s">
        <v>417</v>
      </c>
      <c r="EY22" s="520">
        <f t="shared" si="25"/>
        <v>46.343450819285913</v>
      </c>
      <c r="EZ22" s="349" t="str">
        <f t="shared" si="26"/>
        <v>cd</v>
      </c>
      <c r="FA22" s="349"/>
      <c r="FB22" s="352"/>
    </row>
    <row r="23" spans="1:158">
      <c r="A23" s="379">
        <v>7</v>
      </c>
      <c r="B23" s="379">
        <v>1</v>
      </c>
      <c r="C23" s="379">
        <v>9</v>
      </c>
      <c r="D23" s="379">
        <v>9</v>
      </c>
      <c r="E23" s="379"/>
      <c r="F23" s="379"/>
      <c r="G23" s="469">
        <v>100</v>
      </c>
      <c r="H23" s="434">
        <v>100</v>
      </c>
      <c r="I23" s="434">
        <v>100</v>
      </c>
      <c r="J23" s="434">
        <v>50</v>
      </c>
      <c r="K23" s="434">
        <v>50</v>
      </c>
      <c r="L23" s="434">
        <v>20</v>
      </c>
      <c r="M23" s="434">
        <v>0</v>
      </c>
      <c r="N23" s="434">
        <v>0</v>
      </c>
      <c r="O23" s="434">
        <v>0</v>
      </c>
      <c r="P23" s="356">
        <v>0</v>
      </c>
      <c r="Q23" s="469">
        <v>100</v>
      </c>
      <c r="R23" s="434">
        <v>100</v>
      </c>
      <c r="S23" s="434">
        <v>100</v>
      </c>
      <c r="T23" s="434">
        <v>100</v>
      </c>
      <c r="U23" s="434">
        <v>100</v>
      </c>
      <c r="V23" s="434">
        <v>100</v>
      </c>
      <c r="W23" s="434">
        <v>50</v>
      </c>
      <c r="X23" s="434">
        <v>0</v>
      </c>
      <c r="Y23" s="434">
        <v>0</v>
      </c>
      <c r="Z23" s="356">
        <v>0</v>
      </c>
      <c r="AA23" s="469">
        <v>100</v>
      </c>
      <c r="AB23" s="434">
        <v>100</v>
      </c>
      <c r="AC23" s="434">
        <v>100</v>
      </c>
      <c r="AD23" s="434">
        <v>100</v>
      </c>
      <c r="AE23" s="434">
        <v>100</v>
      </c>
      <c r="AF23" s="434">
        <v>100</v>
      </c>
      <c r="AG23" s="434">
        <v>100</v>
      </c>
      <c r="AH23" s="434">
        <v>0</v>
      </c>
      <c r="AI23" s="434">
        <v>0</v>
      </c>
      <c r="AJ23" s="356">
        <v>0</v>
      </c>
      <c r="AK23" s="469">
        <v>100</v>
      </c>
      <c r="AL23" s="434">
        <v>100</v>
      </c>
      <c r="AM23" s="434">
        <v>100</v>
      </c>
      <c r="AN23" s="434">
        <v>100</v>
      </c>
      <c r="AO23" s="434">
        <v>100</v>
      </c>
      <c r="AP23" s="434">
        <v>20</v>
      </c>
      <c r="AQ23" s="434">
        <v>50</v>
      </c>
      <c r="AR23" s="434">
        <v>20</v>
      </c>
      <c r="AS23" s="434">
        <v>0</v>
      </c>
      <c r="AT23" s="356">
        <v>0</v>
      </c>
      <c r="AU23" s="469">
        <v>100</v>
      </c>
      <c r="AV23" s="434">
        <v>100</v>
      </c>
      <c r="AW23" s="434">
        <v>100</v>
      </c>
      <c r="AX23" s="434">
        <v>100</v>
      </c>
      <c r="AY23" s="434">
        <v>100</v>
      </c>
      <c r="AZ23" s="434">
        <v>100</v>
      </c>
      <c r="BA23" s="434">
        <v>0</v>
      </c>
      <c r="BB23" s="434">
        <v>0</v>
      </c>
      <c r="BC23" s="434">
        <v>0</v>
      </c>
      <c r="BD23" s="356">
        <v>0</v>
      </c>
      <c r="BE23" s="379"/>
      <c r="BF23" s="469">
        <v>3</v>
      </c>
      <c r="BG23" s="434">
        <v>3</v>
      </c>
      <c r="BH23" s="434">
        <v>3</v>
      </c>
      <c r="BI23" s="434">
        <v>2</v>
      </c>
      <c r="BJ23" s="434">
        <v>2</v>
      </c>
      <c r="BK23" s="434">
        <v>2</v>
      </c>
      <c r="BL23" s="434">
        <v>0</v>
      </c>
      <c r="BM23" s="434">
        <v>0</v>
      </c>
      <c r="BN23" s="434">
        <v>0</v>
      </c>
      <c r="BO23" s="356">
        <v>0</v>
      </c>
      <c r="BP23" s="469">
        <v>3</v>
      </c>
      <c r="BQ23" s="434">
        <v>3</v>
      </c>
      <c r="BR23" s="434">
        <v>3</v>
      </c>
      <c r="BS23" s="434">
        <v>3</v>
      </c>
      <c r="BT23" s="434">
        <v>2</v>
      </c>
      <c r="BU23" s="434">
        <v>2</v>
      </c>
      <c r="BV23" s="434">
        <v>2</v>
      </c>
      <c r="BW23" s="434">
        <v>0</v>
      </c>
      <c r="BX23" s="434">
        <v>0</v>
      </c>
      <c r="BY23" s="356">
        <v>0</v>
      </c>
      <c r="BZ23" s="469">
        <v>3</v>
      </c>
      <c r="CA23" s="434">
        <v>3</v>
      </c>
      <c r="CB23" s="434">
        <v>3</v>
      </c>
      <c r="CC23" s="434">
        <v>2</v>
      </c>
      <c r="CD23" s="434">
        <v>2</v>
      </c>
      <c r="CE23" s="434">
        <v>2</v>
      </c>
      <c r="CF23" s="434">
        <v>0</v>
      </c>
      <c r="CG23" s="434">
        <v>0</v>
      </c>
      <c r="CH23" s="434">
        <v>0</v>
      </c>
      <c r="CI23" s="356">
        <v>0</v>
      </c>
      <c r="CJ23" s="469">
        <v>3</v>
      </c>
      <c r="CK23" s="434">
        <v>3</v>
      </c>
      <c r="CL23" s="434">
        <v>3</v>
      </c>
      <c r="CM23" s="434">
        <v>3</v>
      </c>
      <c r="CN23" s="434">
        <v>2</v>
      </c>
      <c r="CO23" s="434">
        <v>2</v>
      </c>
      <c r="CP23" s="434">
        <v>2</v>
      </c>
      <c r="CQ23" s="434">
        <v>2</v>
      </c>
      <c r="CR23" s="434">
        <v>0</v>
      </c>
      <c r="CS23" s="356">
        <v>0</v>
      </c>
      <c r="CT23" s="469">
        <v>3</v>
      </c>
      <c r="CU23" s="434">
        <v>3</v>
      </c>
      <c r="CV23" s="434">
        <v>3</v>
      </c>
      <c r="CW23" s="434">
        <v>3</v>
      </c>
      <c r="CX23" s="434">
        <v>2</v>
      </c>
      <c r="CY23" s="434">
        <v>0</v>
      </c>
      <c r="CZ23" s="434">
        <v>0</v>
      </c>
      <c r="DA23" s="434">
        <v>0</v>
      </c>
      <c r="DB23" s="434">
        <v>0</v>
      </c>
      <c r="DC23" s="356">
        <v>0</v>
      </c>
      <c r="DE23" s="379">
        <f t="shared" si="0"/>
        <v>6</v>
      </c>
      <c r="DF23" s="379">
        <f t="shared" si="1"/>
        <v>7</v>
      </c>
      <c r="DG23" s="379">
        <f t="shared" si="2"/>
        <v>7</v>
      </c>
      <c r="DH23" s="379">
        <f t="shared" si="3"/>
        <v>8</v>
      </c>
      <c r="DI23" s="379">
        <f t="shared" si="4"/>
        <v>6</v>
      </c>
      <c r="DJ23" s="470">
        <f t="shared" si="5"/>
        <v>59.2</v>
      </c>
      <c r="DK23" s="470">
        <f t="shared" si="6"/>
        <v>68</v>
      </c>
      <c r="DL23" s="379">
        <f t="shared" si="7"/>
        <v>36</v>
      </c>
      <c r="DM23" s="379">
        <f t="shared" si="8"/>
        <v>28.000000000000004</v>
      </c>
      <c r="DN23" s="379">
        <f t="shared" si="9"/>
        <v>0</v>
      </c>
      <c r="DP23" s="379">
        <v>3</v>
      </c>
      <c r="DQ23" s="379">
        <v>3</v>
      </c>
      <c r="DR23" s="379">
        <v>5</v>
      </c>
      <c r="DS23" s="379">
        <v>30</v>
      </c>
      <c r="DT23" s="379">
        <v>92.5</v>
      </c>
      <c r="DU23" s="379">
        <f t="shared" si="10"/>
        <v>1.9708116108725178</v>
      </c>
      <c r="DV23" s="379">
        <f t="shared" si="11"/>
        <v>9.6436507609929549</v>
      </c>
      <c r="DW23" s="379">
        <f t="shared" si="12"/>
        <v>1.293390810304861</v>
      </c>
      <c r="DX23" s="379">
        <v>98</v>
      </c>
      <c r="DY23" s="379">
        <f t="shared" si="13"/>
        <v>1.9956351945975499</v>
      </c>
      <c r="DZ23" s="379">
        <f t="shared" si="14"/>
        <v>9.9247166206396038</v>
      </c>
      <c r="EA23" s="379">
        <f t="shared" si="15"/>
        <v>1.428899272190733</v>
      </c>
      <c r="EB23" s="379">
        <v>32</v>
      </c>
      <c r="EC23" s="379">
        <f t="shared" si="16"/>
        <v>1.5185139398778875</v>
      </c>
      <c r="ED23" s="379">
        <f t="shared" si="17"/>
        <v>5.7008771254956896</v>
      </c>
      <c r="EE23" s="379">
        <f t="shared" si="18"/>
        <v>0.60126421667912822</v>
      </c>
      <c r="EF23" s="379">
        <v>42</v>
      </c>
      <c r="EG23" s="379">
        <f t="shared" si="19"/>
        <v>1.6334684555795864</v>
      </c>
      <c r="EH23" s="379">
        <f t="shared" si="20"/>
        <v>6.5192024052026492</v>
      </c>
      <c r="EI23" s="379">
        <f t="shared" si="21"/>
        <v>0.7050528369214929</v>
      </c>
      <c r="EJ23" s="379">
        <v>24</v>
      </c>
      <c r="EK23" s="379">
        <f t="shared" si="22"/>
        <v>1.3979400086720377</v>
      </c>
      <c r="EL23" s="379">
        <f t="shared" si="23"/>
        <v>4.9497474683058327</v>
      </c>
      <c r="EM23" s="379">
        <f t="shared" si="24"/>
        <v>0.51197268804947627</v>
      </c>
      <c r="EO23" s="366"/>
      <c r="EP23" s="349"/>
      <c r="EQ23" s="349"/>
      <c r="ER23" s="349"/>
      <c r="ES23" s="349"/>
      <c r="ET23" s="349"/>
      <c r="EU23" s="352"/>
      <c r="EV23" s="366">
        <v>5</v>
      </c>
      <c r="EW23" s="349">
        <v>0.55100000000000005</v>
      </c>
      <c r="EX23" s="349" t="s">
        <v>418</v>
      </c>
      <c r="EY23" s="520">
        <f t="shared" si="25"/>
        <v>27.40935996491049</v>
      </c>
      <c r="EZ23" s="349" t="str">
        <f t="shared" si="26"/>
        <v>d</v>
      </c>
      <c r="FA23" s="349"/>
      <c r="FB23" s="352"/>
    </row>
    <row r="24" spans="1:158">
      <c r="A24" s="379">
        <v>2</v>
      </c>
      <c r="B24" s="379">
        <v>1</v>
      </c>
      <c r="C24" s="379">
        <v>10</v>
      </c>
      <c r="D24" s="379">
        <v>10</v>
      </c>
      <c r="E24" s="379"/>
      <c r="F24" s="379"/>
      <c r="G24" s="469">
        <v>100</v>
      </c>
      <c r="H24" s="434">
        <v>100</v>
      </c>
      <c r="I24" s="434">
        <v>100</v>
      </c>
      <c r="J24" s="434">
        <v>100</v>
      </c>
      <c r="K24" s="434">
        <v>100</v>
      </c>
      <c r="L24" s="434">
        <v>100</v>
      </c>
      <c r="M24" s="434">
        <v>100</v>
      </c>
      <c r="N24" s="434">
        <v>100</v>
      </c>
      <c r="O24" s="434">
        <v>100</v>
      </c>
      <c r="P24" s="356">
        <v>50</v>
      </c>
      <c r="Q24" s="469">
        <v>100</v>
      </c>
      <c r="R24" s="434">
        <v>100</v>
      </c>
      <c r="S24" s="434">
        <v>100</v>
      </c>
      <c r="T24" s="434">
        <v>100</v>
      </c>
      <c r="U24" s="434">
        <v>100</v>
      </c>
      <c r="V24" s="434">
        <v>100</v>
      </c>
      <c r="W24" s="434">
        <v>100</v>
      </c>
      <c r="X24" s="434">
        <v>20</v>
      </c>
      <c r="Y24" s="434">
        <v>100</v>
      </c>
      <c r="Z24" s="356">
        <v>50</v>
      </c>
      <c r="AA24" s="469">
        <v>100</v>
      </c>
      <c r="AB24" s="434">
        <v>100</v>
      </c>
      <c r="AC24" s="434">
        <v>100</v>
      </c>
      <c r="AD24" s="434">
        <v>100</v>
      </c>
      <c r="AE24" s="434">
        <v>100</v>
      </c>
      <c r="AF24" s="434">
        <v>100</v>
      </c>
      <c r="AG24" s="434">
        <v>100</v>
      </c>
      <c r="AH24" s="434">
        <v>100</v>
      </c>
      <c r="AI24" s="434">
        <v>100</v>
      </c>
      <c r="AJ24" s="356">
        <v>20</v>
      </c>
      <c r="AK24" s="469">
        <v>100</v>
      </c>
      <c r="AL24" s="434">
        <v>100</v>
      </c>
      <c r="AM24" s="434">
        <v>100</v>
      </c>
      <c r="AN24" s="434">
        <v>80</v>
      </c>
      <c r="AO24" s="434">
        <v>80</v>
      </c>
      <c r="AP24" s="434">
        <v>80</v>
      </c>
      <c r="AQ24" s="434">
        <v>80</v>
      </c>
      <c r="AR24" s="434">
        <v>20</v>
      </c>
      <c r="AS24" s="434">
        <v>20</v>
      </c>
      <c r="AT24" s="356">
        <v>20</v>
      </c>
      <c r="AU24" s="469">
        <v>100</v>
      </c>
      <c r="AV24" s="434">
        <v>100</v>
      </c>
      <c r="AW24" s="434">
        <v>100</v>
      </c>
      <c r="AX24" s="434">
        <v>100</v>
      </c>
      <c r="AY24" s="434">
        <v>100</v>
      </c>
      <c r="AZ24" s="434">
        <v>100</v>
      </c>
      <c r="BA24" s="434">
        <v>100</v>
      </c>
      <c r="BB24" s="434">
        <v>30</v>
      </c>
      <c r="BC24" s="434">
        <v>20</v>
      </c>
      <c r="BD24" s="356">
        <v>50</v>
      </c>
      <c r="BE24" s="379"/>
      <c r="BF24" s="469">
        <v>0</v>
      </c>
      <c r="BG24" s="434">
        <v>0</v>
      </c>
      <c r="BH24" s="434">
        <v>0</v>
      </c>
      <c r="BI24" s="434">
        <v>0</v>
      </c>
      <c r="BJ24" s="434">
        <v>0</v>
      </c>
      <c r="BK24" s="434">
        <v>0</v>
      </c>
      <c r="BL24" s="434">
        <v>0</v>
      </c>
      <c r="BM24" s="434">
        <v>0</v>
      </c>
      <c r="BN24" s="434">
        <v>0</v>
      </c>
      <c r="BO24" s="356">
        <v>0</v>
      </c>
      <c r="BP24" s="469">
        <v>0</v>
      </c>
      <c r="BQ24" s="434">
        <v>0</v>
      </c>
      <c r="BR24" s="434">
        <v>0</v>
      </c>
      <c r="BS24" s="434">
        <v>0</v>
      </c>
      <c r="BT24" s="434">
        <v>0</v>
      </c>
      <c r="BU24" s="434">
        <v>0</v>
      </c>
      <c r="BV24" s="434">
        <v>0</v>
      </c>
      <c r="BW24" s="434">
        <v>0</v>
      </c>
      <c r="BX24" s="434">
        <v>0</v>
      </c>
      <c r="BY24" s="356">
        <v>0</v>
      </c>
      <c r="BZ24" s="469">
        <v>0</v>
      </c>
      <c r="CA24" s="434">
        <v>0</v>
      </c>
      <c r="CB24" s="434">
        <v>0</v>
      </c>
      <c r="CC24" s="434">
        <v>0</v>
      </c>
      <c r="CD24" s="434">
        <v>0</v>
      </c>
      <c r="CE24" s="434">
        <v>0</v>
      </c>
      <c r="CF24" s="434">
        <v>0</v>
      </c>
      <c r="CG24" s="434">
        <v>0</v>
      </c>
      <c r="CH24" s="434">
        <v>0</v>
      </c>
      <c r="CI24" s="356">
        <v>0</v>
      </c>
      <c r="CJ24" s="469">
        <v>0</v>
      </c>
      <c r="CK24" s="434">
        <v>0</v>
      </c>
      <c r="CL24" s="434">
        <v>0</v>
      </c>
      <c r="CM24" s="434">
        <v>0</v>
      </c>
      <c r="CN24" s="434">
        <v>0</v>
      </c>
      <c r="CO24" s="434">
        <v>0</v>
      </c>
      <c r="CP24" s="434">
        <v>0</v>
      </c>
      <c r="CQ24" s="434">
        <v>0</v>
      </c>
      <c r="CR24" s="434">
        <v>0</v>
      </c>
      <c r="CS24" s="356">
        <v>0</v>
      </c>
      <c r="CT24" s="469">
        <v>0</v>
      </c>
      <c r="CU24" s="434">
        <v>0</v>
      </c>
      <c r="CV24" s="434">
        <v>0</v>
      </c>
      <c r="CW24" s="434">
        <v>0</v>
      </c>
      <c r="CX24" s="434">
        <v>0</v>
      </c>
      <c r="CY24" s="434">
        <v>0</v>
      </c>
      <c r="CZ24" s="434">
        <v>0</v>
      </c>
      <c r="DA24" s="434">
        <v>0</v>
      </c>
      <c r="DB24" s="434">
        <v>0</v>
      </c>
      <c r="DC24" s="356">
        <v>0</v>
      </c>
      <c r="DE24" s="379">
        <f t="shared" si="0"/>
        <v>10</v>
      </c>
      <c r="DF24" s="379">
        <f t="shared" si="1"/>
        <v>10</v>
      </c>
      <c r="DG24" s="379">
        <f t="shared" si="2"/>
        <v>10</v>
      </c>
      <c r="DH24" s="379">
        <f t="shared" si="3"/>
        <v>10</v>
      </c>
      <c r="DI24" s="379">
        <f t="shared" si="4"/>
        <v>10</v>
      </c>
      <c r="DJ24" s="470">
        <f t="shared" si="5"/>
        <v>84.4</v>
      </c>
      <c r="DK24" s="470">
        <f t="shared" si="6"/>
        <v>100</v>
      </c>
      <c r="DL24" s="379">
        <f t="shared" si="7"/>
        <v>0</v>
      </c>
      <c r="DM24" s="379">
        <f t="shared" si="8"/>
        <v>0</v>
      </c>
      <c r="DN24" s="379">
        <f t="shared" si="9"/>
        <v>0</v>
      </c>
      <c r="DP24" s="379">
        <v>4</v>
      </c>
      <c r="DQ24" s="379">
        <v>1</v>
      </c>
      <c r="DR24" s="379">
        <v>11</v>
      </c>
      <c r="DS24" s="379">
        <v>11</v>
      </c>
      <c r="DT24" s="379">
        <v>37.200000000000003</v>
      </c>
      <c r="DU24" s="379">
        <f t="shared" si="10"/>
        <v>1.5820633629117087</v>
      </c>
      <c r="DV24" s="379">
        <f t="shared" si="11"/>
        <v>6.1400325732035004</v>
      </c>
      <c r="DW24" s="379">
        <f t="shared" si="12"/>
        <v>0.65595714656458126</v>
      </c>
      <c r="DX24" s="379">
        <v>54</v>
      </c>
      <c r="DY24" s="379">
        <f t="shared" si="13"/>
        <v>1.7403626894942439</v>
      </c>
      <c r="DZ24" s="379">
        <f t="shared" si="14"/>
        <v>7.3824115301167001</v>
      </c>
      <c r="EA24" s="379">
        <f t="shared" si="15"/>
        <v>0.82544095341427781</v>
      </c>
      <c r="EB24" s="379">
        <v>28.000000000000004</v>
      </c>
      <c r="EC24" s="379">
        <f t="shared" si="16"/>
        <v>1.4623979978989561</v>
      </c>
      <c r="ED24" s="379">
        <f t="shared" si="17"/>
        <v>5.3385391260156556</v>
      </c>
      <c r="EE24" s="379">
        <f t="shared" si="18"/>
        <v>0.55759882669953675</v>
      </c>
      <c r="EF24" s="379">
        <v>18</v>
      </c>
      <c r="EG24" s="379">
        <f t="shared" si="19"/>
        <v>1.2787536009528289</v>
      </c>
      <c r="EH24" s="379">
        <f t="shared" si="20"/>
        <v>4.3011626335213133</v>
      </c>
      <c r="EI24" s="379">
        <f t="shared" si="21"/>
        <v>0.43814903058417032</v>
      </c>
      <c r="EJ24" s="379">
        <v>6</v>
      </c>
      <c r="EK24" s="379">
        <f t="shared" si="22"/>
        <v>0.84509804001425681</v>
      </c>
      <c r="EL24" s="379">
        <f t="shared" si="23"/>
        <v>2.5495097567963922</v>
      </c>
      <c r="EM24" s="379">
        <f t="shared" si="24"/>
        <v>0.24746706317044773</v>
      </c>
      <c r="EO24" s="366" t="s">
        <v>457</v>
      </c>
      <c r="EP24" s="349"/>
      <c r="EQ24" s="349"/>
      <c r="ER24" s="349"/>
      <c r="ES24" s="349"/>
      <c r="ET24" s="349"/>
      <c r="EU24" s="352"/>
      <c r="EV24" s="366">
        <v>6</v>
      </c>
      <c r="EW24" s="349">
        <v>1.1665000000000001</v>
      </c>
      <c r="EX24" s="349" t="s">
        <v>308</v>
      </c>
      <c r="EY24" s="520">
        <f t="shared" si="25"/>
        <v>84.525853637582088</v>
      </c>
      <c r="EZ24" s="349" t="str">
        <f t="shared" si="26"/>
        <v>ab</v>
      </c>
      <c r="FA24" s="349"/>
      <c r="FB24" s="352"/>
    </row>
    <row r="25" spans="1:158">
      <c r="A25" s="379">
        <v>4</v>
      </c>
      <c r="B25" s="379">
        <v>1</v>
      </c>
      <c r="C25" s="379">
        <v>11</v>
      </c>
      <c r="D25" s="379">
        <v>11</v>
      </c>
      <c r="E25" s="379"/>
      <c r="F25" s="379"/>
      <c r="G25" s="469">
        <v>100</v>
      </c>
      <c r="H25" s="434">
        <v>100</v>
      </c>
      <c r="I25" s="434">
        <v>100</v>
      </c>
      <c r="J25" s="434">
        <v>100</v>
      </c>
      <c r="K25" s="434">
        <v>100</v>
      </c>
      <c r="L25" s="434">
        <v>100</v>
      </c>
      <c r="M25" s="434">
        <v>100</v>
      </c>
      <c r="N25" s="434">
        <v>0</v>
      </c>
      <c r="O25" s="434">
        <v>0</v>
      </c>
      <c r="P25" s="356">
        <v>0</v>
      </c>
      <c r="Q25" s="469">
        <v>100</v>
      </c>
      <c r="R25" s="434">
        <v>100</v>
      </c>
      <c r="S25" s="434">
        <v>20</v>
      </c>
      <c r="T25" s="434">
        <v>20</v>
      </c>
      <c r="U25" s="434">
        <v>100</v>
      </c>
      <c r="V25" s="434">
        <v>50</v>
      </c>
      <c r="W25" s="434">
        <v>100</v>
      </c>
      <c r="X25" s="434">
        <v>0</v>
      </c>
      <c r="Y25" s="434">
        <v>0</v>
      </c>
      <c r="Z25" s="356">
        <v>0</v>
      </c>
      <c r="AA25" s="469">
        <v>100</v>
      </c>
      <c r="AB25" s="434">
        <v>100</v>
      </c>
      <c r="AC25" s="434">
        <v>100</v>
      </c>
      <c r="AD25" s="434">
        <v>0</v>
      </c>
      <c r="AE25" s="434">
        <v>0</v>
      </c>
      <c r="AF25" s="434">
        <v>0</v>
      </c>
      <c r="AG25" s="434">
        <v>0</v>
      </c>
      <c r="AH25" s="434">
        <v>0</v>
      </c>
      <c r="AI25" s="434">
        <v>0</v>
      </c>
      <c r="AJ25" s="356">
        <v>0</v>
      </c>
      <c r="AK25" s="469">
        <v>5</v>
      </c>
      <c r="AL25" s="434">
        <v>10</v>
      </c>
      <c r="AM25" s="434">
        <v>100</v>
      </c>
      <c r="AN25" s="434">
        <v>50</v>
      </c>
      <c r="AO25" s="434">
        <v>50</v>
      </c>
      <c r="AP25" s="434">
        <v>20</v>
      </c>
      <c r="AQ25" s="434">
        <v>0</v>
      </c>
      <c r="AR25" s="434">
        <v>0</v>
      </c>
      <c r="AS25" s="434">
        <v>0</v>
      </c>
      <c r="AT25" s="356">
        <v>0</v>
      </c>
      <c r="AU25" s="469">
        <v>20</v>
      </c>
      <c r="AV25" s="434">
        <v>10</v>
      </c>
      <c r="AW25" s="434">
        <v>5</v>
      </c>
      <c r="AX25" s="434">
        <v>100</v>
      </c>
      <c r="AY25" s="434">
        <v>0</v>
      </c>
      <c r="AZ25" s="434">
        <v>0</v>
      </c>
      <c r="BA25" s="434">
        <v>0</v>
      </c>
      <c r="BB25" s="434">
        <v>0</v>
      </c>
      <c r="BC25" s="434">
        <v>0</v>
      </c>
      <c r="BD25" s="356">
        <v>0</v>
      </c>
      <c r="BE25" s="379"/>
      <c r="BF25" s="469">
        <v>3</v>
      </c>
      <c r="BG25" s="434">
        <v>3</v>
      </c>
      <c r="BH25" s="434">
        <v>2</v>
      </c>
      <c r="BI25" s="434">
        <v>2</v>
      </c>
      <c r="BJ25" s="434">
        <v>2</v>
      </c>
      <c r="BK25" s="434">
        <v>1</v>
      </c>
      <c r="BL25" s="434">
        <v>0</v>
      </c>
      <c r="BM25" s="434">
        <v>0</v>
      </c>
      <c r="BN25" s="434">
        <v>0</v>
      </c>
      <c r="BO25" s="356">
        <v>0</v>
      </c>
      <c r="BP25" s="469">
        <v>3</v>
      </c>
      <c r="BQ25" s="434">
        <v>3</v>
      </c>
      <c r="BR25" s="434">
        <v>3</v>
      </c>
      <c r="BS25" s="434">
        <v>2</v>
      </c>
      <c r="BT25" s="434">
        <v>2</v>
      </c>
      <c r="BU25" s="434">
        <v>2</v>
      </c>
      <c r="BV25" s="434">
        <v>1</v>
      </c>
      <c r="BW25" s="434">
        <v>0</v>
      </c>
      <c r="BX25" s="434">
        <v>0</v>
      </c>
      <c r="BY25" s="356">
        <v>0</v>
      </c>
      <c r="BZ25" s="469">
        <v>3</v>
      </c>
      <c r="CA25" s="434">
        <v>3</v>
      </c>
      <c r="CB25" s="434">
        <v>3</v>
      </c>
      <c r="CC25" s="434">
        <v>0</v>
      </c>
      <c r="CD25" s="434">
        <v>0</v>
      </c>
      <c r="CE25" s="434">
        <v>0</v>
      </c>
      <c r="CF25" s="434">
        <v>0</v>
      </c>
      <c r="CG25" s="434">
        <v>0</v>
      </c>
      <c r="CH25" s="434">
        <v>0</v>
      </c>
      <c r="CI25" s="356">
        <v>0</v>
      </c>
      <c r="CJ25" s="469">
        <v>3</v>
      </c>
      <c r="CK25" s="434">
        <v>3</v>
      </c>
      <c r="CL25" s="434">
        <v>3</v>
      </c>
      <c r="CM25" s="434">
        <v>2</v>
      </c>
      <c r="CN25" s="434">
        <v>2</v>
      </c>
      <c r="CO25" s="434">
        <v>1</v>
      </c>
      <c r="CP25" s="434">
        <v>0</v>
      </c>
      <c r="CQ25" s="434">
        <v>0</v>
      </c>
      <c r="CR25" s="434">
        <v>0</v>
      </c>
      <c r="CS25" s="356">
        <v>0</v>
      </c>
      <c r="CT25" s="469">
        <v>3</v>
      </c>
      <c r="CU25" s="434">
        <v>3</v>
      </c>
      <c r="CV25" s="434">
        <v>3</v>
      </c>
      <c r="CW25" s="434">
        <v>2</v>
      </c>
      <c r="CX25" s="434">
        <v>0</v>
      </c>
      <c r="CY25" s="434">
        <v>0</v>
      </c>
      <c r="CZ25" s="434">
        <v>0</v>
      </c>
      <c r="DA25" s="434">
        <v>0</v>
      </c>
      <c r="DB25" s="434">
        <v>0</v>
      </c>
      <c r="DC25" s="356">
        <v>0</v>
      </c>
      <c r="DE25" s="379">
        <f t="shared" si="0"/>
        <v>7</v>
      </c>
      <c r="DF25" s="379">
        <f t="shared" si="1"/>
        <v>7</v>
      </c>
      <c r="DG25" s="379">
        <f t="shared" si="2"/>
        <v>3</v>
      </c>
      <c r="DH25" s="379">
        <f t="shared" si="3"/>
        <v>6</v>
      </c>
      <c r="DI25" s="379">
        <f t="shared" si="4"/>
        <v>4</v>
      </c>
      <c r="DJ25" s="470">
        <f t="shared" si="5"/>
        <v>37.200000000000003</v>
      </c>
      <c r="DK25" s="470">
        <f t="shared" si="6"/>
        <v>54</v>
      </c>
      <c r="DL25" s="379">
        <f t="shared" si="7"/>
        <v>28.000000000000004</v>
      </c>
      <c r="DM25" s="379">
        <f t="shared" si="8"/>
        <v>18</v>
      </c>
      <c r="DN25" s="379">
        <f t="shared" si="9"/>
        <v>6</v>
      </c>
      <c r="DP25" s="379">
        <v>4</v>
      </c>
      <c r="DQ25" s="379">
        <v>2</v>
      </c>
      <c r="DR25" s="379">
        <v>14</v>
      </c>
      <c r="DS25" s="379">
        <v>14</v>
      </c>
      <c r="DT25" s="379">
        <v>39.299999999999997</v>
      </c>
      <c r="DU25" s="379">
        <f t="shared" si="10"/>
        <v>1.6053050461411094</v>
      </c>
      <c r="DV25" s="379">
        <f t="shared" si="11"/>
        <v>6.3087241182350011</v>
      </c>
      <c r="DW25" s="379">
        <f t="shared" si="12"/>
        <v>0.67756416384952467</v>
      </c>
      <c r="DX25" s="379">
        <v>52</v>
      </c>
      <c r="DY25" s="379">
        <f t="shared" si="13"/>
        <v>1.7242758696007889</v>
      </c>
      <c r="DZ25" s="379">
        <f t="shared" si="14"/>
        <v>7.245688373094719</v>
      </c>
      <c r="EA25" s="379">
        <f t="shared" si="15"/>
        <v>0.80540350057444288</v>
      </c>
      <c r="EB25" s="379">
        <v>24</v>
      </c>
      <c r="EC25" s="379">
        <f t="shared" si="16"/>
        <v>1.3979400086720377</v>
      </c>
      <c r="ED25" s="379">
        <f t="shared" si="17"/>
        <v>4.9497474683058327</v>
      </c>
      <c r="EE25" s="379">
        <f t="shared" si="18"/>
        <v>0.51197268804947627</v>
      </c>
      <c r="EF25" s="379">
        <v>22</v>
      </c>
      <c r="EG25" s="379">
        <f t="shared" si="19"/>
        <v>1.3617278360175928</v>
      </c>
      <c r="EH25" s="379">
        <f t="shared" si="20"/>
        <v>4.7434164902525691</v>
      </c>
      <c r="EI25" s="379">
        <f t="shared" si="21"/>
        <v>0.48820526339691722</v>
      </c>
      <c r="EJ25" s="379">
        <v>6</v>
      </c>
      <c r="EK25" s="379">
        <f t="shared" si="22"/>
        <v>0.84509804001425681</v>
      </c>
      <c r="EL25" s="379">
        <f t="shared" si="23"/>
        <v>2.5495097567963922</v>
      </c>
      <c r="EM25" s="379">
        <f t="shared" si="24"/>
        <v>0.24746706317044773</v>
      </c>
      <c r="EO25" s="366"/>
      <c r="EP25" s="349"/>
      <c r="EQ25" s="349"/>
      <c r="ER25" s="349"/>
      <c r="ES25" s="349"/>
      <c r="ET25" s="349"/>
      <c r="EU25" s="352"/>
      <c r="EV25" s="366">
        <v>7</v>
      </c>
      <c r="EW25" s="349">
        <v>0.85909999999999997</v>
      </c>
      <c r="EX25" s="349" t="s">
        <v>420</v>
      </c>
      <c r="EY25" s="520">
        <f t="shared" si="25"/>
        <v>57.343522941984325</v>
      </c>
      <c r="EZ25" s="349" t="str">
        <f t="shared" si="26"/>
        <v>c</v>
      </c>
      <c r="FA25" s="349"/>
      <c r="FB25" s="352"/>
    </row>
    <row r="26" spans="1:158">
      <c r="A26" s="379">
        <v>3</v>
      </c>
      <c r="B26" s="379">
        <v>2</v>
      </c>
      <c r="C26" s="379">
        <v>12</v>
      </c>
      <c r="D26" s="379">
        <v>12</v>
      </c>
      <c r="E26" s="379"/>
      <c r="F26" s="379"/>
      <c r="G26" s="469">
        <v>50</v>
      </c>
      <c r="H26" s="434">
        <v>50</v>
      </c>
      <c r="I26" s="434">
        <v>100</v>
      </c>
      <c r="J26" s="434">
        <v>100</v>
      </c>
      <c r="K26" s="434">
        <v>100</v>
      </c>
      <c r="L26" s="434">
        <v>20</v>
      </c>
      <c r="M26" s="434">
        <v>0</v>
      </c>
      <c r="N26" s="434">
        <v>0</v>
      </c>
      <c r="O26" s="434">
        <v>0</v>
      </c>
      <c r="P26" s="356">
        <v>0</v>
      </c>
      <c r="Q26" s="469">
        <v>100</v>
      </c>
      <c r="R26" s="434">
        <v>100</v>
      </c>
      <c r="S26" s="434">
        <v>100</v>
      </c>
      <c r="T26" s="434">
        <v>50</v>
      </c>
      <c r="U26" s="434">
        <v>100</v>
      </c>
      <c r="V26" s="434">
        <v>50</v>
      </c>
      <c r="W26" s="434">
        <v>5</v>
      </c>
      <c r="X26" s="434">
        <v>0</v>
      </c>
      <c r="Y26" s="434">
        <v>0</v>
      </c>
      <c r="Z26" s="356">
        <v>0</v>
      </c>
      <c r="AA26" s="469">
        <v>100</v>
      </c>
      <c r="AB26" s="434">
        <v>100</v>
      </c>
      <c r="AC26" s="434">
        <v>100</v>
      </c>
      <c r="AD26" s="434">
        <v>100</v>
      </c>
      <c r="AE26" s="434">
        <v>100</v>
      </c>
      <c r="AF26" s="434">
        <v>0</v>
      </c>
      <c r="AG26" s="434">
        <v>0</v>
      </c>
      <c r="AH26" s="434">
        <v>0</v>
      </c>
      <c r="AI26" s="434">
        <v>0</v>
      </c>
      <c r="AJ26" s="356">
        <v>0</v>
      </c>
      <c r="AK26" s="469">
        <v>100</v>
      </c>
      <c r="AL26" s="434">
        <v>100</v>
      </c>
      <c r="AM26" s="434">
        <v>20</v>
      </c>
      <c r="AN26" s="434">
        <v>20</v>
      </c>
      <c r="AO26" s="434">
        <v>50</v>
      </c>
      <c r="AP26" s="434">
        <v>50</v>
      </c>
      <c r="AQ26" s="434">
        <v>5</v>
      </c>
      <c r="AR26" s="434">
        <v>0</v>
      </c>
      <c r="AS26" s="434">
        <v>0</v>
      </c>
      <c r="AT26" s="356">
        <v>0</v>
      </c>
      <c r="AU26" s="469">
        <v>100</v>
      </c>
      <c r="AV26" s="434">
        <v>100</v>
      </c>
      <c r="AW26" s="434">
        <v>100</v>
      </c>
      <c r="AX26" s="434">
        <v>20</v>
      </c>
      <c r="AY26" s="434">
        <v>20</v>
      </c>
      <c r="AZ26" s="434">
        <v>50</v>
      </c>
      <c r="BA26" s="434">
        <v>50</v>
      </c>
      <c r="BB26" s="434">
        <v>0</v>
      </c>
      <c r="BC26" s="434">
        <v>0</v>
      </c>
      <c r="BD26" s="356">
        <v>0</v>
      </c>
      <c r="BE26" s="379"/>
      <c r="BF26" s="469">
        <v>3</v>
      </c>
      <c r="BG26" s="434">
        <v>3</v>
      </c>
      <c r="BH26" s="434">
        <v>2</v>
      </c>
      <c r="BI26" s="434">
        <v>2</v>
      </c>
      <c r="BJ26" s="434">
        <v>2</v>
      </c>
      <c r="BK26" s="434">
        <v>1</v>
      </c>
      <c r="BL26" s="434">
        <v>0</v>
      </c>
      <c r="BM26" s="434">
        <v>0</v>
      </c>
      <c r="BN26" s="434">
        <v>0</v>
      </c>
      <c r="BO26" s="356">
        <v>0</v>
      </c>
      <c r="BP26" s="469">
        <v>3</v>
      </c>
      <c r="BQ26" s="434">
        <v>3</v>
      </c>
      <c r="BR26" s="434">
        <v>3</v>
      </c>
      <c r="BS26" s="434">
        <v>2</v>
      </c>
      <c r="BT26" s="434">
        <v>2</v>
      </c>
      <c r="BU26" s="434">
        <v>2</v>
      </c>
      <c r="BV26" s="434">
        <v>1</v>
      </c>
      <c r="BW26" s="434">
        <v>0</v>
      </c>
      <c r="BX26" s="434">
        <v>0</v>
      </c>
      <c r="BY26" s="356">
        <v>0</v>
      </c>
      <c r="BZ26" s="469">
        <v>3</v>
      </c>
      <c r="CA26" s="434">
        <v>3</v>
      </c>
      <c r="CB26" s="434">
        <v>2</v>
      </c>
      <c r="CC26" s="434">
        <v>2</v>
      </c>
      <c r="CD26" s="434">
        <v>2</v>
      </c>
      <c r="CE26" s="434">
        <v>0</v>
      </c>
      <c r="CF26" s="434">
        <v>0</v>
      </c>
      <c r="CG26" s="434">
        <v>0</v>
      </c>
      <c r="CH26" s="434">
        <v>0</v>
      </c>
      <c r="CI26" s="356">
        <v>0</v>
      </c>
      <c r="CJ26" s="469">
        <v>3</v>
      </c>
      <c r="CK26" s="434">
        <v>3</v>
      </c>
      <c r="CL26" s="434">
        <v>2</v>
      </c>
      <c r="CM26" s="434">
        <v>2</v>
      </c>
      <c r="CN26" s="434">
        <v>2</v>
      </c>
      <c r="CO26" s="434">
        <v>2</v>
      </c>
      <c r="CP26" s="434">
        <v>1</v>
      </c>
      <c r="CQ26" s="434">
        <v>0</v>
      </c>
      <c r="CR26" s="434">
        <v>0</v>
      </c>
      <c r="CS26" s="356">
        <v>0</v>
      </c>
      <c r="CT26" s="469">
        <v>3</v>
      </c>
      <c r="CU26" s="434">
        <v>3</v>
      </c>
      <c r="CV26" s="434">
        <v>3</v>
      </c>
      <c r="CW26" s="434">
        <v>2</v>
      </c>
      <c r="CX26" s="434">
        <v>2</v>
      </c>
      <c r="CY26" s="434">
        <v>2</v>
      </c>
      <c r="CZ26" s="434">
        <v>2</v>
      </c>
      <c r="DA26" s="434">
        <v>0</v>
      </c>
      <c r="DB26" s="434">
        <v>0</v>
      </c>
      <c r="DC26" s="356">
        <v>0</v>
      </c>
      <c r="DE26" s="379">
        <f t="shared" si="0"/>
        <v>6</v>
      </c>
      <c r="DF26" s="379">
        <f t="shared" si="1"/>
        <v>7</v>
      </c>
      <c r="DG26" s="379">
        <f t="shared" si="2"/>
        <v>5</v>
      </c>
      <c r="DH26" s="379">
        <f t="shared" si="3"/>
        <v>7</v>
      </c>
      <c r="DI26" s="379">
        <f t="shared" si="4"/>
        <v>7</v>
      </c>
      <c r="DJ26" s="470">
        <f t="shared" si="5"/>
        <v>44.2</v>
      </c>
      <c r="DK26" s="470">
        <f t="shared" si="6"/>
        <v>64</v>
      </c>
      <c r="DL26" s="379">
        <f t="shared" si="7"/>
        <v>24</v>
      </c>
      <c r="DM26" s="379">
        <f t="shared" si="8"/>
        <v>34</v>
      </c>
      <c r="DN26" s="379">
        <f t="shared" si="9"/>
        <v>6</v>
      </c>
      <c r="DP26" s="379">
        <v>4</v>
      </c>
      <c r="DQ26" s="379">
        <v>3</v>
      </c>
      <c r="DR26" s="379">
        <v>6</v>
      </c>
      <c r="DS26" s="379">
        <v>31</v>
      </c>
      <c r="DT26" s="379">
        <v>62.6</v>
      </c>
      <c r="DU26" s="379">
        <f t="shared" si="10"/>
        <v>1.8034571156484138</v>
      </c>
      <c r="DV26" s="379">
        <f t="shared" si="11"/>
        <v>7.9435508432941999</v>
      </c>
      <c r="DW26" s="379">
        <f t="shared" si="12"/>
        <v>0.91277136282192584</v>
      </c>
      <c r="DX26" s="379">
        <v>74</v>
      </c>
      <c r="DY26" s="379">
        <f t="shared" si="13"/>
        <v>1.8750612633917001</v>
      </c>
      <c r="DZ26" s="379">
        <f t="shared" si="14"/>
        <v>8.6313382508160341</v>
      </c>
      <c r="EA26" s="379">
        <f t="shared" si="15"/>
        <v>1.0357255195997424</v>
      </c>
      <c r="EB26" s="379">
        <v>26</v>
      </c>
      <c r="EC26" s="379">
        <f t="shared" si="16"/>
        <v>1.4313637641589874</v>
      </c>
      <c r="ED26" s="379">
        <f t="shared" si="17"/>
        <v>5.1478150704935004</v>
      </c>
      <c r="EE26" s="379">
        <f t="shared" si="18"/>
        <v>0.53507080719515432</v>
      </c>
      <c r="EF26" s="379">
        <v>32</v>
      </c>
      <c r="EG26" s="379">
        <f t="shared" si="19"/>
        <v>1.5185139398778875</v>
      </c>
      <c r="EH26" s="379">
        <f t="shared" si="20"/>
        <v>5.7008771254956896</v>
      </c>
      <c r="EI26" s="379">
        <f t="shared" si="21"/>
        <v>0.60126421667912822</v>
      </c>
      <c r="EJ26" s="379">
        <v>16</v>
      </c>
      <c r="EK26" s="379">
        <f t="shared" si="22"/>
        <v>1.2304489213782739</v>
      </c>
      <c r="EL26" s="379">
        <f t="shared" si="23"/>
        <v>4.0620192023179804</v>
      </c>
      <c r="EM26" s="379">
        <f t="shared" si="24"/>
        <v>0.41151684606748801</v>
      </c>
      <c r="EO26" s="366" t="s">
        <v>299</v>
      </c>
      <c r="EP26" s="349"/>
      <c r="EQ26" s="349"/>
      <c r="ER26" s="349"/>
      <c r="ES26" s="349"/>
      <c r="ET26" s="349"/>
      <c r="EU26" s="352"/>
      <c r="EV26" s="366">
        <v>8</v>
      </c>
      <c r="EW26" s="349">
        <v>0.11119999999999999</v>
      </c>
      <c r="EX26" s="349" t="s">
        <v>49</v>
      </c>
      <c r="EY26" s="520">
        <f t="shared" si="25"/>
        <v>1.231455592264634</v>
      </c>
      <c r="EZ26" s="349" t="str">
        <f t="shared" si="26"/>
        <v>e</v>
      </c>
      <c r="FA26" s="349"/>
      <c r="FB26" s="352"/>
    </row>
    <row r="27" spans="1:158">
      <c r="A27" s="379">
        <v>9</v>
      </c>
      <c r="B27" s="379">
        <v>2</v>
      </c>
      <c r="C27" s="379">
        <v>13</v>
      </c>
      <c r="D27" s="379">
        <v>13</v>
      </c>
      <c r="E27" s="379"/>
      <c r="F27" s="379"/>
      <c r="G27" s="469">
        <v>0</v>
      </c>
      <c r="H27" s="434">
        <v>0</v>
      </c>
      <c r="I27" s="434">
        <v>0</v>
      </c>
      <c r="J27" s="434">
        <v>0</v>
      </c>
      <c r="K27" s="434">
        <v>0</v>
      </c>
      <c r="L27" s="434">
        <v>0</v>
      </c>
      <c r="M27" s="434">
        <v>0</v>
      </c>
      <c r="N27" s="434">
        <v>0</v>
      </c>
      <c r="O27" s="434">
        <v>0</v>
      </c>
      <c r="P27" s="356">
        <v>0</v>
      </c>
      <c r="Q27" s="469">
        <v>0</v>
      </c>
      <c r="R27" s="434">
        <v>0</v>
      </c>
      <c r="S27" s="434">
        <v>0</v>
      </c>
      <c r="T27" s="434">
        <v>0</v>
      </c>
      <c r="U27" s="434">
        <v>0</v>
      </c>
      <c r="V27" s="434">
        <v>0</v>
      </c>
      <c r="W27" s="434">
        <v>0</v>
      </c>
      <c r="X27" s="434">
        <v>0</v>
      </c>
      <c r="Y27" s="434">
        <v>0</v>
      </c>
      <c r="Z27" s="356">
        <v>0</v>
      </c>
      <c r="AA27" s="469">
        <v>0</v>
      </c>
      <c r="AB27" s="434">
        <v>0</v>
      </c>
      <c r="AC27" s="434">
        <v>0</v>
      </c>
      <c r="AD27" s="434">
        <v>0</v>
      </c>
      <c r="AE27" s="434">
        <v>0</v>
      </c>
      <c r="AF27" s="434">
        <v>0</v>
      </c>
      <c r="AG27" s="434">
        <v>0</v>
      </c>
      <c r="AH27" s="434">
        <v>0</v>
      </c>
      <c r="AI27" s="434">
        <v>0</v>
      </c>
      <c r="AJ27" s="356">
        <v>0</v>
      </c>
      <c r="AK27" s="469">
        <v>0</v>
      </c>
      <c r="AL27" s="434">
        <v>0</v>
      </c>
      <c r="AM27" s="434">
        <v>0</v>
      </c>
      <c r="AN27" s="434">
        <v>0</v>
      </c>
      <c r="AO27" s="434">
        <v>0</v>
      </c>
      <c r="AP27" s="434">
        <v>0</v>
      </c>
      <c r="AQ27" s="434">
        <v>0</v>
      </c>
      <c r="AR27" s="434">
        <v>0</v>
      </c>
      <c r="AS27" s="434">
        <v>0</v>
      </c>
      <c r="AT27" s="356">
        <v>0</v>
      </c>
      <c r="AU27" s="469">
        <v>0</v>
      </c>
      <c r="AV27" s="434">
        <v>0</v>
      </c>
      <c r="AW27" s="434">
        <v>0</v>
      </c>
      <c r="AX27" s="434">
        <v>0</v>
      </c>
      <c r="AY27" s="434">
        <v>0</v>
      </c>
      <c r="AZ27" s="434">
        <v>0</v>
      </c>
      <c r="BA27" s="434">
        <v>0</v>
      </c>
      <c r="BB27" s="434">
        <v>0</v>
      </c>
      <c r="BC27" s="434">
        <v>0</v>
      </c>
      <c r="BD27" s="356">
        <v>0</v>
      </c>
      <c r="BE27" s="379"/>
      <c r="BF27" s="469">
        <v>0</v>
      </c>
      <c r="BG27" s="434">
        <v>0</v>
      </c>
      <c r="BH27" s="434">
        <v>0</v>
      </c>
      <c r="BI27" s="434">
        <v>0</v>
      </c>
      <c r="BJ27" s="434">
        <v>0</v>
      </c>
      <c r="BK27" s="434">
        <v>0</v>
      </c>
      <c r="BL27" s="434">
        <v>0</v>
      </c>
      <c r="BM27" s="434">
        <v>0</v>
      </c>
      <c r="BN27" s="434">
        <v>0</v>
      </c>
      <c r="BO27" s="356">
        <v>0</v>
      </c>
      <c r="BP27" s="469">
        <v>0</v>
      </c>
      <c r="BQ27" s="434">
        <v>0</v>
      </c>
      <c r="BR27" s="434">
        <v>0</v>
      </c>
      <c r="BS27" s="434">
        <v>0</v>
      </c>
      <c r="BT27" s="434">
        <v>0</v>
      </c>
      <c r="BU27" s="434">
        <v>0</v>
      </c>
      <c r="BV27" s="434">
        <v>0</v>
      </c>
      <c r="BW27" s="434">
        <v>0</v>
      </c>
      <c r="BX27" s="434">
        <v>0</v>
      </c>
      <c r="BY27" s="356">
        <v>0</v>
      </c>
      <c r="BZ27" s="469">
        <v>0</v>
      </c>
      <c r="CA27" s="434">
        <v>0</v>
      </c>
      <c r="CB27" s="434">
        <v>0</v>
      </c>
      <c r="CC27" s="434">
        <v>0</v>
      </c>
      <c r="CD27" s="434">
        <v>0</v>
      </c>
      <c r="CE27" s="434">
        <v>0</v>
      </c>
      <c r="CF27" s="434">
        <v>0</v>
      </c>
      <c r="CG27" s="434">
        <v>0</v>
      </c>
      <c r="CH27" s="434">
        <v>0</v>
      </c>
      <c r="CI27" s="356">
        <v>0</v>
      </c>
      <c r="CJ27" s="469">
        <v>0</v>
      </c>
      <c r="CK27" s="434">
        <v>0</v>
      </c>
      <c r="CL27" s="434">
        <v>0</v>
      </c>
      <c r="CM27" s="434">
        <v>0</v>
      </c>
      <c r="CN27" s="434">
        <v>0</v>
      </c>
      <c r="CO27" s="434">
        <v>0</v>
      </c>
      <c r="CP27" s="434">
        <v>0</v>
      </c>
      <c r="CQ27" s="434">
        <v>0</v>
      </c>
      <c r="CR27" s="434">
        <v>0</v>
      </c>
      <c r="CS27" s="356">
        <v>0</v>
      </c>
      <c r="CT27" s="469">
        <v>0</v>
      </c>
      <c r="CU27" s="434">
        <v>0</v>
      </c>
      <c r="CV27" s="434">
        <v>0</v>
      </c>
      <c r="CW27" s="434">
        <v>0</v>
      </c>
      <c r="CX27" s="434">
        <v>0</v>
      </c>
      <c r="CY27" s="434">
        <v>0</v>
      </c>
      <c r="CZ27" s="434">
        <v>0</v>
      </c>
      <c r="DA27" s="434">
        <v>0</v>
      </c>
      <c r="DB27" s="434">
        <v>0</v>
      </c>
      <c r="DC27" s="356">
        <v>0</v>
      </c>
      <c r="DE27" s="379">
        <f t="shared" si="0"/>
        <v>0</v>
      </c>
      <c r="DF27" s="379">
        <f t="shared" si="1"/>
        <v>0</v>
      </c>
      <c r="DG27" s="379">
        <f t="shared" si="2"/>
        <v>0</v>
      </c>
      <c r="DH27" s="379">
        <f t="shared" si="3"/>
        <v>0</v>
      </c>
      <c r="DI27" s="379">
        <f t="shared" si="4"/>
        <v>0</v>
      </c>
      <c r="DJ27" s="470">
        <f t="shared" si="5"/>
        <v>0</v>
      </c>
      <c r="DK27" s="470">
        <f t="shared" si="6"/>
        <v>0</v>
      </c>
      <c r="DL27" s="379">
        <f t="shared" si="7"/>
        <v>0</v>
      </c>
      <c r="DM27" s="379">
        <f t="shared" si="8"/>
        <v>0</v>
      </c>
      <c r="DN27" s="379">
        <f t="shared" si="9"/>
        <v>0</v>
      </c>
      <c r="DP27" s="379">
        <v>5</v>
      </c>
      <c r="DQ27" s="379">
        <v>1</v>
      </c>
      <c r="DR27" s="379">
        <v>3</v>
      </c>
      <c r="DS27" s="379">
        <v>3</v>
      </c>
      <c r="DT27" s="379">
        <v>20.3</v>
      </c>
      <c r="DU27" s="379">
        <f t="shared" si="10"/>
        <v>1.3283796034387378</v>
      </c>
      <c r="DV27" s="379">
        <f t="shared" si="11"/>
        <v>4.5607017003965522</v>
      </c>
      <c r="DW27" s="379">
        <f t="shared" si="12"/>
        <v>0.46738715575522294</v>
      </c>
      <c r="DX27" s="379">
        <v>38</v>
      </c>
      <c r="DY27" s="379">
        <f t="shared" si="13"/>
        <v>1.5910646070264991</v>
      </c>
      <c r="DZ27" s="379">
        <f t="shared" si="14"/>
        <v>6.2048368229954285</v>
      </c>
      <c r="EA27" s="379">
        <f t="shared" si="15"/>
        <v>0.66421523787796666</v>
      </c>
      <c r="EB27" s="379">
        <v>12</v>
      </c>
      <c r="EC27" s="379">
        <f t="shared" si="16"/>
        <v>1.1139433523068367</v>
      </c>
      <c r="ED27" s="379">
        <f t="shared" si="17"/>
        <v>3.5355339059327378</v>
      </c>
      <c r="EE27" s="379">
        <f t="shared" si="18"/>
        <v>0.35374160588967152</v>
      </c>
      <c r="EF27" s="379">
        <v>24</v>
      </c>
      <c r="EG27" s="379">
        <f t="shared" si="19"/>
        <v>1.3979400086720377</v>
      </c>
      <c r="EH27" s="379">
        <f t="shared" si="20"/>
        <v>4.9497474683058327</v>
      </c>
      <c r="EI27" s="379">
        <f t="shared" si="21"/>
        <v>0.51197268804947627</v>
      </c>
      <c r="EJ27" s="379">
        <v>2</v>
      </c>
      <c r="EK27" s="379">
        <f t="shared" si="22"/>
        <v>0.47712125471966244</v>
      </c>
      <c r="EL27" s="379">
        <f t="shared" si="23"/>
        <v>1.5811388300841898</v>
      </c>
      <c r="EM27" s="379">
        <f t="shared" si="24"/>
        <v>0.14189705460416391</v>
      </c>
      <c r="EO27" s="366" t="s">
        <v>302</v>
      </c>
      <c r="EP27" s="349"/>
      <c r="EQ27" s="349"/>
      <c r="ER27" s="349"/>
      <c r="ES27" s="349"/>
      <c r="ET27" s="349"/>
      <c r="EU27" s="352"/>
      <c r="EV27" s="366">
        <v>9</v>
      </c>
      <c r="EW27" s="349">
        <v>0</v>
      </c>
      <c r="EX27" s="349" t="s">
        <v>49</v>
      </c>
      <c r="EY27" s="520">
        <f t="shared" si="25"/>
        <v>0</v>
      </c>
      <c r="EZ27" s="349" t="str">
        <f t="shared" si="26"/>
        <v>e</v>
      </c>
      <c r="FA27" s="349"/>
      <c r="FB27" s="352"/>
    </row>
    <row r="28" spans="1:158">
      <c r="A28" s="379">
        <v>4</v>
      </c>
      <c r="B28" s="379">
        <v>2</v>
      </c>
      <c r="C28" s="379">
        <v>14</v>
      </c>
      <c r="D28" s="379">
        <v>14</v>
      </c>
      <c r="E28" s="379"/>
      <c r="F28" s="379"/>
      <c r="G28" s="469">
        <v>100</v>
      </c>
      <c r="H28" s="434">
        <v>100</v>
      </c>
      <c r="I28" s="434">
        <v>5</v>
      </c>
      <c r="J28" s="434">
        <v>50</v>
      </c>
      <c r="K28" s="434">
        <v>0</v>
      </c>
      <c r="L28" s="434">
        <v>0</v>
      </c>
      <c r="M28" s="434">
        <v>0</v>
      </c>
      <c r="N28" s="434">
        <v>0</v>
      </c>
      <c r="O28" s="434">
        <v>0</v>
      </c>
      <c r="P28" s="356">
        <v>0</v>
      </c>
      <c r="Q28" s="469">
        <v>100</v>
      </c>
      <c r="R28" s="434">
        <v>100</v>
      </c>
      <c r="S28" s="434">
        <v>100</v>
      </c>
      <c r="T28" s="434">
        <v>100</v>
      </c>
      <c r="U28" s="434">
        <v>100</v>
      </c>
      <c r="V28" s="434">
        <v>100</v>
      </c>
      <c r="W28" s="434">
        <v>50</v>
      </c>
      <c r="X28" s="434">
        <v>0</v>
      </c>
      <c r="Y28" s="434">
        <v>0</v>
      </c>
      <c r="Z28" s="356">
        <v>0</v>
      </c>
      <c r="AA28" s="469">
        <v>50</v>
      </c>
      <c r="AB28" s="434">
        <v>100</v>
      </c>
      <c r="AC28" s="434">
        <v>20</v>
      </c>
      <c r="AD28" s="434">
        <v>20</v>
      </c>
      <c r="AE28" s="434">
        <v>0</v>
      </c>
      <c r="AF28" s="434">
        <v>0</v>
      </c>
      <c r="AG28" s="434">
        <v>0</v>
      </c>
      <c r="AH28" s="434">
        <v>0</v>
      </c>
      <c r="AI28" s="434">
        <v>0</v>
      </c>
      <c r="AJ28" s="356">
        <v>0</v>
      </c>
      <c r="AK28" s="469">
        <v>100</v>
      </c>
      <c r="AL28" s="434">
        <v>100</v>
      </c>
      <c r="AM28" s="434">
        <v>100</v>
      </c>
      <c r="AN28" s="434">
        <v>100</v>
      </c>
      <c r="AO28" s="434">
        <v>100</v>
      </c>
      <c r="AP28" s="434">
        <v>50</v>
      </c>
      <c r="AQ28" s="434">
        <v>0</v>
      </c>
      <c r="AR28" s="434">
        <v>0</v>
      </c>
      <c r="AS28" s="434">
        <v>0</v>
      </c>
      <c r="AT28" s="356">
        <v>0</v>
      </c>
      <c r="AU28" s="469">
        <v>100</v>
      </c>
      <c r="AV28" s="434">
        <v>50</v>
      </c>
      <c r="AW28" s="434">
        <v>100</v>
      </c>
      <c r="AX28" s="434">
        <v>50</v>
      </c>
      <c r="AY28" s="434">
        <v>20</v>
      </c>
      <c r="AZ28" s="434">
        <v>0</v>
      </c>
      <c r="BA28" s="434">
        <v>0</v>
      </c>
      <c r="BB28" s="434">
        <v>0</v>
      </c>
      <c r="BC28" s="434">
        <v>0</v>
      </c>
      <c r="BD28" s="356">
        <v>0</v>
      </c>
      <c r="BE28" s="379"/>
      <c r="BF28" s="469">
        <v>3</v>
      </c>
      <c r="BG28" s="434">
        <v>3</v>
      </c>
      <c r="BH28" s="434">
        <v>2</v>
      </c>
      <c r="BI28" s="434">
        <v>2</v>
      </c>
      <c r="BJ28" s="434">
        <v>0</v>
      </c>
      <c r="BK28" s="434">
        <v>0</v>
      </c>
      <c r="BL28" s="434">
        <v>0</v>
      </c>
      <c r="BM28" s="434">
        <v>0</v>
      </c>
      <c r="BN28" s="434">
        <v>0</v>
      </c>
      <c r="BO28" s="356">
        <v>0</v>
      </c>
      <c r="BP28" s="469">
        <v>3</v>
      </c>
      <c r="BQ28" s="434">
        <v>3</v>
      </c>
      <c r="BR28" s="434">
        <v>2</v>
      </c>
      <c r="BS28" s="434">
        <v>2</v>
      </c>
      <c r="BT28" s="434">
        <v>1</v>
      </c>
      <c r="BU28" s="434">
        <v>1</v>
      </c>
      <c r="BV28" s="434">
        <v>1</v>
      </c>
      <c r="BW28" s="434">
        <v>0</v>
      </c>
      <c r="BX28" s="434">
        <v>0</v>
      </c>
      <c r="BY28" s="356">
        <v>0</v>
      </c>
      <c r="BZ28" s="469">
        <v>3</v>
      </c>
      <c r="CA28" s="434">
        <v>3</v>
      </c>
      <c r="CB28" s="434">
        <v>2</v>
      </c>
      <c r="CC28" s="434">
        <v>2</v>
      </c>
      <c r="CD28" s="434">
        <v>0</v>
      </c>
      <c r="CE28" s="434">
        <v>0</v>
      </c>
      <c r="CF28" s="434">
        <v>0</v>
      </c>
      <c r="CG28" s="434">
        <v>0</v>
      </c>
      <c r="CH28" s="434">
        <v>0</v>
      </c>
      <c r="CI28" s="356">
        <v>0</v>
      </c>
      <c r="CJ28" s="469">
        <v>3</v>
      </c>
      <c r="CK28" s="434">
        <v>3</v>
      </c>
      <c r="CL28" s="434">
        <v>3</v>
      </c>
      <c r="CM28" s="434">
        <v>3</v>
      </c>
      <c r="CN28" s="434">
        <v>2</v>
      </c>
      <c r="CO28" s="434">
        <v>2</v>
      </c>
      <c r="CP28" s="434">
        <v>0</v>
      </c>
      <c r="CQ28" s="434">
        <v>0</v>
      </c>
      <c r="CR28" s="434">
        <v>0</v>
      </c>
      <c r="CS28" s="356">
        <v>0</v>
      </c>
      <c r="CT28" s="469">
        <v>3</v>
      </c>
      <c r="CU28" s="434">
        <v>3</v>
      </c>
      <c r="CV28" s="434">
        <v>2</v>
      </c>
      <c r="CW28" s="434">
        <v>2</v>
      </c>
      <c r="CX28" s="434">
        <v>2</v>
      </c>
      <c r="CY28" s="434">
        <v>0</v>
      </c>
      <c r="CZ28" s="434">
        <v>0</v>
      </c>
      <c r="DA28" s="434">
        <v>0</v>
      </c>
      <c r="DB28" s="434">
        <v>0</v>
      </c>
      <c r="DC28" s="356">
        <v>0</v>
      </c>
      <c r="DE28" s="379">
        <f t="shared" si="0"/>
        <v>4</v>
      </c>
      <c r="DF28" s="379">
        <f t="shared" si="1"/>
        <v>7</v>
      </c>
      <c r="DG28" s="379">
        <f t="shared" si="2"/>
        <v>4</v>
      </c>
      <c r="DH28" s="379">
        <f t="shared" si="3"/>
        <v>6</v>
      </c>
      <c r="DI28" s="379">
        <f t="shared" si="4"/>
        <v>5</v>
      </c>
      <c r="DJ28" s="470">
        <f t="shared" si="5"/>
        <v>39.299999999999997</v>
      </c>
      <c r="DK28" s="470">
        <f t="shared" si="6"/>
        <v>52</v>
      </c>
      <c r="DL28" s="379">
        <f t="shared" si="7"/>
        <v>24</v>
      </c>
      <c r="DM28" s="379">
        <f t="shared" si="8"/>
        <v>22</v>
      </c>
      <c r="DN28" s="379">
        <f t="shared" si="9"/>
        <v>6</v>
      </c>
      <c r="DP28" s="379">
        <v>5</v>
      </c>
      <c r="DQ28" s="379">
        <v>2</v>
      </c>
      <c r="DR28" s="379">
        <v>22</v>
      </c>
      <c r="DS28" s="379">
        <v>22</v>
      </c>
      <c r="DT28" s="379">
        <v>17.399999999999999</v>
      </c>
      <c r="DU28" s="379">
        <f t="shared" si="10"/>
        <v>1.2648178230095364</v>
      </c>
      <c r="DV28" s="379">
        <f t="shared" si="11"/>
        <v>4.2308391602612359</v>
      </c>
      <c r="DW28" s="379">
        <f t="shared" si="12"/>
        <v>0.43028855567115754</v>
      </c>
      <c r="DX28" s="379">
        <v>36</v>
      </c>
      <c r="DY28" s="379">
        <f t="shared" si="13"/>
        <v>1.568201724066995</v>
      </c>
      <c r="DZ28" s="379">
        <f t="shared" si="14"/>
        <v>6.0415229867972862</v>
      </c>
      <c r="EA28" s="379">
        <f t="shared" si="15"/>
        <v>0.64350110879328437</v>
      </c>
      <c r="EB28" s="379">
        <v>16</v>
      </c>
      <c r="EC28" s="379">
        <f t="shared" si="16"/>
        <v>1.2304489213782739</v>
      </c>
      <c r="ED28" s="379">
        <f t="shared" si="17"/>
        <v>4.0620192023179804</v>
      </c>
      <c r="EE28" s="379">
        <f t="shared" si="18"/>
        <v>0.41151684606748801</v>
      </c>
      <c r="EF28" s="379">
        <v>20</v>
      </c>
      <c r="EG28" s="379">
        <f t="shared" si="19"/>
        <v>1.3222192947339193</v>
      </c>
      <c r="EH28" s="379">
        <f t="shared" si="20"/>
        <v>4.5276925690687087</v>
      </c>
      <c r="EI28" s="379">
        <f t="shared" si="21"/>
        <v>0.46364760900080609</v>
      </c>
      <c r="EJ28" s="379">
        <v>0</v>
      </c>
      <c r="EK28" s="379">
        <f t="shared" si="22"/>
        <v>0</v>
      </c>
      <c r="EL28" s="379">
        <f t="shared" si="23"/>
        <v>0.70710678118654757</v>
      </c>
      <c r="EM28" s="379">
        <f t="shared" si="24"/>
        <v>0</v>
      </c>
      <c r="EO28" s="366" t="s">
        <v>458</v>
      </c>
      <c r="EP28" s="349"/>
      <c r="EQ28" s="349"/>
      <c r="ER28" s="349"/>
      <c r="ES28" s="349"/>
      <c r="ET28" s="349"/>
      <c r="EU28" s="352"/>
      <c r="EV28" s="366">
        <v>10</v>
      </c>
      <c r="EW28" s="349">
        <v>0.68420000000000003</v>
      </c>
      <c r="EX28" s="349" t="s">
        <v>417</v>
      </c>
      <c r="EY28" s="520">
        <f t="shared" si="25"/>
        <v>39.949134103436407</v>
      </c>
      <c r="EZ28" s="349" t="str">
        <f t="shared" si="26"/>
        <v>cd</v>
      </c>
      <c r="FA28" s="349"/>
      <c r="FB28" s="352"/>
    </row>
    <row r="29" spans="1:158">
      <c r="A29" s="379">
        <v>1</v>
      </c>
      <c r="B29" s="379">
        <v>2</v>
      </c>
      <c r="C29" s="379">
        <v>15</v>
      </c>
      <c r="D29" s="379">
        <v>15</v>
      </c>
      <c r="E29" s="379"/>
      <c r="F29" s="379"/>
      <c r="G29" s="469">
        <v>100</v>
      </c>
      <c r="H29" s="434">
        <v>100</v>
      </c>
      <c r="I29" s="434">
        <v>100</v>
      </c>
      <c r="J29" s="434">
        <v>100</v>
      </c>
      <c r="K29" s="434">
        <v>100</v>
      </c>
      <c r="L29" s="434">
        <v>100</v>
      </c>
      <c r="M29" s="434">
        <v>100</v>
      </c>
      <c r="N29" s="434">
        <v>100</v>
      </c>
      <c r="O29" s="434">
        <v>100</v>
      </c>
      <c r="P29" s="356">
        <v>100</v>
      </c>
      <c r="Q29" s="469">
        <v>100</v>
      </c>
      <c r="R29" s="434">
        <v>100</v>
      </c>
      <c r="S29" s="434">
        <v>100</v>
      </c>
      <c r="T29" s="434">
        <v>100</v>
      </c>
      <c r="U29" s="434">
        <v>100</v>
      </c>
      <c r="V29" s="434">
        <v>100</v>
      </c>
      <c r="W29" s="434">
        <v>100</v>
      </c>
      <c r="X29" s="434">
        <v>100</v>
      </c>
      <c r="Y29" s="434">
        <v>100</v>
      </c>
      <c r="Z29" s="356">
        <v>100</v>
      </c>
      <c r="AA29" s="469">
        <v>100</v>
      </c>
      <c r="AB29" s="434">
        <v>100</v>
      </c>
      <c r="AC29" s="434">
        <v>100</v>
      </c>
      <c r="AD29" s="434">
        <v>100</v>
      </c>
      <c r="AE29" s="434">
        <v>100</v>
      </c>
      <c r="AF29" s="434">
        <v>100</v>
      </c>
      <c r="AG29" s="434">
        <v>100</v>
      </c>
      <c r="AH29" s="434">
        <v>100</v>
      </c>
      <c r="AI29" s="434">
        <v>20</v>
      </c>
      <c r="AJ29" s="356">
        <v>5</v>
      </c>
      <c r="AK29" s="469">
        <v>100</v>
      </c>
      <c r="AL29" s="434">
        <v>100</v>
      </c>
      <c r="AM29" s="434">
        <v>100</v>
      </c>
      <c r="AN29" s="434">
        <v>100</v>
      </c>
      <c r="AO29" s="434">
        <v>100</v>
      </c>
      <c r="AP29" s="434">
        <v>100</v>
      </c>
      <c r="AQ29" s="434">
        <v>100</v>
      </c>
      <c r="AR29" s="434">
        <v>100</v>
      </c>
      <c r="AS29" s="434">
        <v>50</v>
      </c>
      <c r="AT29" s="356">
        <v>50</v>
      </c>
      <c r="AU29" s="469">
        <v>100</v>
      </c>
      <c r="AV29" s="434">
        <v>100</v>
      </c>
      <c r="AW29" s="434">
        <v>100</v>
      </c>
      <c r="AX29" s="434">
        <v>100</v>
      </c>
      <c r="AY29" s="434">
        <v>100</v>
      </c>
      <c r="AZ29" s="434">
        <v>100</v>
      </c>
      <c r="BA29" s="434">
        <v>100</v>
      </c>
      <c r="BB29" s="434">
        <v>100</v>
      </c>
      <c r="BC29" s="434">
        <v>100</v>
      </c>
      <c r="BD29" s="356">
        <v>100</v>
      </c>
      <c r="BE29" s="379"/>
      <c r="BF29" s="469">
        <v>3</v>
      </c>
      <c r="BG29" s="434">
        <v>3</v>
      </c>
      <c r="BH29" s="434">
        <v>3</v>
      </c>
      <c r="BI29" s="434">
        <v>2</v>
      </c>
      <c r="BJ29" s="434">
        <v>2</v>
      </c>
      <c r="BK29" s="434">
        <v>2</v>
      </c>
      <c r="BL29" s="434">
        <v>2</v>
      </c>
      <c r="BM29" s="434">
        <v>1</v>
      </c>
      <c r="BN29" s="434">
        <v>1</v>
      </c>
      <c r="BO29" s="356">
        <v>1</v>
      </c>
      <c r="BP29" s="469">
        <v>3</v>
      </c>
      <c r="BQ29" s="434">
        <v>3</v>
      </c>
      <c r="BR29" s="434">
        <v>3</v>
      </c>
      <c r="BS29" s="434">
        <v>2</v>
      </c>
      <c r="BT29" s="434">
        <v>2</v>
      </c>
      <c r="BU29" s="434">
        <v>2</v>
      </c>
      <c r="BV29" s="434">
        <v>2</v>
      </c>
      <c r="BW29" s="434">
        <v>1</v>
      </c>
      <c r="BX29" s="434">
        <v>1</v>
      </c>
      <c r="BY29" s="356">
        <v>1</v>
      </c>
      <c r="BZ29" s="469">
        <v>3</v>
      </c>
      <c r="CA29" s="434">
        <v>3</v>
      </c>
      <c r="CB29" s="434">
        <v>3</v>
      </c>
      <c r="CC29" s="434">
        <v>3</v>
      </c>
      <c r="CD29" s="434">
        <v>2</v>
      </c>
      <c r="CE29" s="434">
        <v>2</v>
      </c>
      <c r="CF29" s="434">
        <v>2</v>
      </c>
      <c r="CG29" s="434">
        <v>2</v>
      </c>
      <c r="CH29" s="434">
        <v>1</v>
      </c>
      <c r="CI29" s="356">
        <v>1</v>
      </c>
      <c r="CJ29" s="469">
        <v>3</v>
      </c>
      <c r="CK29" s="434">
        <v>3</v>
      </c>
      <c r="CL29" s="434">
        <v>3</v>
      </c>
      <c r="CM29" s="434">
        <v>2</v>
      </c>
      <c r="CN29" s="434">
        <v>2</v>
      </c>
      <c r="CO29" s="434">
        <v>2</v>
      </c>
      <c r="CP29" s="434">
        <v>2</v>
      </c>
      <c r="CQ29" s="434">
        <v>1</v>
      </c>
      <c r="CR29" s="434">
        <v>1</v>
      </c>
      <c r="CS29" s="356">
        <v>1</v>
      </c>
      <c r="CT29" s="469">
        <v>3</v>
      </c>
      <c r="CU29" s="434">
        <v>3</v>
      </c>
      <c r="CV29" s="434">
        <v>3</v>
      </c>
      <c r="CW29" s="434">
        <v>3</v>
      </c>
      <c r="CX29" s="434">
        <v>2</v>
      </c>
      <c r="CY29" s="434">
        <v>2</v>
      </c>
      <c r="CZ29" s="434">
        <v>2</v>
      </c>
      <c r="DA29" s="434">
        <v>1</v>
      </c>
      <c r="DB29" s="434">
        <v>1</v>
      </c>
      <c r="DC29" s="356">
        <v>1</v>
      </c>
      <c r="DE29" s="379">
        <f t="shared" si="0"/>
        <v>10</v>
      </c>
      <c r="DF29" s="379">
        <f t="shared" si="1"/>
        <v>10</v>
      </c>
      <c r="DG29" s="379">
        <f t="shared" si="2"/>
        <v>10</v>
      </c>
      <c r="DH29" s="379">
        <f t="shared" si="3"/>
        <v>10</v>
      </c>
      <c r="DI29" s="379">
        <f t="shared" si="4"/>
        <v>10</v>
      </c>
      <c r="DJ29" s="470">
        <f t="shared" si="5"/>
        <v>94.5</v>
      </c>
      <c r="DK29" s="470">
        <f t="shared" si="6"/>
        <v>100</v>
      </c>
      <c r="DL29" s="379">
        <f t="shared" si="7"/>
        <v>34</v>
      </c>
      <c r="DM29" s="379">
        <f t="shared" si="8"/>
        <v>38</v>
      </c>
      <c r="DN29" s="379">
        <f t="shared" si="9"/>
        <v>28.000000000000004</v>
      </c>
      <c r="DP29" s="379">
        <v>5</v>
      </c>
      <c r="DQ29" s="379">
        <v>3</v>
      </c>
      <c r="DR29" s="379">
        <v>8</v>
      </c>
      <c r="DS29" s="379">
        <v>33</v>
      </c>
      <c r="DT29" s="379">
        <v>47</v>
      </c>
      <c r="DU29" s="379">
        <f t="shared" si="10"/>
        <v>1.6812412373755872</v>
      </c>
      <c r="DV29" s="379">
        <f t="shared" si="11"/>
        <v>6.8920243760451108</v>
      </c>
      <c r="DW29" s="379">
        <f t="shared" si="12"/>
        <v>0.7553801341748092</v>
      </c>
      <c r="DX29" s="379">
        <v>57.999999999999993</v>
      </c>
      <c r="DY29" s="379">
        <f t="shared" si="13"/>
        <v>1.7708520116421442</v>
      </c>
      <c r="DZ29" s="379">
        <f t="shared" si="14"/>
        <v>7.6485292703891767</v>
      </c>
      <c r="EA29" s="379">
        <f t="shared" si="15"/>
        <v>0.86574348987340355</v>
      </c>
      <c r="EB29" s="379">
        <v>24</v>
      </c>
      <c r="EC29" s="379">
        <f t="shared" si="16"/>
        <v>1.3979400086720377</v>
      </c>
      <c r="ED29" s="379">
        <f t="shared" si="17"/>
        <v>4.9497474683058327</v>
      </c>
      <c r="EE29" s="379">
        <f t="shared" si="18"/>
        <v>0.51197268804947627</v>
      </c>
      <c r="EF29" s="379">
        <v>24</v>
      </c>
      <c r="EG29" s="379">
        <f t="shared" si="19"/>
        <v>1.3979400086720377</v>
      </c>
      <c r="EH29" s="379">
        <f t="shared" si="20"/>
        <v>4.9497474683058327</v>
      </c>
      <c r="EI29" s="379">
        <f t="shared" si="21"/>
        <v>0.51197268804947627</v>
      </c>
      <c r="EJ29" s="379">
        <v>10</v>
      </c>
      <c r="EK29" s="379">
        <f t="shared" si="22"/>
        <v>1.0413926851582251</v>
      </c>
      <c r="EL29" s="379">
        <f t="shared" si="23"/>
        <v>3.2403703492039302</v>
      </c>
      <c r="EM29" s="379">
        <f t="shared" si="24"/>
        <v>0.32175055439664224</v>
      </c>
      <c r="EO29" s="366" t="s">
        <v>459</v>
      </c>
      <c r="EP29" s="349"/>
      <c r="EQ29" s="349"/>
      <c r="ER29" s="349"/>
      <c r="ES29" s="349"/>
      <c r="ET29" s="349"/>
      <c r="EU29" s="352"/>
      <c r="EV29" s="366">
        <v>11</v>
      </c>
      <c r="EW29" s="349">
        <v>0.1318</v>
      </c>
      <c r="EX29" s="349" t="s">
        <v>49</v>
      </c>
      <c r="EY29" s="520">
        <f t="shared" si="25"/>
        <v>1.7270886026768291</v>
      </c>
      <c r="EZ29" s="349" t="str">
        <f t="shared" si="26"/>
        <v>e</v>
      </c>
      <c r="FA29" s="349"/>
      <c r="FB29" s="352"/>
    </row>
    <row r="30" spans="1:158">
      <c r="A30" s="379">
        <v>2</v>
      </c>
      <c r="B30" s="379">
        <v>2</v>
      </c>
      <c r="C30" s="379">
        <v>16</v>
      </c>
      <c r="D30" s="379">
        <v>16</v>
      </c>
      <c r="E30" s="379"/>
      <c r="F30" s="379"/>
      <c r="G30" s="469">
        <v>100</v>
      </c>
      <c r="H30" s="434">
        <v>100</v>
      </c>
      <c r="I30" s="434">
        <v>100</v>
      </c>
      <c r="J30" s="434">
        <v>100</v>
      </c>
      <c r="K30" s="434">
        <v>100</v>
      </c>
      <c r="L30" s="434">
        <v>100</v>
      </c>
      <c r="M30" s="434">
        <v>100</v>
      </c>
      <c r="N30" s="434">
        <v>100</v>
      </c>
      <c r="O30" s="434">
        <v>100</v>
      </c>
      <c r="P30" s="356">
        <v>20</v>
      </c>
      <c r="Q30" s="469">
        <v>100</v>
      </c>
      <c r="R30" s="434">
        <v>100</v>
      </c>
      <c r="S30" s="434">
        <v>100</v>
      </c>
      <c r="T30" s="434">
        <v>100</v>
      </c>
      <c r="U30" s="434">
        <v>100</v>
      </c>
      <c r="V30" s="434">
        <v>100</v>
      </c>
      <c r="W30" s="434">
        <v>100</v>
      </c>
      <c r="X30" s="434">
        <v>100</v>
      </c>
      <c r="Y30" s="434">
        <v>100</v>
      </c>
      <c r="Z30" s="356">
        <v>20</v>
      </c>
      <c r="AA30" s="469">
        <v>100</v>
      </c>
      <c r="AB30" s="434">
        <v>100</v>
      </c>
      <c r="AC30" s="434">
        <v>100</v>
      </c>
      <c r="AD30" s="434">
        <v>100</v>
      </c>
      <c r="AE30" s="434">
        <v>100</v>
      </c>
      <c r="AF30" s="434">
        <v>100</v>
      </c>
      <c r="AG30" s="434">
        <v>100</v>
      </c>
      <c r="AH30" s="434">
        <v>100</v>
      </c>
      <c r="AI30" s="434">
        <v>20</v>
      </c>
      <c r="AJ30" s="356">
        <v>20</v>
      </c>
      <c r="AK30" s="469">
        <v>100</v>
      </c>
      <c r="AL30" s="434">
        <v>100</v>
      </c>
      <c r="AM30" s="434">
        <v>100</v>
      </c>
      <c r="AN30" s="434">
        <v>100</v>
      </c>
      <c r="AO30" s="434">
        <v>100</v>
      </c>
      <c r="AP30" s="434">
        <v>100</v>
      </c>
      <c r="AQ30" s="434">
        <v>100</v>
      </c>
      <c r="AR30" s="434">
        <v>10</v>
      </c>
      <c r="AS30" s="434">
        <v>50</v>
      </c>
      <c r="AT30" s="356">
        <v>20</v>
      </c>
      <c r="AU30" s="469">
        <v>100</v>
      </c>
      <c r="AV30" s="434">
        <v>100</v>
      </c>
      <c r="AW30" s="434">
        <v>100</v>
      </c>
      <c r="AX30" s="434">
        <v>100</v>
      </c>
      <c r="AY30" s="434">
        <v>100</v>
      </c>
      <c r="AZ30" s="434">
        <v>100</v>
      </c>
      <c r="BA30" s="434">
        <v>100</v>
      </c>
      <c r="BB30" s="434">
        <v>50</v>
      </c>
      <c r="BC30" s="434">
        <v>0</v>
      </c>
      <c r="BD30" s="356">
        <v>0</v>
      </c>
      <c r="BE30" s="379"/>
      <c r="BF30" s="469">
        <v>3</v>
      </c>
      <c r="BG30" s="434">
        <v>3</v>
      </c>
      <c r="BH30" s="434">
        <v>3</v>
      </c>
      <c r="BI30" s="434">
        <v>2</v>
      </c>
      <c r="BJ30" s="434">
        <v>2</v>
      </c>
      <c r="BK30" s="434">
        <v>2</v>
      </c>
      <c r="BL30" s="434">
        <v>2</v>
      </c>
      <c r="BM30" s="434">
        <v>1</v>
      </c>
      <c r="BN30" s="434">
        <v>1</v>
      </c>
      <c r="BO30" s="356">
        <v>1</v>
      </c>
      <c r="BP30" s="469">
        <v>3</v>
      </c>
      <c r="BQ30" s="434">
        <v>3</v>
      </c>
      <c r="BR30" s="434">
        <v>3</v>
      </c>
      <c r="BS30" s="434">
        <v>2</v>
      </c>
      <c r="BT30" s="434">
        <v>2</v>
      </c>
      <c r="BU30" s="434">
        <v>2</v>
      </c>
      <c r="BV30" s="434">
        <v>1</v>
      </c>
      <c r="BW30" s="434">
        <v>1</v>
      </c>
      <c r="BX30" s="434">
        <v>1</v>
      </c>
      <c r="BY30" s="356">
        <v>1</v>
      </c>
      <c r="BZ30" s="469">
        <v>3</v>
      </c>
      <c r="CA30" s="434">
        <v>3</v>
      </c>
      <c r="CB30" s="434">
        <v>3</v>
      </c>
      <c r="CC30" s="434">
        <v>3</v>
      </c>
      <c r="CD30" s="434">
        <v>2</v>
      </c>
      <c r="CE30" s="434">
        <v>2</v>
      </c>
      <c r="CF30" s="434">
        <v>2</v>
      </c>
      <c r="CG30" s="434">
        <v>2</v>
      </c>
      <c r="CH30" s="434">
        <v>1</v>
      </c>
      <c r="CI30" s="356">
        <v>1</v>
      </c>
      <c r="CJ30" s="469">
        <v>3</v>
      </c>
      <c r="CK30" s="434">
        <v>3</v>
      </c>
      <c r="CL30" s="434">
        <v>3</v>
      </c>
      <c r="CM30" s="434">
        <v>2</v>
      </c>
      <c r="CN30" s="434">
        <v>2</v>
      </c>
      <c r="CO30" s="434">
        <v>2</v>
      </c>
      <c r="CP30" s="434">
        <v>2</v>
      </c>
      <c r="CQ30" s="434">
        <v>1</v>
      </c>
      <c r="CR30" s="434">
        <v>1</v>
      </c>
      <c r="CS30" s="356">
        <v>1</v>
      </c>
      <c r="CT30" s="469">
        <v>3</v>
      </c>
      <c r="CU30" s="434">
        <v>3</v>
      </c>
      <c r="CV30" s="434">
        <v>3</v>
      </c>
      <c r="CW30" s="434">
        <v>2</v>
      </c>
      <c r="CX30" s="434">
        <v>2</v>
      </c>
      <c r="CY30" s="434">
        <v>2</v>
      </c>
      <c r="CZ30" s="434">
        <v>2</v>
      </c>
      <c r="DA30" s="434">
        <v>1</v>
      </c>
      <c r="DB30" s="434">
        <v>0</v>
      </c>
      <c r="DC30" s="356">
        <v>0</v>
      </c>
      <c r="DE30" s="379">
        <f t="shared" si="0"/>
        <v>10</v>
      </c>
      <c r="DF30" s="379">
        <f t="shared" si="1"/>
        <v>10</v>
      </c>
      <c r="DG30" s="379">
        <f t="shared" si="2"/>
        <v>10</v>
      </c>
      <c r="DH30" s="379">
        <f t="shared" si="3"/>
        <v>10</v>
      </c>
      <c r="DI30" s="379">
        <f t="shared" si="4"/>
        <v>8</v>
      </c>
      <c r="DJ30" s="470">
        <f t="shared" si="5"/>
        <v>84.2</v>
      </c>
      <c r="DK30" s="470">
        <f t="shared" si="6"/>
        <v>96</v>
      </c>
      <c r="DL30" s="379">
        <f t="shared" si="7"/>
        <v>32</v>
      </c>
      <c r="DM30" s="379">
        <f t="shared" si="8"/>
        <v>38</v>
      </c>
      <c r="DN30" s="379">
        <f t="shared" si="9"/>
        <v>26</v>
      </c>
      <c r="DP30" s="379">
        <v>6</v>
      </c>
      <c r="DQ30" s="379">
        <v>1</v>
      </c>
      <c r="DR30" s="379">
        <v>7</v>
      </c>
      <c r="DS30" s="379">
        <v>7</v>
      </c>
      <c r="DT30" s="379">
        <v>77.94</v>
      </c>
      <c r="DU30" s="379">
        <f t="shared" si="10"/>
        <v>1.8972971220594965</v>
      </c>
      <c r="DV30" s="379">
        <f t="shared" si="11"/>
        <v>8.8566359301938107</v>
      </c>
      <c r="DW30" s="379">
        <f t="shared" si="12"/>
        <v>1.0818672104811304</v>
      </c>
      <c r="DX30" s="379">
        <v>100</v>
      </c>
      <c r="DY30" s="379">
        <f t="shared" si="13"/>
        <v>2.0043213737826426</v>
      </c>
      <c r="DZ30" s="379">
        <f t="shared" si="14"/>
        <v>10.024968827881711</v>
      </c>
      <c r="EA30" s="379">
        <f t="shared" si="15"/>
        <v>1.5707963267948966</v>
      </c>
      <c r="EB30" s="379">
        <v>34</v>
      </c>
      <c r="EC30" s="379">
        <f t="shared" si="16"/>
        <v>1.5440680443502757</v>
      </c>
      <c r="ED30" s="379">
        <f t="shared" si="17"/>
        <v>5.873670062235365</v>
      </c>
      <c r="EE30" s="379">
        <f t="shared" si="18"/>
        <v>0.62253341975013332</v>
      </c>
      <c r="EF30" s="379">
        <v>44</v>
      </c>
      <c r="EG30" s="379">
        <f t="shared" si="19"/>
        <v>1.6532125137753437</v>
      </c>
      <c r="EH30" s="379">
        <f t="shared" si="20"/>
        <v>6.6708320320631671</v>
      </c>
      <c r="EI30" s="379">
        <f t="shared" si="21"/>
        <v>0.72525322220005417</v>
      </c>
      <c r="EJ30" s="379">
        <v>22</v>
      </c>
      <c r="EK30" s="379">
        <f t="shared" si="22"/>
        <v>1.3617278360175928</v>
      </c>
      <c r="EL30" s="379">
        <f t="shared" si="23"/>
        <v>4.7434164902525691</v>
      </c>
      <c r="EM30" s="379">
        <f t="shared" si="24"/>
        <v>0.48820526339691722</v>
      </c>
      <c r="EO30" s="366"/>
      <c r="EP30" s="349"/>
      <c r="EQ30" s="349"/>
      <c r="ER30" s="349"/>
      <c r="ES30" s="349"/>
      <c r="ET30" s="349"/>
      <c r="EU30" s="352"/>
      <c r="EW30" s="472" t="s">
        <v>298</v>
      </c>
      <c r="EX30" s="472" t="s">
        <v>298</v>
      </c>
      <c r="EY30" s="472" t="s">
        <v>422</v>
      </c>
      <c r="EZ30" s="349"/>
      <c r="FA30" s="349"/>
      <c r="FB30" s="352"/>
    </row>
    <row r="31" spans="1:158">
      <c r="A31" s="379">
        <v>7</v>
      </c>
      <c r="B31" s="379">
        <v>2</v>
      </c>
      <c r="C31" s="379">
        <v>17</v>
      </c>
      <c r="D31" s="379">
        <v>17</v>
      </c>
      <c r="E31" s="379"/>
      <c r="F31" s="379"/>
      <c r="G31" s="469">
        <v>100</v>
      </c>
      <c r="H31" s="434">
        <v>100</v>
      </c>
      <c r="I31" s="434">
        <v>100</v>
      </c>
      <c r="J31" s="434">
        <v>100</v>
      </c>
      <c r="K31" s="434">
        <v>100</v>
      </c>
      <c r="L31" s="434">
        <v>100</v>
      </c>
      <c r="M31" s="434">
        <v>100</v>
      </c>
      <c r="N31" s="434">
        <v>5</v>
      </c>
      <c r="O31" s="434">
        <v>10</v>
      </c>
      <c r="P31" s="356">
        <v>10</v>
      </c>
      <c r="Q31" s="469">
        <v>100</v>
      </c>
      <c r="R31" s="434">
        <v>100</v>
      </c>
      <c r="S31" s="434">
        <v>100</v>
      </c>
      <c r="T31" s="434">
        <v>100</v>
      </c>
      <c r="U31" s="434">
        <v>100</v>
      </c>
      <c r="V31" s="434">
        <v>100</v>
      </c>
      <c r="W31" s="434">
        <v>100</v>
      </c>
      <c r="X31" s="434">
        <v>100</v>
      </c>
      <c r="Y31" s="434">
        <v>5</v>
      </c>
      <c r="Z31" s="356">
        <v>2</v>
      </c>
      <c r="AA31" s="469">
        <v>100</v>
      </c>
      <c r="AB31" s="434">
        <v>100</v>
      </c>
      <c r="AC31" s="434">
        <v>100</v>
      </c>
      <c r="AD31" s="434">
        <v>100</v>
      </c>
      <c r="AE31" s="434">
        <v>100</v>
      </c>
      <c r="AF31" s="434">
        <v>100</v>
      </c>
      <c r="AG31" s="434">
        <v>100</v>
      </c>
      <c r="AH31" s="434">
        <v>100</v>
      </c>
      <c r="AI31" s="434">
        <v>100</v>
      </c>
      <c r="AJ31" s="356">
        <v>100</v>
      </c>
      <c r="AK31" s="469">
        <v>100</v>
      </c>
      <c r="AL31" s="434">
        <v>100</v>
      </c>
      <c r="AM31" s="434">
        <v>100</v>
      </c>
      <c r="AN31" s="434">
        <v>100</v>
      </c>
      <c r="AO31" s="434">
        <v>100</v>
      </c>
      <c r="AP31" s="434">
        <v>100</v>
      </c>
      <c r="AQ31" s="434">
        <v>100</v>
      </c>
      <c r="AR31" s="434">
        <v>100</v>
      </c>
      <c r="AS31" s="434">
        <v>20</v>
      </c>
      <c r="AT31" s="356">
        <v>20</v>
      </c>
      <c r="AU31" s="469">
        <v>100</v>
      </c>
      <c r="AV31" s="434">
        <v>100</v>
      </c>
      <c r="AW31" s="434">
        <v>100</v>
      </c>
      <c r="AX31" s="434">
        <v>100</v>
      </c>
      <c r="AY31" s="434">
        <v>100</v>
      </c>
      <c r="AZ31" s="434">
        <v>100</v>
      </c>
      <c r="BA31" s="434">
        <v>0</v>
      </c>
      <c r="BB31" s="434">
        <v>0</v>
      </c>
      <c r="BC31" s="434">
        <v>0</v>
      </c>
      <c r="BD31" s="356">
        <v>0</v>
      </c>
      <c r="BE31" s="379"/>
      <c r="BF31" s="469">
        <v>3</v>
      </c>
      <c r="BG31" s="434">
        <v>3</v>
      </c>
      <c r="BH31" s="434">
        <v>3</v>
      </c>
      <c r="BI31" s="434">
        <v>2</v>
      </c>
      <c r="BJ31" s="434">
        <v>2</v>
      </c>
      <c r="BK31" s="434">
        <v>2</v>
      </c>
      <c r="BL31" s="434">
        <v>2</v>
      </c>
      <c r="BM31" s="434">
        <v>1</v>
      </c>
      <c r="BN31" s="434">
        <v>1</v>
      </c>
      <c r="BO31" s="356">
        <v>1</v>
      </c>
      <c r="BP31" s="469">
        <v>3</v>
      </c>
      <c r="BQ31" s="434">
        <v>3</v>
      </c>
      <c r="BR31" s="434">
        <v>3</v>
      </c>
      <c r="BS31" s="434">
        <v>3</v>
      </c>
      <c r="BT31" s="434">
        <v>2</v>
      </c>
      <c r="BU31" s="434">
        <v>2</v>
      </c>
      <c r="BV31" s="434">
        <v>2</v>
      </c>
      <c r="BW31" s="434">
        <v>2</v>
      </c>
      <c r="BX31" s="434">
        <v>1</v>
      </c>
      <c r="BY31" s="356">
        <v>1</v>
      </c>
      <c r="BZ31" s="469">
        <v>3</v>
      </c>
      <c r="CA31" s="434">
        <v>3</v>
      </c>
      <c r="CB31" s="434">
        <v>3</v>
      </c>
      <c r="CC31" s="434">
        <v>3</v>
      </c>
      <c r="CD31" s="434">
        <v>2</v>
      </c>
      <c r="CE31" s="434">
        <v>2</v>
      </c>
      <c r="CF31" s="434">
        <v>2</v>
      </c>
      <c r="CG31" s="434">
        <v>1</v>
      </c>
      <c r="CH31" s="434">
        <v>1</v>
      </c>
      <c r="CI31" s="356">
        <v>1</v>
      </c>
      <c r="CJ31" s="469">
        <v>3</v>
      </c>
      <c r="CK31" s="434">
        <v>3</v>
      </c>
      <c r="CL31" s="434">
        <v>2</v>
      </c>
      <c r="CM31" s="434">
        <v>2</v>
      </c>
      <c r="CN31" s="434">
        <v>2</v>
      </c>
      <c r="CO31" s="434">
        <v>2</v>
      </c>
      <c r="CP31" s="434">
        <v>2</v>
      </c>
      <c r="CQ31" s="434">
        <v>1</v>
      </c>
      <c r="CR31" s="434">
        <v>1</v>
      </c>
      <c r="CS31" s="356">
        <v>1</v>
      </c>
      <c r="CT31" s="469">
        <v>3</v>
      </c>
      <c r="CU31" s="434">
        <v>3</v>
      </c>
      <c r="CV31" s="434">
        <v>3</v>
      </c>
      <c r="CW31" s="434">
        <v>3</v>
      </c>
      <c r="CX31" s="434">
        <v>3</v>
      </c>
      <c r="CY31" s="434">
        <v>2</v>
      </c>
      <c r="CZ31" s="434">
        <v>0</v>
      </c>
      <c r="DA31" s="434">
        <v>0</v>
      </c>
      <c r="DB31" s="434">
        <v>0</v>
      </c>
      <c r="DC31" s="356">
        <v>0</v>
      </c>
      <c r="DE31" s="379">
        <f t="shared" si="0"/>
        <v>10</v>
      </c>
      <c r="DF31" s="379">
        <f t="shared" si="1"/>
        <v>10</v>
      </c>
      <c r="DG31" s="379">
        <f t="shared" si="2"/>
        <v>10</v>
      </c>
      <c r="DH31" s="379">
        <f t="shared" si="3"/>
        <v>10</v>
      </c>
      <c r="DI31" s="379">
        <f t="shared" si="4"/>
        <v>6</v>
      </c>
      <c r="DJ31" s="470">
        <f t="shared" si="5"/>
        <v>79.44</v>
      </c>
      <c r="DK31" s="470">
        <f t="shared" si="6"/>
        <v>92</v>
      </c>
      <c r="DL31" s="379">
        <f t="shared" si="7"/>
        <v>36</v>
      </c>
      <c r="DM31" s="379">
        <f t="shared" si="8"/>
        <v>34</v>
      </c>
      <c r="DN31" s="379">
        <f t="shared" si="9"/>
        <v>22</v>
      </c>
      <c r="DP31" s="379">
        <v>6</v>
      </c>
      <c r="DQ31" s="379">
        <v>2</v>
      </c>
      <c r="DR31" s="379">
        <v>24</v>
      </c>
      <c r="DS31" s="379">
        <v>24</v>
      </c>
      <c r="DT31" s="379">
        <v>82.9</v>
      </c>
      <c r="DU31" s="379">
        <f t="shared" si="10"/>
        <v>1.9237619608287002</v>
      </c>
      <c r="DV31" s="379">
        <f t="shared" si="11"/>
        <v>9.1323600454646989</v>
      </c>
      <c r="DW31" s="379">
        <f t="shared" si="12"/>
        <v>1.1444780080197463</v>
      </c>
      <c r="DX31" s="379">
        <v>98</v>
      </c>
      <c r="DY31" s="379">
        <f t="shared" si="13"/>
        <v>1.9956351945975499</v>
      </c>
      <c r="DZ31" s="379">
        <f t="shared" si="14"/>
        <v>9.9247166206396038</v>
      </c>
      <c r="EA31" s="379">
        <f t="shared" si="15"/>
        <v>1.428899272190733</v>
      </c>
      <c r="EB31" s="379">
        <v>32</v>
      </c>
      <c r="EC31" s="379">
        <f t="shared" si="16"/>
        <v>1.5185139398778875</v>
      </c>
      <c r="ED31" s="379">
        <f t="shared" si="17"/>
        <v>5.7008771254956896</v>
      </c>
      <c r="EE31" s="379">
        <f t="shared" si="18"/>
        <v>0.60126421667912822</v>
      </c>
      <c r="EF31" s="379">
        <v>46</v>
      </c>
      <c r="EG31" s="379">
        <f t="shared" si="19"/>
        <v>1.6720978579357175</v>
      </c>
      <c r="EH31" s="379">
        <f t="shared" si="20"/>
        <v>6.8190908484929276</v>
      </c>
      <c r="EI31" s="379">
        <f t="shared" si="21"/>
        <v>0.74535537338061875</v>
      </c>
      <c r="EJ31" s="379">
        <v>20</v>
      </c>
      <c r="EK31" s="379">
        <f t="shared" si="22"/>
        <v>1.3222192947339193</v>
      </c>
      <c r="EL31" s="379">
        <f t="shared" si="23"/>
        <v>4.5276925690687087</v>
      </c>
      <c r="EM31" s="379">
        <f t="shared" si="24"/>
        <v>0.46364760900080609</v>
      </c>
      <c r="EO31" s="366" t="s">
        <v>460</v>
      </c>
      <c r="EP31" s="349"/>
      <c r="EQ31" s="349"/>
      <c r="ER31" s="349"/>
      <c r="ES31" s="349"/>
      <c r="ET31" s="349"/>
      <c r="EU31" s="352"/>
      <c r="EW31" s="353" t="s">
        <v>300</v>
      </c>
      <c r="EX31" s="353" t="s">
        <v>300</v>
      </c>
      <c r="EY31" s="521" t="s">
        <v>558</v>
      </c>
    </row>
    <row r="32" spans="1:158">
      <c r="A32" s="379" t="s">
        <v>222</v>
      </c>
      <c r="B32" s="379">
        <v>2</v>
      </c>
      <c r="C32" s="379">
        <v>18</v>
      </c>
      <c r="D32" s="379">
        <v>18</v>
      </c>
      <c r="E32" s="379"/>
      <c r="F32" s="379"/>
      <c r="G32" s="469"/>
      <c r="H32" s="434"/>
      <c r="I32" s="434"/>
      <c r="J32" s="434"/>
      <c r="K32" s="434"/>
      <c r="L32" s="434"/>
      <c r="M32" s="434"/>
      <c r="N32" s="434"/>
      <c r="O32" s="434"/>
      <c r="P32" s="356"/>
      <c r="Q32" s="469"/>
      <c r="R32" s="434"/>
      <c r="S32" s="434"/>
      <c r="T32" s="434"/>
      <c r="U32" s="434"/>
      <c r="V32" s="434"/>
      <c r="W32" s="434"/>
      <c r="X32" s="434"/>
      <c r="Y32" s="434"/>
      <c r="Z32" s="356"/>
      <c r="AA32" s="469"/>
      <c r="AB32" s="434"/>
      <c r="AC32" s="434"/>
      <c r="AD32" s="434"/>
      <c r="AE32" s="434"/>
      <c r="AF32" s="434"/>
      <c r="AG32" s="434"/>
      <c r="AH32" s="434"/>
      <c r="AI32" s="434"/>
      <c r="AJ32" s="356"/>
      <c r="AK32" s="469"/>
      <c r="AL32" s="434"/>
      <c r="AM32" s="434"/>
      <c r="AN32" s="434"/>
      <c r="AO32" s="434"/>
      <c r="AP32" s="434"/>
      <c r="AQ32" s="434"/>
      <c r="AR32" s="434"/>
      <c r="AS32" s="434"/>
      <c r="AT32" s="356"/>
      <c r="AU32" s="469"/>
      <c r="AV32" s="434"/>
      <c r="AW32" s="434"/>
      <c r="AX32" s="434"/>
      <c r="AY32" s="434"/>
      <c r="AZ32" s="434"/>
      <c r="BA32" s="434"/>
      <c r="BB32" s="434"/>
      <c r="BC32" s="434"/>
      <c r="BD32" s="356"/>
      <c r="BE32" s="379"/>
      <c r="BF32" s="469"/>
      <c r="BG32" s="434"/>
      <c r="BH32" s="434"/>
      <c r="BI32" s="434"/>
      <c r="BJ32" s="434"/>
      <c r="BK32" s="434"/>
      <c r="BL32" s="434"/>
      <c r="BM32" s="434"/>
      <c r="BN32" s="434"/>
      <c r="BO32" s="356"/>
      <c r="BP32" s="469"/>
      <c r="BQ32" s="434"/>
      <c r="BR32" s="434"/>
      <c r="BS32" s="434"/>
      <c r="BT32" s="434"/>
      <c r="BU32" s="434"/>
      <c r="BV32" s="434"/>
      <c r="BW32" s="434"/>
      <c r="BX32" s="434"/>
      <c r="BY32" s="356"/>
      <c r="BZ32" s="469"/>
      <c r="CA32" s="434"/>
      <c r="CB32" s="434"/>
      <c r="CC32" s="434"/>
      <c r="CD32" s="434"/>
      <c r="CE32" s="434"/>
      <c r="CF32" s="434"/>
      <c r="CG32" s="434"/>
      <c r="CH32" s="434"/>
      <c r="CI32" s="356"/>
      <c r="CJ32" s="469"/>
      <c r="CK32" s="434"/>
      <c r="CL32" s="434"/>
      <c r="CM32" s="434"/>
      <c r="CN32" s="434"/>
      <c r="CO32" s="434"/>
      <c r="CP32" s="434"/>
      <c r="CQ32" s="434"/>
      <c r="CR32" s="434"/>
      <c r="CS32" s="356"/>
      <c r="CT32" s="469"/>
      <c r="CU32" s="434"/>
      <c r="CV32" s="434"/>
      <c r="CW32" s="434"/>
      <c r="CX32" s="434"/>
      <c r="CY32" s="434"/>
      <c r="CZ32" s="434"/>
      <c r="DA32" s="434"/>
      <c r="DB32" s="434"/>
      <c r="DC32" s="356"/>
      <c r="DE32" s="379">
        <f t="shared" si="0"/>
        <v>0</v>
      </c>
      <c r="DF32" s="379">
        <f t="shared" si="1"/>
        <v>0</v>
      </c>
      <c r="DG32" s="379">
        <f t="shared" si="2"/>
        <v>0</v>
      </c>
      <c r="DH32" s="379">
        <f t="shared" si="3"/>
        <v>0</v>
      </c>
      <c r="DI32" s="379">
        <f t="shared" si="4"/>
        <v>0</v>
      </c>
      <c r="DJ32" s="470">
        <f t="shared" si="5"/>
        <v>0</v>
      </c>
      <c r="DK32" s="470">
        <f t="shared" si="6"/>
        <v>0</v>
      </c>
      <c r="DL32" s="379">
        <f t="shared" si="7"/>
        <v>0</v>
      </c>
      <c r="DM32" s="379">
        <f t="shared" si="8"/>
        <v>0</v>
      </c>
      <c r="DN32" s="379">
        <f t="shared" si="9"/>
        <v>0</v>
      </c>
      <c r="DP32" s="379">
        <v>6</v>
      </c>
      <c r="DQ32" s="379">
        <v>3</v>
      </c>
      <c r="DR32" s="379">
        <v>9</v>
      </c>
      <c r="DS32" s="379">
        <v>34</v>
      </c>
      <c r="DT32" s="379">
        <v>91.4</v>
      </c>
      <c r="DU32" s="379">
        <f t="shared" si="10"/>
        <v>1.9656719712201067</v>
      </c>
      <c r="DV32" s="379">
        <f t="shared" si="11"/>
        <v>9.5864487689654929</v>
      </c>
      <c r="DW32" s="379">
        <f t="shared" si="12"/>
        <v>1.273163884806054</v>
      </c>
      <c r="DX32" s="379">
        <v>98</v>
      </c>
      <c r="DY32" s="379">
        <f t="shared" si="13"/>
        <v>1.9956351945975499</v>
      </c>
      <c r="DZ32" s="379">
        <f t="shared" si="14"/>
        <v>9.9247166206396038</v>
      </c>
      <c r="EA32" s="379">
        <f t="shared" si="15"/>
        <v>1.428899272190733</v>
      </c>
      <c r="EB32" s="379">
        <v>34</v>
      </c>
      <c r="EC32" s="379">
        <f t="shared" si="16"/>
        <v>1.5440680443502757</v>
      </c>
      <c r="ED32" s="379">
        <f t="shared" si="17"/>
        <v>5.873670062235365</v>
      </c>
      <c r="EE32" s="379">
        <f t="shared" si="18"/>
        <v>0.62253341975013332</v>
      </c>
      <c r="EF32" s="379">
        <v>36</v>
      </c>
      <c r="EG32" s="379">
        <f t="shared" si="19"/>
        <v>1.568201724066995</v>
      </c>
      <c r="EH32" s="379">
        <f t="shared" si="20"/>
        <v>6.0415229867972862</v>
      </c>
      <c r="EI32" s="379">
        <f t="shared" si="21"/>
        <v>0.64350110879328437</v>
      </c>
      <c r="EJ32" s="379">
        <v>30</v>
      </c>
      <c r="EK32" s="379">
        <f t="shared" si="22"/>
        <v>1.4913616938342726</v>
      </c>
      <c r="EL32" s="379">
        <f t="shared" si="23"/>
        <v>5.5226805085936306</v>
      </c>
      <c r="EM32" s="379">
        <f t="shared" si="24"/>
        <v>0.57963974036370425</v>
      </c>
      <c r="EO32" s="366"/>
      <c r="EP32" s="349"/>
      <c r="EQ32" s="349"/>
      <c r="ER32" s="349"/>
      <c r="ES32" s="349"/>
      <c r="ET32" s="349"/>
      <c r="EU32" s="352"/>
    </row>
    <row r="33" spans="1:158">
      <c r="A33" s="379" t="s">
        <v>222</v>
      </c>
      <c r="B33" s="379">
        <v>2</v>
      </c>
      <c r="C33" s="379">
        <v>19</v>
      </c>
      <c r="D33" s="379">
        <v>19</v>
      </c>
      <c r="E33" s="379"/>
      <c r="F33" s="379"/>
      <c r="G33" s="469"/>
      <c r="H33" s="434"/>
      <c r="I33" s="434"/>
      <c r="J33" s="434"/>
      <c r="K33" s="434"/>
      <c r="L33" s="434"/>
      <c r="M33" s="434"/>
      <c r="N33" s="434"/>
      <c r="O33" s="434"/>
      <c r="P33" s="356"/>
      <c r="Q33" s="469"/>
      <c r="R33" s="434"/>
      <c r="S33" s="434"/>
      <c r="T33" s="434"/>
      <c r="U33" s="434"/>
      <c r="V33" s="434"/>
      <c r="W33" s="434"/>
      <c r="X33" s="434"/>
      <c r="Y33" s="434"/>
      <c r="Z33" s="356"/>
      <c r="AA33" s="469"/>
      <c r="AB33" s="434"/>
      <c r="AC33" s="434"/>
      <c r="AD33" s="434"/>
      <c r="AE33" s="434"/>
      <c r="AF33" s="434"/>
      <c r="AG33" s="434"/>
      <c r="AH33" s="434"/>
      <c r="AI33" s="434"/>
      <c r="AJ33" s="356"/>
      <c r="AK33" s="469"/>
      <c r="AL33" s="434"/>
      <c r="AM33" s="434"/>
      <c r="AN33" s="434"/>
      <c r="AO33" s="434"/>
      <c r="AP33" s="434"/>
      <c r="AQ33" s="434"/>
      <c r="AR33" s="434"/>
      <c r="AS33" s="434"/>
      <c r="AT33" s="356"/>
      <c r="AU33" s="469"/>
      <c r="AV33" s="434"/>
      <c r="AW33" s="434"/>
      <c r="AX33" s="434"/>
      <c r="AY33" s="434"/>
      <c r="AZ33" s="434"/>
      <c r="BA33" s="434"/>
      <c r="BB33" s="434"/>
      <c r="BC33" s="434"/>
      <c r="BD33" s="356"/>
      <c r="BE33" s="379"/>
      <c r="BF33" s="469"/>
      <c r="BG33" s="434"/>
      <c r="BH33" s="434"/>
      <c r="BI33" s="434"/>
      <c r="BJ33" s="434"/>
      <c r="BK33" s="434"/>
      <c r="BL33" s="434"/>
      <c r="BM33" s="434"/>
      <c r="BN33" s="434"/>
      <c r="BO33" s="356"/>
      <c r="BP33" s="469"/>
      <c r="BQ33" s="434"/>
      <c r="BR33" s="434"/>
      <c r="BS33" s="434"/>
      <c r="BT33" s="434"/>
      <c r="BU33" s="434"/>
      <c r="BV33" s="434"/>
      <c r="BW33" s="434"/>
      <c r="BX33" s="434"/>
      <c r="BY33" s="356"/>
      <c r="BZ33" s="469"/>
      <c r="CA33" s="434"/>
      <c r="CB33" s="434"/>
      <c r="CC33" s="434"/>
      <c r="CD33" s="434"/>
      <c r="CE33" s="434"/>
      <c r="CF33" s="434"/>
      <c r="CG33" s="434"/>
      <c r="CH33" s="434"/>
      <c r="CI33" s="356"/>
      <c r="CJ33" s="469"/>
      <c r="CK33" s="434"/>
      <c r="CL33" s="434"/>
      <c r="CM33" s="434"/>
      <c r="CN33" s="434"/>
      <c r="CO33" s="434"/>
      <c r="CP33" s="434"/>
      <c r="CQ33" s="434"/>
      <c r="CR33" s="434"/>
      <c r="CS33" s="356"/>
      <c r="CT33" s="469"/>
      <c r="CU33" s="434"/>
      <c r="CV33" s="434"/>
      <c r="CW33" s="434"/>
      <c r="CX33" s="434"/>
      <c r="CY33" s="434"/>
      <c r="CZ33" s="434"/>
      <c r="DA33" s="434"/>
      <c r="DB33" s="434"/>
      <c r="DC33" s="356"/>
      <c r="DE33" s="379">
        <f t="shared" si="0"/>
        <v>0</v>
      </c>
      <c r="DF33" s="379">
        <f t="shared" si="1"/>
        <v>0</v>
      </c>
      <c r="DG33" s="379">
        <f t="shared" si="2"/>
        <v>0</v>
      </c>
      <c r="DH33" s="379">
        <f t="shared" si="3"/>
        <v>0</v>
      </c>
      <c r="DI33" s="379">
        <f t="shared" si="4"/>
        <v>0</v>
      </c>
      <c r="DJ33" s="470">
        <f t="shared" si="5"/>
        <v>0</v>
      </c>
      <c r="DK33" s="470">
        <f t="shared" si="6"/>
        <v>0</v>
      </c>
      <c r="DL33" s="379">
        <f t="shared" si="7"/>
        <v>0</v>
      </c>
      <c r="DM33" s="379">
        <f t="shared" si="8"/>
        <v>0</v>
      </c>
      <c r="DN33" s="379">
        <f t="shared" si="9"/>
        <v>0</v>
      </c>
      <c r="DP33" s="379">
        <v>7</v>
      </c>
      <c r="DQ33" s="379">
        <v>1</v>
      </c>
      <c r="DR33" s="379">
        <v>9</v>
      </c>
      <c r="DS33" s="379">
        <v>9</v>
      </c>
      <c r="DT33" s="379">
        <v>59.2</v>
      </c>
      <c r="DU33" s="379">
        <f t="shared" si="10"/>
        <v>1.7795964912578246</v>
      </c>
      <c r="DV33" s="379">
        <f t="shared" si="11"/>
        <v>7.7265775088327437</v>
      </c>
      <c r="DW33" s="379">
        <f t="shared" si="12"/>
        <v>0.87792536086019435</v>
      </c>
      <c r="DX33" s="379">
        <v>68</v>
      </c>
      <c r="DY33" s="379">
        <f t="shared" si="13"/>
        <v>1.8388490907372552</v>
      </c>
      <c r="DZ33" s="379">
        <f t="shared" si="14"/>
        <v>8.2764726786234242</v>
      </c>
      <c r="EA33" s="379">
        <f t="shared" si="15"/>
        <v>0.96953211011576834</v>
      </c>
      <c r="EB33" s="379">
        <v>36</v>
      </c>
      <c r="EC33" s="379">
        <f t="shared" si="16"/>
        <v>1.568201724066995</v>
      </c>
      <c r="ED33" s="379">
        <f t="shared" si="17"/>
        <v>6.0415229867972862</v>
      </c>
      <c r="EE33" s="379">
        <f t="shared" si="18"/>
        <v>0.64350110879328437</v>
      </c>
      <c r="EF33" s="379">
        <v>28.000000000000004</v>
      </c>
      <c r="EG33" s="379">
        <f t="shared" si="19"/>
        <v>1.4623979978989561</v>
      </c>
      <c r="EH33" s="379">
        <f t="shared" si="20"/>
        <v>5.3385391260156556</v>
      </c>
      <c r="EI33" s="379">
        <f t="shared" si="21"/>
        <v>0.55759882669953675</v>
      </c>
      <c r="EJ33" s="379">
        <v>0</v>
      </c>
      <c r="EK33" s="379">
        <f t="shared" si="22"/>
        <v>0</v>
      </c>
      <c r="EL33" s="379">
        <f t="shared" si="23"/>
        <v>0.70710678118654757</v>
      </c>
      <c r="EM33" s="379">
        <f t="shared" si="24"/>
        <v>0</v>
      </c>
      <c r="EO33" s="366" t="s">
        <v>461</v>
      </c>
      <c r="EP33" s="349"/>
      <c r="EQ33" s="349"/>
      <c r="ER33" s="349"/>
      <c r="ES33" s="349"/>
      <c r="ET33" s="349"/>
      <c r="EU33" s="352"/>
      <c r="EV33" s="366" t="s">
        <v>542</v>
      </c>
      <c r="EW33" s="349"/>
      <c r="EX33" s="349"/>
      <c r="EY33" s="349"/>
      <c r="EZ33" s="349"/>
      <c r="FA33" s="349"/>
      <c r="FB33" s="352"/>
    </row>
    <row r="34" spans="1:158">
      <c r="A34" s="379" t="s">
        <v>222</v>
      </c>
      <c r="B34" s="379">
        <v>2</v>
      </c>
      <c r="C34" s="379">
        <v>20</v>
      </c>
      <c r="D34" s="379">
        <v>20</v>
      </c>
      <c r="E34" s="379"/>
      <c r="F34" s="379"/>
      <c r="G34" s="469"/>
      <c r="H34" s="434"/>
      <c r="I34" s="434"/>
      <c r="J34" s="434"/>
      <c r="K34" s="434"/>
      <c r="L34" s="434"/>
      <c r="M34" s="434"/>
      <c r="N34" s="434"/>
      <c r="O34" s="434"/>
      <c r="P34" s="356"/>
      <c r="Q34" s="469"/>
      <c r="R34" s="434"/>
      <c r="S34" s="434"/>
      <c r="T34" s="434"/>
      <c r="U34" s="434"/>
      <c r="V34" s="434"/>
      <c r="W34" s="434"/>
      <c r="X34" s="434"/>
      <c r="Y34" s="434"/>
      <c r="Z34" s="356"/>
      <c r="AA34" s="469"/>
      <c r="AB34" s="434"/>
      <c r="AC34" s="434"/>
      <c r="AD34" s="434"/>
      <c r="AE34" s="434"/>
      <c r="AF34" s="434"/>
      <c r="AG34" s="434"/>
      <c r="AH34" s="434"/>
      <c r="AI34" s="434"/>
      <c r="AJ34" s="356"/>
      <c r="AK34" s="469"/>
      <c r="AL34" s="434"/>
      <c r="AM34" s="434"/>
      <c r="AN34" s="434"/>
      <c r="AO34" s="434"/>
      <c r="AP34" s="434"/>
      <c r="AQ34" s="434"/>
      <c r="AR34" s="434"/>
      <c r="AS34" s="434"/>
      <c r="AT34" s="356"/>
      <c r="AU34" s="469"/>
      <c r="AV34" s="434"/>
      <c r="AW34" s="434"/>
      <c r="AX34" s="434"/>
      <c r="AY34" s="434"/>
      <c r="AZ34" s="434"/>
      <c r="BA34" s="434"/>
      <c r="BB34" s="434"/>
      <c r="BC34" s="434"/>
      <c r="BD34" s="356"/>
      <c r="BE34" s="379"/>
      <c r="BF34" s="469"/>
      <c r="BG34" s="434"/>
      <c r="BH34" s="434"/>
      <c r="BI34" s="434"/>
      <c r="BJ34" s="434"/>
      <c r="BK34" s="434"/>
      <c r="BL34" s="434"/>
      <c r="BM34" s="434"/>
      <c r="BN34" s="434"/>
      <c r="BO34" s="356"/>
      <c r="BP34" s="469"/>
      <c r="BQ34" s="434"/>
      <c r="BR34" s="434"/>
      <c r="BS34" s="434"/>
      <c r="BT34" s="434"/>
      <c r="BU34" s="434"/>
      <c r="BV34" s="434"/>
      <c r="BW34" s="434"/>
      <c r="BX34" s="434"/>
      <c r="BY34" s="356"/>
      <c r="BZ34" s="469"/>
      <c r="CA34" s="434"/>
      <c r="CB34" s="434"/>
      <c r="CC34" s="434"/>
      <c r="CD34" s="434"/>
      <c r="CE34" s="434"/>
      <c r="CF34" s="434"/>
      <c r="CG34" s="434"/>
      <c r="CH34" s="434"/>
      <c r="CI34" s="356"/>
      <c r="CJ34" s="469"/>
      <c r="CK34" s="434"/>
      <c r="CL34" s="434"/>
      <c r="CM34" s="434"/>
      <c r="CN34" s="434"/>
      <c r="CO34" s="434"/>
      <c r="CP34" s="434"/>
      <c r="CQ34" s="434"/>
      <c r="CR34" s="434"/>
      <c r="CS34" s="356"/>
      <c r="CT34" s="469"/>
      <c r="CU34" s="434"/>
      <c r="CV34" s="434"/>
      <c r="CW34" s="434"/>
      <c r="CX34" s="434"/>
      <c r="CY34" s="434"/>
      <c r="CZ34" s="434"/>
      <c r="DA34" s="434"/>
      <c r="DB34" s="434"/>
      <c r="DC34" s="356"/>
      <c r="DE34" s="379">
        <f t="shared" si="0"/>
        <v>0</v>
      </c>
      <c r="DF34" s="379">
        <f t="shared" si="1"/>
        <v>0</v>
      </c>
      <c r="DG34" s="379">
        <f t="shared" si="2"/>
        <v>0</v>
      </c>
      <c r="DH34" s="379">
        <f t="shared" si="3"/>
        <v>0</v>
      </c>
      <c r="DI34" s="379">
        <f t="shared" si="4"/>
        <v>0</v>
      </c>
      <c r="DJ34" s="470">
        <f t="shared" si="5"/>
        <v>0</v>
      </c>
      <c r="DK34" s="470">
        <f t="shared" si="6"/>
        <v>0</v>
      </c>
      <c r="DL34" s="379">
        <f t="shared" si="7"/>
        <v>0</v>
      </c>
      <c r="DM34" s="379">
        <f t="shared" si="8"/>
        <v>0</v>
      </c>
      <c r="DN34" s="379">
        <f t="shared" si="9"/>
        <v>0</v>
      </c>
      <c r="DP34" s="379">
        <v>7</v>
      </c>
      <c r="DQ34" s="379">
        <v>2</v>
      </c>
      <c r="DR34" s="379">
        <v>17</v>
      </c>
      <c r="DS34" s="379">
        <v>17</v>
      </c>
      <c r="DT34" s="379">
        <v>79.44</v>
      </c>
      <c r="DU34" s="379">
        <f t="shared" si="10"/>
        <v>1.9054720619247043</v>
      </c>
      <c r="DV34" s="379">
        <f t="shared" si="11"/>
        <v>8.9409171789028452</v>
      </c>
      <c r="DW34" s="379">
        <f t="shared" si="12"/>
        <v>1.1001848635154947</v>
      </c>
      <c r="DX34" s="379">
        <v>92</v>
      </c>
      <c r="DY34" s="379">
        <f t="shared" si="13"/>
        <v>1.968482948553935</v>
      </c>
      <c r="DZ34" s="379">
        <f t="shared" si="14"/>
        <v>9.6176920308356717</v>
      </c>
      <c r="EA34" s="379">
        <f t="shared" si="15"/>
        <v>1.2840397745833483</v>
      </c>
      <c r="EB34" s="379">
        <v>36</v>
      </c>
      <c r="EC34" s="379">
        <f t="shared" si="16"/>
        <v>1.568201724066995</v>
      </c>
      <c r="ED34" s="379">
        <f t="shared" si="17"/>
        <v>6.0415229867972862</v>
      </c>
      <c r="EE34" s="379">
        <f t="shared" si="18"/>
        <v>0.64350110879328437</v>
      </c>
      <c r="EF34" s="379">
        <v>34</v>
      </c>
      <c r="EG34" s="379">
        <f t="shared" si="19"/>
        <v>1.5440680443502757</v>
      </c>
      <c r="EH34" s="379">
        <f t="shared" si="20"/>
        <v>5.873670062235365</v>
      </c>
      <c r="EI34" s="379">
        <f t="shared" si="21"/>
        <v>0.62253341975013332</v>
      </c>
      <c r="EJ34" s="379">
        <v>22</v>
      </c>
      <c r="EK34" s="379">
        <f t="shared" si="22"/>
        <v>1.3617278360175928</v>
      </c>
      <c r="EL34" s="379">
        <f t="shared" si="23"/>
        <v>4.7434164902525691</v>
      </c>
      <c r="EM34" s="379">
        <f t="shared" si="24"/>
        <v>0.48820526339691722</v>
      </c>
      <c r="EO34" s="366"/>
      <c r="EP34" s="349"/>
      <c r="EQ34" s="349"/>
      <c r="ER34" s="349"/>
      <c r="ES34" s="349"/>
      <c r="ET34" s="349"/>
      <c r="EU34" s="352"/>
      <c r="EV34" s="366" t="s">
        <v>543</v>
      </c>
      <c r="EW34" s="349"/>
      <c r="EX34" s="349"/>
      <c r="EY34" s="349"/>
      <c r="EZ34" s="349"/>
      <c r="FA34" s="349"/>
      <c r="FB34" s="352"/>
    </row>
    <row r="35" spans="1:158">
      <c r="A35" s="379">
        <v>10</v>
      </c>
      <c r="B35" s="379">
        <v>2</v>
      </c>
      <c r="C35" s="379">
        <v>21</v>
      </c>
      <c r="D35" s="379">
        <v>21</v>
      </c>
      <c r="E35" s="379"/>
      <c r="F35" s="379"/>
      <c r="G35" s="469">
        <v>100</v>
      </c>
      <c r="H35" s="434">
        <v>100</v>
      </c>
      <c r="I35" s="434">
        <v>100</v>
      </c>
      <c r="J35" s="434">
        <v>100</v>
      </c>
      <c r="K35" s="434">
        <v>100</v>
      </c>
      <c r="L35" s="434">
        <v>100</v>
      </c>
      <c r="M35" s="434">
        <v>100</v>
      </c>
      <c r="N35" s="434">
        <v>100</v>
      </c>
      <c r="O35" s="434">
        <v>100</v>
      </c>
      <c r="P35" s="356">
        <v>20</v>
      </c>
      <c r="Q35" s="469">
        <v>100</v>
      </c>
      <c r="R35" s="434">
        <v>100</v>
      </c>
      <c r="S35" s="434">
        <v>100</v>
      </c>
      <c r="T35" s="434">
        <v>100</v>
      </c>
      <c r="U35" s="434">
        <v>100</v>
      </c>
      <c r="V35" s="434">
        <v>100</v>
      </c>
      <c r="W35" s="434">
        <v>100</v>
      </c>
      <c r="X35" s="434">
        <v>100</v>
      </c>
      <c r="Y35" s="434">
        <v>50</v>
      </c>
      <c r="Z35" s="356">
        <v>50</v>
      </c>
      <c r="AA35" s="469">
        <v>100</v>
      </c>
      <c r="AB35" s="434">
        <v>100</v>
      </c>
      <c r="AC35" s="434">
        <v>100</v>
      </c>
      <c r="AD35" s="434">
        <v>100</v>
      </c>
      <c r="AE35" s="434">
        <v>100</v>
      </c>
      <c r="AF35" s="434">
        <v>100</v>
      </c>
      <c r="AG35" s="434">
        <v>100</v>
      </c>
      <c r="AH35" s="434">
        <v>20</v>
      </c>
      <c r="AI35" s="434">
        <v>0</v>
      </c>
      <c r="AJ35" s="356">
        <v>0</v>
      </c>
      <c r="AK35" s="469">
        <v>100</v>
      </c>
      <c r="AL35" s="434">
        <v>100</v>
      </c>
      <c r="AM35" s="434">
        <v>100</v>
      </c>
      <c r="AN35" s="434">
        <v>100</v>
      </c>
      <c r="AO35" s="434">
        <v>100</v>
      </c>
      <c r="AP35" s="434">
        <v>100</v>
      </c>
      <c r="AQ35" s="434">
        <v>100</v>
      </c>
      <c r="AR35" s="434">
        <v>100</v>
      </c>
      <c r="AS35" s="434">
        <v>50</v>
      </c>
      <c r="AT35" s="356">
        <v>50</v>
      </c>
      <c r="AU35" s="469">
        <v>0</v>
      </c>
      <c r="AV35" s="434">
        <v>0</v>
      </c>
      <c r="AW35" s="434">
        <v>0</v>
      </c>
      <c r="AX35" s="434">
        <v>0</v>
      </c>
      <c r="AY35" s="434">
        <v>0</v>
      </c>
      <c r="AZ35" s="434">
        <v>0</v>
      </c>
      <c r="BA35" s="434">
        <v>0</v>
      </c>
      <c r="BB35" s="434">
        <v>0</v>
      </c>
      <c r="BC35" s="434">
        <v>0</v>
      </c>
      <c r="BD35" s="356">
        <v>0</v>
      </c>
      <c r="BE35" s="379"/>
      <c r="BF35" s="469">
        <v>3</v>
      </c>
      <c r="BG35" s="434">
        <v>3</v>
      </c>
      <c r="BH35" s="434">
        <v>3</v>
      </c>
      <c r="BI35" s="434">
        <v>2</v>
      </c>
      <c r="BJ35" s="434">
        <v>2</v>
      </c>
      <c r="BK35" s="434">
        <v>2</v>
      </c>
      <c r="BL35" s="434">
        <v>2</v>
      </c>
      <c r="BM35" s="434">
        <v>2</v>
      </c>
      <c r="BN35" s="434">
        <v>2</v>
      </c>
      <c r="BO35" s="356">
        <v>1</v>
      </c>
      <c r="BP35" s="469">
        <v>3</v>
      </c>
      <c r="BQ35" s="434">
        <v>3</v>
      </c>
      <c r="BR35" s="434">
        <v>3</v>
      </c>
      <c r="BS35" s="434">
        <v>3</v>
      </c>
      <c r="BT35" s="434">
        <v>3</v>
      </c>
      <c r="BU35" s="434">
        <v>2</v>
      </c>
      <c r="BV35" s="434">
        <v>2</v>
      </c>
      <c r="BW35" s="434">
        <v>2</v>
      </c>
      <c r="BX35" s="434">
        <v>1</v>
      </c>
      <c r="BY35" s="356">
        <v>1</v>
      </c>
      <c r="BZ35" s="469">
        <v>3</v>
      </c>
      <c r="CA35" s="434">
        <v>3</v>
      </c>
      <c r="CB35" s="434">
        <v>3</v>
      </c>
      <c r="CC35" s="434">
        <v>2</v>
      </c>
      <c r="CD35" s="434">
        <v>2</v>
      </c>
      <c r="CE35" s="434">
        <v>2</v>
      </c>
      <c r="CF35" s="434">
        <v>2</v>
      </c>
      <c r="CG35" s="434">
        <v>1</v>
      </c>
      <c r="CH35" s="434">
        <v>0</v>
      </c>
      <c r="CI35" s="356">
        <v>0</v>
      </c>
      <c r="CJ35" s="469">
        <v>3</v>
      </c>
      <c r="CK35" s="434">
        <v>3</v>
      </c>
      <c r="CL35" s="434">
        <v>3</v>
      </c>
      <c r="CM35" s="434">
        <v>3</v>
      </c>
      <c r="CN35" s="434">
        <v>2</v>
      </c>
      <c r="CO35" s="434">
        <v>2</v>
      </c>
      <c r="CP35" s="434">
        <v>2</v>
      </c>
      <c r="CQ35" s="434">
        <v>2</v>
      </c>
      <c r="CR35" s="434">
        <v>1</v>
      </c>
      <c r="CS35" s="356">
        <v>1</v>
      </c>
      <c r="CT35" s="469">
        <v>0</v>
      </c>
      <c r="CU35" s="434">
        <v>0</v>
      </c>
      <c r="CV35" s="434">
        <v>0</v>
      </c>
      <c r="CW35" s="434">
        <v>0</v>
      </c>
      <c r="CX35" s="434">
        <v>0</v>
      </c>
      <c r="CY35" s="434">
        <v>0</v>
      </c>
      <c r="CZ35" s="434">
        <v>0</v>
      </c>
      <c r="DA35" s="434">
        <v>0</v>
      </c>
      <c r="DB35" s="434">
        <v>0</v>
      </c>
      <c r="DC35" s="356">
        <v>0</v>
      </c>
      <c r="DE35" s="379">
        <f t="shared" si="0"/>
        <v>10</v>
      </c>
      <c r="DF35" s="379">
        <f t="shared" si="1"/>
        <v>10</v>
      </c>
      <c r="DG35" s="379">
        <f t="shared" si="2"/>
        <v>8</v>
      </c>
      <c r="DH35" s="379">
        <f t="shared" si="3"/>
        <v>10</v>
      </c>
      <c r="DI35" s="379">
        <f t="shared" si="4"/>
        <v>0</v>
      </c>
      <c r="DJ35" s="470">
        <f t="shared" si="5"/>
        <v>68.8</v>
      </c>
      <c r="DK35" s="470">
        <f t="shared" si="6"/>
        <v>76</v>
      </c>
      <c r="DL35" s="379">
        <f t="shared" si="7"/>
        <v>30</v>
      </c>
      <c r="DM35" s="379">
        <f t="shared" si="8"/>
        <v>34</v>
      </c>
      <c r="DN35" s="379">
        <f t="shared" si="9"/>
        <v>12</v>
      </c>
      <c r="DP35" s="379">
        <v>7</v>
      </c>
      <c r="DQ35" s="379">
        <v>3</v>
      </c>
      <c r="DR35" s="379">
        <v>3</v>
      </c>
      <c r="DS35" s="379">
        <v>28</v>
      </c>
      <c r="DT35" s="379">
        <v>31.8</v>
      </c>
      <c r="DU35" s="379">
        <f t="shared" si="10"/>
        <v>1.515873843711679</v>
      </c>
      <c r="DV35" s="379">
        <f t="shared" si="11"/>
        <v>5.6833088953531288</v>
      </c>
      <c r="DW35" s="379">
        <f t="shared" si="12"/>
        <v>0.59911870152461222</v>
      </c>
      <c r="DX35" s="379">
        <v>44</v>
      </c>
      <c r="DY35" s="379">
        <f t="shared" si="13"/>
        <v>1.6532125137753437</v>
      </c>
      <c r="DZ35" s="379">
        <f t="shared" si="14"/>
        <v>6.6708320320631671</v>
      </c>
      <c r="EA35" s="379">
        <f t="shared" si="15"/>
        <v>0.72525322220005417</v>
      </c>
      <c r="EB35" s="379">
        <v>22</v>
      </c>
      <c r="EC35" s="379">
        <f t="shared" si="16"/>
        <v>1.3617278360175928</v>
      </c>
      <c r="ED35" s="379">
        <f t="shared" si="17"/>
        <v>4.7434164902525691</v>
      </c>
      <c r="EE35" s="379">
        <f t="shared" si="18"/>
        <v>0.48820526339691722</v>
      </c>
      <c r="EF35" s="379">
        <v>24</v>
      </c>
      <c r="EG35" s="379">
        <f t="shared" si="19"/>
        <v>1.3979400086720377</v>
      </c>
      <c r="EH35" s="379">
        <f t="shared" si="20"/>
        <v>4.9497474683058327</v>
      </c>
      <c r="EI35" s="379">
        <f t="shared" si="21"/>
        <v>0.51197268804947627</v>
      </c>
      <c r="EJ35" s="379">
        <v>0</v>
      </c>
      <c r="EK35" s="379">
        <f t="shared" si="22"/>
        <v>0</v>
      </c>
      <c r="EL35" s="379">
        <f t="shared" si="23"/>
        <v>0.70710678118654757</v>
      </c>
      <c r="EM35" s="379">
        <f t="shared" si="24"/>
        <v>0</v>
      </c>
      <c r="EO35" s="366" t="s">
        <v>462</v>
      </c>
      <c r="EP35" s="349"/>
      <c r="EQ35" s="349"/>
      <c r="ER35" s="349"/>
      <c r="ES35" s="349"/>
      <c r="ET35" s="349"/>
      <c r="EU35" s="352"/>
      <c r="EV35" s="366" t="s">
        <v>544</v>
      </c>
      <c r="EW35" s="349"/>
      <c r="EX35" s="349"/>
      <c r="EY35" s="349"/>
      <c r="EZ35" s="349"/>
      <c r="FA35" s="349"/>
      <c r="FB35" s="352"/>
    </row>
    <row r="36" spans="1:158">
      <c r="A36" s="379">
        <v>5</v>
      </c>
      <c r="B36" s="379">
        <v>2</v>
      </c>
      <c r="C36" s="379">
        <v>22</v>
      </c>
      <c r="D36" s="379">
        <v>22</v>
      </c>
      <c r="E36" s="379"/>
      <c r="F36" s="379"/>
      <c r="G36" s="469">
        <v>20</v>
      </c>
      <c r="H36" s="434">
        <v>20</v>
      </c>
      <c r="I36" s="434">
        <v>20</v>
      </c>
      <c r="J36" s="434">
        <v>0</v>
      </c>
      <c r="K36" s="434">
        <v>0</v>
      </c>
      <c r="L36" s="434">
        <v>0</v>
      </c>
      <c r="M36" s="434">
        <v>0</v>
      </c>
      <c r="N36" s="434">
        <v>0</v>
      </c>
      <c r="O36" s="434">
        <v>0</v>
      </c>
      <c r="P36" s="356">
        <v>0</v>
      </c>
      <c r="Q36" s="469">
        <v>0</v>
      </c>
      <c r="R36" s="434">
        <v>0</v>
      </c>
      <c r="S36" s="434">
        <v>0</v>
      </c>
      <c r="T36" s="434">
        <v>0</v>
      </c>
      <c r="U36" s="434">
        <v>0</v>
      </c>
      <c r="V36" s="434">
        <v>0</v>
      </c>
      <c r="W36" s="434">
        <v>0</v>
      </c>
      <c r="X36" s="434">
        <v>0</v>
      </c>
      <c r="Y36" s="434">
        <v>0</v>
      </c>
      <c r="Z36" s="356">
        <v>0</v>
      </c>
      <c r="AA36" s="469">
        <v>100</v>
      </c>
      <c r="AB36" s="434">
        <v>100</v>
      </c>
      <c r="AC36" s="434">
        <v>20</v>
      </c>
      <c r="AD36" s="434">
        <v>50</v>
      </c>
      <c r="AE36" s="434">
        <v>0</v>
      </c>
      <c r="AF36" s="434">
        <v>0</v>
      </c>
      <c r="AG36" s="434">
        <v>0</v>
      </c>
      <c r="AH36" s="434">
        <v>0</v>
      </c>
      <c r="AI36" s="434">
        <v>0</v>
      </c>
      <c r="AJ36" s="356">
        <v>0</v>
      </c>
      <c r="AK36" s="469">
        <v>100</v>
      </c>
      <c r="AL36" s="434">
        <v>100</v>
      </c>
      <c r="AM36" s="434">
        <v>5</v>
      </c>
      <c r="AN36" s="434">
        <v>5</v>
      </c>
      <c r="AO36" s="434">
        <v>20</v>
      </c>
      <c r="AP36" s="434">
        <v>20</v>
      </c>
      <c r="AQ36" s="434">
        <v>30</v>
      </c>
      <c r="AR36" s="434">
        <v>0</v>
      </c>
      <c r="AS36" s="434">
        <v>0</v>
      </c>
      <c r="AT36" s="356">
        <v>0</v>
      </c>
      <c r="AU36" s="469">
        <v>100</v>
      </c>
      <c r="AV36" s="434">
        <v>100</v>
      </c>
      <c r="AW36" s="434">
        <v>50</v>
      </c>
      <c r="AX36" s="434">
        <v>10</v>
      </c>
      <c r="AY36" s="434">
        <v>0</v>
      </c>
      <c r="AZ36" s="434">
        <v>0</v>
      </c>
      <c r="BA36" s="434">
        <v>0</v>
      </c>
      <c r="BB36" s="434">
        <v>0</v>
      </c>
      <c r="BC36" s="434">
        <v>0</v>
      </c>
      <c r="BD36" s="356">
        <v>0</v>
      </c>
      <c r="BE36" s="379"/>
      <c r="BF36" s="469">
        <v>3</v>
      </c>
      <c r="BG36" s="434">
        <v>3</v>
      </c>
      <c r="BH36" s="434">
        <v>3</v>
      </c>
      <c r="BI36" s="434">
        <v>0</v>
      </c>
      <c r="BJ36" s="434">
        <v>0</v>
      </c>
      <c r="BK36" s="434">
        <v>0</v>
      </c>
      <c r="BL36" s="434">
        <v>0</v>
      </c>
      <c r="BM36" s="434">
        <v>0</v>
      </c>
      <c r="BN36" s="434">
        <v>0</v>
      </c>
      <c r="BO36" s="356">
        <v>0</v>
      </c>
      <c r="BP36" s="469">
        <v>0</v>
      </c>
      <c r="BQ36" s="434">
        <v>0</v>
      </c>
      <c r="BR36" s="434">
        <v>0</v>
      </c>
      <c r="BS36" s="434">
        <v>0</v>
      </c>
      <c r="BT36" s="434">
        <v>0</v>
      </c>
      <c r="BU36" s="434">
        <v>0</v>
      </c>
      <c r="BV36" s="434">
        <v>0</v>
      </c>
      <c r="BW36" s="434">
        <v>0</v>
      </c>
      <c r="BX36" s="434">
        <v>0</v>
      </c>
      <c r="BY36" s="356">
        <v>0</v>
      </c>
      <c r="BZ36" s="469">
        <v>3</v>
      </c>
      <c r="CA36" s="434">
        <v>3</v>
      </c>
      <c r="CB36" s="434">
        <v>2</v>
      </c>
      <c r="CC36" s="434">
        <v>2</v>
      </c>
      <c r="CD36" s="434">
        <v>0</v>
      </c>
      <c r="CE36" s="434">
        <v>0</v>
      </c>
      <c r="CF36" s="434">
        <v>0</v>
      </c>
      <c r="CG36" s="434">
        <v>0</v>
      </c>
      <c r="CH36" s="434">
        <v>0</v>
      </c>
      <c r="CI36" s="356">
        <v>0</v>
      </c>
      <c r="CJ36" s="469">
        <v>3</v>
      </c>
      <c r="CK36" s="434">
        <v>3</v>
      </c>
      <c r="CL36" s="434">
        <v>3</v>
      </c>
      <c r="CM36" s="434">
        <v>2</v>
      </c>
      <c r="CN36" s="434">
        <v>2</v>
      </c>
      <c r="CO36" s="434">
        <v>2</v>
      </c>
      <c r="CP36" s="434">
        <v>2</v>
      </c>
      <c r="CQ36" s="434">
        <v>0</v>
      </c>
      <c r="CR36" s="434">
        <v>0</v>
      </c>
      <c r="CS36" s="356">
        <v>0</v>
      </c>
      <c r="CT36" s="469">
        <v>2</v>
      </c>
      <c r="CU36" s="434">
        <v>2</v>
      </c>
      <c r="CV36" s="434">
        <v>2</v>
      </c>
      <c r="CW36" s="434">
        <v>2</v>
      </c>
      <c r="CX36" s="434">
        <v>0</v>
      </c>
      <c r="CY36" s="434">
        <v>0</v>
      </c>
      <c r="CZ36" s="434">
        <v>0</v>
      </c>
      <c r="DA36" s="434">
        <v>0</v>
      </c>
      <c r="DB36" s="434">
        <v>0</v>
      </c>
      <c r="DC36" s="356">
        <v>0</v>
      </c>
      <c r="DE36" s="379">
        <f t="shared" si="0"/>
        <v>3</v>
      </c>
      <c r="DF36" s="379">
        <f t="shared" si="1"/>
        <v>0</v>
      </c>
      <c r="DG36" s="379">
        <f t="shared" si="2"/>
        <v>4</v>
      </c>
      <c r="DH36" s="379">
        <f t="shared" si="3"/>
        <v>7</v>
      </c>
      <c r="DI36" s="379">
        <f t="shared" si="4"/>
        <v>4</v>
      </c>
      <c r="DJ36" s="470">
        <f t="shared" si="5"/>
        <v>17.399999999999999</v>
      </c>
      <c r="DK36" s="470">
        <f t="shared" si="6"/>
        <v>36</v>
      </c>
      <c r="DL36" s="379">
        <f t="shared" si="7"/>
        <v>16</v>
      </c>
      <c r="DM36" s="379">
        <f t="shared" si="8"/>
        <v>20</v>
      </c>
      <c r="DN36" s="379">
        <f t="shared" si="9"/>
        <v>0</v>
      </c>
      <c r="DP36" s="379">
        <v>8</v>
      </c>
      <c r="DQ36" s="379">
        <v>1</v>
      </c>
      <c r="DR36" s="379">
        <v>6</v>
      </c>
      <c r="DS36" s="379">
        <v>6</v>
      </c>
      <c r="DT36" s="379">
        <v>0.2</v>
      </c>
      <c r="DU36" s="379">
        <f t="shared" si="10"/>
        <v>7.9181246047624818E-2</v>
      </c>
      <c r="DV36" s="379">
        <f t="shared" si="11"/>
        <v>0.83666002653407556</v>
      </c>
      <c r="DW36" s="379">
        <f t="shared" si="12"/>
        <v>4.4736280102247346E-2</v>
      </c>
      <c r="DX36" s="379">
        <v>4</v>
      </c>
      <c r="DY36" s="379">
        <f t="shared" si="13"/>
        <v>0.69897000433601886</v>
      </c>
      <c r="DZ36" s="379">
        <f t="shared" si="14"/>
        <v>2.1213203435596424</v>
      </c>
      <c r="EA36" s="379">
        <f t="shared" si="15"/>
        <v>0.20135792079033082</v>
      </c>
      <c r="EB36" s="379">
        <v>4</v>
      </c>
      <c r="EC36" s="379">
        <f t="shared" si="16"/>
        <v>0.69897000433601886</v>
      </c>
      <c r="ED36" s="379">
        <f t="shared" si="17"/>
        <v>2.1213203435596424</v>
      </c>
      <c r="EE36" s="379">
        <f t="shared" si="18"/>
        <v>0.20135792079033082</v>
      </c>
      <c r="EF36" s="379">
        <v>0</v>
      </c>
      <c r="EG36" s="379">
        <f t="shared" si="19"/>
        <v>0</v>
      </c>
      <c r="EH36" s="379">
        <f t="shared" si="20"/>
        <v>0.70710678118654757</v>
      </c>
      <c r="EI36" s="379">
        <f t="shared" si="21"/>
        <v>0</v>
      </c>
      <c r="EJ36" s="379">
        <v>0</v>
      </c>
      <c r="EK36" s="379">
        <f t="shared" si="22"/>
        <v>0</v>
      </c>
      <c r="EL36" s="379">
        <f t="shared" si="23"/>
        <v>0.70710678118654757</v>
      </c>
      <c r="EM36" s="379">
        <f t="shared" si="24"/>
        <v>0</v>
      </c>
      <c r="EO36" s="366" t="s">
        <v>463</v>
      </c>
      <c r="EP36" s="349"/>
      <c r="EQ36" s="349"/>
      <c r="ER36" s="349"/>
      <c r="ES36" s="349"/>
      <c r="ET36" s="349"/>
      <c r="EU36" s="352"/>
      <c r="EV36" s="366" t="s">
        <v>545</v>
      </c>
      <c r="EW36" s="349"/>
      <c r="EX36" s="349"/>
      <c r="EY36" s="349"/>
      <c r="EZ36" s="349"/>
      <c r="FA36" s="349"/>
      <c r="FB36" s="352"/>
    </row>
    <row r="37" spans="1:158">
      <c r="A37" s="379">
        <v>11</v>
      </c>
      <c r="B37" s="379">
        <v>2</v>
      </c>
      <c r="C37" s="379">
        <v>23</v>
      </c>
      <c r="D37" s="379">
        <v>23</v>
      </c>
      <c r="E37" s="379"/>
      <c r="F37" s="379"/>
      <c r="G37" s="469">
        <v>100</v>
      </c>
      <c r="H37" s="434">
        <v>10</v>
      </c>
      <c r="I37" s="434">
        <v>0</v>
      </c>
      <c r="J37" s="434">
        <v>0</v>
      </c>
      <c r="K37" s="434">
        <v>0</v>
      </c>
      <c r="L37" s="434">
        <v>0</v>
      </c>
      <c r="M37" s="434">
        <v>0</v>
      </c>
      <c r="N37" s="434">
        <v>0</v>
      </c>
      <c r="O37" s="434">
        <v>0</v>
      </c>
      <c r="P37" s="356">
        <v>0</v>
      </c>
      <c r="Q37" s="469">
        <v>5</v>
      </c>
      <c r="R37" s="434">
        <v>0</v>
      </c>
      <c r="S37" s="434">
        <v>0</v>
      </c>
      <c r="T37" s="434">
        <v>0</v>
      </c>
      <c r="U37" s="434">
        <v>0</v>
      </c>
      <c r="V37" s="434">
        <v>0</v>
      </c>
      <c r="W37" s="434">
        <v>0</v>
      </c>
      <c r="X37" s="434">
        <v>0</v>
      </c>
      <c r="Y37" s="434">
        <v>0</v>
      </c>
      <c r="Z37" s="356">
        <v>0</v>
      </c>
      <c r="AA37" s="469">
        <v>0</v>
      </c>
      <c r="AB37" s="434">
        <v>0</v>
      </c>
      <c r="AC37" s="434">
        <v>0</v>
      </c>
      <c r="AD37" s="434">
        <v>0</v>
      </c>
      <c r="AE37" s="434">
        <v>0</v>
      </c>
      <c r="AF37" s="434">
        <v>0</v>
      </c>
      <c r="AG37" s="434">
        <v>0</v>
      </c>
      <c r="AH37" s="434">
        <v>0</v>
      </c>
      <c r="AI37" s="434">
        <v>0</v>
      </c>
      <c r="AJ37" s="356">
        <v>0</v>
      </c>
      <c r="AK37" s="469">
        <v>0</v>
      </c>
      <c r="AL37" s="434">
        <v>0</v>
      </c>
      <c r="AM37" s="434">
        <v>0</v>
      </c>
      <c r="AN37" s="434">
        <v>0</v>
      </c>
      <c r="AO37" s="434">
        <v>0</v>
      </c>
      <c r="AP37" s="434">
        <v>0</v>
      </c>
      <c r="AQ37" s="434">
        <v>0</v>
      </c>
      <c r="AR37" s="434">
        <v>0</v>
      </c>
      <c r="AS37" s="434">
        <v>0</v>
      </c>
      <c r="AT37" s="356">
        <v>0</v>
      </c>
      <c r="AU37" s="469">
        <v>0</v>
      </c>
      <c r="AV37" s="434">
        <v>0</v>
      </c>
      <c r="AW37" s="434">
        <v>0</v>
      </c>
      <c r="AX37" s="434">
        <v>0</v>
      </c>
      <c r="AY37" s="434">
        <v>0</v>
      </c>
      <c r="AZ37" s="434">
        <v>0</v>
      </c>
      <c r="BA37" s="434">
        <v>0</v>
      </c>
      <c r="BB37" s="434">
        <v>0</v>
      </c>
      <c r="BC37" s="434">
        <v>0</v>
      </c>
      <c r="BD37" s="356">
        <v>0</v>
      </c>
      <c r="BE37" s="379"/>
      <c r="BF37" s="469">
        <v>3</v>
      </c>
      <c r="BG37" s="434">
        <v>3</v>
      </c>
      <c r="BH37" s="434">
        <v>0</v>
      </c>
      <c r="BI37" s="434">
        <v>0</v>
      </c>
      <c r="BJ37" s="434">
        <v>0</v>
      </c>
      <c r="BK37" s="434">
        <v>0</v>
      </c>
      <c r="BL37" s="434">
        <v>0</v>
      </c>
      <c r="BM37" s="434">
        <v>0</v>
      </c>
      <c r="BN37" s="434">
        <v>0</v>
      </c>
      <c r="BO37" s="356">
        <v>0</v>
      </c>
      <c r="BP37" s="469">
        <v>2</v>
      </c>
      <c r="BQ37" s="434">
        <v>0</v>
      </c>
      <c r="BR37" s="434">
        <v>0</v>
      </c>
      <c r="BS37" s="434">
        <v>0</v>
      </c>
      <c r="BT37" s="434">
        <v>0</v>
      </c>
      <c r="BU37" s="434">
        <v>0</v>
      </c>
      <c r="BV37" s="434">
        <v>0</v>
      </c>
      <c r="BW37" s="434">
        <v>0</v>
      </c>
      <c r="BX37" s="434">
        <v>0</v>
      </c>
      <c r="BY37" s="356">
        <v>0</v>
      </c>
      <c r="BZ37" s="469">
        <v>0</v>
      </c>
      <c r="CA37" s="434">
        <v>0</v>
      </c>
      <c r="CB37" s="434">
        <v>0</v>
      </c>
      <c r="CC37" s="434">
        <v>0</v>
      </c>
      <c r="CD37" s="434">
        <v>0</v>
      </c>
      <c r="CE37" s="434">
        <v>0</v>
      </c>
      <c r="CF37" s="434">
        <v>0</v>
      </c>
      <c r="CG37" s="434">
        <v>0</v>
      </c>
      <c r="CH37" s="434">
        <v>0</v>
      </c>
      <c r="CI37" s="356">
        <v>0</v>
      </c>
      <c r="CJ37" s="469">
        <v>0</v>
      </c>
      <c r="CK37" s="434">
        <v>0</v>
      </c>
      <c r="CL37" s="434">
        <v>0</v>
      </c>
      <c r="CM37" s="434">
        <v>0</v>
      </c>
      <c r="CN37" s="434">
        <v>0</v>
      </c>
      <c r="CO37" s="434">
        <v>0</v>
      </c>
      <c r="CP37" s="434">
        <v>0</v>
      </c>
      <c r="CQ37" s="434">
        <v>0</v>
      </c>
      <c r="CR37" s="434">
        <v>0</v>
      </c>
      <c r="CS37" s="356">
        <v>0</v>
      </c>
      <c r="CT37" s="469">
        <v>0</v>
      </c>
      <c r="CU37" s="434">
        <v>0</v>
      </c>
      <c r="CV37" s="434">
        <v>0</v>
      </c>
      <c r="CW37" s="434">
        <v>0</v>
      </c>
      <c r="CX37" s="434">
        <v>0</v>
      </c>
      <c r="CY37" s="434">
        <v>0</v>
      </c>
      <c r="CZ37" s="434">
        <v>0</v>
      </c>
      <c r="DA37" s="434">
        <v>0</v>
      </c>
      <c r="DB37" s="434">
        <v>0</v>
      </c>
      <c r="DC37" s="356">
        <v>0</v>
      </c>
      <c r="DE37" s="379">
        <f t="shared" si="0"/>
        <v>2</v>
      </c>
      <c r="DF37" s="379">
        <f t="shared" si="1"/>
        <v>1</v>
      </c>
      <c r="DG37" s="379">
        <f t="shared" si="2"/>
        <v>0</v>
      </c>
      <c r="DH37" s="379">
        <f t="shared" si="3"/>
        <v>0</v>
      </c>
      <c r="DI37" s="379">
        <f t="shared" si="4"/>
        <v>0</v>
      </c>
      <c r="DJ37" s="470">
        <f t="shared" si="5"/>
        <v>2.2999999999999998</v>
      </c>
      <c r="DK37" s="470">
        <f t="shared" si="6"/>
        <v>6</v>
      </c>
      <c r="DL37" s="379">
        <f t="shared" si="7"/>
        <v>4</v>
      </c>
      <c r="DM37" s="379">
        <f t="shared" si="8"/>
        <v>2</v>
      </c>
      <c r="DN37" s="379">
        <f t="shared" si="9"/>
        <v>0</v>
      </c>
      <c r="DP37" s="379">
        <v>8</v>
      </c>
      <c r="DQ37" s="379">
        <v>2</v>
      </c>
      <c r="DR37" s="379">
        <v>25</v>
      </c>
      <c r="DS37" s="379">
        <v>25</v>
      </c>
      <c r="DT37" s="379">
        <v>5</v>
      </c>
      <c r="DU37" s="379">
        <f t="shared" si="10"/>
        <v>0.77815125038364363</v>
      </c>
      <c r="DV37" s="379">
        <f t="shared" si="11"/>
        <v>2.3452078799117149</v>
      </c>
      <c r="DW37" s="379">
        <f t="shared" si="12"/>
        <v>0.22551340589813121</v>
      </c>
      <c r="DX37" s="379">
        <v>16</v>
      </c>
      <c r="DY37" s="379">
        <f t="shared" si="13"/>
        <v>1.2304489213782739</v>
      </c>
      <c r="DZ37" s="379">
        <f t="shared" si="14"/>
        <v>4.0620192023179804</v>
      </c>
      <c r="EA37" s="379">
        <f t="shared" si="15"/>
        <v>0.41151684606748801</v>
      </c>
      <c r="EB37" s="379">
        <v>8</v>
      </c>
      <c r="EC37" s="379">
        <f t="shared" si="16"/>
        <v>0.95424250943932487</v>
      </c>
      <c r="ED37" s="379">
        <f t="shared" si="17"/>
        <v>2.9154759474226504</v>
      </c>
      <c r="EE37" s="379">
        <f t="shared" si="18"/>
        <v>0.28675655221154839</v>
      </c>
      <c r="EF37" s="379">
        <v>8</v>
      </c>
      <c r="EG37" s="379">
        <f t="shared" si="19"/>
        <v>0.95424250943932487</v>
      </c>
      <c r="EH37" s="379">
        <f t="shared" si="20"/>
        <v>2.9154759474226504</v>
      </c>
      <c r="EI37" s="379">
        <f t="shared" si="21"/>
        <v>0.28675655221154839</v>
      </c>
      <c r="EJ37" s="379">
        <v>0</v>
      </c>
      <c r="EK37" s="379">
        <f t="shared" si="22"/>
        <v>0</v>
      </c>
      <c r="EL37" s="379">
        <f t="shared" si="23"/>
        <v>0.70710678118654757</v>
      </c>
      <c r="EM37" s="379">
        <f t="shared" si="24"/>
        <v>0</v>
      </c>
      <c r="EO37" s="366" t="s">
        <v>464</v>
      </c>
      <c r="EP37" s="349"/>
      <c r="EQ37" s="349"/>
      <c r="ER37" s="349"/>
      <c r="ES37" s="349"/>
      <c r="ET37" s="349"/>
      <c r="EU37" s="352"/>
      <c r="EV37" s="366" t="s">
        <v>311</v>
      </c>
      <c r="EW37" s="349"/>
      <c r="EX37" s="349"/>
      <c r="EY37" s="349"/>
      <c r="EZ37" s="349"/>
      <c r="FA37" s="349"/>
      <c r="FB37" s="352"/>
    </row>
    <row r="38" spans="1:158">
      <c r="A38" s="379">
        <v>6</v>
      </c>
      <c r="B38" s="379">
        <v>2</v>
      </c>
      <c r="C38" s="379">
        <v>24</v>
      </c>
      <c r="D38" s="379">
        <v>24</v>
      </c>
      <c r="E38" s="379"/>
      <c r="F38" s="379"/>
      <c r="G38" s="469">
        <v>100</v>
      </c>
      <c r="H38" s="434">
        <v>100</v>
      </c>
      <c r="I38" s="434">
        <v>100</v>
      </c>
      <c r="J38" s="434">
        <v>100</v>
      </c>
      <c r="K38" s="434">
        <v>100</v>
      </c>
      <c r="L38" s="434">
        <v>100</v>
      </c>
      <c r="M38" s="434">
        <v>100</v>
      </c>
      <c r="N38" s="434">
        <v>20</v>
      </c>
      <c r="O38" s="434">
        <v>20</v>
      </c>
      <c r="P38" s="356">
        <v>10</v>
      </c>
      <c r="Q38" s="469">
        <v>100</v>
      </c>
      <c r="R38" s="434">
        <v>100</v>
      </c>
      <c r="S38" s="434">
        <v>100</v>
      </c>
      <c r="T38" s="434">
        <v>100</v>
      </c>
      <c r="U38" s="434">
        <v>100</v>
      </c>
      <c r="V38" s="434">
        <v>100</v>
      </c>
      <c r="W38" s="434">
        <v>100</v>
      </c>
      <c r="X38" s="434">
        <v>100</v>
      </c>
      <c r="Y38" s="434">
        <v>50</v>
      </c>
      <c r="Z38" s="356">
        <v>20</v>
      </c>
      <c r="AA38" s="469">
        <v>100</v>
      </c>
      <c r="AB38" s="434">
        <v>100</v>
      </c>
      <c r="AC38" s="434">
        <v>100</v>
      </c>
      <c r="AD38" s="434">
        <v>100</v>
      </c>
      <c r="AE38" s="434">
        <v>100</v>
      </c>
      <c r="AF38" s="434">
        <v>100</v>
      </c>
      <c r="AG38" s="434">
        <v>100</v>
      </c>
      <c r="AH38" s="434">
        <v>100</v>
      </c>
      <c r="AI38" s="434">
        <v>5</v>
      </c>
      <c r="AJ38" s="356">
        <v>0</v>
      </c>
      <c r="AK38" s="469">
        <v>100</v>
      </c>
      <c r="AL38" s="434">
        <v>100</v>
      </c>
      <c r="AM38" s="434">
        <v>100</v>
      </c>
      <c r="AN38" s="434">
        <v>100</v>
      </c>
      <c r="AO38" s="434">
        <v>100</v>
      </c>
      <c r="AP38" s="434">
        <v>100</v>
      </c>
      <c r="AQ38" s="434">
        <v>100</v>
      </c>
      <c r="AR38" s="434">
        <v>100</v>
      </c>
      <c r="AS38" s="434">
        <v>50</v>
      </c>
      <c r="AT38" s="356">
        <v>5</v>
      </c>
      <c r="AU38" s="469">
        <v>100</v>
      </c>
      <c r="AV38" s="434">
        <v>100</v>
      </c>
      <c r="AW38" s="434">
        <v>100</v>
      </c>
      <c r="AX38" s="434">
        <v>100</v>
      </c>
      <c r="AY38" s="434">
        <v>100</v>
      </c>
      <c r="AZ38" s="434">
        <v>100</v>
      </c>
      <c r="BA38" s="434">
        <v>100</v>
      </c>
      <c r="BB38" s="434">
        <v>100</v>
      </c>
      <c r="BC38" s="434">
        <v>60</v>
      </c>
      <c r="BD38" s="356">
        <v>5</v>
      </c>
      <c r="BE38" s="379"/>
      <c r="BF38" s="469">
        <v>3</v>
      </c>
      <c r="BG38" s="434">
        <v>3</v>
      </c>
      <c r="BH38" s="434">
        <v>3</v>
      </c>
      <c r="BI38" s="434">
        <v>2</v>
      </c>
      <c r="BJ38" s="434">
        <v>2</v>
      </c>
      <c r="BK38" s="434">
        <v>2</v>
      </c>
      <c r="BL38" s="434">
        <v>2</v>
      </c>
      <c r="BM38" s="434">
        <v>1</v>
      </c>
      <c r="BN38" s="434">
        <v>1</v>
      </c>
      <c r="BO38" s="356">
        <v>1</v>
      </c>
      <c r="BP38" s="469">
        <v>3</v>
      </c>
      <c r="BQ38" s="434">
        <v>3</v>
      </c>
      <c r="BR38" s="434">
        <v>3</v>
      </c>
      <c r="BS38" s="434">
        <v>2</v>
      </c>
      <c r="BT38" s="434">
        <v>2</v>
      </c>
      <c r="BU38" s="434">
        <v>2</v>
      </c>
      <c r="BV38" s="434">
        <v>2</v>
      </c>
      <c r="BW38" s="434">
        <v>2</v>
      </c>
      <c r="BX38" s="434">
        <v>1</v>
      </c>
      <c r="BY38" s="356">
        <v>1</v>
      </c>
      <c r="BZ38" s="469">
        <v>3</v>
      </c>
      <c r="CA38" s="434">
        <v>3</v>
      </c>
      <c r="CB38" s="434">
        <v>3</v>
      </c>
      <c r="CC38" s="434">
        <v>2</v>
      </c>
      <c r="CD38" s="434">
        <v>2</v>
      </c>
      <c r="CE38" s="434">
        <v>2</v>
      </c>
      <c r="CF38" s="434">
        <v>2</v>
      </c>
      <c r="CG38" s="434">
        <v>2</v>
      </c>
      <c r="CH38" s="434">
        <v>1</v>
      </c>
      <c r="CI38" s="356">
        <v>0</v>
      </c>
      <c r="CJ38" s="469">
        <v>3</v>
      </c>
      <c r="CK38" s="434">
        <v>3</v>
      </c>
      <c r="CL38" s="434">
        <v>3</v>
      </c>
      <c r="CM38" s="434">
        <v>3</v>
      </c>
      <c r="CN38" s="434">
        <v>2</v>
      </c>
      <c r="CO38" s="434">
        <v>2</v>
      </c>
      <c r="CP38" s="434">
        <v>2</v>
      </c>
      <c r="CQ38" s="434">
        <v>2</v>
      </c>
      <c r="CR38" s="434">
        <v>1</v>
      </c>
      <c r="CS38" s="356">
        <v>1</v>
      </c>
      <c r="CT38" s="469">
        <v>3</v>
      </c>
      <c r="CU38" s="434">
        <v>3</v>
      </c>
      <c r="CV38" s="434">
        <v>3</v>
      </c>
      <c r="CW38" s="434">
        <v>2</v>
      </c>
      <c r="CX38" s="434">
        <v>2</v>
      </c>
      <c r="CY38" s="434">
        <v>2</v>
      </c>
      <c r="CZ38" s="434">
        <v>2</v>
      </c>
      <c r="DA38" s="434">
        <v>2</v>
      </c>
      <c r="DB38" s="434">
        <v>1</v>
      </c>
      <c r="DC38" s="356">
        <v>1</v>
      </c>
      <c r="DE38" s="379">
        <f t="shared" si="0"/>
        <v>10</v>
      </c>
      <c r="DF38" s="379">
        <f t="shared" si="1"/>
        <v>10</v>
      </c>
      <c r="DG38" s="379">
        <f t="shared" si="2"/>
        <v>9</v>
      </c>
      <c r="DH38" s="379">
        <f t="shared" si="3"/>
        <v>10</v>
      </c>
      <c r="DI38" s="379">
        <f t="shared" si="4"/>
        <v>10</v>
      </c>
      <c r="DJ38" s="470">
        <f t="shared" si="5"/>
        <v>82.9</v>
      </c>
      <c r="DK38" s="470">
        <f t="shared" si="6"/>
        <v>98</v>
      </c>
      <c r="DL38" s="379">
        <f t="shared" si="7"/>
        <v>32</v>
      </c>
      <c r="DM38" s="379">
        <f t="shared" si="8"/>
        <v>46</v>
      </c>
      <c r="DN38" s="379">
        <f t="shared" si="9"/>
        <v>20</v>
      </c>
      <c r="DP38" s="379">
        <v>8</v>
      </c>
      <c r="DQ38" s="379">
        <v>3</v>
      </c>
      <c r="DR38" s="379">
        <v>11</v>
      </c>
      <c r="DS38" s="379">
        <v>36</v>
      </c>
      <c r="DT38" s="379">
        <v>0.4</v>
      </c>
      <c r="DU38" s="379">
        <f t="shared" si="10"/>
        <v>0.14612803567823801</v>
      </c>
      <c r="DV38" s="379">
        <f t="shared" si="11"/>
        <v>0.94868329805051377</v>
      </c>
      <c r="DW38" s="379">
        <f t="shared" si="12"/>
        <v>6.3287792981361946E-2</v>
      </c>
      <c r="DX38" s="379">
        <v>6</v>
      </c>
      <c r="DY38" s="379">
        <f t="shared" si="13"/>
        <v>0.84509804001425681</v>
      </c>
      <c r="DZ38" s="379">
        <f t="shared" si="14"/>
        <v>2.5495097567963922</v>
      </c>
      <c r="EA38" s="379">
        <f t="shared" si="15"/>
        <v>0.24746706317044773</v>
      </c>
      <c r="EB38" s="379">
        <v>6</v>
      </c>
      <c r="EC38" s="379">
        <f t="shared" si="16"/>
        <v>0.84509804001425681</v>
      </c>
      <c r="ED38" s="379">
        <f t="shared" si="17"/>
        <v>2.5495097567963922</v>
      </c>
      <c r="EE38" s="379">
        <f t="shared" si="18"/>
        <v>0.24746706317044773</v>
      </c>
      <c r="EF38" s="379">
        <v>0</v>
      </c>
      <c r="EG38" s="379">
        <f t="shared" si="19"/>
        <v>0</v>
      </c>
      <c r="EH38" s="379">
        <f t="shared" si="20"/>
        <v>0.70710678118654757</v>
      </c>
      <c r="EI38" s="379">
        <f t="shared" si="21"/>
        <v>0</v>
      </c>
      <c r="EJ38" s="379">
        <v>0</v>
      </c>
      <c r="EK38" s="379">
        <f t="shared" si="22"/>
        <v>0</v>
      </c>
      <c r="EL38" s="379">
        <f t="shared" si="23"/>
        <v>0.70710678118654757</v>
      </c>
      <c r="EM38" s="379">
        <f t="shared" si="24"/>
        <v>0</v>
      </c>
      <c r="EO38" s="366" t="s">
        <v>465</v>
      </c>
      <c r="EP38" s="349"/>
      <c r="EQ38" s="349"/>
      <c r="ER38" s="349"/>
      <c r="ES38" s="349"/>
      <c r="ET38" s="349"/>
      <c r="EU38" s="352"/>
      <c r="EV38" s="366"/>
      <c r="EW38" s="349"/>
      <c r="EX38" s="349"/>
      <c r="EY38" s="349"/>
      <c r="EZ38" s="349"/>
      <c r="FA38" s="349"/>
      <c r="FB38" s="352"/>
    </row>
    <row r="39" spans="1:158">
      <c r="A39" s="379">
        <v>8</v>
      </c>
      <c r="B39" s="379">
        <v>2</v>
      </c>
      <c r="C39" s="379">
        <v>25</v>
      </c>
      <c r="D39" s="379">
        <v>25</v>
      </c>
      <c r="E39" s="379"/>
      <c r="F39" s="379"/>
      <c r="G39" s="469">
        <v>50</v>
      </c>
      <c r="H39" s="434">
        <v>50</v>
      </c>
      <c r="I39" s="434">
        <v>20</v>
      </c>
      <c r="J39" s="434">
        <v>20</v>
      </c>
      <c r="K39" s="434">
        <v>20</v>
      </c>
      <c r="L39" s="434">
        <v>0</v>
      </c>
      <c r="M39" s="434">
        <v>0</v>
      </c>
      <c r="N39" s="434">
        <v>0</v>
      </c>
      <c r="O39" s="434">
        <v>0</v>
      </c>
      <c r="P39" s="356">
        <v>0</v>
      </c>
      <c r="Q39" s="469">
        <v>0</v>
      </c>
      <c r="R39" s="434">
        <v>0</v>
      </c>
      <c r="S39" s="434">
        <v>0</v>
      </c>
      <c r="T39" s="434">
        <v>0</v>
      </c>
      <c r="U39" s="434">
        <v>0</v>
      </c>
      <c r="V39" s="434">
        <v>0</v>
      </c>
      <c r="W39" s="434">
        <v>0</v>
      </c>
      <c r="X39" s="434">
        <v>0</v>
      </c>
      <c r="Y39" s="434">
        <v>0</v>
      </c>
      <c r="Z39" s="356">
        <v>0</v>
      </c>
      <c r="AA39" s="469">
        <v>0</v>
      </c>
      <c r="AB39" s="434">
        <v>0</v>
      </c>
      <c r="AC39" s="434">
        <v>0</v>
      </c>
      <c r="AD39" s="434">
        <v>0</v>
      </c>
      <c r="AE39" s="434">
        <v>0</v>
      </c>
      <c r="AF39" s="434">
        <v>0</v>
      </c>
      <c r="AG39" s="434">
        <v>0</v>
      </c>
      <c r="AH39" s="434">
        <v>0</v>
      </c>
      <c r="AI39" s="434">
        <v>0</v>
      </c>
      <c r="AJ39" s="356">
        <v>0</v>
      </c>
      <c r="AK39" s="469">
        <v>30</v>
      </c>
      <c r="AL39" s="434">
        <v>30</v>
      </c>
      <c r="AM39" s="434">
        <v>30</v>
      </c>
      <c r="AN39" s="434">
        <v>0</v>
      </c>
      <c r="AO39" s="434">
        <v>0</v>
      </c>
      <c r="AP39" s="434">
        <v>0</v>
      </c>
      <c r="AQ39" s="434">
        <v>0</v>
      </c>
      <c r="AR39" s="434">
        <v>0</v>
      </c>
      <c r="AS39" s="434">
        <v>0</v>
      </c>
      <c r="AT39" s="356">
        <v>0</v>
      </c>
      <c r="AU39" s="469">
        <v>0</v>
      </c>
      <c r="AV39" s="434">
        <v>0</v>
      </c>
      <c r="AW39" s="434">
        <v>0</v>
      </c>
      <c r="AX39" s="434">
        <v>0</v>
      </c>
      <c r="AY39" s="434">
        <v>0</v>
      </c>
      <c r="AZ39" s="434">
        <v>0</v>
      </c>
      <c r="BA39" s="434">
        <v>0</v>
      </c>
      <c r="BB39" s="434">
        <v>0</v>
      </c>
      <c r="BC39" s="434">
        <v>0</v>
      </c>
      <c r="BD39" s="356">
        <v>0</v>
      </c>
      <c r="BE39" s="379"/>
      <c r="BF39" s="469">
        <v>3</v>
      </c>
      <c r="BG39" s="434">
        <v>2</v>
      </c>
      <c r="BH39" s="434">
        <v>2</v>
      </c>
      <c r="BI39" s="434">
        <v>2</v>
      </c>
      <c r="BJ39" s="434">
        <v>2</v>
      </c>
      <c r="BK39" s="434">
        <v>0</v>
      </c>
      <c r="BL39" s="434">
        <v>0</v>
      </c>
      <c r="BM39" s="434">
        <v>0</v>
      </c>
      <c r="BN39" s="434">
        <v>0</v>
      </c>
      <c r="BO39" s="356">
        <v>0</v>
      </c>
      <c r="BP39" s="469">
        <v>0</v>
      </c>
      <c r="BQ39" s="434">
        <v>0</v>
      </c>
      <c r="BR39" s="434">
        <v>0</v>
      </c>
      <c r="BS39" s="434">
        <v>0</v>
      </c>
      <c r="BT39" s="434">
        <v>0</v>
      </c>
      <c r="BU39" s="434">
        <v>0</v>
      </c>
      <c r="BV39" s="434">
        <v>0</v>
      </c>
      <c r="BW39" s="434">
        <v>0</v>
      </c>
      <c r="BX39" s="434">
        <v>0</v>
      </c>
      <c r="BY39" s="356">
        <v>0</v>
      </c>
      <c r="BZ39" s="469">
        <v>0</v>
      </c>
      <c r="CA39" s="434">
        <v>0</v>
      </c>
      <c r="CB39" s="434">
        <v>0</v>
      </c>
      <c r="CC39" s="434">
        <v>0</v>
      </c>
      <c r="CD39" s="434">
        <v>0</v>
      </c>
      <c r="CE39" s="434">
        <v>0</v>
      </c>
      <c r="CF39" s="434">
        <v>0</v>
      </c>
      <c r="CG39" s="434">
        <v>0</v>
      </c>
      <c r="CH39" s="434">
        <v>0</v>
      </c>
      <c r="CI39" s="356">
        <v>0</v>
      </c>
      <c r="CJ39" s="469">
        <v>3</v>
      </c>
      <c r="CK39" s="434">
        <v>3</v>
      </c>
      <c r="CL39" s="434">
        <v>3</v>
      </c>
      <c r="CM39" s="434">
        <v>0</v>
      </c>
      <c r="CN39" s="434">
        <v>0</v>
      </c>
      <c r="CO39" s="434">
        <v>0</v>
      </c>
      <c r="CP39" s="434">
        <v>0</v>
      </c>
      <c r="CQ39" s="434">
        <v>0</v>
      </c>
      <c r="CR39" s="434">
        <v>0</v>
      </c>
      <c r="CS39" s="356">
        <v>0</v>
      </c>
      <c r="CT39" s="469">
        <v>0</v>
      </c>
      <c r="CU39" s="434">
        <v>0</v>
      </c>
      <c r="CV39" s="434">
        <v>0</v>
      </c>
      <c r="CW39" s="434">
        <v>0</v>
      </c>
      <c r="CX39" s="434">
        <v>0</v>
      </c>
      <c r="CY39" s="434">
        <v>0</v>
      </c>
      <c r="CZ39" s="434">
        <v>0</v>
      </c>
      <c r="DA39" s="434">
        <v>0</v>
      </c>
      <c r="DB39" s="434">
        <v>0</v>
      </c>
      <c r="DC39" s="356">
        <v>0</v>
      </c>
      <c r="DE39" s="379">
        <f t="shared" si="0"/>
        <v>5</v>
      </c>
      <c r="DF39" s="379">
        <f t="shared" si="1"/>
        <v>0</v>
      </c>
      <c r="DG39" s="379">
        <f t="shared" si="2"/>
        <v>0</v>
      </c>
      <c r="DH39" s="379">
        <f t="shared" si="3"/>
        <v>3</v>
      </c>
      <c r="DI39" s="379">
        <f t="shared" si="4"/>
        <v>0</v>
      </c>
      <c r="DJ39" s="470">
        <f t="shared" si="5"/>
        <v>5</v>
      </c>
      <c r="DK39" s="470">
        <f t="shared" si="6"/>
        <v>16</v>
      </c>
      <c r="DL39" s="379">
        <f t="shared" si="7"/>
        <v>8</v>
      </c>
      <c r="DM39" s="379">
        <f t="shared" si="8"/>
        <v>8</v>
      </c>
      <c r="DN39" s="379">
        <f t="shared" si="9"/>
        <v>0</v>
      </c>
      <c r="DP39" s="379">
        <v>9</v>
      </c>
      <c r="DQ39" s="379">
        <v>1</v>
      </c>
      <c r="DR39" s="379">
        <v>1</v>
      </c>
      <c r="DS39" s="379">
        <v>1</v>
      </c>
      <c r="DT39" s="379">
        <v>0</v>
      </c>
      <c r="DU39" s="379">
        <f t="shared" si="10"/>
        <v>0</v>
      </c>
      <c r="DV39" s="379">
        <f t="shared" si="11"/>
        <v>0.70710678118654757</v>
      </c>
      <c r="DW39" s="379">
        <f t="shared" si="12"/>
        <v>0</v>
      </c>
      <c r="DX39" s="379">
        <v>0</v>
      </c>
      <c r="DY39" s="379">
        <f t="shared" si="13"/>
        <v>0</v>
      </c>
      <c r="DZ39" s="379">
        <f t="shared" si="14"/>
        <v>0.70710678118654757</v>
      </c>
      <c r="EA39" s="379">
        <f t="shared" si="15"/>
        <v>0</v>
      </c>
      <c r="EB39" s="379">
        <v>0</v>
      </c>
      <c r="EC39" s="379">
        <f t="shared" si="16"/>
        <v>0</v>
      </c>
      <c r="ED39" s="379">
        <f t="shared" si="17"/>
        <v>0.70710678118654757</v>
      </c>
      <c r="EE39" s="379">
        <f t="shared" si="18"/>
        <v>0</v>
      </c>
      <c r="EF39" s="379">
        <v>0</v>
      </c>
      <c r="EG39" s="379">
        <f t="shared" si="19"/>
        <v>0</v>
      </c>
      <c r="EH39" s="379">
        <f t="shared" si="20"/>
        <v>0.70710678118654757</v>
      </c>
      <c r="EI39" s="379">
        <f t="shared" si="21"/>
        <v>0</v>
      </c>
      <c r="EJ39" s="379">
        <v>0</v>
      </c>
      <c r="EK39" s="379">
        <f t="shared" si="22"/>
        <v>0</v>
      </c>
      <c r="EL39" s="379">
        <f t="shared" si="23"/>
        <v>0.70710678118654757</v>
      </c>
      <c r="EM39" s="379">
        <f t="shared" si="24"/>
        <v>0</v>
      </c>
      <c r="EO39" s="366" t="s">
        <v>466</v>
      </c>
      <c r="EP39" s="349"/>
      <c r="EQ39" s="349"/>
      <c r="ER39" s="349"/>
      <c r="ES39" s="349"/>
      <c r="ET39" s="349"/>
      <c r="EU39" s="352"/>
      <c r="EV39" s="366"/>
      <c r="EW39" s="349"/>
      <c r="EX39" s="349"/>
      <c r="EY39" s="349"/>
      <c r="EZ39" s="349"/>
      <c r="FA39" s="349"/>
      <c r="FB39" s="352"/>
    </row>
    <row r="40" spans="1:158">
      <c r="A40" s="379">
        <v>10</v>
      </c>
      <c r="B40" s="379">
        <v>3</v>
      </c>
      <c r="C40" s="379">
        <v>1</v>
      </c>
      <c r="D40" s="379">
        <v>26</v>
      </c>
      <c r="E40" s="379"/>
      <c r="F40" s="379"/>
      <c r="G40" s="469">
        <v>20</v>
      </c>
      <c r="H40" s="434">
        <v>20</v>
      </c>
      <c r="I40" s="434">
        <v>50</v>
      </c>
      <c r="J40" s="434">
        <v>50</v>
      </c>
      <c r="K40" s="434">
        <v>20</v>
      </c>
      <c r="L40" s="434">
        <v>0</v>
      </c>
      <c r="M40" s="434">
        <v>0</v>
      </c>
      <c r="N40" s="434">
        <v>0</v>
      </c>
      <c r="O40" s="434">
        <v>0</v>
      </c>
      <c r="P40" s="356">
        <v>0</v>
      </c>
      <c r="Q40" s="469">
        <v>100</v>
      </c>
      <c r="R40" s="434">
        <v>100</v>
      </c>
      <c r="S40" s="434">
        <v>5</v>
      </c>
      <c r="T40" s="434">
        <v>5</v>
      </c>
      <c r="U40" s="434">
        <v>0</v>
      </c>
      <c r="V40" s="434">
        <v>0</v>
      </c>
      <c r="W40" s="434">
        <v>0</v>
      </c>
      <c r="X40" s="434">
        <v>0</v>
      </c>
      <c r="Y40" s="434">
        <v>0</v>
      </c>
      <c r="Z40" s="356">
        <v>0</v>
      </c>
      <c r="AA40" s="469">
        <v>100</v>
      </c>
      <c r="AB40" s="434">
        <v>100</v>
      </c>
      <c r="AC40" s="434">
        <v>100</v>
      </c>
      <c r="AD40" s="434">
        <v>100</v>
      </c>
      <c r="AE40" s="434">
        <v>100</v>
      </c>
      <c r="AF40" s="434">
        <v>100</v>
      </c>
      <c r="AG40" s="434">
        <v>100</v>
      </c>
      <c r="AH40" s="434">
        <v>0</v>
      </c>
      <c r="AI40" s="434">
        <v>0</v>
      </c>
      <c r="AJ40" s="356">
        <v>0</v>
      </c>
      <c r="AK40" s="469">
        <v>100</v>
      </c>
      <c r="AL40" s="434">
        <v>100</v>
      </c>
      <c r="AM40" s="434">
        <v>50</v>
      </c>
      <c r="AN40" s="434">
        <v>10</v>
      </c>
      <c r="AO40" s="434">
        <v>0</v>
      </c>
      <c r="AP40" s="434">
        <v>0</v>
      </c>
      <c r="AQ40" s="434">
        <v>0</v>
      </c>
      <c r="AR40" s="434">
        <v>0</v>
      </c>
      <c r="AS40" s="434">
        <v>0</v>
      </c>
      <c r="AT40" s="356">
        <v>0</v>
      </c>
      <c r="AU40" s="469">
        <v>100</v>
      </c>
      <c r="AV40" s="434">
        <v>100</v>
      </c>
      <c r="AW40" s="434">
        <v>100</v>
      </c>
      <c r="AX40" s="434">
        <v>100</v>
      </c>
      <c r="AY40" s="434">
        <v>100</v>
      </c>
      <c r="AZ40" s="434">
        <v>50</v>
      </c>
      <c r="BA40" s="434">
        <v>0</v>
      </c>
      <c r="BB40" s="434">
        <v>0</v>
      </c>
      <c r="BC40" s="434">
        <v>0</v>
      </c>
      <c r="BD40" s="356">
        <v>0</v>
      </c>
      <c r="BE40" s="379"/>
      <c r="BF40" s="469">
        <v>3</v>
      </c>
      <c r="BG40" s="434">
        <v>3</v>
      </c>
      <c r="BH40" s="434">
        <v>2</v>
      </c>
      <c r="BI40" s="434">
        <v>2</v>
      </c>
      <c r="BJ40" s="434">
        <v>2</v>
      </c>
      <c r="BK40" s="434">
        <v>0</v>
      </c>
      <c r="BL40" s="434">
        <v>0</v>
      </c>
      <c r="BM40" s="434">
        <v>0</v>
      </c>
      <c r="BN40" s="434">
        <v>0</v>
      </c>
      <c r="BO40" s="356">
        <v>0</v>
      </c>
      <c r="BP40" s="469">
        <v>3</v>
      </c>
      <c r="BQ40" s="434">
        <v>3</v>
      </c>
      <c r="BR40" s="434">
        <v>2</v>
      </c>
      <c r="BS40" s="434">
        <v>2</v>
      </c>
      <c r="BT40" s="434">
        <v>0</v>
      </c>
      <c r="BU40" s="434">
        <v>0</v>
      </c>
      <c r="BV40" s="434">
        <v>0</v>
      </c>
      <c r="BW40" s="434">
        <v>0</v>
      </c>
      <c r="BX40" s="434">
        <v>0</v>
      </c>
      <c r="BY40" s="356">
        <v>0</v>
      </c>
      <c r="BZ40" s="469">
        <v>3</v>
      </c>
      <c r="CA40" s="434">
        <v>3</v>
      </c>
      <c r="CB40" s="434">
        <v>3</v>
      </c>
      <c r="CC40" s="434">
        <v>2</v>
      </c>
      <c r="CD40" s="434">
        <v>2</v>
      </c>
      <c r="CE40" s="434">
        <v>2</v>
      </c>
      <c r="CF40" s="434">
        <v>2</v>
      </c>
      <c r="CG40" s="434">
        <v>0</v>
      </c>
      <c r="CH40" s="434">
        <v>0</v>
      </c>
      <c r="CI40" s="356">
        <v>0</v>
      </c>
      <c r="CJ40" s="469">
        <v>3</v>
      </c>
      <c r="CK40" s="434">
        <v>3</v>
      </c>
      <c r="CL40" s="434">
        <v>3</v>
      </c>
      <c r="CM40" s="434">
        <v>2</v>
      </c>
      <c r="CN40" s="434">
        <v>2</v>
      </c>
      <c r="CO40" s="434">
        <v>0</v>
      </c>
      <c r="CP40" s="434">
        <v>0</v>
      </c>
      <c r="CQ40" s="434">
        <v>0</v>
      </c>
      <c r="CR40" s="434">
        <v>0</v>
      </c>
      <c r="CS40" s="356">
        <v>0</v>
      </c>
      <c r="CT40" s="469">
        <v>3</v>
      </c>
      <c r="CU40" s="434">
        <v>3</v>
      </c>
      <c r="CV40" s="434">
        <v>3</v>
      </c>
      <c r="CW40" s="434">
        <v>2</v>
      </c>
      <c r="CX40" s="434">
        <v>2</v>
      </c>
      <c r="CY40" s="434">
        <v>2</v>
      </c>
      <c r="CZ40" s="434">
        <v>0</v>
      </c>
      <c r="DA40" s="434">
        <v>0</v>
      </c>
      <c r="DB40" s="434">
        <v>0</v>
      </c>
      <c r="DC40" s="356">
        <v>0</v>
      </c>
      <c r="DE40" s="379">
        <f t="shared" si="0"/>
        <v>5</v>
      </c>
      <c r="DF40" s="379">
        <f t="shared" si="1"/>
        <v>4</v>
      </c>
      <c r="DG40" s="379">
        <f t="shared" si="2"/>
        <v>7</v>
      </c>
      <c r="DH40" s="379">
        <f t="shared" si="3"/>
        <v>4</v>
      </c>
      <c r="DI40" s="379">
        <f t="shared" si="4"/>
        <v>6</v>
      </c>
      <c r="DJ40" s="470">
        <f t="shared" si="5"/>
        <v>37.6</v>
      </c>
      <c r="DK40" s="470">
        <f t="shared" si="6"/>
        <v>52</v>
      </c>
      <c r="DL40" s="379">
        <f t="shared" si="7"/>
        <v>26</v>
      </c>
      <c r="DM40" s="379">
        <f t="shared" si="8"/>
        <v>28.000000000000004</v>
      </c>
      <c r="DN40" s="379">
        <f t="shared" si="9"/>
        <v>0</v>
      </c>
      <c r="DP40" s="379">
        <v>9</v>
      </c>
      <c r="DQ40" s="379">
        <v>2</v>
      </c>
      <c r="DR40" s="379">
        <v>13</v>
      </c>
      <c r="DS40" s="379">
        <v>13</v>
      </c>
      <c r="DT40" s="379">
        <v>0</v>
      </c>
      <c r="DU40" s="379">
        <f t="shared" si="10"/>
        <v>0</v>
      </c>
      <c r="DV40" s="379">
        <f t="shared" si="11"/>
        <v>0.70710678118654757</v>
      </c>
      <c r="DW40" s="379">
        <f t="shared" si="12"/>
        <v>0</v>
      </c>
      <c r="DX40" s="379">
        <v>0</v>
      </c>
      <c r="DY40" s="379">
        <f t="shared" si="13"/>
        <v>0</v>
      </c>
      <c r="DZ40" s="379">
        <f t="shared" si="14"/>
        <v>0.70710678118654757</v>
      </c>
      <c r="EA40" s="379">
        <f t="shared" si="15"/>
        <v>0</v>
      </c>
      <c r="EB40" s="379">
        <v>0</v>
      </c>
      <c r="EC40" s="379">
        <f t="shared" si="16"/>
        <v>0</v>
      </c>
      <c r="ED40" s="379">
        <f t="shared" si="17"/>
        <v>0.70710678118654757</v>
      </c>
      <c r="EE40" s="379">
        <f t="shared" si="18"/>
        <v>0</v>
      </c>
      <c r="EF40" s="379">
        <v>0</v>
      </c>
      <c r="EG40" s="379">
        <f t="shared" si="19"/>
        <v>0</v>
      </c>
      <c r="EH40" s="379">
        <f t="shared" si="20"/>
        <v>0.70710678118654757</v>
      </c>
      <c r="EI40" s="379">
        <f t="shared" si="21"/>
        <v>0</v>
      </c>
      <c r="EJ40" s="379">
        <v>0</v>
      </c>
      <c r="EK40" s="379">
        <f t="shared" si="22"/>
        <v>0</v>
      </c>
      <c r="EL40" s="379">
        <f t="shared" si="23"/>
        <v>0.70710678118654757</v>
      </c>
      <c r="EM40" s="379">
        <f t="shared" si="24"/>
        <v>0</v>
      </c>
      <c r="EO40" s="366" t="s">
        <v>467</v>
      </c>
      <c r="EP40" s="349"/>
      <c r="EQ40" s="349"/>
      <c r="ER40" s="349"/>
      <c r="ES40" s="349"/>
      <c r="ET40" s="349"/>
      <c r="EU40" s="352"/>
      <c r="EV40" s="366"/>
      <c r="EW40" s="349"/>
      <c r="EX40" s="349"/>
      <c r="EY40" s="349"/>
      <c r="EZ40" s="349"/>
      <c r="FA40" s="349"/>
      <c r="FB40" s="352"/>
    </row>
    <row r="41" spans="1:158">
      <c r="A41" s="379">
        <v>2</v>
      </c>
      <c r="B41" s="379">
        <v>3</v>
      </c>
      <c r="C41" s="379">
        <v>2</v>
      </c>
      <c r="D41" s="379">
        <v>27</v>
      </c>
      <c r="E41" s="379"/>
      <c r="F41" s="379"/>
      <c r="G41" s="469">
        <v>100</v>
      </c>
      <c r="H41" s="434">
        <v>100</v>
      </c>
      <c r="I41" s="434">
        <v>100</v>
      </c>
      <c r="J41" s="434">
        <v>100</v>
      </c>
      <c r="K41" s="434">
        <v>100</v>
      </c>
      <c r="L41" s="434">
        <v>100</v>
      </c>
      <c r="M41" s="434">
        <v>100</v>
      </c>
      <c r="N41" s="434">
        <v>100</v>
      </c>
      <c r="O41" s="434">
        <v>100</v>
      </c>
      <c r="P41" s="356">
        <v>100</v>
      </c>
      <c r="Q41" s="469">
        <v>100</v>
      </c>
      <c r="R41" s="434">
        <v>100</v>
      </c>
      <c r="S41" s="434">
        <v>100</v>
      </c>
      <c r="T41" s="434">
        <v>100</v>
      </c>
      <c r="U41" s="434">
        <v>100</v>
      </c>
      <c r="V41" s="434">
        <v>100</v>
      </c>
      <c r="W41" s="434">
        <v>100</v>
      </c>
      <c r="X41" s="434">
        <v>100</v>
      </c>
      <c r="Y41" s="434">
        <v>100</v>
      </c>
      <c r="Z41" s="356">
        <v>100</v>
      </c>
      <c r="AA41" s="469">
        <v>100</v>
      </c>
      <c r="AB41" s="434">
        <v>100</v>
      </c>
      <c r="AC41" s="434">
        <v>100</v>
      </c>
      <c r="AD41" s="434">
        <v>100</v>
      </c>
      <c r="AE41" s="434">
        <v>100</v>
      </c>
      <c r="AF41" s="434">
        <v>100</v>
      </c>
      <c r="AG41" s="434">
        <v>100</v>
      </c>
      <c r="AH41" s="434">
        <v>100</v>
      </c>
      <c r="AI41" s="434">
        <v>100</v>
      </c>
      <c r="AJ41" s="356">
        <v>50</v>
      </c>
      <c r="AK41" s="469">
        <v>100</v>
      </c>
      <c r="AL41" s="434">
        <v>100</v>
      </c>
      <c r="AM41" s="434">
        <v>100</v>
      </c>
      <c r="AN41" s="434">
        <v>100</v>
      </c>
      <c r="AO41" s="434">
        <v>100</v>
      </c>
      <c r="AP41" s="434">
        <v>100</v>
      </c>
      <c r="AQ41" s="434">
        <v>100</v>
      </c>
      <c r="AR41" s="434">
        <v>100</v>
      </c>
      <c r="AS41" s="434">
        <v>100</v>
      </c>
      <c r="AT41" s="356">
        <v>100</v>
      </c>
      <c r="AU41" s="469">
        <v>100</v>
      </c>
      <c r="AV41" s="434">
        <v>100</v>
      </c>
      <c r="AW41" s="434">
        <v>100</v>
      </c>
      <c r="AX41" s="434">
        <v>100</v>
      </c>
      <c r="AY41" s="434">
        <v>100</v>
      </c>
      <c r="AZ41" s="434">
        <v>100</v>
      </c>
      <c r="BA41" s="434">
        <v>100</v>
      </c>
      <c r="BB41" s="434">
        <v>100</v>
      </c>
      <c r="BC41" s="434">
        <v>100</v>
      </c>
      <c r="BD41" s="356">
        <v>100</v>
      </c>
      <c r="BE41" s="379"/>
      <c r="BF41" s="469">
        <v>3</v>
      </c>
      <c r="BG41" s="434">
        <v>3</v>
      </c>
      <c r="BH41" s="434">
        <v>3</v>
      </c>
      <c r="BI41" s="434">
        <v>2</v>
      </c>
      <c r="BJ41" s="434">
        <v>2</v>
      </c>
      <c r="BK41" s="434">
        <v>2</v>
      </c>
      <c r="BL41" s="434">
        <v>2</v>
      </c>
      <c r="BM41" s="434">
        <v>1</v>
      </c>
      <c r="BN41" s="434">
        <v>1</v>
      </c>
      <c r="BO41" s="356">
        <v>1</v>
      </c>
      <c r="BP41" s="469">
        <v>3</v>
      </c>
      <c r="BQ41" s="434">
        <v>3</v>
      </c>
      <c r="BR41" s="434">
        <v>3</v>
      </c>
      <c r="BS41" s="434">
        <v>3</v>
      </c>
      <c r="BT41" s="434">
        <v>2</v>
      </c>
      <c r="BU41" s="434">
        <v>2</v>
      </c>
      <c r="BV41" s="434">
        <v>2</v>
      </c>
      <c r="BW41" s="434">
        <v>1</v>
      </c>
      <c r="BX41" s="434">
        <v>1</v>
      </c>
      <c r="BY41" s="356">
        <v>1</v>
      </c>
      <c r="BZ41" s="469">
        <v>3</v>
      </c>
      <c r="CA41" s="434">
        <v>3</v>
      </c>
      <c r="CB41" s="434">
        <v>3</v>
      </c>
      <c r="CC41" s="434">
        <v>3</v>
      </c>
      <c r="CD41" s="434">
        <v>2</v>
      </c>
      <c r="CE41" s="434">
        <v>2</v>
      </c>
      <c r="CF41" s="434">
        <v>2</v>
      </c>
      <c r="CG41" s="434">
        <v>2</v>
      </c>
      <c r="CH41" s="434">
        <v>2</v>
      </c>
      <c r="CI41" s="356">
        <v>1</v>
      </c>
      <c r="CJ41" s="469">
        <v>3</v>
      </c>
      <c r="CK41" s="434">
        <v>3</v>
      </c>
      <c r="CL41" s="434">
        <v>3</v>
      </c>
      <c r="CM41" s="434">
        <v>2</v>
      </c>
      <c r="CN41" s="434">
        <v>2</v>
      </c>
      <c r="CO41" s="434">
        <v>2</v>
      </c>
      <c r="CP41" s="434">
        <v>2</v>
      </c>
      <c r="CQ41" s="434">
        <v>1</v>
      </c>
      <c r="CR41" s="434">
        <v>1</v>
      </c>
      <c r="CS41" s="356">
        <v>1</v>
      </c>
      <c r="CT41" s="469">
        <v>3</v>
      </c>
      <c r="CU41" s="434">
        <v>3</v>
      </c>
      <c r="CV41" s="434">
        <v>3</v>
      </c>
      <c r="CW41" s="434">
        <v>3</v>
      </c>
      <c r="CX41" s="434">
        <v>2</v>
      </c>
      <c r="CY41" s="434">
        <v>2</v>
      </c>
      <c r="CZ41" s="434">
        <v>2</v>
      </c>
      <c r="DA41" s="434">
        <v>2</v>
      </c>
      <c r="DB41" s="434">
        <v>2</v>
      </c>
      <c r="DC41" s="356">
        <v>2</v>
      </c>
      <c r="DE41" s="379">
        <f t="shared" si="0"/>
        <v>10</v>
      </c>
      <c r="DF41" s="379">
        <f t="shared" si="1"/>
        <v>10</v>
      </c>
      <c r="DG41" s="379">
        <f t="shared" si="2"/>
        <v>10</v>
      </c>
      <c r="DH41" s="379">
        <f t="shared" si="3"/>
        <v>10</v>
      </c>
      <c r="DI41" s="379">
        <f t="shared" si="4"/>
        <v>10</v>
      </c>
      <c r="DJ41" s="470">
        <f t="shared" si="5"/>
        <v>99</v>
      </c>
      <c r="DK41" s="470">
        <f t="shared" si="6"/>
        <v>100</v>
      </c>
      <c r="DL41" s="379">
        <f t="shared" si="7"/>
        <v>36</v>
      </c>
      <c r="DM41" s="379">
        <f t="shared" si="8"/>
        <v>44</v>
      </c>
      <c r="DN41" s="379">
        <f t="shared" si="9"/>
        <v>20</v>
      </c>
      <c r="DP41" s="379">
        <v>9</v>
      </c>
      <c r="DQ41" s="379">
        <v>3</v>
      </c>
      <c r="DR41" s="379">
        <v>10</v>
      </c>
      <c r="DS41" s="379">
        <v>35</v>
      </c>
      <c r="DT41" s="379">
        <v>0</v>
      </c>
      <c r="DU41" s="379">
        <f t="shared" si="10"/>
        <v>0</v>
      </c>
      <c r="DV41" s="379">
        <f t="shared" si="11"/>
        <v>0.70710678118654757</v>
      </c>
      <c r="DW41" s="379">
        <f t="shared" si="12"/>
        <v>0</v>
      </c>
      <c r="DX41" s="379">
        <v>0</v>
      </c>
      <c r="DY41" s="379">
        <f t="shared" si="13"/>
        <v>0</v>
      </c>
      <c r="DZ41" s="379">
        <f t="shared" si="14"/>
        <v>0.70710678118654757</v>
      </c>
      <c r="EA41" s="379">
        <f t="shared" si="15"/>
        <v>0</v>
      </c>
      <c r="EB41" s="379">
        <v>0</v>
      </c>
      <c r="EC41" s="379">
        <f t="shared" si="16"/>
        <v>0</v>
      </c>
      <c r="ED41" s="379">
        <f t="shared" si="17"/>
        <v>0.70710678118654757</v>
      </c>
      <c r="EE41" s="379">
        <f t="shared" si="18"/>
        <v>0</v>
      </c>
      <c r="EF41" s="379">
        <v>0</v>
      </c>
      <c r="EG41" s="379">
        <f t="shared" si="19"/>
        <v>0</v>
      </c>
      <c r="EH41" s="379">
        <f t="shared" si="20"/>
        <v>0.70710678118654757</v>
      </c>
      <c r="EI41" s="379">
        <f t="shared" si="21"/>
        <v>0</v>
      </c>
      <c r="EJ41" s="379">
        <v>0</v>
      </c>
      <c r="EK41" s="379">
        <f t="shared" si="22"/>
        <v>0</v>
      </c>
      <c r="EL41" s="379">
        <f t="shared" si="23"/>
        <v>0.70710678118654757</v>
      </c>
      <c r="EM41" s="379">
        <f t="shared" si="24"/>
        <v>0</v>
      </c>
      <c r="EO41" s="366" t="s">
        <v>468</v>
      </c>
      <c r="EP41" s="349"/>
      <c r="EQ41" s="349"/>
      <c r="ER41" s="349"/>
      <c r="ES41" s="349"/>
      <c r="ET41" s="349"/>
      <c r="EU41" s="352"/>
      <c r="EV41" s="366"/>
      <c r="EW41" s="349"/>
      <c r="EX41" s="349"/>
      <c r="EY41" s="349"/>
      <c r="EZ41" s="349"/>
      <c r="FA41" s="349"/>
      <c r="FB41" s="352"/>
    </row>
    <row r="42" spans="1:158">
      <c r="A42" s="379">
        <v>7</v>
      </c>
      <c r="B42" s="379">
        <v>3</v>
      </c>
      <c r="C42" s="379">
        <v>3</v>
      </c>
      <c r="D42" s="379">
        <v>28</v>
      </c>
      <c r="E42" s="379"/>
      <c r="F42" s="379"/>
      <c r="G42" s="469">
        <v>100</v>
      </c>
      <c r="H42" s="434">
        <v>20</v>
      </c>
      <c r="I42" s="434">
        <v>20</v>
      </c>
      <c r="J42" s="434">
        <v>20</v>
      </c>
      <c r="K42" s="434">
        <v>0</v>
      </c>
      <c r="L42" s="434">
        <v>0</v>
      </c>
      <c r="M42" s="434">
        <v>0</v>
      </c>
      <c r="N42" s="434">
        <v>0</v>
      </c>
      <c r="O42" s="434">
        <v>0</v>
      </c>
      <c r="P42" s="356">
        <v>0</v>
      </c>
      <c r="Q42" s="469">
        <v>100</v>
      </c>
      <c r="R42" s="434">
        <v>100</v>
      </c>
      <c r="S42" s="434">
        <v>100</v>
      </c>
      <c r="T42" s="434">
        <v>100</v>
      </c>
      <c r="U42" s="434">
        <v>0</v>
      </c>
      <c r="V42" s="434">
        <v>0</v>
      </c>
      <c r="W42" s="434">
        <v>0</v>
      </c>
      <c r="X42" s="434">
        <v>0</v>
      </c>
      <c r="Y42" s="434">
        <v>0</v>
      </c>
      <c r="Z42" s="356">
        <v>0</v>
      </c>
      <c r="AA42" s="469">
        <v>20</v>
      </c>
      <c r="AB42" s="434">
        <v>40</v>
      </c>
      <c r="AC42" s="434">
        <v>20</v>
      </c>
      <c r="AD42" s="434">
        <v>0</v>
      </c>
      <c r="AE42" s="434">
        <v>0</v>
      </c>
      <c r="AF42" s="434">
        <v>0</v>
      </c>
      <c r="AG42" s="434">
        <v>0</v>
      </c>
      <c r="AH42" s="434">
        <v>0</v>
      </c>
      <c r="AI42" s="434">
        <v>0</v>
      </c>
      <c r="AJ42" s="356">
        <v>0</v>
      </c>
      <c r="AK42" s="469">
        <v>100</v>
      </c>
      <c r="AL42" s="434">
        <v>100</v>
      </c>
      <c r="AM42" s="434">
        <v>50</v>
      </c>
      <c r="AN42" s="434">
        <v>50</v>
      </c>
      <c r="AO42" s="434">
        <v>50</v>
      </c>
      <c r="AP42" s="434">
        <v>0</v>
      </c>
      <c r="AQ42" s="434">
        <v>0</v>
      </c>
      <c r="AR42" s="434">
        <v>0</v>
      </c>
      <c r="AS42" s="434">
        <v>0</v>
      </c>
      <c r="AT42" s="356">
        <v>0</v>
      </c>
      <c r="AU42" s="469">
        <v>100</v>
      </c>
      <c r="AV42" s="434">
        <v>100</v>
      </c>
      <c r="AW42" s="434">
        <v>100</v>
      </c>
      <c r="AX42" s="434">
        <v>100</v>
      </c>
      <c r="AY42" s="434">
        <v>100</v>
      </c>
      <c r="AZ42" s="434">
        <v>100</v>
      </c>
      <c r="BA42" s="434">
        <v>0</v>
      </c>
      <c r="BB42" s="434">
        <v>0</v>
      </c>
      <c r="BC42" s="434">
        <v>0</v>
      </c>
      <c r="BD42" s="356">
        <v>0</v>
      </c>
      <c r="BE42" s="379"/>
      <c r="BF42" s="469">
        <v>3</v>
      </c>
      <c r="BG42" s="434">
        <v>2</v>
      </c>
      <c r="BH42" s="434">
        <v>2</v>
      </c>
      <c r="BI42" s="434">
        <v>2</v>
      </c>
      <c r="BJ42" s="434">
        <v>0</v>
      </c>
      <c r="BK42" s="434">
        <v>0</v>
      </c>
      <c r="BL42" s="434">
        <v>0</v>
      </c>
      <c r="BM42" s="434">
        <v>0</v>
      </c>
      <c r="BN42" s="434">
        <v>0</v>
      </c>
      <c r="BO42" s="356">
        <v>0</v>
      </c>
      <c r="BP42" s="469">
        <v>3</v>
      </c>
      <c r="BQ42" s="434">
        <v>3</v>
      </c>
      <c r="BR42" s="434">
        <v>2</v>
      </c>
      <c r="BS42" s="434">
        <v>2</v>
      </c>
      <c r="BT42" s="434">
        <v>2</v>
      </c>
      <c r="BU42" s="434">
        <v>0</v>
      </c>
      <c r="BV42" s="434">
        <v>0</v>
      </c>
      <c r="BW42" s="434">
        <v>0</v>
      </c>
      <c r="BX42" s="434">
        <v>0</v>
      </c>
      <c r="BY42" s="356">
        <v>0</v>
      </c>
      <c r="BZ42" s="469">
        <v>3</v>
      </c>
      <c r="CA42" s="434">
        <v>3</v>
      </c>
      <c r="CB42" s="434">
        <v>3</v>
      </c>
      <c r="CC42" s="434">
        <v>0</v>
      </c>
      <c r="CD42" s="434">
        <v>0</v>
      </c>
      <c r="CE42" s="434">
        <v>0</v>
      </c>
      <c r="CF42" s="434">
        <v>0</v>
      </c>
      <c r="CG42" s="434">
        <v>0</v>
      </c>
      <c r="CH42" s="434">
        <v>0</v>
      </c>
      <c r="CI42" s="356">
        <v>0</v>
      </c>
      <c r="CJ42" s="469">
        <v>3</v>
      </c>
      <c r="CK42" s="434">
        <v>3</v>
      </c>
      <c r="CL42" s="434">
        <v>2</v>
      </c>
      <c r="CM42" s="434">
        <v>2</v>
      </c>
      <c r="CN42" s="434">
        <v>2</v>
      </c>
      <c r="CO42" s="434">
        <v>0</v>
      </c>
      <c r="CP42" s="434">
        <v>0</v>
      </c>
      <c r="CQ42" s="434">
        <v>0</v>
      </c>
      <c r="CR42" s="434">
        <v>0</v>
      </c>
      <c r="CS42" s="356">
        <v>0</v>
      </c>
      <c r="CT42" s="469">
        <v>3</v>
      </c>
      <c r="CU42" s="434">
        <v>3</v>
      </c>
      <c r="CV42" s="434">
        <v>3</v>
      </c>
      <c r="CW42" s="434">
        <v>2</v>
      </c>
      <c r="CX42" s="434">
        <v>2</v>
      </c>
      <c r="CY42" s="434">
        <v>2</v>
      </c>
      <c r="CZ42" s="434">
        <v>0</v>
      </c>
      <c r="DA42" s="434">
        <v>0</v>
      </c>
      <c r="DB42" s="434">
        <v>0</v>
      </c>
      <c r="DC42" s="356">
        <v>0</v>
      </c>
      <c r="DE42" s="379">
        <f t="shared" si="0"/>
        <v>4</v>
      </c>
      <c r="DF42" s="379">
        <f t="shared" si="1"/>
        <v>4</v>
      </c>
      <c r="DG42" s="379">
        <f t="shared" si="2"/>
        <v>3</v>
      </c>
      <c r="DH42" s="379">
        <f t="shared" si="3"/>
        <v>5</v>
      </c>
      <c r="DI42" s="379">
        <f t="shared" si="4"/>
        <v>6</v>
      </c>
      <c r="DJ42" s="470">
        <f t="shared" si="5"/>
        <v>31.8</v>
      </c>
      <c r="DK42" s="470">
        <f t="shared" si="6"/>
        <v>44</v>
      </c>
      <c r="DL42" s="379">
        <f t="shared" si="7"/>
        <v>22</v>
      </c>
      <c r="DM42" s="379">
        <f t="shared" si="8"/>
        <v>24</v>
      </c>
      <c r="DN42" s="379">
        <f t="shared" si="9"/>
        <v>0</v>
      </c>
      <c r="DP42" s="379">
        <v>10</v>
      </c>
      <c r="DQ42" s="379">
        <v>1</v>
      </c>
      <c r="DR42" s="379">
        <v>5</v>
      </c>
      <c r="DS42" s="379">
        <v>5</v>
      </c>
      <c r="DT42" s="379">
        <v>16.2</v>
      </c>
      <c r="DU42" s="379">
        <f t="shared" si="10"/>
        <v>1.2355284469075489</v>
      </c>
      <c r="DV42" s="379">
        <f t="shared" si="11"/>
        <v>4.0865633483405102</v>
      </c>
      <c r="DW42" s="379">
        <f t="shared" si="12"/>
        <v>0.41423771727613157</v>
      </c>
      <c r="DX42" s="379">
        <v>30</v>
      </c>
      <c r="DY42" s="379">
        <f t="shared" si="13"/>
        <v>1.4913616938342726</v>
      </c>
      <c r="DZ42" s="379">
        <f t="shared" si="14"/>
        <v>5.5226805085936306</v>
      </c>
      <c r="EA42" s="379">
        <f t="shared" si="15"/>
        <v>0.57963974036370425</v>
      </c>
      <c r="EB42" s="379">
        <v>18</v>
      </c>
      <c r="EC42" s="379">
        <f t="shared" si="16"/>
        <v>1.2787536009528289</v>
      </c>
      <c r="ED42" s="379">
        <f t="shared" si="17"/>
        <v>4.3011626335213133</v>
      </c>
      <c r="EE42" s="379">
        <f t="shared" si="18"/>
        <v>0.43814903058417032</v>
      </c>
      <c r="EF42" s="379">
        <v>12</v>
      </c>
      <c r="EG42" s="379">
        <f t="shared" si="19"/>
        <v>1.1139433523068367</v>
      </c>
      <c r="EH42" s="379">
        <f t="shared" si="20"/>
        <v>3.5355339059327378</v>
      </c>
      <c r="EI42" s="379">
        <f t="shared" si="21"/>
        <v>0.35374160588967152</v>
      </c>
      <c r="EJ42" s="379">
        <v>0</v>
      </c>
      <c r="EK42" s="379">
        <f t="shared" si="22"/>
        <v>0</v>
      </c>
      <c r="EL42" s="379">
        <f t="shared" si="23"/>
        <v>0.70710678118654757</v>
      </c>
      <c r="EM42" s="379">
        <f t="shared" si="24"/>
        <v>0</v>
      </c>
      <c r="EO42" s="366" t="s">
        <v>469</v>
      </c>
      <c r="EP42" s="349"/>
      <c r="EQ42" s="349"/>
      <c r="ER42" s="349"/>
      <c r="ES42" s="349"/>
      <c r="ET42" s="349"/>
      <c r="EU42" s="352"/>
      <c r="EV42" s="366"/>
      <c r="EW42" s="349"/>
      <c r="EX42" s="349"/>
      <c r="EY42" s="349"/>
      <c r="EZ42" s="349"/>
      <c r="FA42" s="349"/>
      <c r="FB42" s="352"/>
    </row>
    <row r="43" spans="1:158">
      <c r="A43" s="379" t="s">
        <v>222</v>
      </c>
      <c r="B43" s="379">
        <v>3</v>
      </c>
      <c r="C43" s="379">
        <v>4</v>
      </c>
      <c r="D43" s="379">
        <v>29</v>
      </c>
      <c r="E43" s="379"/>
      <c r="F43" s="379"/>
      <c r="G43" s="469"/>
      <c r="H43" s="434"/>
      <c r="I43" s="434"/>
      <c r="J43" s="434"/>
      <c r="K43" s="434"/>
      <c r="L43" s="434"/>
      <c r="M43" s="434"/>
      <c r="N43" s="434"/>
      <c r="O43" s="434"/>
      <c r="P43" s="356"/>
      <c r="Q43" s="469"/>
      <c r="R43" s="434"/>
      <c r="S43" s="434"/>
      <c r="T43" s="434"/>
      <c r="U43" s="434"/>
      <c r="V43" s="434"/>
      <c r="W43" s="434"/>
      <c r="X43" s="434"/>
      <c r="Y43" s="434"/>
      <c r="Z43" s="356"/>
      <c r="AA43" s="469"/>
      <c r="AB43" s="434"/>
      <c r="AC43" s="434"/>
      <c r="AD43" s="434"/>
      <c r="AE43" s="434"/>
      <c r="AF43" s="434"/>
      <c r="AG43" s="434"/>
      <c r="AH43" s="434"/>
      <c r="AI43" s="434"/>
      <c r="AJ43" s="356"/>
      <c r="AK43" s="469"/>
      <c r="AL43" s="434"/>
      <c r="AM43" s="434"/>
      <c r="AN43" s="434"/>
      <c r="AO43" s="434"/>
      <c r="AP43" s="434"/>
      <c r="AQ43" s="434"/>
      <c r="AR43" s="434"/>
      <c r="AS43" s="434"/>
      <c r="AT43" s="356"/>
      <c r="AU43" s="469"/>
      <c r="AV43" s="434"/>
      <c r="AW43" s="434"/>
      <c r="AX43" s="434"/>
      <c r="AY43" s="434"/>
      <c r="AZ43" s="434"/>
      <c r="BA43" s="434"/>
      <c r="BB43" s="434"/>
      <c r="BC43" s="434"/>
      <c r="BD43" s="356"/>
      <c r="BE43" s="379"/>
      <c r="BF43" s="469"/>
      <c r="BG43" s="434"/>
      <c r="BH43" s="434"/>
      <c r="BI43" s="434"/>
      <c r="BJ43" s="434"/>
      <c r="BK43" s="434"/>
      <c r="BL43" s="434"/>
      <c r="BM43" s="434"/>
      <c r="BN43" s="434"/>
      <c r="BO43" s="356"/>
      <c r="BP43" s="469"/>
      <c r="BQ43" s="434"/>
      <c r="BR43" s="434"/>
      <c r="BS43" s="434"/>
      <c r="BT43" s="434"/>
      <c r="BU43" s="434"/>
      <c r="BV43" s="434"/>
      <c r="BW43" s="434"/>
      <c r="BX43" s="434"/>
      <c r="BY43" s="356"/>
      <c r="BZ43" s="469"/>
      <c r="CA43" s="434"/>
      <c r="CB43" s="434"/>
      <c r="CC43" s="434"/>
      <c r="CD43" s="434"/>
      <c r="CE43" s="434"/>
      <c r="CF43" s="434"/>
      <c r="CG43" s="434"/>
      <c r="CH43" s="434"/>
      <c r="CI43" s="356"/>
      <c r="CJ43" s="469"/>
      <c r="CK43" s="434"/>
      <c r="CL43" s="434"/>
      <c r="CM43" s="434"/>
      <c r="CN43" s="434"/>
      <c r="CO43" s="434"/>
      <c r="CP43" s="434"/>
      <c r="CQ43" s="434"/>
      <c r="CR43" s="434"/>
      <c r="CS43" s="356"/>
      <c r="CT43" s="469"/>
      <c r="CU43" s="434"/>
      <c r="CV43" s="434"/>
      <c r="CW43" s="434"/>
      <c r="CX43" s="434"/>
      <c r="CY43" s="434"/>
      <c r="CZ43" s="434"/>
      <c r="DA43" s="434"/>
      <c r="DB43" s="434"/>
      <c r="DC43" s="356"/>
      <c r="DE43" s="379">
        <f t="shared" si="0"/>
        <v>0</v>
      </c>
      <c r="DF43" s="379">
        <f t="shared" si="1"/>
        <v>0</v>
      </c>
      <c r="DG43" s="379">
        <f t="shared" si="2"/>
        <v>0</v>
      </c>
      <c r="DH43" s="379">
        <f t="shared" si="3"/>
        <v>0</v>
      </c>
      <c r="DI43" s="379">
        <f t="shared" si="4"/>
        <v>0</v>
      </c>
      <c r="DJ43" s="470">
        <f t="shared" si="5"/>
        <v>0</v>
      </c>
      <c r="DK43" s="470">
        <f t="shared" si="6"/>
        <v>0</v>
      </c>
      <c r="DL43" s="379">
        <f t="shared" si="7"/>
        <v>0</v>
      </c>
      <c r="DM43" s="379">
        <f t="shared" si="8"/>
        <v>0</v>
      </c>
      <c r="DN43" s="379">
        <f t="shared" si="9"/>
        <v>0</v>
      </c>
      <c r="DP43" s="379">
        <v>10</v>
      </c>
      <c r="DQ43" s="379">
        <v>2</v>
      </c>
      <c r="DR43" s="379">
        <v>21</v>
      </c>
      <c r="DS43" s="379">
        <v>21</v>
      </c>
      <c r="DT43" s="379">
        <v>68.8</v>
      </c>
      <c r="DU43" s="379">
        <f t="shared" si="10"/>
        <v>1.8438554226231612</v>
      </c>
      <c r="DV43" s="379">
        <f t="shared" si="11"/>
        <v>8.3246621553069637</v>
      </c>
      <c r="DW43" s="379">
        <f t="shared" si="12"/>
        <v>0.97813602836984448</v>
      </c>
      <c r="DX43" s="379">
        <v>76</v>
      </c>
      <c r="DY43" s="379">
        <f t="shared" si="13"/>
        <v>1.8864907251724818</v>
      </c>
      <c r="DZ43" s="379">
        <f t="shared" si="14"/>
        <v>8.7464278422679502</v>
      </c>
      <c r="EA43" s="379">
        <f t="shared" si="15"/>
        <v>1.0588236387454202</v>
      </c>
      <c r="EB43" s="379">
        <v>30</v>
      </c>
      <c r="EC43" s="379">
        <f t="shared" si="16"/>
        <v>1.4913616938342726</v>
      </c>
      <c r="ED43" s="379">
        <f t="shared" si="17"/>
        <v>5.5226805085936306</v>
      </c>
      <c r="EE43" s="379">
        <f t="shared" si="18"/>
        <v>0.57963974036370425</v>
      </c>
      <c r="EF43" s="379">
        <v>34</v>
      </c>
      <c r="EG43" s="379">
        <f t="shared" si="19"/>
        <v>1.5440680443502757</v>
      </c>
      <c r="EH43" s="379">
        <f t="shared" si="20"/>
        <v>5.873670062235365</v>
      </c>
      <c r="EI43" s="379">
        <f t="shared" si="21"/>
        <v>0.62253341975013332</v>
      </c>
      <c r="EJ43" s="379">
        <v>12</v>
      </c>
      <c r="EK43" s="379">
        <f t="shared" si="22"/>
        <v>1.1139433523068367</v>
      </c>
      <c r="EL43" s="379">
        <f t="shared" si="23"/>
        <v>3.5355339059327378</v>
      </c>
      <c r="EM43" s="379">
        <f t="shared" si="24"/>
        <v>0.35374160588967152</v>
      </c>
      <c r="EO43" s="366" t="s">
        <v>470</v>
      </c>
      <c r="EP43" s="349"/>
      <c r="EQ43" s="349"/>
      <c r="ER43" s="349"/>
      <c r="ES43" s="349"/>
      <c r="ET43" s="349"/>
      <c r="EU43" s="352"/>
      <c r="EV43" s="366"/>
      <c r="EW43" s="349"/>
      <c r="EX43" s="349"/>
      <c r="EY43" s="349"/>
      <c r="EZ43" s="349"/>
      <c r="FA43" s="349"/>
      <c r="FB43" s="352"/>
    </row>
    <row r="44" spans="1:158">
      <c r="A44" s="379">
        <v>3</v>
      </c>
      <c r="B44" s="379">
        <v>3</v>
      </c>
      <c r="C44" s="379">
        <v>5</v>
      </c>
      <c r="D44" s="379">
        <v>30</v>
      </c>
      <c r="E44" s="379"/>
      <c r="F44" s="379"/>
      <c r="G44" s="469">
        <v>100</v>
      </c>
      <c r="H44" s="434">
        <v>100</v>
      </c>
      <c r="I44" s="434">
        <v>100</v>
      </c>
      <c r="J44" s="434">
        <v>100</v>
      </c>
      <c r="K44" s="434">
        <v>100</v>
      </c>
      <c r="L44" s="434">
        <v>100</v>
      </c>
      <c r="M44" s="434">
        <v>100</v>
      </c>
      <c r="N44" s="434">
        <v>100</v>
      </c>
      <c r="O44" s="434">
        <v>100</v>
      </c>
      <c r="P44" s="356">
        <v>100</v>
      </c>
      <c r="Q44" s="469">
        <v>100</v>
      </c>
      <c r="R44" s="434">
        <v>100</v>
      </c>
      <c r="S44" s="434">
        <v>100</v>
      </c>
      <c r="T44" s="434">
        <v>100</v>
      </c>
      <c r="U44" s="434">
        <v>100</v>
      </c>
      <c r="V44" s="434">
        <v>100</v>
      </c>
      <c r="W44" s="434">
        <v>100</v>
      </c>
      <c r="X44" s="434">
        <v>100</v>
      </c>
      <c r="Y44" s="434">
        <v>5</v>
      </c>
      <c r="Z44" s="356">
        <v>0</v>
      </c>
      <c r="AA44" s="469">
        <v>100</v>
      </c>
      <c r="AB44" s="434">
        <v>100</v>
      </c>
      <c r="AC44" s="434">
        <v>100</v>
      </c>
      <c r="AD44" s="434">
        <v>100</v>
      </c>
      <c r="AE44" s="434">
        <v>100</v>
      </c>
      <c r="AF44" s="434">
        <v>100</v>
      </c>
      <c r="AG44" s="434">
        <v>100</v>
      </c>
      <c r="AH44" s="434">
        <v>100</v>
      </c>
      <c r="AI44" s="434">
        <v>100</v>
      </c>
      <c r="AJ44" s="356">
        <v>100</v>
      </c>
      <c r="AK44" s="469">
        <v>100</v>
      </c>
      <c r="AL44" s="434">
        <v>100</v>
      </c>
      <c r="AM44" s="434">
        <v>100</v>
      </c>
      <c r="AN44" s="434">
        <v>100</v>
      </c>
      <c r="AO44" s="434">
        <v>100</v>
      </c>
      <c r="AP44" s="434">
        <v>100</v>
      </c>
      <c r="AQ44" s="434">
        <v>100</v>
      </c>
      <c r="AR44" s="434">
        <v>100</v>
      </c>
      <c r="AS44" s="434">
        <v>100</v>
      </c>
      <c r="AT44" s="356">
        <v>100</v>
      </c>
      <c r="AU44" s="469">
        <v>100</v>
      </c>
      <c r="AV44" s="434">
        <v>100</v>
      </c>
      <c r="AW44" s="434">
        <v>100</v>
      </c>
      <c r="AX44" s="434">
        <v>100</v>
      </c>
      <c r="AY44" s="434">
        <v>100</v>
      </c>
      <c r="AZ44" s="434">
        <v>100</v>
      </c>
      <c r="BA44" s="434">
        <v>100</v>
      </c>
      <c r="BB44" s="434">
        <v>50</v>
      </c>
      <c r="BC44" s="434">
        <v>20</v>
      </c>
      <c r="BD44" s="356">
        <v>50</v>
      </c>
      <c r="BE44" s="379"/>
      <c r="BF44" s="469">
        <v>3</v>
      </c>
      <c r="BG44" s="434">
        <v>3</v>
      </c>
      <c r="BH44" s="434">
        <v>3</v>
      </c>
      <c r="BI44" s="434">
        <v>2</v>
      </c>
      <c r="BJ44" s="434">
        <v>2</v>
      </c>
      <c r="BK44" s="434">
        <v>2</v>
      </c>
      <c r="BL44" s="434">
        <v>2</v>
      </c>
      <c r="BM44" s="434">
        <v>1</v>
      </c>
      <c r="BN44" s="434">
        <v>1</v>
      </c>
      <c r="BO44" s="356">
        <v>1</v>
      </c>
      <c r="BP44" s="469">
        <v>3</v>
      </c>
      <c r="BQ44" s="434">
        <v>3</v>
      </c>
      <c r="BR44" s="434">
        <v>3</v>
      </c>
      <c r="BS44" s="434">
        <v>3</v>
      </c>
      <c r="BT44" s="434">
        <v>2</v>
      </c>
      <c r="BU44" s="434">
        <v>2</v>
      </c>
      <c r="BV44" s="434">
        <v>2</v>
      </c>
      <c r="BW44" s="434">
        <v>2</v>
      </c>
      <c r="BX44" s="434">
        <v>1</v>
      </c>
      <c r="BY44" s="356">
        <v>0</v>
      </c>
      <c r="BZ44" s="469">
        <v>3</v>
      </c>
      <c r="CA44" s="434">
        <v>3</v>
      </c>
      <c r="CB44" s="434">
        <v>3</v>
      </c>
      <c r="CC44" s="434">
        <v>2</v>
      </c>
      <c r="CD44" s="434">
        <v>2</v>
      </c>
      <c r="CE44" s="434">
        <v>2</v>
      </c>
      <c r="CF44" s="434">
        <v>2</v>
      </c>
      <c r="CG44" s="434">
        <v>1</v>
      </c>
      <c r="CH44" s="434">
        <v>1</v>
      </c>
      <c r="CI44" s="356">
        <v>1</v>
      </c>
      <c r="CJ44" s="469">
        <v>3</v>
      </c>
      <c r="CK44" s="434">
        <v>3</v>
      </c>
      <c r="CL44" s="434">
        <v>3</v>
      </c>
      <c r="CM44" s="434">
        <v>2</v>
      </c>
      <c r="CN44" s="434">
        <v>2</v>
      </c>
      <c r="CO44" s="434">
        <v>2</v>
      </c>
      <c r="CP44" s="434">
        <v>2</v>
      </c>
      <c r="CQ44" s="434">
        <v>2</v>
      </c>
      <c r="CR44" s="434">
        <v>1</v>
      </c>
      <c r="CS44" s="356">
        <v>1</v>
      </c>
      <c r="CT44" s="469">
        <v>3</v>
      </c>
      <c r="CU44" s="434">
        <v>3</v>
      </c>
      <c r="CV44" s="434">
        <v>3</v>
      </c>
      <c r="CW44" s="434">
        <v>2</v>
      </c>
      <c r="CX44" s="434">
        <v>2</v>
      </c>
      <c r="CY44" s="434">
        <v>2</v>
      </c>
      <c r="CZ44" s="434">
        <v>2</v>
      </c>
      <c r="DA44" s="434">
        <v>1</v>
      </c>
      <c r="DB44" s="434">
        <v>1</v>
      </c>
      <c r="DC44" s="356">
        <v>1</v>
      </c>
      <c r="DE44" s="379">
        <f t="shared" si="0"/>
        <v>10</v>
      </c>
      <c r="DF44" s="379">
        <f t="shared" si="1"/>
        <v>9</v>
      </c>
      <c r="DG44" s="379">
        <f t="shared" si="2"/>
        <v>10</v>
      </c>
      <c r="DH44" s="379">
        <f t="shared" si="3"/>
        <v>10</v>
      </c>
      <c r="DI44" s="379">
        <f t="shared" si="4"/>
        <v>10</v>
      </c>
      <c r="DJ44" s="470">
        <f t="shared" si="5"/>
        <v>92.5</v>
      </c>
      <c r="DK44" s="470">
        <f t="shared" si="6"/>
        <v>98</v>
      </c>
      <c r="DL44" s="379">
        <f t="shared" si="7"/>
        <v>32</v>
      </c>
      <c r="DM44" s="379">
        <f t="shared" si="8"/>
        <v>42</v>
      </c>
      <c r="DN44" s="379">
        <f t="shared" si="9"/>
        <v>24</v>
      </c>
      <c r="DP44" s="379">
        <v>10</v>
      </c>
      <c r="DQ44" s="379">
        <v>3</v>
      </c>
      <c r="DR44" s="379">
        <v>1</v>
      </c>
      <c r="DS44" s="379">
        <v>26</v>
      </c>
      <c r="DT44" s="379">
        <v>37.6</v>
      </c>
      <c r="DU44" s="379">
        <f t="shared" si="10"/>
        <v>1.5865873046717549</v>
      </c>
      <c r="DV44" s="379">
        <f t="shared" si="11"/>
        <v>6.1725197448043856</v>
      </c>
      <c r="DW44" s="379">
        <f t="shared" si="12"/>
        <v>0.66009055685359053</v>
      </c>
      <c r="DX44" s="379">
        <v>52</v>
      </c>
      <c r="DY44" s="379">
        <f t="shared" si="13"/>
        <v>1.7242758696007889</v>
      </c>
      <c r="DZ44" s="379">
        <f t="shared" si="14"/>
        <v>7.245688373094719</v>
      </c>
      <c r="EA44" s="379">
        <f t="shared" si="15"/>
        <v>0.80540350057444288</v>
      </c>
      <c r="EB44" s="379">
        <v>26</v>
      </c>
      <c r="EC44" s="379">
        <f t="shared" si="16"/>
        <v>1.4313637641589874</v>
      </c>
      <c r="ED44" s="379">
        <f t="shared" si="17"/>
        <v>5.1478150704935004</v>
      </c>
      <c r="EE44" s="379">
        <f t="shared" si="18"/>
        <v>0.53507080719515432</v>
      </c>
      <c r="EF44" s="379">
        <v>28.000000000000004</v>
      </c>
      <c r="EG44" s="379">
        <f t="shared" si="19"/>
        <v>1.4623979978989561</v>
      </c>
      <c r="EH44" s="379">
        <f t="shared" si="20"/>
        <v>5.3385391260156556</v>
      </c>
      <c r="EI44" s="379">
        <f t="shared" si="21"/>
        <v>0.55759882669953675</v>
      </c>
      <c r="EJ44" s="379">
        <v>0</v>
      </c>
      <c r="EK44" s="379">
        <f t="shared" si="22"/>
        <v>0</v>
      </c>
      <c r="EL44" s="379">
        <f t="shared" si="23"/>
        <v>0.70710678118654757</v>
      </c>
      <c r="EM44" s="379">
        <f t="shared" si="24"/>
        <v>0</v>
      </c>
      <c r="EO44" s="366" t="s">
        <v>471</v>
      </c>
      <c r="EP44" s="349"/>
      <c r="EQ44" s="349"/>
      <c r="ER44" s="349"/>
      <c r="ES44" s="349"/>
      <c r="ET44" s="349"/>
      <c r="EU44" s="352"/>
      <c r="EV44" s="366"/>
      <c r="EW44" s="349"/>
      <c r="EX44" s="349"/>
      <c r="EY44" s="349"/>
      <c r="EZ44" s="349"/>
      <c r="FA44" s="349"/>
      <c r="FB44" s="352"/>
    </row>
    <row r="45" spans="1:158" ht="15" thickBot="1">
      <c r="A45" s="379">
        <v>4</v>
      </c>
      <c r="B45" s="379">
        <v>3</v>
      </c>
      <c r="C45" s="379">
        <v>6</v>
      </c>
      <c r="D45" s="379">
        <v>31</v>
      </c>
      <c r="E45" s="379"/>
      <c r="F45" s="379"/>
      <c r="G45" s="469">
        <v>100</v>
      </c>
      <c r="H45" s="434">
        <v>100</v>
      </c>
      <c r="I45" s="434">
        <v>100</v>
      </c>
      <c r="J45" s="434">
        <v>100</v>
      </c>
      <c r="K45" s="434">
        <v>100</v>
      </c>
      <c r="L45" s="434">
        <v>100</v>
      </c>
      <c r="M45" s="434">
        <v>20</v>
      </c>
      <c r="N45" s="434">
        <v>0</v>
      </c>
      <c r="O45" s="434">
        <v>0</v>
      </c>
      <c r="P45" s="356">
        <v>0</v>
      </c>
      <c r="Q45" s="469">
        <v>100</v>
      </c>
      <c r="R45" s="434">
        <v>100</v>
      </c>
      <c r="S45" s="434">
        <v>100</v>
      </c>
      <c r="T45" s="434">
        <v>100</v>
      </c>
      <c r="U45" s="434">
        <v>100</v>
      </c>
      <c r="V45" s="434">
        <v>50</v>
      </c>
      <c r="W45" s="434">
        <v>0</v>
      </c>
      <c r="X45" s="434">
        <v>0</v>
      </c>
      <c r="Y45" s="434">
        <v>0</v>
      </c>
      <c r="Z45" s="356">
        <v>0</v>
      </c>
      <c r="AA45" s="469">
        <v>100</v>
      </c>
      <c r="AB45" s="434">
        <v>100</v>
      </c>
      <c r="AC45" s="434">
        <v>100</v>
      </c>
      <c r="AD45" s="434">
        <v>100</v>
      </c>
      <c r="AE45" s="434">
        <v>100</v>
      </c>
      <c r="AF45" s="434">
        <v>50</v>
      </c>
      <c r="AG45" s="434">
        <v>50</v>
      </c>
      <c r="AH45" s="434">
        <v>0</v>
      </c>
      <c r="AI45" s="434">
        <v>0</v>
      </c>
      <c r="AJ45" s="356">
        <v>0</v>
      </c>
      <c r="AK45" s="469">
        <v>100</v>
      </c>
      <c r="AL45" s="434">
        <v>100</v>
      </c>
      <c r="AM45" s="434">
        <v>100</v>
      </c>
      <c r="AN45" s="434">
        <v>100</v>
      </c>
      <c r="AO45" s="434">
        <v>100</v>
      </c>
      <c r="AP45" s="434">
        <v>100</v>
      </c>
      <c r="AQ45" s="434">
        <v>20</v>
      </c>
      <c r="AR45" s="434">
        <v>20</v>
      </c>
      <c r="AS45" s="434">
        <v>0</v>
      </c>
      <c r="AT45" s="356">
        <v>0</v>
      </c>
      <c r="AU45" s="469">
        <v>100</v>
      </c>
      <c r="AV45" s="434">
        <v>100</v>
      </c>
      <c r="AW45" s="434">
        <v>100</v>
      </c>
      <c r="AX45" s="434">
        <v>100</v>
      </c>
      <c r="AY45" s="434">
        <v>100</v>
      </c>
      <c r="AZ45" s="434">
        <v>100</v>
      </c>
      <c r="BA45" s="434">
        <v>100</v>
      </c>
      <c r="BB45" s="434">
        <v>10</v>
      </c>
      <c r="BC45" s="434">
        <v>10</v>
      </c>
      <c r="BD45" s="356">
        <v>0</v>
      </c>
      <c r="BE45" s="379"/>
      <c r="BF45" s="469">
        <v>3</v>
      </c>
      <c r="BG45" s="434">
        <v>3</v>
      </c>
      <c r="BH45" s="434">
        <v>3</v>
      </c>
      <c r="BI45" s="434">
        <v>2</v>
      </c>
      <c r="BJ45" s="434">
        <v>2</v>
      </c>
      <c r="BK45" s="434">
        <v>2</v>
      </c>
      <c r="BL45" s="434">
        <v>1</v>
      </c>
      <c r="BM45" s="434">
        <v>0</v>
      </c>
      <c r="BN45" s="434">
        <v>0</v>
      </c>
      <c r="BO45" s="356">
        <v>0</v>
      </c>
      <c r="BP45" s="469">
        <v>3</v>
      </c>
      <c r="BQ45" s="434">
        <v>3</v>
      </c>
      <c r="BR45" s="434">
        <v>2</v>
      </c>
      <c r="BS45" s="434">
        <v>2</v>
      </c>
      <c r="BT45" s="434">
        <v>2</v>
      </c>
      <c r="BU45" s="434">
        <v>1</v>
      </c>
      <c r="BV45" s="434">
        <v>0</v>
      </c>
      <c r="BW45" s="434">
        <v>0</v>
      </c>
      <c r="BX45" s="434">
        <v>0</v>
      </c>
      <c r="BY45" s="356">
        <v>0</v>
      </c>
      <c r="BZ45" s="469">
        <v>3</v>
      </c>
      <c r="CA45" s="434">
        <v>3</v>
      </c>
      <c r="CB45" s="434">
        <v>2</v>
      </c>
      <c r="CC45" s="434">
        <v>2</v>
      </c>
      <c r="CD45" s="434">
        <v>2</v>
      </c>
      <c r="CE45" s="434">
        <v>1</v>
      </c>
      <c r="CF45" s="434">
        <v>1</v>
      </c>
      <c r="CG45" s="434">
        <v>0</v>
      </c>
      <c r="CH45" s="434">
        <v>0</v>
      </c>
      <c r="CI45" s="356">
        <v>0</v>
      </c>
      <c r="CJ45" s="469">
        <v>3</v>
      </c>
      <c r="CK45" s="434">
        <v>3</v>
      </c>
      <c r="CL45" s="434">
        <v>3</v>
      </c>
      <c r="CM45" s="434">
        <v>2</v>
      </c>
      <c r="CN45" s="434">
        <v>2</v>
      </c>
      <c r="CO45" s="434">
        <v>2</v>
      </c>
      <c r="CP45" s="434">
        <v>1</v>
      </c>
      <c r="CQ45" s="434">
        <v>1</v>
      </c>
      <c r="CR45" s="434">
        <v>0</v>
      </c>
      <c r="CS45" s="356">
        <v>0</v>
      </c>
      <c r="CT45" s="469">
        <v>3</v>
      </c>
      <c r="CU45" s="434">
        <v>3</v>
      </c>
      <c r="CV45" s="434">
        <v>3</v>
      </c>
      <c r="CW45" s="434">
        <v>2</v>
      </c>
      <c r="CX45" s="434">
        <v>2</v>
      </c>
      <c r="CY45" s="434">
        <v>2</v>
      </c>
      <c r="CZ45" s="434">
        <v>2</v>
      </c>
      <c r="DA45" s="434">
        <v>1</v>
      </c>
      <c r="DB45" s="434">
        <v>1</v>
      </c>
      <c r="DC45" s="356">
        <v>0</v>
      </c>
      <c r="DE45" s="379">
        <f t="shared" si="0"/>
        <v>7</v>
      </c>
      <c r="DF45" s="379">
        <f t="shared" si="1"/>
        <v>6</v>
      </c>
      <c r="DG45" s="379">
        <f t="shared" si="2"/>
        <v>7</v>
      </c>
      <c r="DH45" s="379">
        <f t="shared" si="3"/>
        <v>8</v>
      </c>
      <c r="DI45" s="379">
        <f t="shared" si="4"/>
        <v>9</v>
      </c>
      <c r="DJ45" s="470">
        <f t="shared" si="5"/>
        <v>62.6</v>
      </c>
      <c r="DK45" s="470">
        <f t="shared" si="6"/>
        <v>74</v>
      </c>
      <c r="DL45" s="379">
        <f t="shared" si="7"/>
        <v>26</v>
      </c>
      <c r="DM45" s="379">
        <f t="shared" si="8"/>
        <v>32</v>
      </c>
      <c r="DN45" s="379">
        <f t="shared" si="9"/>
        <v>16</v>
      </c>
      <c r="DP45" s="379">
        <v>11</v>
      </c>
      <c r="DQ45" s="379">
        <v>1</v>
      </c>
      <c r="DR45" s="379">
        <v>4</v>
      </c>
      <c r="DS45" s="379">
        <v>4</v>
      </c>
      <c r="DT45" s="379">
        <v>0</v>
      </c>
      <c r="DU45" s="379">
        <f t="shared" si="10"/>
        <v>0</v>
      </c>
      <c r="DV45" s="379">
        <f t="shared" si="11"/>
        <v>0.70710678118654757</v>
      </c>
      <c r="DW45" s="379">
        <f t="shared" si="12"/>
        <v>0</v>
      </c>
      <c r="DX45" s="379">
        <v>0</v>
      </c>
      <c r="DY45" s="379">
        <f t="shared" si="13"/>
        <v>0</v>
      </c>
      <c r="DZ45" s="379">
        <f t="shared" si="14"/>
        <v>0.70710678118654757</v>
      </c>
      <c r="EA45" s="379">
        <f t="shared" si="15"/>
        <v>0</v>
      </c>
      <c r="EB45" s="379">
        <v>0</v>
      </c>
      <c r="EC45" s="379">
        <f t="shared" si="16"/>
        <v>0</v>
      </c>
      <c r="ED45" s="379">
        <f t="shared" si="17"/>
        <v>0.70710678118654757</v>
      </c>
      <c r="EE45" s="379">
        <f t="shared" si="18"/>
        <v>0</v>
      </c>
      <c r="EF45" s="379">
        <v>0</v>
      </c>
      <c r="EG45" s="379">
        <f t="shared" si="19"/>
        <v>0</v>
      </c>
      <c r="EH45" s="379">
        <f t="shared" si="20"/>
        <v>0.70710678118654757</v>
      </c>
      <c r="EI45" s="379">
        <f t="shared" si="21"/>
        <v>0</v>
      </c>
      <c r="EJ45" s="379">
        <v>0</v>
      </c>
      <c r="EK45" s="379">
        <f t="shared" si="22"/>
        <v>0</v>
      </c>
      <c r="EL45" s="379">
        <f t="shared" si="23"/>
        <v>0.70710678118654757</v>
      </c>
      <c r="EM45" s="379">
        <f t="shared" si="24"/>
        <v>0</v>
      </c>
      <c r="EO45" s="367"/>
      <c r="EP45" s="354"/>
      <c r="EQ45" s="354"/>
      <c r="ER45" s="354"/>
      <c r="ES45" s="354"/>
      <c r="ET45" s="354"/>
      <c r="EU45" s="358"/>
      <c r="EV45" s="367"/>
      <c r="EW45" s="354"/>
      <c r="EX45" s="354"/>
      <c r="EY45" s="354"/>
      <c r="EZ45" s="354"/>
      <c r="FA45" s="354"/>
      <c r="FB45" s="358"/>
    </row>
    <row r="46" spans="1:158">
      <c r="A46" s="379" t="s">
        <v>222</v>
      </c>
      <c r="B46" s="379">
        <v>3</v>
      </c>
      <c r="C46" s="379">
        <v>7</v>
      </c>
      <c r="D46" s="379">
        <v>32</v>
      </c>
      <c r="E46" s="379"/>
      <c r="F46" s="379"/>
      <c r="G46" s="469"/>
      <c r="H46" s="434"/>
      <c r="I46" s="434"/>
      <c r="J46" s="434"/>
      <c r="K46" s="434"/>
      <c r="L46" s="434"/>
      <c r="M46" s="434"/>
      <c r="N46" s="434"/>
      <c r="O46" s="434"/>
      <c r="P46" s="356"/>
      <c r="Q46" s="469"/>
      <c r="R46" s="434"/>
      <c r="S46" s="434"/>
      <c r="T46" s="434"/>
      <c r="U46" s="434"/>
      <c r="V46" s="434"/>
      <c r="W46" s="434"/>
      <c r="X46" s="434"/>
      <c r="Y46" s="434"/>
      <c r="Z46" s="356"/>
      <c r="AA46" s="469"/>
      <c r="AB46" s="434"/>
      <c r="AC46" s="434"/>
      <c r="AD46" s="434"/>
      <c r="AE46" s="434"/>
      <c r="AF46" s="434"/>
      <c r="AG46" s="434"/>
      <c r="AH46" s="434"/>
      <c r="AI46" s="434"/>
      <c r="AJ46" s="356"/>
      <c r="AK46" s="469"/>
      <c r="AL46" s="434"/>
      <c r="AM46" s="434"/>
      <c r="AN46" s="434"/>
      <c r="AO46" s="434"/>
      <c r="AP46" s="434"/>
      <c r="AQ46" s="434"/>
      <c r="AR46" s="434"/>
      <c r="AS46" s="434"/>
      <c r="AT46" s="356"/>
      <c r="AU46" s="469"/>
      <c r="AV46" s="434"/>
      <c r="AW46" s="434"/>
      <c r="AX46" s="434"/>
      <c r="AY46" s="434"/>
      <c r="AZ46" s="434"/>
      <c r="BA46" s="434"/>
      <c r="BB46" s="434"/>
      <c r="BC46" s="434"/>
      <c r="BD46" s="356"/>
      <c r="BE46" s="379"/>
      <c r="BF46" s="469"/>
      <c r="BG46" s="434"/>
      <c r="BH46" s="434"/>
      <c r="BI46" s="434"/>
      <c r="BJ46" s="434"/>
      <c r="BK46" s="434"/>
      <c r="BL46" s="434"/>
      <c r="BM46" s="434"/>
      <c r="BN46" s="434"/>
      <c r="BO46" s="356"/>
      <c r="BP46" s="469"/>
      <c r="BQ46" s="434"/>
      <c r="BR46" s="434"/>
      <c r="BS46" s="434"/>
      <c r="BT46" s="434"/>
      <c r="BU46" s="434"/>
      <c r="BV46" s="434"/>
      <c r="BW46" s="434"/>
      <c r="BX46" s="434"/>
      <c r="BY46" s="356"/>
      <c r="BZ46" s="469"/>
      <c r="CA46" s="434"/>
      <c r="CB46" s="434"/>
      <c r="CC46" s="434"/>
      <c r="CD46" s="434"/>
      <c r="CE46" s="434"/>
      <c r="CF46" s="434"/>
      <c r="CG46" s="434"/>
      <c r="CH46" s="434"/>
      <c r="CI46" s="356"/>
      <c r="CJ46" s="469"/>
      <c r="CK46" s="434"/>
      <c r="CL46" s="434"/>
      <c r="CM46" s="434"/>
      <c r="CN46" s="434"/>
      <c r="CO46" s="434"/>
      <c r="CP46" s="434"/>
      <c r="CQ46" s="434"/>
      <c r="CR46" s="434"/>
      <c r="CS46" s="356"/>
      <c r="CT46" s="469"/>
      <c r="CU46" s="434"/>
      <c r="CV46" s="434"/>
      <c r="CW46" s="434"/>
      <c r="CX46" s="434"/>
      <c r="CY46" s="434"/>
      <c r="CZ46" s="434"/>
      <c r="DA46" s="434"/>
      <c r="DB46" s="434"/>
      <c r="DC46" s="356"/>
      <c r="DE46" s="379">
        <f t="shared" si="0"/>
        <v>0</v>
      </c>
      <c r="DF46" s="379">
        <f t="shared" si="1"/>
        <v>0</v>
      </c>
      <c r="DG46" s="379">
        <f t="shared" si="2"/>
        <v>0</v>
      </c>
      <c r="DH46" s="379">
        <f t="shared" si="3"/>
        <v>0</v>
      </c>
      <c r="DI46" s="379">
        <f t="shared" si="4"/>
        <v>0</v>
      </c>
      <c r="DJ46" s="470">
        <f t="shared" si="5"/>
        <v>0</v>
      </c>
      <c r="DK46" s="470">
        <f t="shared" si="6"/>
        <v>0</v>
      </c>
      <c r="DL46" s="379">
        <f t="shared" si="7"/>
        <v>0</v>
      </c>
      <c r="DM46" s="379">
        <f t="shared" si="8"/>
        <v>0</v>
      </c>
      <c r="DN46" s="379">
        <f t="shared" si="9"/>
        <v>0</v>
      </c>
      <c r="DP46" s="379">
        <v>11</v>
      </c>
      <c r="DQ46" s="379">
        <v>2</v>
      </c>
      <c r="DR46" s="379">
        <v>23</v>
      </c>
      <c r="DS46" s="379">
        <v>23</v>
      </c>
      <c r="DT46" s="379">
        <v>2.2999999999999998</v>
      </c>
      <c r="DU46" s="379">
        <f t="shared" si="10"/>
        <v>0.51851393987788741</v>
      </c>
      <c r="DV46" s="379">
        <f t="shared" si="11"/>
        <v>1.6733200530681511</v>
      </c>
      <c r="DW46" s="379">
        <f t="shared" si="12"/>
        <v>0.15224496336413901</v>
      </c>
      <c r="DX46" s="379">
        <v>6</v>
      </c>
      <c r="DY46" s="379">
        <f t="shared" si="13"/>
        <v>0.84509804001425681</v>
      </c>
      <c r="DZ46" s="379">
        <f t="shared" si="14"/>
        <v>2.5495097567963922</v>
      </c>
      <c r="EA46" s="379">
        <f t="shared" si="15"/>
        <v>0.24746706317044773</v>
      </c>
      <c r="EB46" s="379">
        <v>4</v>
      </c>
      <c r="EC46" s="379">
        <f t="shared" si="16"/>
        <v>0.69897000433601886</v>
      </c>
      <c r="ED46" s="379">
        <f t="shared" si="17"/>
        <v>2.1213203435596424</v>
      </c>
      <c r="EE46" s="379">
        <f t="shared" si="18"/>
        <v>0.20135792079033082</v>
      </c>
      <c r="EF46" s="379">
        <v>2</v>
      </c>
      <c r="EG46" s="379">
        <f t="shared" si="19"/>
        <v>0.47712125471966244</v>
      </c>
      <c r="EH46" s="379">
        <f t="shared" si="20"/>
        <v>1.5811388300841898</v>
      </c>
      <c r="EI46" s="379">
        <f t="shared" si="21"/>
        <v>0.14189705460416391</v>
      </c>
      <c r="EJ46" s="379">
        <v>0</v>
      </c>
      <c r="EK46" s="379">
        <f t="shared" si="22"/>
        <v>0</v>
      </c>
      <c r="EL46" s="379">
        <f t="shared" si="23"/>
        <v>0.70710678118654757</v>
      </c>
      <c r="EM46" s="379">
        <f t="shared" si="24"/>
        <v>0</v>
      </c>
      <c r="EO46" s="364" t="s">
        <v>472</v>
      </c>
      <c r="EP46" s="351"/>
      <c r="EQ46" s="351"/>
      <c r="ER46" s="351"/>
      <c r="ES46" s="351"/>
      <c r="ET46" s="351"/>
      <c r="EU46" s="365"/>
      <c r="EV46" s="364" t="s">
        <v>546</v>
      </c>
      <c r="EW46" s="351"/>
      <c r="EX46" s="351"/>
      <c r="EY46" s="351"/>
      <c r="EZ46" s="351"/>
      <c r="FA46" s="351"/>
      <c r="FB46" s="365"/>
    </row>
    <row r="47" spans="1:158">
      <c r="A47" s="379">
        <v>5</v>
      </c>
      <c r="B47" s="379">
        <v>3</v>
      </c>
      <c r="C47" s="379">
        <v>8</v>
      </c>
      <c r="D47" s="379">
        <v>33</v>
      </c>
      <c r="E47" s="379"/>
      <c r="F47" s="379"/>
      <c r="G47" s="469">
        <v>100</v>
      </c>
      <c r="H47" s="434">
        <v>100</v>
      </c>
      <c r="I47" s="434">
        <v>100</v>
      </c>
      <c r="J47" s="434">
        <v>100</v>
      </c>
      <c r="K47" s="434">
        <v>100</v>
      </c>
      <c r="L47" s="434">
        <v>100</v>
      </c>
      <c r="M47" s="434">
        <v>50</v>
      </c>
      <c r="N47" s="434">
        <v>50</v>
      </c>
      <c r="O47" s="434">
        <v>0</v>
      </c>
      <c r="P47" s="356">
        <v>0</v>
      </c>
      <c r="Q47" s="469">
        <v>100</v>
      </c>
      <c r="R47" s="434">
        <v>100</v>
      </c>
      <c r="S47" s="434">
        <v>100</v>
      </c>
      <c r="T47" s="434">
        <v>100</v>
      </c>
      <c r="U47" s="434">
        <v>100</v>
      </c>
      <c r="V47" s="434">
        <v>100</v>
      </c>
      <c r="W47" s="434">
        <v>0</v>
      </c>
      <c r="X47" s="434">
        <v>0</v>
      </c>
      <c r="Y47" s="434">
        <v>0</v>
      </c>
      <c r="Z47" s="356">
        <v>0</v>
      </c>
      <c r="AA47" s="469">
        <v>100</v>
      </c>
      <c r="AB47" s="434">
        <v>100</v>
      </c>
      <c r="AC47" s="434">
        <v>100</v>
      </c>
      <c r="AD47" s="434">
        <v>100</v>
      </c>
      <c r="AE47" s="434">
        <v>100</v>
      </c>
      <c r="AF47" s="434">
        <v>100</v>
      </c>
      <c r="AG47" s="434">
        <v>20</v>
      </c>
      <c r="AH47" s="434">
        <v>20</v>
      </c>
      <c r="AI47" s="434">
        <v>50</v>
      </c>
      <c r="AJ47" s="356">
        <v>0</v>
      </c>
      <c r="AK47" s="469">
        <v>0</v>
      </c>
      <c r="AL47" s="434">
        <v>0</v>
      </c>
      <c r="AM47" s="434">
        <v>0</v>
      </c>
      <c r="AN47" s="434">
        <v>0</v>
      </c>
      <c r="AO47" s="434">
        <v>0</v>
      </c>
      <c r="AP47" s="434">
        <v>0</v>
      </c>
      <c r="AQ47" s="434">
        <v>0</v>
      </c>
      <c r="AR47" s="434">
        <v>0</v>
      </c>
      <c r="AS47" s="434">
        <v>0</v>
      </c>
      <c r="AT47" s="356">
        <v>0</v>
      </c>
      <c r="AU47" s="469">
        <v>100</v>
      </c>
      <c r="AV47" s="434">
        <v>100</v>
      </c>
      <c r="AW47" s="434">
        <v>100</v>
      </c>
      <c r="AX47" s="434">
        <v>20</v>
      </c>
      <c r="AY47" s="434">
        <v>20</v>
      </c>
      <c r="AZ47" s="434">
        <v>20</v>
      </c>
      <c r="BA47" s="434">
        <v>0</v>
      </c>
      <c r="BB47" s="434">
        <v>0</v>
      </c>
      <c r="BC47" s="434">
        <v>0</v>
      </c>
      <c r="BD47" s="356">
        <v>0</v>
      </c>
      <c r="BE47" s="379"/>
      <c r="BF47" s="469">
        <v>3</v>
      </c>
      <c r="BG47" s="434">
        <v>3</v>
      </c>
      <c r="BH47" s="434">
        <v>3</v>
      </c>
      <c r="BI47" s="434">
        <v>2</v>
      </c>
      <c r="BJ47" s="434">
        <v>2</v>
      </c>
      <c r="BK47" s="434">
        <v>2</v>
      </c>
      <c r="BL47" s="434">
        <v>1</v>
      </c>
      <c r="BM47" s="434">
        <v>1</v>
      </c>
      <c r="BN47" s="434">
        <v>0</v>
      </c>
      <c r="BO47" s="356">
        <v>0</v>
      </c>
      <c r="BP47" s="469">
        <v>3</v>
      </c>
      <c r="BQ47" s="434">
        <v>3</v>
      </c>
      <c r="BR47" s="434">
        <v>3</v>
      </c>
      <c r="BS47" s="434">
        <v>2</v>
      </c>
      <c r="BT47" s="434">
        <v>2</v>
      </c>
      <c r="BU47" s="434">
        <v>2</v>
      </c>
      <c r="BV47" s="434">
        <v>0</v>
      </c>
      <c r="BW47" s="434">
        <v>0</v>
      </c>
      <c r="BX47" s="434">
        <v>0</v>
      </c>
      <c r="BY47" s="356">
        <v>0</v>
      </c>
      <c r="BZ47" s="469">
        <v>3</v>
      </c>
      <c r="CA47" s="434">
        <v>3</v>
      </c>
      <c r="CB47" s="434">
        <v>3</v>
      </c>
      <c r="CC47" s="434">
        <v>2</v>
      </c>
      <c r="CD47" s="434">
        <v>2</v>
      </c>
      <c r="CE47" s="434">
        <v>2</v>
      </c>
      <c r="CF47" s="434">
        <v>1</v>
      </c>
      <c r="CG47" s="434">
        <v>1</v>
      </c>
      <c r="CH47" s="434">
        <v>1</v>
      </c>
      <c r="CI47" s="356">
        <v>0</v>
      </c>
      <c r="CJ47" s="469">
        <v>0</v>
      </c>
      <c r="CK47" s="434">
        <v>0</v>
      </c>
      <c r="CL47" s="434">
        <v>0</v>
      </c>
      <c r="CM47" s="434">
        <v>0</v>
      </c>
      <c r="CN47" s="434">
        <v>0</v>
      </c>
      <c r="CO47" s="434">
        <v>0</v>
      </c>
      <c r="CP47" s="434">
        <v>0</v>
      </c>
      <c r="CQ47" s="434">
        <v>0</v>
      </c>
      <c r="CR47" s="434">
        <v>0</v>
      </c>
      <c r="CS47" s="356">
        <v>0</v>
      </c>
      <c r="CT47" s="469">
        <v>3</v>
      </c>
      <c r="CU47" s="434">
        <v>3</v>
      </c>
      <c r="CV47" s="434">
        <v>3</v>
      </c>
      <c r="CW47" s="434">
        <v>2</v>
      </c>
      <c r="CX47" s="434">
        <v>2</v>
      </c>
      <c r="CY47" s="434">
        <v>2</v>
      </c>
      <c r="CZ47" s="434">
        <v>0</v>
      </c>
      <c r="DA47" s="434">
        <v>0</v>
      </c>
      <c r="DB47" s="434">
        <v>0</v>
      </c>
      <c r="DC47" s="356">
        <v>0</v>
      </c>
      <c r="DE47" s="379">
        <f t="shared" si="0"/>
        <v>8</v>
      </c>
      <c r="DF47" s="379">
        <f t="shared" si="1"/>
        <v>6</v>
      </c>
      <c r="DG47" s="379">
        <f t="shared" si="2"/>
        <v>9</v>
      </c>
      <c r="DH47" s="379">
        <f t="shared" si="3"/>
        <v>0</v>
      </c>
      <c r="DI47" s="379">
        <f t="shared" si="4"/>
        <v>6</v>
      </c>
      <c r="DJ47" s="470">
        <f t="shared" si="5"/>
        <v>47</v>
      </c>
      <c r="DK47" s="470">
        <f t="shared" si="6"/>
        <v>57.999999999999993</v>
      </c>
      <c r="DL47" s="379">
        <f t="shared" si="7"/>
        <v>24</v>
      </c>
      <c r="DM47" s="379">
        <f t="shared" si="8"/>
        <v>24</v>
      </c>
      <c r="DN47" s="379">
        <f t="shared" si="9"/>
        <v>10</v>
      </c>
      <c r="DP47" s="379">
        <v>11</v>
      </c>
      <c r="DQ47" s="379">
        <v>3</v>
      </c>
      <c r="DR47" s="379">
        <v>13</v>
      </c>
      <c r="DS47" s="379">
        <v>38</v>
      </c>
      <c r="DT47" s="379">
        <v>5.8</v>
      </c>
      <c r="DU47" s="379">
        <f t="shared" si="10"/>
        <v>0.83250891270623628</v>
      </c>
      <c r="DV47" s="379">
        <f t="shared" si="11"/>
        <v>2.5099800796022267</v>
      </c>
      <c r="DW47" s="379">
        <f t="shared" si="12"/>
        <v>0.24322287931787653</v>
      </c>
      <c r="DX47" s="379">
        <v>12</v>
      </c>
      <c r="DY47" s="379">
        <f t="shared" si="13"/>
        <v>1.1139433523068367</v>
      </c>
      <c r="DZ47" s="379">
        <f t="shared" si="14"/>
        <v>3.5355339059327378</v>
      </c>
      <c r="EA47" s="379">
        <f t="shared" si="15"/>
        <v>0.35374160588967152</v>
      </c>
      <c r="EB47" s="379">
        <v>10</v>
      </c>
      <c r="EC47" s="379">
        <f t="shared" si="16"/>
        <v>1.0413926851582251</v>
      </c>
      <c r="ED47" s="379">
        <f t="shared" si="17"/>
        <v>3.2403703492039302</v>
      </c>
      <c r="EE47" s="379">
        <f t="shared" si="18"/>
        <v>0.32175055439664224</v>
      </c>
      <c r="EF47" s="379">
        <v>2</v>
      </c>
      <c r="EG47" s="379">
        <f t="shared" si="19"/>
        <v>0.47712125471966244</v>
      </c>
      <c r="EH47" s="379">
        <f t="shared" si="20"/>
        <v>1.5811388300841898</v>
      </c>
      <c r="EI47" s="379">
        <f t="shared" si="21"/>
        <v>0.14189705460416391</v>
      </c>
      <c r="EJ47" s="379">
        <v>0</v>
      </c>
      <c r="EK47" s="379">
        <f t="shared" si="22"/>
        <v>0</v>
      </c>
      <c r="EL47" s="379">
        <f t="shared" si="23"/>
        <v>0.70710678118654757</v>
      </c>
      <c r="EM47" s="379">
        <f t="shared" si="24"/>
        <v>0</v>
      </c>
      <c r="EO47" s="366"/>
      <c r="EP47" s="349"/>
      <c r="EQ47" s="349"/>
      <c r="ER47" s="349"/>
      <c r="ES47" s="349"/>
      <c r="ET47" s="349"/>
      <c r="EU47" s="352"/>
      <c r="EV47" s="366"/>
      <c r="EW47" s="349"/>
      <c r="EX47" s="349"/>
      <c r="EY47" s="349"/>
      <c r="EZ47" s="349"/>
      <c r="FA47" s="349"/>
      <c r="FB47" s="352"/>
    </row>
    <row r="48" spans="1:158">
      <c r="A48" s="379">
        <v>6</v>
      </c>
      <c r="B48" s="379">
        <v>3</v>
      </c>
      <c r="C48" s="379">
        <v>9</v>
      </c>
      <c r="D48" s="379">
        <v>34</v>
      </c>
      <c r="E48" s="379"/>
      <c r="F48" s="379"/>
      <c r="G48" s="469">
        <v>100</v>
      </c>
      <c r="H48" s="434">
        <v>100</v>
      </c>
      <c r="I48" s="434">
        <v>100</v>
      </c>
      <c r="J48" s="434">
        <v>100</v>
      </c>
      <c r="K48" s="434">
        <v>100</v>
      </c>
      <c r="L48" s="434">
        <v>100</v>
      </c>
      <c r="M48" s="434">
        <v>100</v>
      </c>
      <c r="N48" s="434">
        <v>100</v>
      </c>
      <c r="O48" s="434">
        <v>100</v>
      </c>
      <c r="P48" s="356">
        <v>100</v>
      </c>
      <c r="Q48" s="469">
        <v>100</v>
      </c>
      <c r="R48" s="434">
        <v>100</v>
      </c>
      <c r="S48" s="434">
        <v>100</v>
      </c>
      <c r="T48" s="434">
        <v>100</v>
      </c>
      <c r="U48" s="434">
        <v>100</v>
      </c>
      <c r="V48" s="434">
        <v>100</v>
      </c>
      <c r="W48" s="434">
        <v>100</v>
      </c>
      <c r="X48" s="434">
        <v>50</v>
      </c>
      <c r="Y48" s="434">
        <v>50</v>
      </c>
      <c r="Z48" s="356">
        <v>50</v>
      </c>
      <c r="AA48" s="469">
        <v>100</v>
      </c>
      <c r="AB48" s="434">
        <v>100</v>
      </c>
      <c r="AC48" s="434">
        <v>100</v>
      </c>
      <c r="AD48" s="434">
        <v>100</v>
      </c>
      <c r="AE48" s="434">
        <v>100</v>
      </c>
      <c r="AF48" s="434">
        <v>100</v>
      </c>
      <c r="AG48" s="434">
        <v>100</v>
      </c>
      <c r="AH48" s="434">
        <v>100</v>
      </c>
      <c r="AI48" s="434">
        <v>100</v>
      </c>
      <c r="AJ48" s="356">
        <v>100</v>
      </c>
      <c r="AK48" s="469">
        <v>100</v>
      </c>
      <c r="AL48" s="434">
        <v>100</v>
      </c>
      <c r="AM48" s="434">
        <v>100</v>
      </c>
      <c r="AN48" s="434">
        <v>100</v>
      </c>
      <c r="AO48" s="434">
        <v>100</v>
      </c>
      <c r="AP48" s="434">
        <v>100</v>
      </c>
      <c r="AQ48" s="434">
        <v>100</v>
      </c>
      <c r="AR48" s="434">
        <v>100</v>
      </c>
      <c r="AS48" s="434">
        <v>50</v>
      </c>
      <c r="AT48" s="356">
        <v>50</v>
      </c>
      <c r="AU48" s="469">
        <v>100</v>
      </c>
      <c r="AV48" s="434">
        <v>100</v>
      </c>
      <c r="AW48" s="434">
        <v>100</v>
      </c>
      <c r="AX48" s="434">
        <v>100</v>
      </c>
      <c r="AY48" s="434">
        <v>100</v>
      </c>
      <c r="AZ48" s="434">
        <v>100</v>
      </c>
      <c r="BA48" s="434">
        <v>100</v>
      </c>
      <c r="BB48" s="434">
        <v>100</v>
      </c>
      <c r="BC48" s="434">
        <v>20</v>
      </c>
      <c r="BD48" s="356">
        <v>0</v>
      </c>
      <c r="BE48" s="379"/>
      <c r="BF48" s="469">
        <v>3</v>
      </c>
      <c r="BG48" s="434">
        <v>3</v>
      </c>
      <c r="BH48" s="434">
        <v>3</v>
      </c>
      <c r="BI48" s="434">
        <v>2</v>
      </c>
      <c r="BJ48" s="434">
        <v>2</v>
      </c>
      <c r="BK48" s="434">
        <v>2</v>
      </c>
      <c r="BL48" s="434">
        <v>2</v>
      </c>
      <c r="BM48" s="434">
        <v>1</v>
      </c>
      <c r="BN48" s="434">
        <v>1</v>
      </c>
      <c r="BO48" s="356">
        <v>1</v>
      </c>
      <c r="BP48" s="469">
        <v>3</v>
      </c>
      <c r="BQ48" s="434">
        <v>3</v>
      </c>
      <c r="BR48" s="434">
        <v>3</v>
      </c>
      <c r="BS48" s="434">
        <v>2</v>
      </c>
      <c r="BT48" s="434">
        <v>2</v>
      </c>
      <c r="BU48" s="434">
        <v>2</v>
      </c>
      <c r="BV48" s="434">
        <v>2</v>
      </c>
      <c r="BW48" s="434">
        <v>1</v>
      </c>
      <c r="BX48" s="434">
        <v>1</v>
      </c>
      <c r="BY48" s="356">
        <v>1</v>
      </c>
      <c r="BZ48" s="469">
        <v>3</v>
      </c>
      <c r="CA48" s="434">
        <v>3</v>
      </c>
      <c r="CB48" s="434">
        <v>3</v>
      </c>
      <c r="CC48" s="434">
        <v>3</v>
      </c>
      <c r="CD48" s="434">
        <v>2</v>
      </c>
      <c r="CE48" s="434">
        <v>2</v>
      </c>
      <c r="CF48" s="434">
        <v>2</v>
      </c>
      <c r="CG48" s="434">
        <v>1</v>
      </c>
      <c r="CH48" s="434">
        <v>1</v>
      </c>
      <c r="CI48" s="356">
        <v>1</v>
      </c>
      <c r="CJ48" s="469">
        <v>3</v>
      </c>
      <c r="CK48" s="434">
        <v>3</v>
      </c>
      <c r="CL48" s="434">
        <v>3</v>
      </c>
      <c r="CM48" s="434">
        <v>2</v>
      </c>
      <c r="CN48" s="434">
        <v>2</v>
      </c>
      <c r="CO48" s="434">
        <v>2</v>
      </c>
      <c r="CP48" s="434">
        <v>2</v>
      </c>
      <c r="CQ48" s="434">
        <v>1</v>
      </c>
      <c r="CR48" s="434">
        <v>1</v>
      </c>
      <c r="CS48" s="356">
        <v>1</v>
      </c>
      <c r="CT48" s="469">
        <v>3</v>
      </c>
      <c r="CU48" s="434">
        <v>3</v>
      </c>
      <c r="CV48" s="434">
        <v>3</v>
      </c>
      <c r="CW48" s="434">
        <v>3</v>
      </c>
      <c r="CX48" s="434">
        <v>2</v>
      </c>
      <c r="CY48" s="434">
        <v>2</v>
      </c>
      <c r="CZ48" s="434">
        <v>2</v>
      </c>
      <c r="DA48" s="434">
        <v>1</v>
      </c>
      <c r="DB48" s="434">
        <v>1</v>
      </c>
      <c r="DC48" s="356">
        <v>1</v>
      </c>
      <c r="DE48" s="379">
        <f t="shared" si="0"/>
        <v>10</v>
      </c>
      <c r="DF48" s="379">
        <f t="shared" si="1"/>
        <v>10</v>
      </c>
      <c r="DG48" s="379">
        <f t="shared" si="2"/>
        <v>10</v>
      </c>
      <c r="DH48" s="379">
        <f t="shared" si="3"/>
        <v>10</v>
      </c>
      <c r="DI48" s="379">
        <f t="shared" si="4"/>
        <v>9</v>
      </c>
      <c r="DJ48" s="470">
        <f t="shared" si="5"/>
        <v>91.4</v>
      </c>
      <c r="DK48" s="470">
        <f t="shared" si="6"/>
        <v>98</v>
      </c>
      <c r="DL48" s="379">
        <f t="shared" si="7"/>
        <v>34</v>
      </c>
      <c r="DM48" s="379">
        <f t="shared" si="8"/>
        <v>36</v>
      </c>
      <c r="DN48" s="379">
        <f t="shared" si="9"/>
        <v>30</v>
      </c>
      <c r="DP48" s="379"/>
      <c r="DQ48" s="379"/>
      <c r="DR48" s="379"/>
      <c r="DS48" s="379"/>
      <c r="DT48" s="379"/>
      <c r="DU48" s="379"/>
      <c r="DV48" s="379"/>
      <c r="DW48" s="379"/>
      <c r="DX48" s="379"/>
      <c r="DY48" s="379"/>
      <c r="DZ48" s="379"/>
      <c r="EA48" s="379"/>
      <c r="EB48" s="379"/>
      <c r="EC48" s="379"/>
      <c r="ED48" s="379"/>
      <c r="EE48" s="379"/>
      <c r="EF48" s="379"/>
      <c r="EG48" s="379"/>
      <c r="EH48" s="379"/>
      <c r="EI48" s="379"/>
      <c r="EJ48" s="379"/>
      <c r="EO48" s="366" t="s">
        <v>314</v>
      </c>
      <c r="EP48" s="349"/>
      <c r="EQ48" s="349"/>
      <c r="ER48" s="349"/>
      <c r="ES48" s="349"/>
      <c r="ET48" s="349"/>
      <c r="EU48" s="352"/>
      <c r="EV48" s="366" t="s">
        <v>229</v>
      </c>
      <c r="EW48" s="349" t="s">
        <v>294</v>
      </c>
      <c r="EX48" s="349" t="s">
        <v>556</v>
      </c>
      <c r="EY48" s="349"/>
      <c r="EZ48" s="349"/>
      <c r="FA48" s="349"/>
      <c r="FB48" s="352"/>
    </row>
    <row r="49" spans="1:158">
      <c r="A49" s="379">
        <v>9</v>
      </c>
      <c r="B49" s="379">
        <v>3</v>
      </c>
      <c r="C49" s="379">
        <v>10</v>
      </c>
      <c r="D49" s="379">
        <v>35</v>
      </c>
      <c r="E49" s="379"/>
      <c r="F49" s="379"/>
      <c r="G49" s="469">
        <v>0</v>
      </c>
      <c r="H49" s="434">
        <v>0</v>
      </c>
      <c r="I49" s="434">
        <v>0</v>
      </c>
      <c r="J49" s="434">
        <v>0</v>
      </c>
      <c r="K49" s="434">
        <v>0</v>
      </c>
      <c r="L49" s="434">
        <v>0</v>
      </c>
      <c r="M49" s="434">
        <v>0</v>
      </c>
      <c r="N49" s="434">
        <v>0</v>
      </c>
      <c r="O49" s="434">
        <v>0</v>
      </c>
      <c r="P49" s="356">
        <v>0</v>
      </c>
      <c r="Q49" s="469">
        <v>0</v>
      </c>
      <c r="R49" s="434">
        <v>0</v>
      </c>
      <c r="S49" s="434">
        <v>0</v>
      </c>
      <c r="T49" s="434">
        <v>0</v>
      </c>
      <c r="U49" s="434">
        <v>0</v>
      </c>
      <c r="V49" s="434">
        <v>0</v>
      </c>
      <c r="W49" s="434">
        <v>0</v>
      </c>
      <c r="X49" s="434">
        <v>0</v>
      </c>
      <c r="Y49" s="434">
        <v>0</v>
      </c>
      <c r="Z49" s="356">
        <v>0</v>
      </c>
      <c r="AA49" s="469">
        <v>0</v>
      </c>
      <c r="AB49" s="434">
        <v>0</v>
      </c>
      <c r="AC49" s="434">
        <v>0</v>
      </c>
      <c r="AD49" s="434">
        <v>0</v>
      </c>
      <c r="AE49" s="434">
        <v>0</v>
      </c>
      <c r="AF49" s="434">
        <v>0</v>
      </c>
      <c r="AG49" s="434">
        <v>0</v>
      </c>
      <c r="AH49" s="434">
        <v>0</v>
      </c>
      <c r="AI49" s="434">
        <v>0</v>
      </c>
      <c r="AJ49" s="356">
        <v>0</v>
      </c>
      <c r="AK49" s="469">
        <v>0</v>
      </c>
      <c r="AL49" s="434">
        <v>0</v>
      </c>
      <c r="AM49" s="434">
        <v>0</v>
      </c>
      <c r="AN49" s="434">
        <v>0</v>
      </c>
      <c r="AO49" s="434">
        <v>0</v>
      </c>
      <c r="AP49" s="434">
        <v>0</v>
      </c>
      <c r="AQ49" s="434">
        <v>0</v>
      </c>
      <c r="AR49" s="434">
        <v>0</v>
      </c>
      <c r="AS49" s="434">
        <v>0</v>
      </c>
      <c r="AT49" s="356">
        <v>0</v>
      </c>
      <c r="AU49" s="469">
        <v>0</v>
      </c>
      <c r="AV49" s="434">
        <v>0</v>
      </c>
      <c r="AW49" s="434">
        <v>0</v>
      </c>
      <c r="AX49" s="434">
        <v>0</v>
      </c>
      <c r="AY49" s="434">
        <v>0</v>
      </c>
      <c r="AZ49" s="434">
        <v>0</v>
      </c>
      <c r="BA49" s="434">
        <v>0</v>
      </c>
      <c r="BB49" s="434">
        <v>0</v>
      </c>
      <c r="BC49" s="434">
        <v>0</v>
      </c>
      <c r="BD49" s="356">
        <v>0</v>
      </c>
      <c r="BE49" s="379"/>
      <c r="BF49" s="469">
        <v>0</v>
      </c>
      <c r="BG49" s="434">
        <v>0</v>
      </c>
      <c r="BH49" s="434">
        <v>0</v>
      </c>
      <c r="BI49" s="434">
        <v>0</v>
      </c>
      <c r="BJ49" s="434">
        <v>0</v>
      </c>
      <c r="BK49" s="434">
        <v>0</v>
      </c>
      <c r="BL49" s="434">
        <v>0</v>
      </c>
      <c r="BM49" s="434">
        <v>0</v>
      </c>
      <c r="BN49" s="434">
        <v>0</v>
      </c>
      <c r="BO49" s="356">
        <v>0</v>
      </c>
      <c r="BP49" s="469">
        <v>0</v>
      </c>
      <c r="BQ49" s="434">
        <v>0</v>
      </c>
      <c r="BR49" s="434">
        <v>0</v>
      </c>
      <c r="BS49" s="434">
        <v>0</v>
      </c>
      <c r="BT49" s="434">
        <v>0</v>
      </c>
      <c r="BU49" s="434">
        <v>0</v>
      </c>
      <c r="BV49" s="434">
        <v>0</v>
      </c>
      <c r="BW49" s="434">
        <v>0</v>
      </c>
      <c r="BX49" s="434">
        <v>0</v>
      </c>
      <c r="BY49" s="356">
        <v>0</v>
      </c>
      <c r="BZ49" s="469">
        <v>0</v>
      </c>
      <c r="CA49" s="434">
        <v>0</v>
      </c>
      <c r="CB49" s="434">
        <v>0</v>
      </c>
      <c r="CC49" s="434">
        <v>0</v>
      </c>
      <c r="CD49" s="434">
        <v>0</v>
      </c>
      <c r="CE49" s="434">
        <v>0</v>
      </c>
      <c r="CF49" s="434">
        <v>0</v>
      </c>
      <c r="CG49" s="434">
        <v>0</v>
      </c>
      <c r="CH49" s="434">
        <v>0</v>
      </c>
      <c r="CI49" s="356">
        <v>0</v>
      </c>
      <c r="CJ49" s="469">
        <v>0</v>
      </c>
      <c r="CK49" s="434">
        <v>0</v>
      </c>
      <c r="CL49" s="434">
        <v>0</v>
      </c>
      <c r="CM49" s="434">
        <v>0</v>
      </c>
      <c r="CN49" s="434">
        <v>0</v>
      </c>
      <c r="CO49" s="434">
        <v>0</v>
      </c>
      <c r="CP49" s="434">
        <v>0</v>
      </c>
      <c r="CQ49" s="434">
        <v>0</v>
      </c>
      <c r="CR49" s="434">
        <v>0</v>
      </c>
      <c r="CS49" s="356">
        <v>0</v>
      </c>
      <c r="CT49" s="469">
        <v>0</v>
      </c>
      <c r="CU49" s="434">
        <v>0</v>
      </c>
      <c r="CV49" s="434">
        <v>0</v>
      </c>
      <c r="CW49" s="434">
        <v>0</v>
      </c>
      <c r="CX49" s="434">
        <v>0</v>
      </c>
      <c r="CY49" s="434">
        <v>0</v>
      </c>
      <c r="CZ49" s="434">
        <v>0</v>
      </c>
      <c r="DA49" s="434">
        <v>0</v>
      </c>
      <c r="DB49" s="434">
        <v>0</v>
      </c>
      <c r="DC49" s="356">
        <v>0</v>
      </c>
      <c r="DE49" s="379">
        <f t="shared" si="0"/>
        <v>0</v>
      </c>
      <c r="DF49" s="379">
        <f t="shared" si="1"/>
        <v>0</v>
      </c>
      <c r="DG49" s="379">
        <f t="shared" si="2"/>
        <v>0</v>
      </c>
      <c r="DH49" s="379">
        <f t="shared" si="3"/>
        <v>0</v>
      </c>
      <c r="DI49" s="379">
        <f t="shared" si="4"/>
        <v>0</v>
      </c>
      <c r="DJ49" s="470">
        <f t="shared" si="5"/>
        <v>0</v>
      </c>
      <c r="DK49" s="470">
        <f t="shared" si="6"/>
        <v>0</v>
      </c>
      <c r="DL49" s="379">
        <f t="shared" si="7"/>
        <v>0</v>
      </c>
      <c r="DM49" s="379">
        <f t="shared" si="8"/>
        <v>0</v>
      </c>
      <c r="DN49" s="379">
        <f t="shared" si="9"/>
        <v>0</v>
      </c>
      <c r="DP49" s="379"/>
      <c r="DQ49" s="379"/>
      <c r="DR49" s="379"/>
      <c r="DS49" s="379"/>
      <c r="DT49" s="379"/>
      <c r="DU49" s="379"/>
      <c r="DV49" s="379"/>
      <c r="DW49" s="379"/>
      <c r="DX49" s="379"/>
      <c r="DY49" s="379"/>
      <c r="DZ49" s="379"/>
      <c r="EA49" s="379"/>
      <c r="EB49" s="379"/>
      <c r="EC49" s="379"/>
      <c r="ED49" s="379"/>
      <c r="EE49" s="379"/>
      <c r="EF49" s="379"/>
      <c r="EG49" s="379"/>
      <c r="EH49" s="379"/>
      <c r="EI49" s="379"/>
      <c r="EJ49" s="379"/>
      <c r="EO49" s="366" t="s">
        <v>473</v>
      </c>
      <c r="EP49" s="349"/>
      <c r="EQ49" s="349"/>
      <c r="ER49" s="349"/>
      <c r="ES49" s="349"/>
      <c r="ET49" s="349"/>
      <c r="EU49" s="352"/>
      <c r="EV49" s="366">
        <v>1</v>
      </c>
      <c r="EW49" s="349">
        <v>1.4563999999999999</v>
      </c>
      <c r="EX49" s="349" t="s">
        <v>297</v>
      </c>
      <c r="EY49" s="520">
        <f t="shared" ref="EY49:EY59" si="27">100*(SIN(EW49)*SIN(EW49))</f>
        <v>98.697046656680826</v>
      </c>
      <c r="EZ49" s="349" t="str">
        <f t="shared" ref="EZ49:EZ59" si="28">LOWER(EX49)</f>
        <v>a</v>
      </c>
      <c r="FA49" s="349"/>
      <c r="FB49" s="352"/>
    </row>
    <row r="50" spans="1:158">
      <c r="A50" s="379">
        <v>8</v>
      </c>
      <c r="B50" s="379">
        <v>3</v>
      </c>
      <c r="C50" s="379">
        <v>11</v>
      </c>
      <c r="D50" s="379">
        <v>36</v>
      </c>
      <c r="E50" s="379"/>
      <c r="F50" s="379"/>
      <c r="G50" s="469">
        <v>0</v>
      </c>
      <c r="H50" s="434">
        <v>0</v>
      </c>
      <c r="I50" s="434">
        <v>0</v>
      </c>
      <c r="J50" s="434">
        <v>0</v>
      </c>
      <c r="K50" s="434">
        <v>0</v>
      </c>
      <c r="L50" s="434">
        <v>0</v>
      </c>
      <c r="M50" s="434">
        <v>0</v>
      </c>
      <c r="N50" s="434">
        <v>0</v>
      </c>
      <c r="O50" s="434">
        <v>0</v>
      </c>
      <c r="P50" s="356">
        <v>0</v>
      </c>
      <c r="Q50" s="469">
        <v>0</v>
      </c>
      <c r="R50" s="434">
        <v>0</v>
      </c>
      <c r="S50" s="434">
        <v>0</v>
      </c>
      <c r="T50" s="434">
        <v>0</v>
      </c>
      <c r="U50" s="434">
        <v>0</v>
      </c>
      <c r="V50" s="434">
        <v>0</v>
      </c>
      <c r="W50" s="434">
        <v>0</v>
      </c>
      <c r="X50" s="434">
        <v>0</v>
      </c>
      <c r="Y50" s="434">
        <v>0</v>
      </c>
      <c r="Z50" s="356">
        <v>0</v>
      </c>
      <c r="AA50" s="469">
        <v>5</v>
      </c>
      <c r="AB50" s="434">
        <v>10</v>
      </c>
      <c r="AC50" s="434">
        <v>0</v>
      </c>
      <c r="AD50" s="434">
        <v>0</v>
      </c>
      <c r="AE50" s="434">
        <v>0</v>
      </c>
      <c r="AF50" s="434">
        <v>0</v>
      </c>
      <c r="AG50" s="434">
        <v>0</v>
      </c>
      <c r="AH50" s="434">
        <v>0</v>
      </c>
      <c r="AI50" s="434">
        <v>0</v>
      </c>
      <c r="AJ50" s="356">
        <v>0</v>
      </c>
      <c r="AK50" s="469">
        <v>5</v>
      </c>
      <c r="AL50" s="434">
        <v>0</v>
      </c>
      <c r="AM50" s="434">
        <v>0</v>
      </c>
      <c r="AN50" s="434">
        <v>0</v>
      </c>
      <c r="AO50" s="434">
        <v>0</v>
      </c>
      <c r="AP50" s="434">
        <v>0</v>
      </c>
      <c r="AQ50" s="434">
        <v>0</v>
      </c>
      <c r="AR50" s="434">
        <v>0</v>
      </c>
      <c r="AS50" s="434">
        <v>0</v>
      </c>
      <c r="AT50" s="356">
        <v>0</v>
      </c>
      <c r="AU50" s="469">
        <v>0</v>
      </c>
      <c r="AV50" s="434">
        <v>0</v>
      </c>
      <c r="AW50" s="434">
        <v>0</v>
      </c>
      <c r="AX50" s="434">
        <v>0</v>
      </c>
      <c r="AY50" s="434">
        <v>0</v>
      </c>
      <c r="AZ50" s="434">
        <v>0</v>
      </c>
      <c r="BA50" s="434">
        <v>0</v>
      </c>
      <c r="BB50" s="434">
        <v>0</v>
      </c>
      <c r="BC50" s="434">
        <v>0</v>
      </c>
      <c r="BD50" s="356">
        <v>0</v>
      </c>
      <c r="BE50" s="379"/>
      <c r="BF50" s="469">
        <v>0</v>
      </c>
      <c r="BG50" s="434">
        <v>0</v>
      </c>
      <c r="BH50" s="434">
        <v>0</v>
      </c>
      <c r="BI50" s="434">
        <v>0</v>
      </c>
      <c r="BJ50" s="434">
        <v>0</v>
      </c>
      <c r="BK50" s="434">
        <v>0</v>
      </c>
      <c r="BL50" s="434">
        <v>0</v>
      </c>
      <c r="BM50" s="434">
        <v>0</v>
      </c>
      <c r="BN50" s="434">
        <v>0</v>
      </c>
      <c r="BO50" s="356">
        <v>0</v>
      </c>
      <c r="BP50" s="469">
        <v>0</v>
      </c>
      <c r="BQ50" s="434">
        <v>0</v>
      </c>
      <c r="BR50" s="434">
        <v>0</v>
      </c>
      <c r="BS50" s="434">
        <v>0</v>
      </c>
      <c r="BT50" s="434">
        <v>0</v>
      </c>
      <c r="BU50" s="434">
        <v>0</v>
      </c>
      <c r="BV50" s="434">
        <v>0</v>
      </c>
      <c r="BW50" s="434">
        <v>0</v>
      </c>
      <c r="BX50" s="434">
        <v>0</v>
      </c>
      <c r="BY50" s="356">
        <v>0</v>
      </c>
      <c r="BZ50" s="469">
        <v>3</v>
      </c>
      <c r="CA50" s="434">
        <v>3</v>
      </c>
      <c r="CB50" s="434">
        <v>0</v>
      </c>
      <c r="CC50" s="434">
        <v>0</v>
      </c>
      <c r="CD50" s="434">
        <v>0</v>
      </c>
      <c r="CE50" s="434">
        <v>0</v>
      </c>
      <c r="CF50" s="434">
        <v>0</v>
      </c>
      <c r="CG50" s="434">
        <v>0</v>
      </c>
      <c r="CH50" s="434">
        <v>0</v>
      </c>
      <c r="CI50" s="356">
        <v>0</v>
      </c>
      <c r="CJ50" s="469">
        <v>3</v>
      </c>
      <c r="CK50" s="434">
        <v>0</v>
      </c>
      <c r="CL50" s="434">
        <v>0</v>
      </c>
      <c r="CM50" s="434">
        <v>0</v>
      </c>
      <c r="CN50" s="434">
        <v>0</v>
      </c>
      <c r="CO50" s="434">
        <v>0</v>
      </c>
      <c r="CP50" s="434">
        <v>0</v>
      </c>
      <c r="CQ50" s="434">
        <v>0</v>
      </c>
      <c r="CR50" s="434">
        <v>0</v>
      </c>
      <c r="CS50" s="356">
        <v>0</v>
      </c>
      <c r="CT50" s="469">
        <v>0</v>
      </c>
      <c r="CU50" s="434">
        <v>0</v>
      </c>
      <c r="CV50" s="434">
        <v>0</v>
      </c>
      <c r="CW50" s="434">
        <v>0</v>
      </c>
      <c r="CX50" s="434">
        <v>0</v>
      </c>
      <c r="CY50" s="434">
        <v>0</v>
      </c>
      <c r="CZ50" s="434">
        <v>0</v>
      </c>
      <c r="DA50" s="434">
        <v>0</v>
      </c>
      <c r="DB50" s="434">
        <v>0</v>
      </c>
      <c r="DC50" s="356">
        <v>0</v>
      </c>
      <c r="DE50" s="379">
        <f t="shared" si="0"/>
        <v>0</v>
      </c>
      <c r="DF50" s="379">
        <f t="shared" si="1"/>
        <v>0</v>
      </c>
      <c r="DG50" s="379">
        <f t="shared" si="2"/>
        <v>2</v>
      </c>
      <c r="DH50" s="379">
        <f t="shared" si="3"/>
        <v>1</v>
      </c>
      <c r="DI50" s="379">
        <f t="shared" si="4"/>
        <v>0</v>
      </c>
      <c r="DJ50" s="470">
        <f t="shared" si="5"/>
        <v>0.4</v>
      </c>
      <c r="DK50" s="470">
        <f t="shared" si="6"/>
        <v>6</v>
      </c>
      <c r="DL50" s="379">
        <f t="shared" si="7"/>
        <v>6</v>
      </c>
      <c r="DM50" s="379">
        <f t="shared" si="8"/>
        <v>0</v>
      </c>
      <c r="DN50" s="379">
        <f t="shared" si="9"/>
        <v>0</v>
      </c>
      <c r="DP50" s="379"/>
      <c r="DQ50" s="379"/>
      <c r="DR50" s="379"/>
      <c r="DS50" s="379"/>
      <c r="DT50" s="379"/>
      <c r="DU50" s="379"/>
      <c r="DV50" s="379"/>
      <c r="DW50" s="379"/>
      <c r="DX50" s="379"/>
      <c r="DY50" s="379"/>
      <c r="DZ50" s="379"/>
      <c r="EA50" s="379"/>
      <c r="EB50" s="379"/>
      <c r="EC50" s="379"/>
      <c r="ED50" s="379"/>
      <c r="EE50" s="379"/>
      <c r="EF50" s="379"/>
      <c r="EG50" s="379"/>
      <c r="EH50" s="379"/>
      <c r="EI50" s="379"/>
      <c r="EJ50" s="379"/>
      <c r="EO50" s="366" t="s">
        <v>474</v>
      </c>
      <c r="EP50" s="349"/>
      <c r="EQ50" s="349"/>
      <c r="ER50" s="349"/>
      <c r="ES50" s="349"/>
      <c r="ET50" s="349"/>
      <c r="EU50" s="352"/>
      <c r="EV50" s="366">
        <v>2</v>
      </c>
      <c r="EW50" s="349">
        <v>1.5037</v>
      </c>
      <c r="EX50" s="349" t="s">
        <v>297</v>
      </c>
      <c r="EY50" s="520">
        <f t="shared" si="27"/>
        <v>99.550483462919104</v>
      </c>
      <c r="EZ50" s="349" t="str">
        <f t="shared" si="28"/>
        <v>a</v>
      </c>
      <c r="FA50" s="349"/>
      <c r="FB50" s="352"/>
    </row>
    <row r="51" spans="1:158">
      <c r="A51" s="379">
        <v>1</v>
      </c>
      <c r="B51" s="379">
        <v>3</v>
      </c>
      <c r="C51" s="379">
        <v>12</v>
      </c>
      <c r="D51" s="379">
        <v>37</v>
      </c>
      <c r="E51" s="379"/>
      <c r="F51" s="379"/>
      <c r="G51" s="469">
        <v>100</v>
      </c>
      <c r="H51" s="434">
        <v>100</v>
      </c>
      <c r="I51" s="434">
        <v>100</v>
      </c>
      <c r="J51" s="434">
        <v>100</v>
      </c>
      <c r="K51" s="434">
        <v>100</v>
      </c>
      <c r="L51" s="434">
        <v>100</v>
      </c>
      <c r="M51" s="434">
        <v>100</v>
      </c>
      <c r="N51" s="434">
        <v>50</v>
      </c>
      <c r="O51" s="434">
        <v>50</v>
      </c>
      <c r="P51" s="356">
        <v>50</v>
      </c>
      <c r="Q51" s="469">
        <v>100</v>
      </c>
      <c r="R51" s="434">
        <v>100</v>
      </c>
      <c r="S51" s="434">
        <v>100</v>
      </c>
      <c r="T51" s="434">
        <v>100</v>
      </c>
      <c r="U51" s="434">
        <v>100</v>
      </c>
      <c r="V51" s="434">
        <v>100</v>
      </c>
      <c r="W51" s="434">
        <v>100</v>
      </c>
      <c r="X51" s="434">
        <v>50</v>
      </c>
      <c r="Y51" s="434">
        <v>80</v>
      </c>
      <c r="Z51" s="356">
        <v>100</v>
      </c>
      <c r="AA51" s="469">
        <v>100</v>
      </c>
      <c r="AB51" s="434">
        <v>100</v>
      </c>
      <c r="AC51" s="434">
        <v>100</v>
      </c>
      <c r="AD51" s="434">
        <v>100</v>
      </c>
      <c r="AE51" s="434">
        <v>100</v>
      </c>
      <c r="AF51" s="434">
        <v>100</v>
      </c>
      <c r="AG51" s="434">
        <v>100</v>
      </c>
      <c r="AH51" s="434">
        <v>100</v>
      </c>
      <c r="AI51" s="434">
        <v>100</v>
      </c>
      <c r="AJ51" s="356">
        <v>100</v>
      </c>
      <c r="AK51" s="469">
        <v>100</v>
      </c>
      <c r="AL51" s="434">
        <v>100</v>
      </c>
      <c r="AM51" s="434">
        <v>100</v>
      </c>
      <c r="AN51" s="434">
        <v>100</v>
      </c>
      <c r="AO51" s="434">
        <v>100</v>
      </c>
      <c r="AP51" s="434">
        <v>100</v>
      </c>
      <c r="AQ51" s="434">
        <v>100</v>
      </c>
      <c r="AR51" s="434">
        <v>100</v>
      </c>
      <c r="AS51" s="434">
        <v>50</v>
      </c>
      <c r="AT51" s="356">
        <v>50</v>
      </c>
      <c r="AU51" s="469">
        <v>100</v>
      </c>
      <c r="AV51" s="434">
        <v>100</v>
      </c>
      <c r="AW51" s="434">
        <v>100</v>
      </c>
      <c r="AX51" s="434">
        <v>100</v>
      </c>
      <c r="AY51" s="434">
        <v>100</v>
      </c>
      <c r="AZ51" s="434">
        <v>100</v>
      </c>
      <c r="BA51" s="434">
        <v>100</v>
      </c>
      <c r="BB51" s="434">
        <v>100</v>
      </c>
      <c r="BC51" s="434">
        <v>20</v>
      </c>
      <c r="BD51" s="356">
        <v>0</v>
      </c>
      <c r="BE51" s="379"/>
      <c r="BF51" s="469">
        <v>3</v>
      </c>
      <c r="BG51" s="434">
        <v>3</v>
      </c>
      <c r="BH51" s="434">
        <v>3</v>
      </c>
      <c r="BI51" s="434">
        <v>2</v>
      </c>
      <c r="BJ51" s="434">
        <v>2</v>
      </c>
      <c r="BK51" s="434">
        <v>2</v>
      </c>
      <c r="BL51" s="434">
        <v>2</v>
      </c>
      <c r="BM51" s="434">
        <v>1</v>
      </c>
      <c r="BN51" s="434">
        <v>1</v>
      </c>
      <c r="BO51" s="356">
        <v>1</v>
      </c>
      <c r="BP51" s="469">
        <v>3</v>
      </c>
      <c r="BQ51" s="434">
        <v>3</v>
      </c>
      <c r="BR51" s="434">
        <v>3</v>
      </c>
      <c r="BS51" s="434">
        <v>3</v>
      </c>
      <c r="BT51" s="434">
        <v>2</v>
      </c>
      <c r="BU51" s="434">
        <v>2</v>
      </c>
      <c r="BV51" s="434">
        <v>2</v>
      </c>
      <c r="BW51" s="434">
        <v>1</v>
      </c>
      <c r="BX51" s="434">
        <v>1</v>
      </c>
      <c r="BY51" s="356">
        <v>1</v>
      </c>
      <c r="BZ51" s="469">
        <v>3</v>
      </c>
      <c r="CA51" s="434">
        <v>3</v>
      </c>
      <c r="CB51" s="434">
        <v>3</v>
      </c>
      <c r="CC51" s="434">
        <v>2</v>
      </c>
      <c r="CD51" s="434">
        <v>2</v>
      </c>
      <c r="CE51" s="434">
        <v>2</v>
      </c>
      <c r="CF51" s="434">
        <v>2</v>
      </c>
      <c r="CG51" s="434">
        <v>1</v>
      </c>
      <c r="CH51" s="434">
        <v>1</v>
      </c>
      <c r="CI51" s="356">
        <v>1</v>
      </c>
      <c r="CJ51" s="469">
        <v>3</v>
      </c>
      <c r="CK51" s="434">
        <v>3</v>
      </c>
      <c r="CL51" s="434">
        <v>3</v>
      </c>
      <c r="CM51" s="434">
        <v>2</v>
      </c>
      <c r="CN51" s="434">
        <v>2</v>
      </c>
      <c r="CO51" s="434">
        <v>2</v>
      </c>
      <c r="CP51" s="434">
        <v>2</v>
      </c>
      <c r="CQ51" s="434">
        <v>1</v>
      </c>
      <c r="CR51" s="434">
        <v>1</v>
      </c>
      <c r="CS51" s="356">
        <v>1</v>
      </c>
      <c r="CT51" s="469">
        <v>3</v>
      </c>
      <c r="CU51" s="434">
        <v>3</v>
      </c>
      <c r="CV51" s="434">
        <v>3</v>
      </c>
      <c r="CW51" s="434">
        <v>3</v>
      </c>
      <c r="CX51" s="434">
        <v>2</v>
      </c>
      <c r="CY51" s="434">
        <v>2</v>
      </c>
      <c r="CZ51" s="434">
        <v>2</v>
      </c>
      <c r="DA51" s="434">
        <v>2</v>
      </c>
      <c r="DB51" s="434">
        <v>1</v>
      </c>
      <c r="DC51" s="356">
        <v>0</v>
      </c>
      <c r="DE51" s="379">
        <f t="shared" si="0"/>
        <v>10</v>
      </c>
      <c r="DF51" s="379">
        <f t="shared" si="1"/>
        <v>10</v>
      </c>
      <c r="DG51" s="379">
        <f t="shared" si="2"/>
        <v>10</v>
      </c>
      <c r="DH51" s="379">
        <f t="shared" si="3"/>
        <v>10</v>
      </c>
      <c r="DI51" s="379">
        <f t="shared" si="4"/>
        <v>9</v>
      </c>
      <c r="DJ51" s="470">
        <f t="shared" si="5"/>
        <v>90</v>
      </c>
      <c r="DK51" s="470">
        <f t="shared" si="6"/>
        <v>98</v>
      </c>
      <c r="DL51" s="379">
        <f t="shared" si="7"/>
        <v>34</v>
      </c>
      <c r="DM51" s="379">
        <f t="shared" si="8"/>
        <v>38</v>
      </c>
      <c r="DN51" s="379">
        <f t="shared" si="9"/>
        <v>26</v>
      </c>
      <c r="DP51" s="379"/>
      <c r="DQ51" s="379"/>
      <c r="DR51" s="379"/>
      <c r="DS51" s="379"/>
      <c r="DT51" s="379"/>
      <c r="DU51" s="379"/>
      <c r="DV51" s="379"/>
      <c r="DW51" s="379"/>
      <c r="DX51" s="379"/>
      <c r="DY51" s="379"/>
      <c r="DZ51" s="379"/>
      <c r="EA51" s="379"/>
      <c r="EB51" s="379"/>
      <c r="EC51" s="379"/>
      <c r="ED51" s="379"/>
      <c r="EE51" s="379"/>
      <c r="EF51" s="379"/>
      <c r="EG51" s="379"/>
      <c r="EH51" s="379"/>
      <c r="EI51" s="379"/>
      <c r="EJ51" s="379"/>
      <c r="EO51" s="366" t="s">
        <v>475</v>
      </c>
      <c r="EP51" s="349"/>
      <c r="EQ51" s="349"/>
      <c r="ER51" s="349"/>
      <c r="ES51" s="349"/>
      <c r="ET51" s="349"/>
      <c r="EU51" s="352"/>
      <c r="EV51" s="366">
        <v>3</v>
      </c>
      <c r="EW51" s="349">
        <v>1.1157999999999999</v>
      </c>
      <c r="EX51" s="349" t="s">
        <v>309</v>
      </c>
      <c r="EY51" s="520">
        <f t="shared" si="27"/>
        <v>80.68757747452905</v>
      </c>
      <c r="EZ51" s="349" t="str">
        <f t="shared" si="28"/>
        <v>b</v>
      </c>
      <c r="FA51" s="349"/>
      <c r="FB51" s="352"/>
    </row>
    <row r="52" spans="1:158">
      <c r="A52" s="379">
        <v>11</v>
      </c>
      <c r="B52" s="379">
        <v>3</v>
      </c>
      <c r="C52" s="379">
        <v>13</v>
      </c>
      <c r="D52" s="379">
        <v>38</v>
      </c>
      <c r="E52" s="379"/>
      <c r="F52" s="379"/>
      <c r="G52" s="469">
        <v>0</v>
      </c>
      <c r="H52" s="434">
        <v>0</v>
      </c>
      <c r="I52" s="434">
        <v>0</v>
      </c>
      <c r="J52" s="434">
        <v>0</v>
      </c>
      <c r="K52" s="434">
        <v>0</v>
      </c>
      <c r="L52" s="434">
        <v>0</v>
      </c>
      <c r="M52" s="434">
        <v>0</v>
      </c>
      <c r="N52" s="434">
        <v>0</v>
      </c>
      <c r="O52" s="434">
        <v>0</v>
      </c>
      <c r="P52" s="356">
        <v>0</v>
      </c>
      <c r="Q52" s="469">
        <v>0</v>
      </c>
      <c r="R52" s="434">
        <v>0</v>
      </c>
      <c r="S52" s="434">
        <v>0</v>
      </c>
      <c r="T52" s="434">
        <v>0</v>
      </c>
      <c r="U52" s="434">
        <v>0</v>
      </c>
      <c r="V52" s="434">
        <v>0</v>
      </c>
      <c r="W52" s="434">
        <v>0</v>
      </c>
      <c r="X52" s="434">
        <v>0</v>
      </c>
      <c r="Y52" s="434">
        <v>0</v>
      </c>
      <c r="Z52" s="356">
        <v>0</v>
      </c>
      <c r="AA52" s="469">
        <v>50</v>
      </c>
      <c r="AB52" s="434">
        <v>50</v>
      </c>
      <c r="AC52" s="434">
        <v>50</v>
      </c>
      <c r="AD52" s="434">
        <v>100</v>
      </c>
      <c r="AE52" s="434">
        <v>0</v>
      </c>
      <c r="AF52" s="434">
        <v>0</v>
      </c>
      <c r="AG52" s="434">
        <v>0</v>
      </c>
      <c r="AH52" s="434">
        <v>0</v>
      </c>
      <c r="AI52" s="434">
        <v>0</v>
      </c>
      <c r="AJ52" s="356">
        <v>0</v>
      </c>
      <c r="AK52" s="469">
        <v>0</v>
      </c>
      <c r="AL52" s="434">
        <v>0</v>
      </c>
      <c r="AM52" s="434">
        <v>0</v>
      </c>
      <c r="AN52" s="434">
        <v>0</v>
      </c>
      <c r="AO52" s="434">
        <v>0</v>
      </c>
      <c r="AP52" s="434">
        <v>0</v>
      </c>
      <c r="AQ52" s="434">
        <v>0</v>
      </c>
      <c r="AR52" s="434">
        <v>0</v>
      </c>
      <c r="AS52" s="434">
        <v>0</v>
      </c>
      <c r="AT52" s="356">
        <v>0</v>
      </c>
      <c r="AU52" s="469">
        <v>20</v>
      </c>
      <c r="AV52" s="434">
        <v>20</v>
      </c>
      <c r="AW52" s="434">
        <v>0</v>
      </c>
      <c r="AX52" s="434">
        <v>0</v>
      </c>
      <c r="AY52" s="434">
        <v>0</v>
      </c>
      <c r="AZ52" s="434">
        <v>0</v>
      </c>
      <c r="BA52" s="434">
        <v>0</v>
      </c>
      <c r="BB52" s="434">
        <v>0</v>
      </c>
      <c r="BC52" s="434">
        <v>0</v>
      </c>
      <c r="BD52" s="356">
        <v>0</v>
      </c>
      <c r="BE52" s="379"/>
      <c r="BF52" s="469">
        <v>0</v>
      </c>
      <c r="BG52" s="434">
        <v>0</v>
      </c>
      <c r="BH52" s="434">
        <v>0</v>
      </c>
      <c r="BI52" s="434">
        <v>0</v>
      </c>
      <c r="BJ52" s="434">
        <v>0</v>
      </c>
      <c r="BK52" s="434">
        <v>0</v>
      </c>
      <c r="BL52" s="434">
        <v>0</v>
      </c>
      <c r="BM52" s="434">
        <v>0</v>
      </c>
      <c r="BN52" s="434">
        <v>0</v>
      </c>
      <c r="BO52" s="356">
        <v>0</v>
      </c>
      <c r="BP52" s="469">
        <v>0</v>
      </c>
      <c r="BQ52" s="434">
        <v>0</v>
      </c>
      <c r="BR52" s="434">
        <v>0</v>
      </c>
      <c r="BS52" s="434">
        <v>0</v>
      </c>
      <c r="BT52" s="434">
        <v>0</v>
      </c>
      <c r="BU52" s="434">
        <v>0</v>
      </c>
      <c r="BV52" s="434">
        <v>0</v>
      </c>
      <c r="BW52" s="434">
        <v>0</v>
      </c>
      <c r="BX52" s="434">
        <v>0</v>
      </c>
      <c r="BY52" s="356">
        <v>0</v>
      </c>
      <c r="BZ52" s="469">
        <v>3</v>
      </c>
      <c r="CA52" s="434">
        <v>3</v>
      </c>
      <c r="CB52" s="434">
        <v>3</v>
      </c>
      <c r="CC52" s="434">
        <v>2</v>
      </c>
      <c r="CD52" s="434">
        <v>0</v>
      </c>
      <c r="CE52" s="434">
        <v>0</v>
      </c>
      <c r="CF52" s="434">
        <v>0</v>
      </c>
      <c r="CG52" s="434">
        <v>0</v>
      </c>
      <c r="CH52" s="434">
        <v>0</v>
      </c>
      <c r="CI52" s="356">
        <v>0</v>
      </c>
      <c r="CJ52" s="469">
        <v>0</v>
      </c>
      <c r="CK52" s="434">
        <v>0</v>
      </c>
      <c r="CL52" s="434">
        <v>0</v>
      </c>
      <c r="CM52" s="434">
        <v>0</v>
      </c>
      <c r="CN52" s="434">
        <v>0</v>
      </c>
      <c r="CO52" s="434">
        <v>0</v>
      </c>
      <c r="CP52" s="434">
        <v>0</v>
      </c>
      <c r="CQ52" s="434">
        <v>0</v>
      </c>
      <c r="CR52" s="434">
        <v>0</v>
      </c>
      <c r="CS52" s="356">
        <v>0</v>
      </c>
      <c r="CT52" s="469">
        <v>3</v>
      </c>
      <c r="CU52" s="434">
        <v>3</v>
      </c>
      <c r="CV52" s="434">
        <v>0</v>
      </c>
      <c r="CW52" s="434">
        <v>0</v>
      </c>
      <c r="CX52" s="434">
        <v>0</v>
      </c>
      <c r="CY52" s="434">
        <v>0</v>
      </c>
      <c r="CZ52" s="434">
        <v>0</v>
      </c>
      <c r="DA52" s="434">
        <v>0</v>
      </c>
      <c r="DB52" s="434">
        <v>0</v>
      </c>
      <c r="DC52" s="356">
        <v>0</v>
      </c>
      <c r="DE52" s="379">
        <f t="shared" si="0"/>
        <v>0</v>
      </c>
      <c r="DF52" s="379">
        <f t="shared" si="1"/>
        <v>0</v>
      </c>
      <c r="DG52" s="379">
        <f t="shared" si="2"/>
        <v>4</v>
      </c>
      <c r="DH52" s="379">
        <f t="shared" si="3"/>
        <v>0</v>
      </c>
      <c r="DI52" s="379">
        <f t="shared" si="4"/>
        <v>2</v>
      </c>
      <c r="DJ52" s="470">
        <f t="shared" si="5"/>
        <v>5.8</v>
      </c>
      <c r="DK52" s="470">
        <f t="shared" si="6"/>
        <v>12</v>
      </c>
      <c r="DL52" s="379">
        <f t="shared" si="7"/>
        <v>10</v>
      </c>
      <c r="DM52" s="379">
        <f t="shared" si="8"/>
        <v>2</v>
      </c>
      <c r="DN52" s="379">
        <f t="shared" si="9"/>
        <v>0</v>
      </c>
      <c r="DP52" s="379"/>
      <c r="DQ52" s="379"/>
      <c r="DR52" s="379"/>
      <c r="DS52" s="379"/>
      <c r="DT52" s="379"/>
      <c r="DU52" s="379"/>
      <c r="DV52" s="379"/>
      <c r="DW52" s="379"/>
      <c r="DX52" s="379"/>
      <c r="DY52" s="379"/>
      <c r="DZ52" s="379"/>
      <c r="EA52" s="379"/>
      <c r="EB52" s="379"/>
      <c r="EC52" s="379"/>
      <c r="ED52" s="379"/>
      <c r="EE52" s="379"/>
      <c r="EF52" s="379"/>
      <c r="EG52" s="379"/>
      <c r="EH52" s="379"/>
      <c r="EI52" s="379"/>
      <c r="EJ52" s="379"/>
      <c r="EO52" s="366" t="s">
        <v>476</v>
      </c>
      <c r="EP52" s="349"/>
      <c r="EQ52" s="349"/>
      <c r="ER52" s="349"/>
      <c r="ES52" s="349"/>
      <c r="ET52" s="349"/>
      <c r="EU52" s="352"/>
      <c r="EV52" s="366">
        <v>4</v>
      </c>
      <c r="EW52" s="349">
        <v>0.88890000000000002</v>
      </c>
      <c r="EX52" s="349" t="s">
        <v>419</v>
      </c>
      <c r="EY52" s="520">
        <f t="shared" si="27"/>
        <v>60.27642341109788</v>
      </c>
      <c r="EZ52" s="349" t="str">
        <f t="shared" si="28"/>
        <v>bc</v>
      </c>
      <c r="FA52" s="349"/>
      <c r="FB52" s="352"/>
    </row>
    <row r="53" spans="1:158">
      <c r="A53" s="379">
        <v>7</v>
      </c>
      <c r="B53" s="379">
        <v>4</v>
      </c>
      <c r="C53" s="379">
        <v>14</v>
      </c>
      <c r="D53" s="379">
        <v>39</v>
      </c>
      <c r="E53" s="379"/>
      <c r="F53" s="379"/>
      <c r="G53" s="469"/>
      <c r="H53" s="434"/>
      <c r="I53" s="434"/>
      <c r="J53" s="434"/>
      <c r="K53" s="434"/>
      <c r="L53" s="434"/>
      <c r="M53" s="434"/>
      <c r="N53" s="434"/>
      <c r="O53" s="434"/>
      <c r="P53" s="356"/>
      <c r="Q53" s="469"/>
      <c r="R53" s="434"/>
      <c r="S53" s="434"/>
      <c r="T53" s="434"/>
      <c r="U53" s="434"/>
      <c r="V53" s="434"/>
      <c r="W53" s="434"/>
      <c r="X53" s="434"/>
      <c r="Y53" s="434"/>
      <c r="Z53" s="356"/>
      <c r="AA53" s="469"/>
      <c r="AB53" s="434"/>
      <c r="AC53" s="434"/>
      <c r="AD53" s="434"/>
      <c r="AE53" s="434"/>
      <c r="AF53" s="434"/>
      <c r="AG53" s="434"/>
      <c r="AH53" s="434"/>
      <c r="AI53" s="434"/>
      <c r="AJ53" s="356"/>
      <c r="AK53" s="469"/>
      <c r="AL53" s="434"/>
      <c r="AM53" s="434"/>
      <c r="AN53" s="434"/>
      <c r="AO53" s="434"/>
      <c r="AP53" s="434"/>
      <c r="AQ53" s="434"/>
      <c r="AR53" s="434"/>
      <c r="AS53" s="434"/>
      <c r="AT53" s="356"/>
      <c r="AU53" s="469"/>
      <c r="AV53" s="434"/>
      <c r="AW53" s="434"/>
      <c r="AX53" s="434"/>
      <c r="AY53" s="434"/>
      <c r="AZ53" s="434"/>
      <c r="BA53" s="434"/>
      <c r="BB53" s="434"/>
      <c r="BC53" s="434"/>
      <c r="BD53" s="356"/>
      <c r="BE53" s="379"/>
      <c r="BF53" s="469"/>
      <c r="BG53" s="434"/>
      <c r="BH53" s="434"/>
      <c r="BI53" s="434"/>
      <c r="BJ53" s="434"/>
      <c r="BK53" s="434"/>
      <c r="BL53" s="434"/>
      <c r="BM53" s="434"/>
      <c r="BN53" s="434"/>
      <c r="BO53" s="356"/>
      <c r="BP53" s="469"/>
      <c r="BQ53" s="434"/>
      <c r="BR53" s="434"/>
      <c r="BS53" s="434"/>
      <c r="BT53" s="434"/>
      <c r="BU53" s="434"/>
      <c r="BV53" s="434"/>
      <c r="BW53" s="434"/>
      <c r="BX53" s="434"/>
      <c r="BY53" s="356"/>
      <c r="BZ53" s="469"/>
      <c r="CA53" s="434"/>
      <c r="CB53" s="434"/>
      <c r="CC53" s="434"/>
      <c r="CD53" s="434"/>
      <c r="CE53" s="434"/>
      <c r="CF53" s="434"/>
      <c r="CG53" s="434"/>
      <c r="CH53" s="434"/>
      <c r="CI53" s="356"/>
      <c r="CJ53" s="469"/>
      <c r="CK53" s="434"/>
      <c r="CL53" s="434"/>
      <c r="CM53" s="434"/>
      <c r="CN53" s="434"/>
      <c r="CO53" s="434"/>
      <c r="CP53" s="434"/>
      <c r="CQ53" s="434"/>
      <c r="CR53" s="434"/>
      <c r="CS53" s="356"/>
      <c r="CT53" s="469"/>
      <c r="CU53" s="434"/>
      <c r="CV53" s="434"/>
      <c r="CW53" s="434"/>
      <c r="CX53" s="434"/>
      <c r="CY53" s="434"/>
      <c r="CZ53" s="434"/>
      <c r="DA53" s="434"/>
      <c r="DB53" s="434"/>
      <c r="DC53" s="356"/>
      <c r="DE53" s="379">
        <f t="shared" si="0"/>
        <v>0</v>
      </c>
      <c r="DF53" s="379">
        <f t="shared" si="1"/>
        <v>0</v>
      </c>
      <c r="DG53" s="379">
        <f t="shared" si="2"/>
        <v>0</v>
      </c>
      <c r="DH53" s="379">
        <f t="shared" si="3"/>
        <v>0</v>
      </c>
      <c r="DI53" s="379">
        <f t="shared" si="4"/>
        <v>0</v>
      </c>
      <c r="DJ53" s="470">
        <f t="shared" si="5"/>
        <v>0</v>
      </c>
      <c r="DK53" s="470">
        <f t="shared" si="6"/>
        <v>0</v>
      </c>
      <c r="DL53" s="379">
        <f t="shared" si="7"/>
        <v>0</v>
      </c>
      <c r="DM53" s="379">
        <f t="shared" si="8"/>
        <v>0</v>
      </c>
      <c r="DN53" s="379">
        <f t="shared" si="9"/>
        <v>0</v>
      </c>
      <c r="DP53" s="379"/>
      <c r="DQ53" s="379"/>
      <c r="DR53" s="379"/>
      <c r="DS53" s="379"/>
      <c r="DT53" s="379"/>
      <c r="DU53" s="379"/>
      <c r="DV53" s="379"/>
      <c r="DW53" s="379"/>
      <c r="DX53" s="379"/>
      <c r="DY53" s="379"/>
      <c r="DZ53" s="379"/>
      <c r="EA53" s="379"/>
      <c r="EB53" s="379"/>
      <c r="EC53" s="379"/>
      <c r="ED53" s="379"/>
      <c r="EE53" s="379"/>
      <c r="EF53" s="379"/>
      <c r="EG53" s="379"/>
      <c r="EH53" s="379"/>
      <c r="EI53" s="379"/>
      <c r="EJ53" s="379"/>
      <c r="EO53" s="366"/>
      <c r="EP53" s="349"/>
      <c r="EQ53" s="349"/>
      <c r="ER53" s="349"/>
      <c r="ES53" s="349"/>
      <c r="ET53" s="349"/>
      <c r="EU53" s="352"/>
      <c r="EV53" s="366">
        <v>5</v>
      </c>
      <c r="EW53" s="349">
        <v>0.72450000000000003</v>
      </c>
      <c r="EX53" s="349" t="s">
        <v>420</v>
      </c>
      <c r="EY53" s="520">
        <f t="shared" si="27"/>
        <v>43.92522890292139</v>
      </c>
      <c r="EZ53" s="349" t="str">
        <f t="shared" si="28"/>
        <v>c</v>
      </c>
      <c r="FA53" s="349"/>
      <c r="FB53" s="352"/>
    </row>
    <row r="54" spans="1:158">
      <c r="A54" s="379" t="s">
        <v>222</v>
      </c>
      <c r="B54" s="379">
        <v>4</v>
      </c>
      <c r="C54" s="379">
        <v>15</v>
      </c>
      <c r="D54" s="379">
        <v>40</v>
      </c>
      <c r="E54" s="379"/>
      <c r="F54" s="379"/>
      <c r="G54" s="469"/>
      <c r="H54" s="434"/>
      <c r="I54" s="434"/>
      <c r="J54" s="434"/>
      <c r="K54" s="434"/>
      <c r="L54" s="434"/>
      <c r="M54" s="434"/>
      <c r="N54" s="434"/>
      <c r="O54" s="434"/>
      <c r="P54" s="356"/>
      <c r="Q54" s="469"/>
      <c r="R54" s="434"/>
      <c r="S54" s="434"/>
      <c r="T54" s="434"/>
      <c r="U54" s="434"/>
      <c r="V54" s="434"/>
      <c r="W54" s="434"/>
      <c r="X54" s="434"/>
      <c r="Y54" s="434"/>
      <c r="Z54" s="356"/>
      <c r="AA54" s="469"/>
      <c r="AB54" s="434"/>
      <c r="AC54" s="434"/>
      <c r="AD54" s="434"/>
      <c r="AE54" s="434"/>
      <c r="AF54" s="434"/>
      <c r="AG54" s="434"/>
      <c r="AH54" s="434"/>
      <c r="AI54" s="434"/>
      <c r="AJ54" s="356"/>
      <c r="AK54" s="469"/>
      <c r="AL54" s="434"/>
      <c r="AM54" s="434"/>
      <c r="AN54" s="434"/>
      <c r="AO54" s="434"/>
      <c r="AP54" s="434"/>
      <c r="AQ54" s="434"/>
      <c r="AR54" s="434"/>
      <c r="AS54" s="434"/>
      <c r="AT54" s="356"/>
      <c r="AU54" s="469"/>
      <c r="AV54" s="434"/>
      <c r="AW54" s="434"/>
      <c r="AX54" s="434"/>
      <c r="AY54" s="434"/>
      <c r="AZ54" s="434"/>
      <c r="BA54" s="434"/>
      <c r="BB54" s="434"/>
      <c r="BC54" s="434"/>
      <c r="BD54" s="356"/>
      <c r="BE54" s="379"/>
      <c r="BF54" s="469"/>
      <c r="BG54" s="434"/>
      <c r="BH54" s="434"/>
      <c r="BI54" s="434"/>
      <c r="BJ54" s="434"/>
      <c r="BK54" s="434"/>
      <c r="BL54" s="434"/>
      <c r="BM54" s="434"/>
      <c r="BN54" s="434"/>
      <c r="BO54" s="356"/>
      <c r="BP54" s="469"/>
      <c r="BQ54" s="434"/>
      <c r="BR54" s="434"/>
      <c r="BS54" s="434"/>
      <c r="BT54" s="434"/>
      <c r="BU54" s="434"/>
      <c r="BV54" s="434"/>
      <c r="BW54" s="434"/>
      <c r="BX54" s="434"/>
      <c r="BY54" s="356"/>
      <c r="BZ54" s="469"/>
      <c r="CA54" s="434"/>
      <c r="CB54" s="434"/>
      <c r="CC54" s="434"/>
      <c r="CD54" s="434"/>
      <c r="CE54" s="434"/>
      <c r="CF54" s="434"/>
      <c r="CG54" s="434"/>
      <c r="CH54" s="434"/>
      <c r="CI54" s="356"/>
      <c r="CJ54" s="469"/>
      <c r="CK54" s="434"/>
      <c r="CL54" s="434"/>
      <c r="CM54" s="434"/>
      <c r="CN54" s="434"/>
      <c r="CO54" s="434"/>
      <c r="CP54" s="434"/>
      <c r="CQ54" s="434"/>
      <c r="CR54" s="434"/>
      <c r="CS54" s="356"/>
      <c r="CT54" s="469"/>
      <c r="CU54" s="434"/>
      <c r="CV54" s="434"/>
      <c r="CW54" s="434"/>
      <c r="CX54" s="434"/>
      <c r="CY54" s="434"/>
      <c r="CZ54" s="434"/>
      <c r="DA54" s="434"/>
      <c r="DB54" s="434"/>
      <c r="DC54" s="356"/>
      <c r="DE54" s="379">
        <f t="shared" si="0"/>
        <v>0</v>
      </c>
      <c r="DF54" s="379">
        <f t="shared" si="1"/>
        <v>0</v>
      </c>
      <c r="DG54" s="379">
        <f t="shared" si="2"/>
        <v>0</v>
      </c>
      <c r="DH54" s="379">
        <f t="shared" si="3"/>
        <v>0</v>
      </c>
      <c r="DI54" s="379">
        <f t="shared" si="4"/>
        <v>0</v>
      </c>
      <c r="DJ54" s="470">
        <f t="shared" si="5"/>
        <v>0</v>
      </c>
      <c r="DK54" s="470">
        <f t="shared" si="6"/>
        <v>0</v>
      </c>
      <c r="DL54" s="379">
        <f t="shared" si="7"/>
        <v>0</v>
      </c>
      <c r="DM54" s="379">
        <f t="shared" si="8"/>
        <v>0</v>
      </c>
      <c r="DN54" s="379">
        <f t="shared" si="9"/>
        <v>0</v>
      </c>
      <c r="DP54" s="379"/>
      <c r="DQ54" s="379"/>
      <c r="DR54" s="379"/>
      <c r="DS54" s="379"/>
      <c r="DT54" s="379"/>
      <c r="DU54" s="379"/>
      <c r="DV54" s="379"/>
      <c r="DW54" s="379"/>
      <c r="DX54" s="379"/>
      <c r="DY54" s="379"/>
      <c r="DZ54" s="379"/>
      <c r="EA54" s="379"/>
      <c r="EB54" s="379"/>
      <c r="EC54" s="379"/>
      <c r="ED54" s="379"/>
      <c r="EE54" s="379"/>
      <c r="EF54" s="379"/>
      <c r="EG54" s="379"/>
      <c r="EH54" s="379"/>
      <c r="EI54" s="379"/>
      <c r="EJ54" s="379"/>
      <c r="EO54" s="366" t="s">
        <v>477</v>
      </c>
      <c r="EP54" s="349"/>
      <c r="EQ54" s="349"/>
      <c r="ER54" s="349"/>
      <c r="ES54" s="349"/>
      <c r="ET54" s="349"/>
      <c r="EU54" s="352"/>
      <c r="EV54" s="366">
        <v>6</v>
      </c>
      <c r="EW54" s="349">
        <v>1.4762</v>
      </c>
      <c r="EX54" s="349" t="s">
        <v>297</v>
      </c>
      <c r="EY54" s="520">
        <f t="shared" si="27"/>
        <v>99.107819480619966</v>
      </c>
      <c r="EZ54" s="349" t="str">
        <f t="shared" si="28"/>
        <v>a</v>
      </c>
      <c r="FA54" s="349"/>
      <c r="FB54" s="352"/>
    </row>
    <row r="55" spans="1:158">
      <c r="A55" s="379">
        <v>10</v>
      </c>
      <c r="B55" s="379">
        <v>4</v>
      </c>
      <c r="C55" s="379">
        <v>16</v>
      </c>
      <c r="D55" s="379">
        <v>41</v>
      </c>
      <c r="E55" s="379"/>
      <c r="F55" s="379"/>
      <c r="G55" s="469"/>
      <c r="H55" s="434"/>
      <c r="I55" s="434"/>
      <c r="J55" s="434"/>
      <c r="K55" s="434"/>
      <c r="L55" s="434"/>
      <c r="M55" s="434"/>
      <c r="N55" s="434"/>
      <c r="O55" s="434"/>
      <c r="P55" s="356"/>
      <c r="Q55" s="469"/>
      <c r="R55" s="434"/>
      <c r="S55" s="434"/>
      <c r="T55" s="434"/>
      <c r="U55" s="434"/>
      <c r="V55" s="434"/>
      <c r="W55" s="434"/>
      <c r="X55" s="434"/>
      <c r="Y55" s="434"/>
      <c r="Z55" s="356"/>
      <c r="AA55" s="469"/>
      <c r="AB55" s="434"/>
      <c r="AC55" s="434"/>
      <c r="AD55" s="434"/>
      <c r="AE55" s="434"/>
      <c r="AF55" s="434"/>
      <c r="AG55" s="434"/>
      <c r="AH55" s="434"/>
      <c r="AI55" s="434"/>
      <c r="AJ55" s="356"/>
      <c r="AK55" s="469"/>
      <c r="AL55" s="434"/>
      <c r="AM55" s="434"/>
      <c r="AN55" s="434"/>
      <c r="AO55" s="434"/>
      <c r="AP55" s="434"/>
      <c r="AQ55" s="434"/>
      <c r="AR55" s="434"/>
      <c r="AS55" s="434"/>
      <c r="AT55" s="356"/>
      <c r="AU55" s="469"/>
      <c r="AV55" s="434"/>
      <c r="AW55" s="434"/>
      <c r="AX55" s="434"/>
      <c r="AY55" s="434"/>
      <c r="AZ55" s="434"/>
      <c r="BA55" s="434"/>
      <c r="BB55" s="434"/>
      <c r="BC55" s="434"/>
      <c r="BD55" s="356"/>
      <c r="BE55" s="379"/>
      <c r="BF55" s="469"/>
      <c r="BG55" s="434"/>
      <c r="BH55" s="434"/>
      <c r="BI55" s="434"/>
      <c r="BJ55" s="434"/>
      <c r="BK55" s="434"/>
      <c r="BL55" s="434"/>
      <c r="BM55" s="434"/>
      <c r="BN55" s="434"/>
      <c r="BO55" s="356"/>
      <c r="BP55" s="469"/>
      <c r="BQ55" s="434"/>
      <c r="BR55" s="434"/>
      <c r="BS55" s="434"/>
      <c r="BT55" s="434"/>
      <c r="BU55" s="434"/>
      <c r="BV55" s="434"/>
      <c r="BW55" s="434"/>
      <c r="BX55" s="434"/>
      <c r="BY55" s="356"/>
      <c r="BZ55" s="469"/>
      <c r="CA55" s="434"/>
      <c r="CB55" s="434"/>
      <c r="CC55" s="434"/>
      <c r="CD55" s="434"/>
      <c r="CE55" s="434"/>
      <c r="CF55" s="434"/>
      <c r="CG55" s="434"/>
      <c r="CH55" s="434"/>
      <c r="CI55" s="356"/>
      <c r="CJ55" s="469"/>
      <c r="CK55" s="434"/>
      <c r="CL55" s="434"/>
      <c r="CM55" s="434"/>
      <c r="CN55" s="434"/>
      <c r="CO55" s="434"/>
      <c r="CP55" s="434"/>
      <c r="CQ55" s="434"/>
      <c r="CR55" s="434"/>
      <c r="CS55" s="356"/>
      <c r="CT55" s="469"/>
      <c r="CU55" s="434"/>
      <c r="CV55" s="434"/>
      <c r="CW55" s="434"/>
      <c r="CX55" s="434"/>
      <c r="CY55" s="434"/>
      <c r="CZ55" s="434"/>
      <c r="DA55" s="434"/>
      <c r="DB55" s="434"/>
      <c r="DC55" s="356"/>
      <c r="DE55" s="379">
        <f t="shared" si="0"/>
        <v>0</v>
      </c>
      <c r="DF55" s="379">
        <f t="shared" si="1"/>
        <v>0</v>
      </c>
      <c r="DG55" s="379">
        <f t="shared" si="2"/>
        <v>0</v>
      </c>
      <c r="DH55" s="379">
        <f t="shared" si="3"/>
        <v>0</v>
      </c>
      <c r="DI55" s="379">
        <f t="shared" si="4"/>
        <v>0</v>
      </c>
      <c r="DJ55" s="470">
        <f t="shared" si="5"/>
        <v>0</v>
      </c>
      <c r="DK55" s="470">
        <f t="shared" si="6"/>
        <v>0</v>
      </c>
      <c r="DL55" s="379">
        <f t="shared" si="7"/>
        <v>0</v>
      </c>
      <c r="DM55" s="379">
        <f t="shared" si="8"/>
        <v>0</v>
      </c>
      <c r="DN55" s="379">
        <f t="shared" si="9"/>
        <v>0</v>
      </c>
      <c r="DP55" s="379"/>
      <c r="DQ55" s="379"/>
      <c r="DR55" s="379"/>
      <c r="DS55" s="379"/>
      <c r="DT55" s="379"/>
      <c r="DU55" s="379"/>
      <c r="DV55" s="379"/>
      <c r="DW55" s="379"/>
      <c r="DX55" s="379"/>
      <c r="DY55" s="379"/>
      <c r="DZ55" s="379"/>
      <c r="EA55" s="379"/>
      <c r="EB55" s="379"/>
      <c r="EC55" s="379"/>
      <c r="ED55" s="379"/>
      <c r="EE55" s="379"/>
      <c r="EF55" s="379"/>
      <c r="EG55" s="379"/>
      <c r="EH55" s="379"/>
      <c r="EI55" s="379"/>
      <c r="EJ55" s="379"/>
      <c r="EO55" s="366"/>
      <c r="EP55" s="349"/>
      <c r="EQ55" s="349"/>
      <c r="ER55" s="349"/>
      <c r="ES55" s="349"/>
      <c r="ET55" s="349"/>
      <c r="EU55" s="352"/>
      <c r="EV55" s="366">
        <v>7</v>
      </c>
      <c r="EW55" s="349">
        <v>0.9929</v>
      </c>
      <c r="EX55" s="349" t="s">
        <v>419</v>
      </c>
      <c r="EY55" s="520">
        <f t="shared" si="27"/>
        <v>70.159664589642261</v>
      </c>
      <c r="EZ55" s="349" t="str">
        <f t="shared" si="28"/>
        <v>bc</v>
      </c>
      <c r="FA55" s="349"/>
      <c r="FB55" s="352"/>
    </row>
    <row r="56" spans="1:158">
      <c r="A56" s="379">
        <v>6</v>
      </c>
      <c r="B56" s="379">
        <v>4</v>
      </c>
      <c r="C56" s="379">
        <v>17</v>
      </c>
      <c r="D56" s="379">
        <v>42</v>
      </c>
      <c r="E56" s="379"/>
      <c r="F56" s="379"/>
      <c r="G56" s="469"/>
      <c r="H56" s="434"/>
      <c r="I56" s="434"/>
      <c r="J56" s="434"/>
      <c r="K56" s="434"/>
      <c r="L56" s="434"/>
      <c r="M56" s="434"/>
      <c r="N56" s="434"/>
      <c r="O56" s="434"/>
      <c r="P56" s="356"/>
      <c r="Q56" s="469"/>
      <c r="R56" s="434"/>
      <c r="S56" s="434"/>
      <c r="T56" s="434"/>
      <c r="U56" s="434"/>
      <c r="V56" s="434"/>
      <c r="W56" s="434"/>
      <c r="X56" s="434"/>
      <c r="Y56" s="434"/>
      <c r="Z56" s="356"/>
      <c r="AA56" s="469"/>
      <c r="AB56" s="434"/>
      <c r="AC56" s="434"/>
      <c r="AD56" s="434"/>
      <c r="AE56" s="434"/>
      <c r="AF56" s="434"/>
      <c r="AG56" s="434"/>
      <c r="AH56" s="434"/>
      <c r="AI56" s="434"/>
      <c r="AJ56" s="356"/>
      <c r="AK56" s="469"/>
      <c r="AL56" s="434"/>
      <c r="AM56" s="434"/>
      <c r="AN56" s="434"/>
      <c r="AO56" s="434"/>
      <c r="AP56" s="434"/>
      <c r="AQ56" s="434"/>
      <c r="AR56" s="434"/>
      <c r="AS56" s="434"/>
      <c r="AT56" s="356"/>
      <c r="AU56" s="469"/>
      <c r="AV56" s="434"/>
      <c r="AW56" s="434"/>
      <c r="AX56" s="434"/>
      <c r="AY56" s="434"/>
      <c r="AZ56" s="434"/>
      <c r="BA56" s="434"/>
      <c r="BB56" s="434"/>
      <c r="BC56" s="434"/>
      <c r="BD56" s="356"/>
      <c r="BE56" s="379"/>
      <c r="BF56" s="469"/>
      <c r="BG56" s="434"/>
      <c r="BH56" s="434"/>
      <c r="BI56" s="434"/>
      <c r="BJ56" s="434"/>
      <c r="BK56" s="434"/>
      <c r="BL56" s="434"/>
      <c r="BM56" s="434"/>
      <c r="BN56" s="434"/>
      <c r="BO56" s="356"/>
      <c r="BP56" s="469"/>
      <c r="BQ56" s="434"/>
      <c r="BR56" s="434"/>
      <c r="BS56" s="434"/>
      <c r="BT56" s="434"/>
      <c r="BU56" s="434"/>
      <c r="BV56" s="434"/>
      <c r="BW56" s="434"/>
      <c r="BX56" s="434"/>
      <c r="BY56" s="356"/>
      <c r="BZ56" s="469"/>
      <c r="CA56" s="434"/>
      <c r="CB56" s="434"/>
      <c r="CC56" s="434"/>
      <c r="CD56" s="434"/>
      <c r="CE56" s="434"/>
      <c r="CF56" s="434"/>
      <c r="CG56" s="434"/>
      <c r="CH56" s="434"/>
      <c r="CI56" s="356"/>
      <c r="CJ56" s="469"/>
      <c r="CK56" s="434"/>
      <c r="CL56" s="434"/>
      <c r="CM56" s="434"/>
      <c r="CN56" s="434"/>
      <c r="CO56" s="434"/>
      <c r="CP56" s="434"/>
      <c r="CQ56" s="434"/>
      <c r="CR56" s="434"/>
      <c r="CS56" s="356"/>
      <c r="CT56" s="469"/>
      <c r="CU56" s="434"/>
      <c r="CV56" s="434"/>
      <c r="CW56" s="434"/>
      <c r="CX56" s="434"/>
      <c r="CY56" s="434"/>
      <c r="CZ56" s="434"/>
      <c r="DA56" s="434"/>
      <c r="DB56" s="434"/>
      <c r="DC56" s="356"/>
      <c r="DE56" s="379">
        <f t="shared" si="0"/>
        <v>0</v>
      </c>
      <c r="DF56" s="379">
        <f t="shared" si="1"/>
        <v>0</v>
      </c>
      <c r="DG56" s="379">
        <f t="shared" si="2"/>
        <v>0</v>
      </c>
      <c r="DH56" s="379">
        <f t="shared" si="3"/>
        <v>0</v>
      </c>
      <c r="DI56" s="379">
        <f t="shared" si="4"/>
        <v>0</v>
      </c>
      <c r="DJ56" s="470">
        <f t="shared" si="5"/>
        <v>0</v>
      </c>
      <c r="DK56" s="470">
        <f t="shared" si="6"/>
        <v>0</v>
      </c>
      <c r="DL56" s="379">
        <f t="shared" si="7"/>
        <v>0</v>
      </c>
      <c r="DM56" s="379">
        <f t="shared" si="8"/>
        <v>0</v>
      </c>
      <c r="DN56" s="379">
        <f t="shared" si="9"/>
        <v>0</v>
      </c>
      <c r="DP56" s="379"/>
      <c r="DQ56" s="379"/>
      <c r="DR56" s="379"/>
      <c r="DS56" s="379"/>
      <c r="DT56" s="379"/>
      <c r="DU56" s="379"/>
      <c r="DV56" s="379"/>
      <c r="DW56" s="379"/>
      <c r="DX56" s="379"/>
      <c r="DY56" s="379"/>
      <c r="DZ56" s="379"/>
      <c r="EA56" s="379"/>
      <c r="EB56" s="379"/>
      <c r="EC56" s="379"/>
      <c r="ED56" s="379"/>
      <c r="EE56" s="379"/>
      <c r="EF56" s="379"/>
      <c r="EG56" s="379"/>
      <c r="EH56" s="379"/>
      <c r="EI56" s="379"/>
      <c r="EJ56" s="379"/>
      <c r="EO56" s="366" t="s">
        <v>299</v>
      </c>
      <c r="EP56" s="349"/>
      <c r="EQ56" s="349"/>
      <c r="ER56" s="349"/>
      <c r="ES56" s="349"/>
      <c r="ET56" s="349"/>
      <c r="EU56" s="352"/>
      <c r="EV56" s="366">
        <v>8</v>
      </c>
      <c r="EW56" s="349">
        <v>0.2868</v>
      </c>
      <c r="EX56" s="349" t="s">
        <v>418</v>
      </c>
      <c r="EY56" s="520">
        <f t="shared" si="27"/>
        <v>8.0023575764712298</v>
      </c>
      <c r="EZ56" s="349" t="str">
        <f t="shared" si="28"/>
        <v>d</v>
      </c>
      <c r="FA56" s="349"/>
      <c r="FB56" s="352"/>
    </row>
    <row r="57" spans="1:158">
      <c r="A57" s="379">
        <v>8</v>
      </c>
      <c r="B57" s="379">
        <v>4</v>
      </c>
      <c r="C57" s="379">
        <v>18</v>
      </c>
      <c r="D57" s="379">
        <v>43</v>
      </c>
      <c r="E57" s="379"/>
      <c r="F57" s="379"/>
      <c r="G57" s="469"/>
      <c r="H57" s="434"/>
      <c r="I57" s="434"/>
      <c r="J57" s="434"/>
      <c r="K57" s="434"/>
      <c r="L57" s="434"/>
      <c r="M57" s="434"/>
      <c r="N57" s="434"/>
      <c r="O57" s="434"/>
      <c r="P57" s="356"/>
      <c r="Q57" s="469"/>
      <c r="R57" s="434"/>
      <c r="S57" s="434"/>
      <c r="T57" s="434"/>
      <c r="U57" s="434"/>
      <c r="V57" s="434"/>
      <c r="W57" s="434"/>
      <c r="X57" s="434"/>
      <c r="Y57" s="434"/>
      <c r="Z57" s="356"/>
      <c r="AA57" s="469"/>
      <c r="AB57" s="434"/>
      <c r="AC57" s="434"/>
      <c r="AD57" s="434"/>
      <c r="AE57" s="434"/>
      <c r="AF57" s="434"/>
      <c r="AG57" s="434"/>
      <c r="AH57" s="434"/>
      <c r="AI57" s="434"/>
      <c r="AJ57" s="356"/>
      <c r="AK57" s="469"/>
      <c r="AL57" s="434"/>
      <c r="AM57" s="434"/>
      <c r="AN57" s="434"/>
      <c r="AO57" s="434"/>
      <c r="AP57" s="434"/>
      <c r="AQ57" s="434"/>
      <c r="AR57" s="434"/>
      <c r="AS57" s="434"/>
      <c r="AT57" s="356"/>
      <c r="AU57" s="469"/>
      <c r="AV57" s="434"/>
      <c r="AW57" s="434"/>
      <c r="AX57" s="434"/>
      <c r="AY57" s="434"/>
      <c r="AZ57" s="434"/>
      <c r="BA57" s="434"/>
      <c r="BB57" s="434"/>
      <c r="BC57" s="434"/>
      <c r="BD57" s="356"/>
      <c r="BE57" s="379"/>
      <c r="BF57" s="469"/>
      <c r="BG57" s="434"/>
      <c r="BH57" s="434"/>
      <c r="BI57" s="434"/>
      <c r="BJ57" s="434"/>
      <c r="BK57" s="434"/>
      <c r="BL57" s="434"/>
      <c r="BM57" s="434"/>
      <c r="BN57" s="434"/>
      <c r="BO57" s="356"/>
      <c r="BP57" s="469"/>
      <c r="BQ57" s="434"/>
      <c r="BR57" s="434"/>
      <c r="BS57" s="434"/>
      <c r="BT57" s="434"/>
      <c r="BU57" s="434"/>
      <c r="BV57" s="434"/>
      <c r="BW57" s="434"/>
      <c r="BX57" s="434"/>
      <c r="BY57" s="356"/>
      <c r="BZ57" s="469"/>
      <c r="CA57" s="434"/>
      <c r="CB57" s="434"/>
      <c r="CC57" s="434"/>
      <c r="CD57" s="434"/>
      <c r="CE57" s="434"/>
      <c r="CF57" s="434"/>
      <c r="CG57" s="434"/>
      <c r="CH57" s="434"/>
      <c r="CI57" s="356"/>
      <c r="CJ57" s="469"/>
      <c r="CK57" s="434"/>
      <c r="CL57" s="434"/>
      <c r="CM57" s="434"/>
      <c r="CN57" s="434"/>
      <c r="CO57" s="434"/>
      <c r="CP57" s="434"/>
      <c r="CQ57" s="434"/>
      <c r="CR57" s="434"/>
      <c r="CS57" s="356"/>
      <c r="CT57" s="469"/>
      <c r="CU57" s="434"/>
      <c r="CV57" s="434"/>
      <c r="CW57" s="434"/>
      <c r="CX57" s="434"/>
      <c r="CY57" s="434"/>
      <c r="CZ57" s="434"/>
      <c r="DA57" s="434"/>
      <c r="DB57" s="434"/>
      <c r="DC57" s="356"/>
      <c r="DE57" s="379">
        <f t="shared" si="0"/>
        <v>0</v>
      </c>
      <c r="DF57" s="379">
        <f t="shared" si="1"/>
        <v>0</v>
      </c>
      <c r="DG57" s="379">
        <f t="shared" si="2"/>
        <v>0</v>
      </c>
      <c r="DH57" s="379">
        <f t="shared" si="3"/>
        <v>0</v>
      </c>
      <c r="DI57" s="379">
        <f t="shared" si="4"/>
        <v>0</v>
      </c>
      <c r="DJ57" s="470">
        <f t="shared" si="5"/>
        <v>0</v>
      </c>
      <c r="DK57" s="470">
        <f t="shared" si="6"/>
        <v>0</v>
      </c>
      <c r="DL57" s="379">
        <f t="shared" si="7"/>
        <v>0</v>
      </c>
      <c r="DM57" s="379">
        <f t="shared" si="8"/>
        <v>0</v>
      </c>
      <c r="DN57" s="379">
        <f t="shared" si="9"/>
        <v>0</v>
      </c>
      <c r="DP57" s="379"/>
      <c r="DQ57" s="379"/>
      <c r="DR57" s="379"/>
      <c r="DS57" s="379"/>
      <c r="DT57" s="379"/>
      <c r="DU57" s="379"/>
      <c r="DV57" s="379"/>
      <c r="DW57" s="379"/>
      <c r="DX57" s="379"/>
      <c r="DY57" s="379"/>
      <c r="DZ57" s="379"/>
      <c r="EA57" s="379"/>
      <c r="EB57" s="379"/>
      <c r="EC57" s="379"/>
      <c r="ED57" s="379"/>
      <c r="EE57" s="379"/>
      <c r="EF57" s="379"/>
      <c r="EG57" s="379"/>
      <c r="EH57" s="379"/>
      <c r="EI57" s="379"/>
      <c r="EJ57" s="379"/>
      <c r="EO57" s="366" t="s">
        <v>302</v>
      </c>
      <c r="EP57" s="349"/>
      <c r="EQ57" s="349"/>
      <c r="ER57" s="349"/>
      <c r="ES57" s="349"/>
      <c r="ET57" s="349"/>
      <c r="EU57" s="352"/>
      <c r="EV57" s="366">
        <v>9</v>
      </c>
      <c r="EW57" s="349">
        <v>0</v>
      </c>
      <c r="EX57" s="349" t="s">
        <v>49</v>
      </c>
      <c r="EY57" s="520">
        <f t="shared" si="27"/>
        <v>0</v>
      </c>
      <c r="EZ57" s="349" t="str">
        <f t="shared" si="28"/>
        <v>e</v>
      </c>
      <c r="FA57" s="349"/>
      <c r="FB57" s="352"/>
    </row>
    <row r="58" spans="1:158">
      <c r="A58" s="379">
        <v>5</v>
      </c>
      <c r="B58" s="379">
        <v>4</v>
      </c>
      <c r="C58" s="379">
        <v>19</v>
      </c>
      <c r="D58" s="379">
        <v>44</v>
      </c>
      <c r="E58" s="379"/>
      <c r="F58" s="379"/>
      <c r="G58" s="469"/>
      <c r="H58" s="434"/>
      <c r="I58" s="434"/>
      <c r="J58" s="434"/>
      <c r="K58" s="434"/>
      <c r="L58" s="434"/>
      <c r="M58" s="434"/>
      <c r="N58" s="434"/>
      <c r="O58" s="434"/>
      <c r="P58" s="356"/>
      <c r="Q58" s="469"/>
      <c r="R58" s="434"/>
      <c r="S58" s="434"/>
      <c r="T58" s="434"/>
      <c r="U58" s="434"/>
      <c r="V58" s="434"/>
      <c r="W58" s="434"/>
      <c r="X58" s="434"/>
      <c r="Y58" s="434"/>
      <c r="Z58" s="356"/>
      <c r="AA58" s="469"/>
      <c r="AB58" s="434"/>
      <c r="AC58" s="434"/>
      <c r="AD58" s="434"/>
      <c r="AE58" s="434"/>
      <c r="AF58" s="434"/>
      <c r="AG58" s="434"/>
      <c r="AH58" s="434"/>
      <c r="AI58" s="434"/>
      <c r="AJ58" s="356"/>
      <c r="AK58" s="469"/>
      <c r="AL58" s="434"/>
      <c r="AM58" s="434"/>
      <c r="AN58" s="434"/>
      <c r="AO58" s="434"/>
      <c r="AP58" s="434"/>
      <c r="AQ58" s="434"/>
      <c r="AR58" s="434"/>
      <c r="AS58" s="434"/>
      <c r="AT58" s="356"/>
      <c r="AU58" s="469"/>
      <c r="AV58" s="434"/>
      <c r="AW58" s="434"/>
      <c r="AX58" s="434"/>
      <c r="AY58" s="434"/>
      <c r="AZ58" s="434"/>
      <c r="BA58" s="434"/>
      <c r="BB58" s="434"/>
      <c r="BC58" s="434"/>
      <c r="BD58" s="356"/>
      <c r="BE58" s="379"/>
      <c r="BF58" s="469"/>
      <c r="BG58" s="434"/>
      <c r="BH58" s="434"/>
      <c r="BI58" s="434"/>
      <c r="BJ58" s="434"/>
      <c r="BK58" s="434"/>
      <c r="BL58" s="434"/>
      <c r="BM58" s="434"/>
      <c r="BN58" s="434"/>
      <c r="BO58" s="356"/>
      <c r="BP58" s="469"/>
      <c r="BQ58" s="434"/>
      <c r="BR58" s="434"/>
      <c r="BS58" s="434"/>
      <c r="BT58" s="434"/>
      <c r="BU58" s="434"/>
      <c r="BV58" s="434"/>
      <c r="BW58" s="434"/>
      <c r="BX58" s="434"/>
      <c r="BY58" s="356"/>
      <c r="BZ58" s="469"/>
      <c r="CA58" s="434"/>
      <c r="CB58" s="434"/>
      <c r="CC58" s="434"/>
      <c r="CD58" s="434"/>
      <c r="CE58" s="434"/>
      <c r="CF58" s="434"/>
      <c r="CG58" s="434"/>
      <c r="CH58" s="434"/>
      <c r="CI58" s="356"/>
      <c r="CJ58" s="469"/>
      <c r="CK58" s="434"/>
      <c r="CL58" s="434"/>
      <c r="CM58" s="434"/>
      <c r="CN58" s="434"/>
      <c r="CO58" s="434"/>
      <c r="CP58" s="434"/>
      <c r="CQ58" s="434"/>
      <c r="CR58" s="434"/>
      <c r="CS58" s="356"/>
      <c r="CT58" s="469"/>
      <c r="CU58" s="434"/>
      <c r="CV58" s="434"/>
      <c r="CW58" s="434"/>
      <c r="CX58" s="434"/>
      <c r="CY58" s="434"/>
      <c r="CZ58" s="434"/>
      <c r="DA58" s="434"/>
      <c r="DB58" s="434"/>
      <c r="DC58" s="356"/>
      <c r="DE58" s="379">
        <f t="shared" si="0"/>
        <v>0</v>
      </c>
      <c r="DF58" s="379">
        <f t="shared" si="1"/>
        <v>0</v>
      </c>
      <c r="DG58" s="379">
        <f t="shared" si="2"/>
        <v>0</v>
      </c>
      <c r="DH58" s="379">
        <f t="shared" si="3"/>
        <v>0</v>
      </c>
      <c r="DI58" s="379">
        <f t="shared" si="4"/>
        <v>0</v>
      </c>
      <c r="DJ58" s="470">
        <f t="shared" si="5"/>
        <v>0</v>
      </c>
      <c r="DK58" s="470">
        <f t="shared" si="6"/>
        <v>0</v>
      </c>
      <c r="DL58" s="379">
        <f t="shared" si="7"/>
        <v>0</v>
      </c>
      <c r="DM58" s="379">
        <f t="shared" si="8"/>
        <v>0</v>
      </c>
      <c r="DN58" s="379">
        <f t="shared" si="9"/>
        <v>0</v>
      </c>
      <c r="DP58" s="379"/>
      <c r="DQ58" s="379"/>
      <c r="DR58" s="379"/>
      <c r="DS58" s="379"/>
      <c r="DT58" s="379"/>
      <c r="DU58" s="379"/>
      <c r="DV58" s="379"/>
      <c r="DW58" s="379"/>
      <c r="DX58" s="379"/>
      <c r="DY58" s="379"/>
      <c r="DZ58" s="379"/>
      <c r="EA58" s="379"/>
      <c r="EB58" s="379"/>
      <c r="EC58" s="379"/>
      <c r="ED58" s="379"/>
      <c r="EE58" s="379"/>
      <c r="EF58" s="379"/>
      <c r="EG58" s="379"/>
      <c r="EH58" s="379"/>
      <c r="EI58" s="379"/>
      <c r="EJ58" s="379"/>
      <c r="EO58" s="366" t="s">
        <v>478</v>
      </c>
      <c r="EP58" s="349"/>
      <c r="EQ58" s="349"/>
      <c r="ER58" s="349"/>
      <c r="ES58" s="349"/>
      <c r="ET58" s="349"/>
      <c r="EU58" s="352"/>
      <c r="EV58" s="366">
        <v>10</v>
      </c>
      <c r="EW58" s="349">
        <v>0.81459999999999999</v>
      </c>
      <c r="EX58" s="349" t="s">
        <v>420</v>
      </c>
      <c r="EY58" s="520">
        <f t="shared" si="27"/>
        <v>52.918523824286055</v>
      </c>
      <c r="EZ58" s="349" t="str">
        <f t="shared" si="28"/>
        <v>c</v>
      </c>
      <c r="FA58" s="349"/>
      <c r="FB58" s="352"/>
    </row>
    <row r="59" spans="1:158">
      <c r="A59" s="379">
        <v>11</v>
      </c>
      <c r="B59" s="379">
        <v>4</v>
      </c>
      <c r="C59" s="379">
        <v>20</v>
      </c>
      <c r="D59" s="379">
        <v>45</v>
      </c>
      <c r="E59" s="379"/>
      <c r="F59" s="379"/>
      <c r="G59" s="469"/>
      <c r="H59" s="434"/>
      <c r="I59" s="434"/>
      <c r="J59" s="434"/>
      <c r="K59" s="434"/>
      <c r="L59" s="434"/>
      <c r="M59" s="434"/>
      <c r="N59" s="434"/>
      <c r="O59" s="434"/>
      <c r="P59" s="356"/>
      <c r="Q59" s="469"/>
      <c r="R59" s="434"/>
      <c r="S59" s="434"/>
      <c r="T59" s="434"/>
      <c r="U59" s="434"/>
      <c r="V59" s="434"/>
      <c r="W59" s="434"/>
      <c r="X59" s="434"/>
      <c r="Y59" s="434"/>
      <c r="Z59" s="356"/>
      <c r="AA59" s="469"/>
      <c r="AB59" s="434"/>
      <c r="AC59" s="434"/>
      <c r="AD59" s="434"/>
      <c r="AE59" s="434"/>
      <c r="AF59" s="434"/>
      <c r="AG59" s="434"/>
      <c r="AH59" s="434"/>
      <c r="AI59" s="434"/>
      <c r="AJ59" s="356"/>
      <c r="AK59" s="469"/>
      <c r="AL59" s="434"/>
      <c r="AM59" s="434"/>
      <c r="AN59" s="434"/>
      <c r="AO59" s="434"/>
      <c r="AP59" s="434"/>
      <c r="AQ59" s="434"/>
      <c r="AR59" s="434"/>
      <c r="AS59" s="434"/>
      <c r="AT59" s="356"/>
      <c r="AU59" s="469"/>
      <c r="AV59" s="434"/>
      <c r="AW59" s="434"/>
      <c r="AX59" s="434"/>
      <c r="AY59" s="434"/>
      <c r="AZ59" s="434"/>
      <c r="BA59" s="434"/>
      <c r="BB59" s="434"/>
      <c r="BC59" s="434"/>
      <c r="BD59" s="356"/>
      <c r="BE59" s="379"/>
      <c r="BF59" s="469"/>
      <c r="BG59" s="434"/>
      <c r="BH59" s="434"/>
      <c r="BI59" s="434"/>
      <c r="BJ59" s="434"/>
      <c r="BK59" s="434"/>
      <c r="BL59" s="434"/>
      <c r="BM59" s="434"/>
      <c r="BN59" s="434"/>
      <c r="BO59" s="356"/>
      <c r="BP59" s="469"/>
      <c r="BQ59" s="434"/>
      <c r="BR59" s="434"/>
      <c r="BS59" s="434"/>
      <c r="BT59" s="434"/>
      <c r="BU59" s="434"/>
      <c r="BV59" s="434"/>
      <c r="BW59" s="434"/>
      <c r="BX59" s="434"/>
      <c r="BY59" s="356"/>
      <c r="BZ59" s="469"/>
      <c r="CA59" s="434"/>
      <c r="CB59" s="434"/>
      <c r="CC59" s="434"/>
      <c r="CD59" s="434"/>
      <c r="CE59" s="434"/>
      <c r="CF59" s="434"/>
      <c r="CG59" s="434"/>
      <c r="CH59" s="434"/>
      <c r="CI59" s="356"/>
      <c r="CJ59" s="469"/>
      <c r="CK59" s="434"/>
      <c r="CL59" s="434"/>
      <c r="CM59" s="434"/>
      <c r="CN59" s="434"/>
      <c r="CO59" s="434"/>
      <c r="CP59" s="434"/>
      <c r="CQ59" s="434"/>
      <c r="CR59" s="434"/>
      <c r="CS59" s="356"/>
      <c r="CT59" s="469"/>
      <c r="CU59" s="434"/>
      <c r="CV59" s="434"/>
      <c r="CW59" s="434"/>
      <c r="CX59" s="434"/>
      <c r="CY59" s="434"/>
      <c r="CZ59" s="434"/>
      <c r="DA59" s="434"/>
      <c r="DB59" s="434"/>
      <c r="DC59" s="356"/>
      <c r="DE59" s="379">
        <f t="shared" si="0"/>
        <v>0</v>
      </c>
      <c r="DF59" s="379">
        <f t="shared" si="1"/>
        <v>0</v>
      </c>
      <c r="DG59" s="379">
        <f t="shared" si="2"/>
        <v>0</v>
      </c>
      <c r="DH59" s="379">
        <f t="shared" si="3"/>
        <v>0</v>
      </c>
      <c r="DI59" s="379">
        <f t="shared" si="4"/>
        <v>0</v>
      </c>
      <c r="DJ59" s="470">
        <f t="shared" si="5"/>
        <v>0</v>
      </c>
      <c r="DK59" s="470">
        <f t="shared" si="6"/>
        <v>0</v>
      </c>
      <c r="DL59" s="379">
        <f t="shared" si="7"/>
        <v>0</v>
      </c>
      <c r="DM59" s="379">
        <f t="shared" si="8"/>
        <v>0</v>
      </c>
      <c r="DN59" s="379">
        <f t="shared" si="9"/>
        <v>0</v>
      </c>
      <c r="DP59" s="379"/>
      <c r="DQ59" s="379"/>
      <c r="DR59" s="379"/>
      <c r="DS59" s="379"/>
      <c r="DT59" s="379"/>
      <c r="DU59" s="379"/>
      <c r="DV59" s="379"/>
      <c r="DW59" s="379"/>
      <c r="DX59" s="379"/>
      <c r="DY59" s="379"/>
      <c r="DZ59" s="379"/>
      <c r="EA59" s="379"/>
      <c r="EB59" s="379"/>
      <c r="EC59" s="379"/>
      <c r="ED59" s="379"/>
      <c r="EE59" s="379"/>
      <c r="EF59" s="379"/>
      <c r="EG59" s="379"/>
      <c r="EH59" s="379"/>
      <c r="EI59" s="379"/>
      <c r="EJ59" s="379"/>
      <c r="EO59" s="366" t="s">
        <v>479</v>
      </c>
      <c r="EP59" s="349"/>
      <c r="EQ59" s="349"/>
      <c r="ER59" s="349"/>
      <c r="ES59" s="349"/>
      <c r="ET59" s="349"/>
      <c r="EU59" s="352"/>
      <c r="EV59" s="366">
        <v>11</v>
      </c>
      <c r="EW59" s="349">
        <v>0.20039999999999999</v>
      </c>
      <c r="EX59" s="349" t="s">
        <v>557</v>
      </c>
      <c r="EY59" s="520">
        <f t="shared" si="27"/>
        <v>3.9625417688616911</v>
      </c>
      <c r="EZ59" s="349" t="str">
        <f t="shared" si="28"/>
        <v>de</v>
      </c>
      <c r="FA59" s="349"/>
      <c r="FB59" s="352"/>
    </row>
    <row r="60" spans="1:158">
      <c r="A60" s="379">
        <v>4</v>
      </c>
      <c r="B60" s="379">
        <v>4</v>
      </c>
      <c r="C60" s="379">
        <v>21</v>
      </c>
      <c r="D60" s="379">
        <v>46</v>
      </c>
      <c r="E60" s="379"/>
      <c r="F60" s="379"/>
      <c r="G60" s="469"/>
      <c r="H60" s="434"/>
      <c r="I60" s="434"/>
      <c r="J60" s="434"/>
      <c r="K60" s="434"/>
      <c r="L60" s="434"/>
      <c r="M60" s="434"/>
      <c r="N60" s="434"/>
      <c r="O60" s="434"/>
      <c r="P60" s="356"/>
      <c r="Q60" s="469"/>
      <c r="R60" s="434"/>
      <c r="S60" s="434"/>
      <c r="T60" s="434"/>
      <c r="U60" s="434"/>
      <c r="V60" s="434"/>
      <c r="W60" s="434"/>
      <c r="X60" s="434"/>
      <c r="Y60" s="434"/>
      <c r="Z60" s="356"/>
      <c r="AA60" s="469"/>
      <c r="AB60" s="434"/>
      <c r="AC60" s="434"/>
      <c r="AD60" s="434"/>
      <c r="AE60" s="434"/>
      <c r="AF60" s="434"/>
      <c r="AG60" s="434"/>
      <c r="AH60" s="434"/>
      <c r="AI60" s="434"/>
      <c r="AJ60" s="356"/>
      <c r="AK60" s="469"/>
      <c r="AL60" s="434"/>
      <c r="AM60" s="434"/>
      <c r="AN60" s="434"/>
      <c r="AO60" s="434"/>
      <c r="AP60" s="434"/>
      <c r="AQ60" s="434"/>
      <c r="AR60" s="434"/>
      <c r="AS60" s="434"/>
      <c r="AT60" s="356"/>
      <c r="AU60" s="469"/>
      <c r="AV60" s="434"/>
      <c r="AW60" s="434"/>
      <c r="AX60" s="434"/>
      <c r="AY60" s="434"/>
      <c r="AZ60" s="434"/>
      <c r="BA60" s="434"/>
      <c r="BB60" s="434"/>
      <c r="BC60" s="434"/>
      <c r="BD60" s="356"/>
      <c r="BE60" s="379"/>
      <c r="BF60" s="469"/>
      <c r="BG60" s="434"/>
      <c r="BH60" s="434"/>
      <c r="BI60" s="434"/>
      <c r="BJ60" s="434"/>
      <c r="BK60" s="434"/>
      <c r="BL60" s="434"/>
      <c r="BM60" s="434"/>
      <c r="BN60" s="434"/>
      <c r="BO60" s="356"/>
      <c r="BP60" s="469"/>
      <c r="BQ60" s="434"/>
      <c r="BR60" s="434"/>
      <c r="BS60" s="434"/>
      <c r="BT60" s="434"/>
      <c r="BU60" s="434"/>
      <c r="BV60" s="434"/>
      <c r="BW60" s="434"/>
      <c r="BX60" s="434"/>
      <c r="BY60" s="356"/>
      <c r="BZ60" s="469"/>
      <c r="CA60" s="434"/>
      <c r="CB60" s="434"/>
      <c r="CC60" s="434"/>
      <c r="CD60" s="434"/>
      <c r="CE60" s="434"/>
      <c r="CF60" s="434"/>
      <c r="CG60" s="434"/>
      <c r="CH60" s="434"/>
      <c r="CI60" s="356"/>
      <c r="CJ60" s="469"/>
      <c r="CK60" s="434"/>
      <c r="CL60" s="434"/>
      <c r="CM60" s="434"/>
      <c r="CN60" s="434"/>
      <c r="CO60" s="434"/>
      <c r="CP60" s="434"/>
      <c r="CQ60" s="434"/>
      <c r="CR60" s="434"/>
      <c r="CS60" s="356"/>
      <c r="CT60" s="469"/>
      <c r="CU60" s="434"/>
      <c r="CV60" s="434"/>
      <c r="CW60" s="434"/>
      <c r="CX60" s="434"/>
      <c r="CY60" s="434"/>
      <c r="CZ60" s="434"/>
      <c r="DA60" s="434"/>
      <c r="DB60" s="434"/>
      <c r="DC60" s="356"/>
      <c r="DE60" s="379">
        <f t="shared" si="0"/>
        <v>0</v>
      </c>
      <c r="DF60" s="379">
        <f t="shared" si="1"/>
        <v>0</v>
      </c>
      <c r="DG60" s="379">
        <f t="shared" si="2"/>
        <v>0</v>
      </c>
      <c r="DH60" s="379">
        <f t="shared" si="3"/>
        <v>0</v>
      </c>
      <c r="DI60" s="379">
        <f t="shared" si="4"/>
        <v>0</v>
      </c>
      <c r="DJ60" s="470">
        <f t="shared" si="5"/>
        <v>0</v>
      </c>
      <c r="DK60" s="470">
        <f t="shared" si="6"/>
        <v>0</v>
      </c>
      <c r="DL60" s="379">
        <f t="shared" si="7"/>
        <v>0</v>
      </c>
      <c r="DM60" s="379">
        <f t="shared" si="8"/>
        <v>0</v>
      </c>
      <c r="DN60" s="379">
        <f t="shared" si="9"/>
        <v>0</v>
      </c>
      <c r="DP60" s="379"/>
      <c r="DQ60" s="379"/>
      <c r="DR60" s="379"/>
      <c r="DS60" s="379"/>
      <c r="DT60" s="379"/>
      <c r="DU60" s="379"/>
      <c r="DV60" s="379"/>
      <c r="DW60" s="379"/>
      <c r="DX60" s="379"/>
      <c r="DY60" s="379"/>
      <c r="DZ60" s="379"/>
      <c r="EA60" s="379"/>
      <c r="EB60" s="379"/>
      <c r="EC60" s="379"/>
      <c r="ED60" s="379"/>
      <c r="EE60" s="379"/>
      <c r="EF60" s="379"/>
      <c r="EG60" s="379"/>
      <c r="EH60" s="379"/>
      <c r="EI60" s="379"/>
      <c r="EJ60" s="379"/>
      <c r="EO60" s="366"/>
      <c r="EP60" s="349"/>
      <c r="EQ60" s="349"/>
      <c r="ER60" s="349"/>
      <c r="ES60" s="349"/>
      <c r="ET60" s="349"/>
      <c r="EU60" s="352"/>
      <c r="EV60" s="366"/>
      <c r="EW60" s="349"/>
      <c r="EX60" s="472" t="s">
        <v>298</v>
      </c>
      <c r="EY60" s="472" t="s">
        <v>422</v>
      </c>
      <c r="EZ60" s="349"/>
      <c r="FA60" s="349"/>
      <c r="FB60" s="352"/>
    </row>
    <row r="61" spans="1:158">
      <c r="A61" s="379">
        <v>2</v>
      </c>
      <c r="B61" s="379">
        <v>4</v>
      </c>
      <c r="C61" s="379">
        <v>22</v>
      </c>
      <c r="D61" s="379">
        <v>47</v>
      </c>
      <c r="E61" s="379"/>
      <c r="F61" s="379"/>
      <c r="G61" s="469"/>
      <c r="H61" s="434"/>
      <c r="I61" s="434"/>
      <c r="J61" s="434"/>
      <c r="K61" s="434"/>
      <c r="L61" s="434"/>
      <c r="M61" s="434"/>
      <c r="N61" s="434"/>
      <c r="O61" s="434"/>
      <c r="P61" s="356"/>
      <c r="Q61" s="469"/>
      <c r="R61" s="434"/>
      <c r="S61" s="434"/>
      <c r="T61" s="434"/>
      <c r="U61" s="434"/>
      <c r="V61" s="434"/>
      <c r="W61" s="434"/>
      <c r="X61" s="434"/>
      <c r="Y61" s="434"/>
      <c r="Z61" s="356"/>
      <c r="AA61" s="469"/>
      <c r="AB61" s="434"/>
      <c r="AC61" s="434"/>
      <c r="AD61" s="434"/>
      <c r="AE61" s="434"/>
      <c r="AF61" s="434"/>
      <c r="AG61" s="434"/>
      <c r="AH61" s="434"/>
      <c r="AI61" s="434"/>
      <c r="AJ61" s="356"/>
      <c r="AK61" s="469"/>
      <c r="AL61" s="434"/>
      <c r="AM61" s="434"/>
      <c r="AN61" s="434"/>
      <c r="AO61" s="434"/>
      <c r="AP61" s="434"/>
      <c r="AQ61" s="434"/>
      <c r="AR61" s="434"/>
      <c r="AS61" s="434"/>
      <c r="AT61" s="356"/>
      <c r="AU61" s="469"/>
      <c r="AV61" s="434"/>
      <c r="AW61" s="434"/>
      <c r="AX61" s="434"/>
      <c r="AY61" s="434"/>
      <c r="AZ61" s="434"/>
      <c r="BA61" s="434"/>
      <c r="BB61" s="434"/>
      <c r="BC61" s="434"/>
      <c r="BD61" s="356"/>
      <c r="BE61" s="379"/>
      <c r="BF61" s="469"/>
      <c r="BG61" s="434"/>
      <c r="BH61" s="434"/>
      <c r="BI61" s="434"/>
      <c r="BJ61" s="434"/>
      <c r="BK61" s="434"/>
      <c r="BL61" s="434"/>
      <c r="BM61" s="434"/>
      <c r="BN61" s="434"/>
      <c r="BO61" s="356"/>
      <c r="BP61" s="469"/>
      <c r="BQ61" s="434"/>
      <c r="BR61" s="434"/>
      <c r="BS61" s="434"/>
      <c r="BT61" s="434"/>
      <c r="BU61" s="434"/>
      <c r="BV61" s="434"/>
      <c r="BW61" s="434"/>
      <c r="BX61" s="434"/>
      <c r="BY61" s="356"/>
      <c r="BZ61" s="469"/>
      <c r="CA61" s="434"/>
      <c r="CB61" s="434"/>
      <c r="CC61" s="434"/>
      <c r="CD61" s="434"/>
      <c r="CE61" s="434"/>
      <c r="CF61" s="434"/>
      <c r="CG61" s="434"/>
      <c r="CH61" s="434"/>
      <c r="CI61" s="356"/>
      <c r="CJ61" s="469"/>
      <c r="CK61" s="434"/>
      <c r="CL61" s="434"/>
      <c r="CM61" s="434"/>
      <c r="CN61" s="434"/>
      <c r="CO61" s="434"/>
      <c r="CP61" s="434"/>
      <c r="CQ61" s="434"/>
      <c r="CR61" s="434"/>
      <c r="CS61" s="356"/>
      <c r="CT61" s="469"/>
      <c r="CU61" s="434"/>
      <c r="CV61" s="434"/>
      <c r="CW61" s="434"/>
      <c r="CX61" s="434"/>
      <c r="CY61" s="434"/>
      <c r="CZ61" s="434"/>
      <c r="DA61" s="434"/>
      <c r="DB61" s="434"/>
      <c r="DC61" s="356"/>
      <c r="DE61" s="379">
        <f t="shared" si="0"/>
        <v>0</v>
      </c>
      <c r="DF61" s="379">
        <f t="shared" si="1"/>
        <v>0</v>
      </c>
      <c r="DG61" s="379">
        <f t="shared" si="2"/>
        <v>0</v>
      </c>
      <c r="DH61" s="379">
        <f t="shared" si="3"/>
        <v>0</v>
      </c>
      <c r="DI61" s="379">
        <f t="shared" si="4"/>
        <v>0</v>
      </c>
      <c r="DJ61" s="470">
        <f t="shared" si="5"/>
        <v>0</v>
      </c>
      <c r="DK61" s="470">
        <f t="shared" si="6"/>
        <v>0</v>
      </c>
      <c r="DL61" s="379">
        <f t="shared" si="7"/>
        <v>0</v>
      </c>
      <c r="DM61" s="379">
        <f t="shared" si="8"/>
        <v>0</v>
      </c>
      <c r="DN61" s="379">
        <f t="shared" si="9"/>
        <v>0</v>
      </c>
      <c r="DP61" s="379"/>
      <c r="DQ61" s="379"/>
      <c r="DR61" s="379"/>
      <c r="DS61" s="379"/>
      <c r="DT61" s="379"/>
      <c r="DU61" s="379"/>
      <c r="DV61" s="379"/>
      <c r="DW61" s="379"/>
      <c r="DX61" s="379"/>
      <c r="DY61" s="379"/>
      <c r="DZ61" s="379"/>
      <c r="EA61" s="379"/>
      <c r="EB61" s="379"/>
      <c r="EC61" s="379"/>
      <c r="ED61" s="379"/>
      <c r="EE61" s="379"/>
      <c r="EF61" s="379"/>
      <c r="EG61" s="379"/>
      <c r="EH61" s="379"/>
      <c r="EI61" s="379"/>
      <c r="EJ61" s="379"/>
      <c r="EO61" s="366" t="s">
        <v>480</v>
      </c>
      <c r="EP61" s="349"/>
      <c r="EQ61" s="349"/>
      <c r="ER61" s="349"/>
      <c r="ES61" s="349"/>
      <c r="ET61" s="349"/>
      <c r="EU61" s="352"/>
      <c r="EX61" s="353" t="s">
        <v>300</v>
      </c>
      <c r="EY61" s="521" t="s">
        <v>558</v>
      </c>
    </row>
    <row r="62" spans="1:158">
      <c r="A62" s="379">
        <v>1</v>
      </c>
      <c r="B62" s="379">
        <v>4</v>
      </c>
      <c r="C62" s="379">
        <v>23</v>
      </c>
      <c r="D62" s="379">
        <v>48</v>
      </c>
      <c r="E62" s="379"/>
      <c r="F62" s="379"/>
      <c r="G62" s="469"/>
      <c r="H62" s="434"/>
      <c r="I62" s="434"/>
      <c r="J62" s="434"/>
      <c r="K62" s="434"/>
      <c r="L62" s="434"/>
      <c r="M62" s="434"/>
      <c r="N62" s="434"/>
      <c r="O62" s="434"/>
      <c r="P62" s="356"/>
      <c r="Q62" s="469"/>
      <c r="R62" s="434"/>
      <c r="S62" s="434"/>
      <c r="T62" s="434"/>
      <c r="U62" s="434"/>
      <c r="V62" s="434"/>
      <c r="W62" s="434"/>
      <c r="X62" s="434"/>
      <c r="Y62" s="434"/>
      <c r="Z62" s="356"/>
      <c r="AA62" s="469"/>
      <c r="AB62" s="434"/>
      <c r="AC62" s="434"/>
      <c r="AD62" s="434"/>
      <c r="AE62" s="434"/>
      <c r="AF62" s="434"/>
      <c r="AG62" s="434"/>
      <c r="AH62" s="434"/>
      <c r="AI62" s="434"/>
      <c r="AJ62" s="356"/>
      <c r="AK62" s="469"/>
      <c r="AL62" s="434"/>
      <c r="AM62" s="434"/>
      <c r="AN62" s="434"/>
      <c r="AO62" s="434"/>
      <c r="AP62" s="434"/>
      <c r="AQ62" s="434"/>
      <c r="AR62" s="434"/>
      <c r="AS62" s="434"/>
      <c r="AT62" s="356"/>
      <c r="AU62" s="469"/>
      <c r="AV62" s="434"/>
      <c r="AW62" s="434"/>
      <c r="AX62" s="434"/>
      <c r="AY62" s="434"/>
      <c r="AZ62" s="434"/>
      <c r="BA62" s="434"/>
      <c r="BB62" s="434"/>
      <c r="BC62" s="434"/>
      <c r="BD62" s="356"/>
      <c r="BE62" s="379"/>
      <c r="BF62" s="469"/>
      <c r="BG62" s="434"/>
      <c r="BH62" s="434"/>
      <c r="BI62" s="434"/>
      <c r="BJ62" s="434"/>
      <c r="BK62" s="434"/>
      <c r="BL62" s="434"/>
      <c r="BM62" s="434"/>
      <c r="BN62" s="434"/>
      <c r="BO62" s="356"/>
      <c r="BP62" s="469"/>
      <c r="BQ62" s="434"/>
      <c r="BR62" s="434"/>
      <c r="BS62" s="434"/>
      <c r="BT62" s="434"/>
      <c r="BU62" s="434"/>
      <c r="BV62" s="434"/>
      <c r="BW62" s="434"/>
      <c r="BX62" s="434"/>
      <c r="BY62" s="356"/>
      <c r="BZ62" s="469"/>
      <c r="CA62" s="434"/>
      <c r="CB62" s="434"/>
      <c r="CC62" s="434"/>
      <c r="CD62" s="434"/>
      <c r="CE62" s="434"/>
      <c r="CF62" s="434"/>
      <c r="CG62" s="434"/>
      <c r="CH62" s="434"/>
      <c r="CI62" s="356"/>
      <c r="CJ62" s="469"/>
      <c r="CK62" s="434"/>
      <c r="CL62" s="434"/>
      <c r="CM62" s="434"/>
      <c r="CN62" s="434"/>
      <c r="CO62" s="434"/>
      <c r="CP62" s="434"/>
      <c r="CQ62" s="434"/>
      <c r="CR62" s="434"/>
      <c r="CS62" s="356"/>
      <c r="CT62" s="469"/>
      <c r="CU62" s="434"/>
      <c r="CV62" s="434"/>
      <c r="CW62" s="434"/>
      <c r="CX62" s="434"/>
      <c r="CY62" s="434"/>
      <c r="CZ62" s="434"/>
      <c r="DA62" s="434"/>
      <c r="DB62" s="434"/>
      <c r="DC62" s="356"/>
      <c r="DE62" s="379">
        <f t="shared" si="0"/>
        <v>0</v>
      </c>
      <c r="DF62" s="379">
        <f t="shared" si="1"/>
        <v>0</v>
      </c>
      <c r="DG62" s="379">
        <f t="shared" si="2"/>
        <v>0</v>
      </c>
      <c r="DH62" s="379">
        <f t="shared" si="3"/>
        <v>0</v>
      </c>
      <c r="DI62" s="379">
        <f t="shared" si="4"/>
        <v>0</v>
      </c>
      <c r="DJ62" s="470">
        <f t="shared" si="5"/>
        <v>0</v>
      </c>
      <c r="DK62" s="470">
        <f t="shared" si="6"/>
        <v>0</v>
      </c>
      <c r="DL62" s="379">
        <f t="shared" si="7"/>
        <v>0</v>
      </c>
      <c r="DM62" s="379">
        <f t="shared" si="8"/>
        <v>0</v>
      </c>
      <c r="DN62" s="379">
        <f t="shared" si="9"/>
        <v>0</v>
      </c>
      <c r="DP62" s="379"/>
      <c r="DQ62" s="379"/>
      <c r="DR62" s="379"/>
      <c r="DS62" s="379"/>
      <c r="DT62" s="379"/>
      <c r="DU62" s="379"/>
      <c r="DV62" s="379"/>
      <c r="DW62" s="379"/>
      <c r="DX62" s="379"/>
      <c r="DY62" s="379"/>
      <c r="DZ62" s="379"/>
      <c r="EA62" s="379"/>
      <c r="EB62" s="379"/>
      <c r="EC62" s="379"/>
      <c r="ED62" s="379"/>
      <c r="EE62" s="379"/>
      <c r="EF62" s="379"/>
      <c r="EG62" s="379"/>
      <c r="EH62" s="379"/>
      <c r="EI62" s="379"/>
      <c r="EJ62" s="379"/>
      <c r="EO62" s="366"/>
      <c r="EP62" s="349"/>
      <c r="EQ62" s="349"/>
      <c r="ER62" s="349"/>
      <c r="ES62" s="349"/>
      <c r="ET62" s="349"/>
      <c r="EU62" s="352"/>
    </row>
    <row r="63" spans="1:158">
      <c r="A63" s="379">
        <v>9</v>
      </c>
      <c r="B63" s="379">
        <v>4</v>
      </c>
      <c r="C63" s="379">
        <v>24</v>
      </c>
      <c r="D63" s="379">
        <v>49</v>
      </c>
      <c r="E63" s="379"/>
      <c r="F63" s="379"/>
      <c r="G63" s="469"/>
      <c r="H63" s="434"/>
      <c r="I63" s="434"/>
      <c r="J63" s="434"/>
      <c r="K63" s="434"/>
      <c r="L63" s="434"/>
      <c r="M63" s="434"/>
      <c r="N63" s="434"/>
      <c r="O63" s="434"/>
      <c r="P63" s="356"/>
      <c r="Q63" s="469"/>
      <c r="R63" s="434"/>
      <c r="S63" s="434"/>
      <c r="T63" s="434"/>
      <c r="U63" s="434"/>
      <c r="V63" s="434"/>
      <c r="W63" s="434"/>
      <c r="X63" s="434"/>
      <c r="Y63" s="434"/>
      <c r="Z63" s="356"/>
      <c r="AA63" s="469"/>
      <c r="AB63" s="434"/>
      <c r="AC63" s="434"/>
      <c r="AD63" s="434"/>
      <c r="AE63" s="434"/>
      <c r="AF63" s="434"/>
      <c r="AG63" s="434"/>
      <c r="AH63" s="434"/>
      <c r="AI63" s="434"/>
      <c r="AJ63" s="356"/>
      <c r="AK63" s="469"/>
      <c r="AL63" s="434"/>
      <c r="AM63" s="434"/>
      <c r="AN63" s="434"/>
      <c r="AO63" s="434"/>
      <c r="AP63" s="434"/>
      <c r="AQ63" s="434"/>
      <c r="AR63" s="434"/>
      <c r="AS63" s="434"/>
      <c r="AT63" s="356"/>
      <c r="AU63" s="469"/>
      <c r="AV63" s="434"/>
      <c r="AW63" s="434"/>
      <c r="AX63" s="434"/>
      <c r="AY63" s="434"/>
      <c r="AZ63" s="434"/>
      <c r="BA63" s="434"/>
      <c r="BB63" s="434"/>
      <c r="BC63" s="434"/>
      <c r="BD63" s="356"/>
      <c r="BE63" s="379"/>
      <c r="BF63" s="469"/>
      <c r="BG63" s="434"/>
      <c r="BH63" s="434"/>
      <c r="BI63" s="434"/>
      <c r="BJ63" s="434"/>
      <c r="BK63" s="434"/>
      <c r="BL63" s="434"/>
      <c r="BM63" s="434"/>
      <c r="BN63" s="434"/>
      <c r="BO63" s="356"/>
      <c r="BP63" s="469"/>
      <c r="BQ63" s="434"/>
      <c r="BR63" s="434"/>
      <c r="BS63" s="434"/>
      <c r="BT63" s="434"/>
      <c r="BU63" s="434"/>
      <c r="BV63" s="434"/>
      <c r="BW63" s="434"/>
      <c r="BX63" s="434"/>
      <c r="BY63" s="356"/>
      <c r="BZ63" s="469"/>
      <c r="CA63" s="434"/>
      <c r="CB63" s="434"/>
      <c r="CC63" s="434"/>
      <c r="CD63" s="434"/>
      <c r="CE63" s="434"/>
      <c r="CF63" s="434"/>
      <c r="CG63" s="434"/>
      <c r="CH63" s="434"/>
      <c r="CI63" s="356"/>
      <c r="CJ63" s="469"/>
      <c r="CK63" s="434"/>
      <c r="CL63" s="434"/>
      <c r="CM63" s="434"/>
      <c r="CN63" s="434"/>
      <c r="CO63" s="434"/>
      <c r="CP63" s="434"/>
      <c r="CQ63" s="434"/>
      <c r="CR63" s="434"/>
      <c r="CS63" s="356"/>
      <c r="CT63" s="469"/>
      <c r="CU63" s="434"/>
      <c r="CV63" s="434"/>
      <c r="CW63" s="434"/>
      <c r="CX63" s="434"/>
      <c r="CY63" s="434"/>
      <c r="CZ63" s="434"/>
      <c r="DA63" s="434"/>
      <c r="DB63" s="434"/>
      <c r="DC63" s="356"/>
      <c r="DE63" s="379">
        <f t="shared" si="0"/>
        <v>0</v>
      </c>
      <c r="DF63" s="379">
        <f t="shared" si="1"/>
        <v>0</v>
      </c>
      <c r="DG63" s="379">
        <f t="shared" si="2"/>
        <v>0</v>
      </c>
      <c r="DH63" s="379">
        <f t="shared" si="3"/>
        <v>0</v>
      </c>
      <c r="DI63" s="379">
        <f t="shared" si="4"/>
        <v>0</v>
      </c>
      <c r="DJ63" s="470">
        <f t="shared" si="5"/>
        <v>0</v>
      </c>
      <c r="DK63" s="470">
        <f t="shared" si="6"/>
        <v>0</v>
      </c>
      <c r="DL63" s="379">
        <f t="shared" si="7"/>
        <v>0</v>
      </c>
      <c r="DM63" s="379">
        <f t="shared" si="8"/>
        <v>0</v>
      </c>
      <c r="DN63" s="379">
        <f t="shared" si="9"/>
        <v>0</v>
      </c>
      <c r="DP63" s="379"/>
      <c r="DQ63" s="379"/>
      <c r="DR63" s="379"/>
      <c r="DS63" s="379"/>
      <c r="DT63" s="379"/>
      <c r="DU63" s="379"/>
      <c r="DV63" s="379"/>
      <c r="DW63" s="379"/>
      <c r="DX63" s="379"/>
      <c r="DY63" s="379"/>
      <c r="DZ63" s="379"/>
      <c r="EA63" s="379"/>
      <c r="EB63" s="379"/>
      <c r="EC63" s="379"/>
      <c r="ED63" s="379"/>
      <c r="EE63" s="379"/>
      <c r="EF63" s="379"/>
      <c r="EG63" s="379"/>
      <c r="EH63" s="379"/>
      <c r="EI63" s="379"/>
      <c r="EJ63" s="379"/>
      <c r="EO63" s="366" t="s">
        <v>481</v>
      </c>
      <c r="EP63" s="349"/>
      <c r="EQ63" s="349"/>
      <c r="ER63" s="349"/>
      <c r="ES63" s="349"/>
      <c r="ET63" s="349"/>
      <c r="EU63" s="352"/>
      <c r="EV63" s="366" t="s">
        <v>547</v>
      </c>
      <c r="EW63" s="349"/>
      <c r="EX63" s="349"/>
      <c r="EY63" s="349"/>
      <c r="EZ63" s="349"/>
      <c r="FA63" s="349"/>
      <c r="FB63" s="352"/>
    </row>
    <row r="64" spans="1:158">
      <c r="A64" s="379">
        <v>3</v>
      </c>
      <c r="B64" s="379">
        <v>4</v>
      </c>
      <c r="C64" s="379">
        <v>25</v>
      </c>
      <c r="D64" s="379">
        <v>50</v>
      </c>
      <c r="E64" s="379"/>
      <c r="F64" s="379"/>
      <c r="G64" s="469"/>
      <c r="H64" s="434"/>
      <c r="I64" s="434"/>
      <c r="J64" s="434"/>
      <c r="K64" s="434"/>
      <c r="L64" s="434"/>
      <c r="M64" s="434"/>
      <c r="N64" s="434"/>
      <c r="O64" s="434"/>
      <c r="P64" s="356"/>
      <c r="Q64" s="469"/>
      <c r="R64" s="434"/>
      <c r="S64" s="434"/>
      <c r="T64" s="434"/>
      <c r="U64" s="434"/>
      <c r="V64" s="434"/>
      <c r="W64" s="434"/>
      <c r="X64" s="434"/>
      <c r="Y64" s="434"/>
      <c r="Z64" s="356"/>
      <c r="AA64" s="469"/>
      <c r="AB64" s="434"/>
      <c r="AC64" s="434"/>
      <c r="AD64" s="434"/>
      <c r="AE64" s="434"/>
      <c r="AF64" s="434"/>
      <c r="AG64" s="434"/>
      <c r="AH64" s="434"/>
      <c r="AI64" s="434"/>
      <c r="AJ64" s="356"/>
      <c r="AK64" s="469"/>
      <c r="AL64" s="434"/>
      <c r="AM64" s="434"/>
      <c r="AN64" s="434"/>
      <c r="AO64" s="434"/>
      <c r="AP64" s="434"/>
      <c r="AQ64" s="434"/>
      <c r="AR64" s="434"/>
      <c r="AS64" s="434"/>
      <c r="AT64" s="356"/>
      <c r="AU64" s="469"/>
      <c r="AV64" s="434"/>
      <c r="AW64" s="434"/>
      <c r="AX64" s="434"/>
      <c r="AY64" s="434"/>
      <c r="AZ64" s="434"/>
      <c r="BA64" s="434"/>
      <c r="BB64" s="434"/>
      <c r="BC64" s="434"/>
      <c r="BD64" s="356"/>
      <c r="BE64" s="379"/>
      <c r="BF64" s="469"/>
      <c r="BG64" s="434"/>
      <c r="BH64" s="434"/>
      <c r="BI64" s="434"/>
      <c r="BJ64" s="434"/>
      <c r="BK64" s="434"/>
      <c r="BL64" s="434"/>
      <c r="BM64" s="434"/>
      <c r="BN64" s="434"/>
      <c r="BO64" s="356"/>
      <c r="BP64" s="469"/>
      <c r="BQ64" s="434"/>
      <c r="BR64" s="434"/>
      <c r="BS64" s="434"/>
      <c r="BT64" s="434"/>
      <c r="BU64" s="434"/>
      <c r="BV64" s="434"/>
      <c r="BW64" s="434"/>
      <c r="BX64" s="434"/>
      <c r="BY64" s="356"/>
      <c r="BZ64" s="469"/>
      <c r="CA64" s="434"/>
      <c r="CB64" s="434"/>
      <c r="CC64" s="434"/>
      <c r="CD64" s="434"/>
      <c r="CE64" s="434"/>
      <c r="CF64" s="434"/>
      <c r="CG64" s="434"/>
      <c r="CH64" s="434"/>
      <c r="CI64" s="356"/>
      <c r="CJ64" s="469"/>
      <c r="CK64" s="434"/>
      <c r="CL64" s="434"/>
      <c r="CM64" s="434"/>
      <c r="CN64" s="434"/>
      <c r="CO64" s="434"/>
      <c r="CP64" s="434"/>
      <c r="CQ64" s="434"/>
      <c r="CR64" s="434"/>
      <c r="CS64" s="356"/>
      <c r="CT64" s="469"/>
      <c r="CU64" s="434"/>
      <c r="CV64" s="434"/>
      <c r="CW64" s="434"/>
      <c r="CX64" s="434"/>
      <c r="CY64" s="434"/>
      <c r="CZ64" s="434"/>
      <c r="DA64" s="434"/>
      <c r="DB64" s="434"/>
      <c r="DC64" s="356"/>
      <c r="DE64" s="379">
        <f t="shared" si="0"/>
        <v>0</v>
      </c>
      <c r="DF64" s="379">
        <f t="shared" si="1"/>
        <v>0</v>
      </c>
      <c r="DG64" s="379">
        <f t="shared" si="2"/>
        <v>0</v>
      </c>
      <c r="DH64" s="379">
        <f t="shared" si="3"/>
        <v>0</v>
      </c>
      <c r="DI64" s="379">
        <f t="shared" si="4"/>
        <v>0</v>
      </c>
      <c r="DJ64" s="470">
        <f t="shared" si="5"/>
        <v>0</v>
      </c>
      <c r="DK64" s="470">
        <f t="shared" si="6"/>
        <v>0</v>
      </c>
      <c r="DL64" s="379">
        <f t="shared" si="7"/>
        <v>0</v>
      </c>
      <c r="DM64" s="379">
        <f t="shared" si="8"/>
        <v>0</v>
      </c>
      <c r="DN64" s="379">
        <f t="shared" si="9"/>
        <v>0</v>
      </c>
      <c r="DP64" s="379"/>
      <c r="DQ64" s="379"/>
      <c r="DR64" s="379"/>
      <c r="DS64" s="379"/>
      <c r="DT64" s="379"/>
      <c r="DU64" s="379"/>
      <c r="DV64" s="379"/>
      <c r="DW64" s="379"/>
      <c r="DX64" s="379"/>
      <c r="DY64" s="379"/>
      <c r="DZ64" s="379"/>
      <c r="EA64" s="379"/>
      <c r="EB64" s="379"/>
      <c r="EC64" s="379"/>
      <c r="ED64" s="379"/>
      <c r="EE64" s="379"/>
      <c r="EF64" s="379"/>
      <c r="EG64" s="379"/>
      <c r="EH64" s="379"/>
      <c r="EI64" s="379"/>
      <c r="EJ64" s="379"/>
      <c r="EO64" s="366"/>
      <c r="EP64" s="349"/>
      <c r="EQ64" s="349"/>
      <c r="ER64" s="349"/>
      <c r="ES64" s="349"/>
      <c r="ET64" s="349"/>
      <c r="EU64" s="352"/>
      <c r="EV64" s="366" t="s">
        <v>548</v>
      </c>
      <c r="EW64" s="349"/>
      <c r="EX64" s="349"/>
      <c r="EY64" s="349"/>
      <c r="EZ64" s="349"/>
      <c r="FA64" s="349"/>
      <c r="FB64" s="352"/>
    </row>
    <row r="65" spans="1:158">
      <c r="A65" s="379"/>
      <c r="B65" s="379"/>
      <c r="C65" s="379"/>
      <c r="D65" s="379"/>
      <c r="E65" s="379"/>
      <c r="F65" s="379"/>
      <c r="G65" s="469"/>
      <c r="H65" s="434"/>
      <c r="I65" s="434"/>
      <c r="J65" s="434"/>
      <c r="K65" s="434"/>
      <c r="L65" s="434"/>
      <c r="M65" s="434"/>
      <c r="N65" s="434"/>
      <c r="O65" s="434"/>
      <c r="P65" s="356"/>
      <c r="Q65" s="469"/>
      <c r="R65" s="434"/>
      <c r="S65" s="434"/>
      <c r="T65" s="434"/>
      <c r="U65" s="434"/>
      <c r="V65" s="434"/>
      <c r="W65" s="434"/>
      <c r="X65" s="434"/>
      <c r="Y65" s="434"/>
      <c r="Z65" s="356"/>
      <c r="AA65" s="469"/>
      <c r="AB65" s="434"/>
      <c r="AC65" s="434"/>
      <c r="AD65" s="434"/>
      <c r="AE65" s="434"/>
      <c r="AF65" s="434"/>
      <c r="AG65" s="434"/>
      <c r="AH65" s="434"/>
      <c r="AI65" s="434"/>
      <c r="AJ65" s="356"/>
      <c r="AK65" s="469"/>
      <c r="AL65" s="434"/>
      <c r="AM65" s="434"/>
      <c r="AN65" s="434"/>
      <c r="AO65" s="434"/>
      <c r="AP65" s="434"/>
      <c r="AQ65" s="434"/>
      <c r="AR65" s="434"/>
      <c r="AS65" s="434"/>
      <c r="AT65" s="356"/>
      <c r="AU65" s="469"/>
      <c r="AV65" s="434"/>
      <c r="AW65" s="434"/>
      <c r="AX65" s="434"/>
      <c r="AY65" s="434"/>
      <c r="AZ65" s="434"/>
      <c r="BA65" s="434"/>
      <c r="BB65" s="434"/>
      <c r="BC65" s="434"/>
      <c r="BD65" s="356"/>
      <c r="BE65" s="379"/>
      <c r="BF65" s="469"/>
      <c r="BG65" s="434"/>
      <c r="BH65" s="434"/>
      <c r="BI65" s="434"/>
      <c r="BJ65" s="434"/>
      <c r="BK65" s="434"/>
      <c r="BL65" s="434"/>
      <c r="BM65" s="434"/>
      <c r="BN65" s="434"/>
      <c r="BO65" s="356"/>
      <c r="BP65" s="469"/>
      <c r="BQ65" s="434"/>
      <c r="BR65" s="434"/>
      <c r="BS65" s="434"/>
      <c r="BT65" s="434"/>
      <c r="BU65" s="434"/>
      <c r="BV65" s="434"/>
      <c r="BW65" s="434"/>
      <c r="BX65" s="434"/>
      <c r="BY65" s="356"/>
      <c r="BZ65" s="469"/>
      <c r="CA65" s="434"/>
      <c r="CB65" s="434"/>
      <c r="CC65" s="434"/>
      <c r="CD65" s="434"/>
      <c r="CE65" s="434"/>
      <c r="CF65" s="434"/>
      <c r="CG65" s="434"/>
      <c r="CH65" s="434"/>
      <c r="CI65" s="356"/>
      <c r="CJ65" s="469"/>
      <c r="CK65" s="434"/>
      <c r="CL65" s="434"/>
      <c r="CM65" s="434"/>
      <c r="CN65" s="434"/>
      <c r="CO65" s="434"/>
      <c r="CP65" s="434"/>
      <c r="CQ65" s="434"/>
      <c r="CR65" s="434"/>
      <c r="CS65" s="356"/>
      <c r="CT65" s="469"/>
      <c r="CU65" s="434"/>
      <c r="CV65" s="434"/>
      <c r="CW65" s="434"/>
      <c r="CX65" s="434"/>
      <c r="CY65" s="434"/>
      <c r="CZ65" s="434"/>
      <c r="DA65" s="434"/>
      <c r="DB65" s="434"/>
      <c r="DC65" s="356"/>
      <c r="DE65" s="379"/>
      <c r="DF65" s="379"/>
      <c r="DG65" s="379"/>
      <c r="DH65" s="379"/>
      <c r="DI65" s="379"/>
      <c r="DJ65" s="470"/>
      <c r="DK65" s="470"/>
      <c r="DL65" s="379"/>
      <c r="DM65" s="379"/>
      <c r="DN65" s="379"/>
      <c r="DP65" s="379"/>
      <c r="DQ65" s="379"/>
      <c r="DR65" s="379"/>
      <c r="DS65" s="379"/>
      <c r="DT65" s="379"/>
      <c r="DU65" s="379"/>
      <c r="DV65" s="379"/>
      <c r="DW65" s="379"/>
      <c r="DX65" s="379"/>
      <c r="DY65" s="379"/>
      <c r="DZ65" s="379"/>
      <c r="EA65" s="379"/>
      <c r="EB65" s="379"/>
      <c r="EC65" s="379"/>
      <c r="ED65" s="379"/>
      <c r="EE65" s="379"/>
      <c r="EF65" s="379"/>
      <c r="EG65" s="379"/>
      <c r="EH65" s="379"/>
      <c r="EI65" s="379"/>
      <c r="EJ65" s="379"/>
      <c r="EO65" s="366" t="s">
        <v>462</v>
      </c>
      <c r="EP65" s="349"/>
      <c r="EQ65" s="349"/>
      <c r="ER65" s="349"/>
      <c r="ES65" s="349"/>
      <c r="ET65" s="349"/>
      <c r="EU65" s="352"/>
      <c r="EV65" s="366" t="s">
        <v>544</v>
      </c>
      <c r="EW65" s="349"/>
      <c r="EX65" s="349"/>
      <c r="EY65" s="349"/>
      <c r="EZ65" s="349"/>
      <c r="FA65" s="349"/>
      <c r="FB65" s="352"/>
    </row>
    <row r="66" spans="1:158">
      <c r="A66" s="379"/>
      <c r="B66" s="379"/>
      <c r="C66" s="379"/>
      <c r="D66" s="379"/>
      <c r="E66" s="379"/>
      <c r="F66" s="379"/>
      <c r="G66" s="469"/>
      <c r="H66" s="434"/>
      <c r="I66" s="434"/>
      <c r="J66" s="434"/>
      <c r="K66" s="434"/>
      <c r="L66" s="434"/>
      <c r="M66" s="434"/>
      <c r="N66" s="434"/>
      <c r="O66" s="434"/>
      <c r="P66" s="356"/>
      <c r="Q66" s="469"/>
      <c r="R66" s="434"/>
      <c r="S66" s="434"/>
      <c r="T66" s="434"/>
      <c r="U66" s="434"/>
      <c r="V66" s="434"/>
      <c r="W66" s="434"/>
      <c r="X66" s="434"/>
      <c r="Y66" s="434"/>
      <c r="Z66" s="356"/>
      <c r="AA66" s="469"/>
      <c r="AB66" s="434"/>
      <c r="AC66" s="434"/>
      <c r="AD66" s="434"/>
      <c r="AE66" s="434"/>
      <c r="AF66" s="434"/>
      <c r="AG66" s="434"/>
      <c r="AH66" s="434"/>
      <c r="AI66" s="434"/>
      <c r="AJ66" s="356"/>
      <c r="AK66" s="469"/>
      <c r="AL66" s="434"/>
      <c r="AM66" s="434"/>
      <c r="AN66" s="434"/>
      <c r="AO66" s="434"/>
      <c r="AP66" s="434"/>
      <c r="AQ66" s="434"/>
      <c r="AR66" s="434"/>
      <c r="AS66" s="434"/>
      <c r="AT66" s="356"/>
      <c r="AU66" s="469"/>
      <c r="AV66" s="434"/>
      <c r="AW66" s="434"/>
      <c r="AX66" s="434"/>
      <c r="AY66" s="434"/>
      <c r="AZ66" s="434"/>
      <c r="BA66" s="434"/>
      <c r="BB66" s="434"/>
      <c r="BC66" s="434"/>
      <c r="BD66" s="356"/>
      <c r="BE66" s="379"/>
      <c r="BF66" s="469"/>
      <c r="BG66" s="434"/>
      <c r="BH66" s="434"/>
      <c r="BI66" s="434"/>
      <c r="BJ66" s="434"/>
      <c r="BK66" s="434"/>
      <c r="BL66" s="434"/>
      <c r="BM66" s="434"/>
      <c r="BN66" s="434"/>
      <c r="BO66" s="356"/>
      <c r="BP66" s="469"/>
      <c r="BQ66" s="434"/>
      <c r="BR66" s="434"/>
      <c r="BS66" s="434"/>
      <c r="BT66" s="434"/>
      <c r="BU66" s="434"/>
      <c r="BV66" s="434"/>
      <c r="BW66" s="434"/>
      <c r="BX66" s="434"/>
      <c r="BY66" s="356"/>
      <c r="BZ66" s="469"/>
      <c r="CA66" s="434"/>
      <c r="CB66" s="434"/>
      <c r="CC66" s="434"/>
      <c r="CD66" s="434"/>
      <c r="CE66" s="434"/>
      <c r="CF66" s="434"/>
      <c r="CG66" s="434"/>
      <c r="CH66" s="434"/>
      <c r="CI66" s="356"/>
      <c r="CJ66" s="469"/>
      <c r="CK66" s="434"/>
      <c r="CL66" s="434"/>
      <c r="CM66" s="434"/>
      <c r="CN66" s="434"/>
      <c r="CO66" s="434"/>
      <c r="CP66" s="434"/>
      <c r="CQ66" s="434"/>
      <c r="CR66" s="434"/>
      <c r="CS66" s="356"/>
      <c r="CT66" s="469"/>
      <c r="CU66" s="434"/>
      <c r="CV66" s="434"/>
      <c r="CW66" s="434"/>
      <c r="CX66" s="434"/>
      <c r="CY66" s="434"/>
      <c r="CZ66" s="434"/>
      <c r="DA66" s="434"/>
      <c r="DB66" s="434"/>
      <c r="DC66" s="356"/>
      <c r="DE66" s="379"/>
      <c r="DF66" s="379"/>
      <c r="DG66" s="379"/>
      <c r="DH66" s="379"/>
      <c r="DI66" s="379"/>
      <c r="DJ66" s="470"/>
      <c r="DK66" s="470"/>
      <c r="DL66" s="379"/>
      <c r="DM66" s="379"/>
      <c r="DN66" s="379"/>
      <c r="DP66" s="379"/>
      <c r="DQ66" s="379"/>
      <c r="DR66" s="379"/>
      <c r="DS66" s="379"/>
      <c r="DT66" s="379"/>
      <c r="DU66" s="379"/>
      <c r="DV66" s="379"/>
      <c r="DW66" s="379"/>
      <c r="DX66" s="379"/>
      <c r="DY66" s="379"/>
      <c r="DZ66" s="379"/>
      <c r="EA66" s="379"/>
      <c r="EB66" s="379"/>
      <c r="EC66" s="379"/>
      <c r="ED66" s="379"/>
      <c r="EE66" s="379"/>
      <c r="EF66" s="379"/>
      <c r="EG66" s="379"/>
      <c r="EH66" s="379"/>
      <c r="EI66" s="379"/>
      <c r="EJ66" s="379"/>
      <c r="EO66" s="366" t="s">
        <v>482</v>
      </c>
      <c r="EP66" s="349"/>
      <c r="EQ66" s="349"/>
      <c r="ER66" s="349"/>
      <c r="ES66" s="349"/>
      <c r="ET66" s="349"/>
      <c r="EU66" s="352"/>
      <c r="EV66" s="366" t="s">
        <v>545</v>
      </c>
      <c r="EW66" s="349"/>
      <c r="EX66" s="349"/>
      <c r="EY66" s="349"/>
      <c r="EZ66" s="349"/>
      <c r="FA66" s="349"/>
      <c r="FB66" s="352"/>
    </row>
    <row r="67" spans="1:158">
      <c r="A67" s="379"/>
      <c r="B67" s="379"/>
      <c r="C67" s="379"/>
      <c r="D67" s="379"/>
      <c r="E67" s="379"/>
      <c r="F67" s="379"/>
      <c r="G67" s="469"/>
      <c r="H67" s="434"/>
      <c r="I67" s="434"/>
      <c r="J67" s="434"/>
      <c r="K67" s="434"/>
      <c r="L67" s="434"/>
      <c r="M67" s="434"/>
      <c r="N67" s="434"/>
      <c r="O67" s="434"/>
      <c r="P67" s="356"/>
      <c r="Q67" s="469"/>
      <c r="R67" s="434"/>
      <c r="S67" s="434"/>
      <c r="T67" s="434"/>
      <c r="U67" s="434"/>
      <c r="V67" s="434"/>
      <c r="W67" s="434"/>
      <c r="X67" s="434"/>
      <c r="Y67" s="434"/>
      <c r="Z67" s="356"/>
      <c r="AA67" s="469"/>
      <c r="AB67" s="434"/>
      <c r="AC67" s="434"/>
      <c r="AD67" s="434"/>
      <c r="AE67" s="434"/>
      <c r="AF67" s="434"/>
      <c r="AG67" s="434"/>
      <c r="AH67" s="434"/>
      <c r="AI67" s="434"/>
      <c r="AJ67" s="356"/>
      <c r="AK67" s="469"/>
      <c r="AL67" s="434"/>
      <c r="AM67" s="434"/>
      <c r="AN67" s="434"/>
      <c r="AO67" s="434"/>
      <c r="AP67" s="434"/>
      <c r="AQ67" s="434"/>
      <c r="AR67" s="434"/>
      <c r="AS67" s="434"/>
      <c r="AT67" s="356"/>
      <c r="AU67" s="469"/>
      <c r="AV67" s="434"/>
      <c r="AW67" s="434"/>
      <c r="AX67" s="434"/>
      <c r="AY67" s="434"/>
      <c r="AZ67" s="434"/>
      <c r="BA67" s="434"/>
      <c r="BB67" s="434"/>
      <c r="BC67" s="434"/>
      <c r="BD67" s="356"/>
      <c r="BE67" s="379"/>
      <c r="BF67" s="469"/>
      <c r="BG67" s="434"/>
      <c r="BH67" s="434"/>
      <c r="BI67" s="434"/>
      <c r="BJ67" s="434"/>
      <c r="BK67" s="434"/>
      <c r="BL67" s="434"/>
      <c r="BM67" s="434"/>
      <c r="BN67" s="434"/>
      <c r="BO67" s="356"/>
      <c r="BP67" s="469"/>
      <c r="BQ67" s="434"/>
      <c r="BR67" s="434"/>
      <c r="BS67" s="434"/>
      <c r="BT67" s="434"/>
      <c r="BU67" s="434"/>
      <c r="BV67" s="434"/>
      <c r="BW67" s="434"/>
      <c r="BX67" s="434"/>
      <c r="BY67" s="356"/>
      <c r="BZ67" s="469"/>
      <c r="CA67" s="434"/>
      <c r="CB67" s="434"/>
      <c r="CC67" s="434"/>
      <c r="CD67" s="434"/>
      <c r="CE67" s="434"/>
      <c r="CF67" s="434"/>
      <c r="CG67" s="434"/>
      <c r="CH67" s="434"/>
      <c r="CI67" s="356"/>
      <c r="CJ67" s="469"/>
      <c r="CK67" s="434"/>
      <c r="CL67" s="434"/>
      <c r="CM67" s="434"/>
      <c r="CN67" s="434"/>
      <c r="CO67" s="434"/>
      <c r="CP67" s="434"/>
      <c r="CQ67" s="434"/>
      <c r="CR67" s="434"/>
      <c r="CS67" s="356"/>
      <c r="CT67" s="469"/>
      <c r="CU67" s="434"/>
      <c r="CV67" s="434"/>
      <c r="CW67" s="434"/>
      <c r="CX67" s="434"/>
      <c r="CY67" s="434"/>
      <c r="CZ67" s="434"/>
      <c r="DA67" s="434"/>
      <c r="DB67" s="434"/>
      <c r="DC67" s="356"/>
      <c r="DE67" s="379"/>
      <c r="DF67" s="379"/>
      <c r="DG67" s="379"/>
      <c r="DH67" s="379"/>
      <c r="DI67" s="379"/>
      <c r="DJ67" s="470"/>
      <c r="DK67" s="470"/>
      <c r="DL67" s="379"/>
      <c r="DM67" s="379"/>
      <c r="DN67" s="379"/>
      <c r="DP67" s="379"/>
      <c r="DQ67" s="379"/>
      <c r="DR67" s="379"/>
      <c r="DS67" s="379"/>
      <c r="DT67" s="379"/>
      <c r="DU67" s="379"/>
      <c r="DV67" s="379"/>
      <c r="DW67" s="379"/>
      <c r="DX67" s="379"/>
      <c r="DY67" s="379"/>
      <c r="DZ67" s="379"/>
      <c r="EA67" s="379"/>
      <c r="EB67" s="379"/>
      <c r="EC67" s="379"/>
      <c r="ED67" s="379"/>
      <c r="EE67" s="379"/>
      <c r="EF67" s="379"/>
      <c r="EG67" s="379"/>
      <c r="EH67" s="379"/>
      <c r="EI67" s="379"/>
      <c r="EJ67" s="379"/>
      <c r="EO67" s="366" t="s">
        <v>483</v>
      </c>
      <c r="EP67" s="349"/>
      <c r="EQ67" s="349"/>
      <c r="ER67" s="349"/>
      <c r="ES67" s="349"/>
      <c r="ET67" s="349"/>
      <c r="EU67" s="352"/>
      <c r="EV67" s="366" t="s">
        <v>311</v>
      </c>
      <c r="EW67" s="349"/>
      <c r="EX67" s="349"/>
      <c r="EY67" s="349"/>
      <c r="EZ67" s="349"/>
      <c r="FA67" s="349"/>
      <c r="FB67" s="352"/>
    </row>
    <row r="68" spans="1:158">
      <c r="A68" s="379"/>
      <c r="B68" s="379"/>
      <c r="C68" s="379"/>
      <c r="D68" s="379"/>
      <c r="E68" s="379"/>
      <c r="F68" s="379"/>
      <c r="G68" s="469"/>
      <c r="H68" s="434"/>
      <c r="I68" s="434"/>
      <c r="J68" s="434"/>
      <c r="K68" s="434"/>
      <c r="L68" s="434"/>
      <c r="M68" s="434"/>
      <c r="N68" s="434"/>
      <c r="O68" s="434"/>
      <c r="P68" s="356"/>
      <c r="Q68" s="469"/>
      <c r="R68" s="434"/>
      <c r="S68" s="434"/>
      <c r="T68" s="434"/>
      <c r="U68" s="434"/>
      <c r="V68" s="434"/>
      <c r="W68" s="434"/>
      <c r="X68" s="434"/>
      <c r="Y68" s="434"/>
      <c r="Z68" s="356"/>
      <c r="AA68" s="469"/>
      <c r="AB68" s="434"/>
      <c r="AC68" s="434"/>
      <c r="AD68" s="434"/>
      <c r="AE68" s="434"/>
      <c r="AF68" s="434"/>
      <c r="AG68" s="434"/>
      <c r="AH68" s="434"/>
      <c r="AI68" s="434"/>
      <c r="AJ68" s="356"/>
      <c r="AK68" s="469"/>
      <c r="AL68" s="434"/>
      <c r="AM68" s="434"/>
      <c r="AN68" s="434"/>
      <c r="AO68" s="434"/>
      <c r="AP68" s="434"/>
      <c r="AQ68" s="434"/>
      <c r="AR68" s="434"/>
      <c r="AS68" s="434"/>
      <c r="AT68" s="356"/>
      <c r="AU68" s="469"/>
      <c r="AV68" s="434"/>
      <c r="AW68" s="434"/>
      <c r="AX68" s="434"/>
      <c r="AY68" s="434"/>
      <c r="AZ68" s="434"/>
      <c r="BA68" s="434"/>
      <c r="BB68" s="434"/>
      <c r="BC68" s="434"/>
      <c r="BD68" s="356"/>
      <c r="BE68" s="379"/>
      <c r="BF68" s="469"/>
      <c r="BG68" s="434"/>
      <c r="BH68" s="434"/>
      <c r="BI68" s="434"/>
      <c r="BJ68" s="434"/>
      <c r="BK68" s="434"/>
      <c r="BL68" s="434"/>
      <c r="BM68" s="434"/>
      <c r="BN68" s="434"/>
      <c r="BO68" s="356"/>
      <c r="BP68" s="469"/>
      <c r="BQ68" s="434"/>
      <c r="BR68" s="434"/>
      <c r="BS68" s="434"/>
      <c r="BT68" s="434"/>
      <c r="BU68" s="434"/>
      <c r="BV68" s="434"/>
      <c r="BW68" s="434"/>
      <c r="BX68" s="434"/>
      <c r="BY68" s="356"/>
      <c r="BZ68" s="469"/>
      <c r="CA68" s="434"/>
      <c r="CB68" s="434"/>
      <c r="CC68" s="434"/>
      <c r="CD68" s="434"/>
      <c r="CE68" s="434"/>
      <c r="CF68" s="434"/>
      <c r="CG68" s="434"/>
      <c r="CH68" s="434"/>
      <c r="CI68" s="356"/>
      <c r="CJ68" s="469"/>
      <c r="CK68" s="434"/>
      <c r="CL68" s="434"/>
      <c r="CM68" s="434"/>
      <c r="CN68" s="434"/>
      <c r="CO68" s="434"/>
      <c r="CP68" s="434"/>
      <c r="CQ68" s="434"/>
      <c r="CR68" s="434"/>
      <c r="CS68" s="356"/>
      <c r="CT68" s="469"/>
      <c r="CU68" s="434"/>
      <c r="CV68" s="434"/>
      <c r="CW68" s="434"/>
      <c r="CX68" s="434"/>
      <c r="CY68" s="434"/>
      <c r="CZ68" s="434"/>
      <c r="DA68" s="434"/>
      <c r="DB68" s="434"/>
      <c r="DC68" s="356"/>
      <c r="DE68" s="379"/>
      <c r="DF68" s="379"/>
      <c r="DG68" s="379"/>
      <c r="DH68" s="379"/>
      <c r="DI68" s="379"/>
      <c r="DJ68" s="470"/>
      <c r="DK68" s="470"/>
      <c r="DL68" s="379"/>
      <c r="DM68" s="379"/>
      <c r="DN68" s="379"/>
      <c r="DP68" s="379"/>
      <c r="DQ68" s="379"/>
      <c r="DR68" s="379"/>
      <c r="DS68" s="379"/>
      <c r="DT68" s="379"/>
      <c r="DU68" s="379"/>
      <c r="DV68" s="379"/>
      <c r="DW68" s="379"/>
      <c r="DX68" s="379"/>
      <c r="DY68" s="379"/>
      <c r="DZ68" s="379"/>
      <c r="EA68" s="379"/>
      <c r="EB68" s="379"/>
      <c r="EC68" s="379"/>
      <c r="ED68" s="379"/>
      <c r="EE68" s="379"/>
      <c r="EF68" s="379"/>
      <c r="EG68" s="379"/>
      <c r="EH68" s="379"/>
      <c r="EI68" s="379"/>
      <c r="EJ68" s="379"/>
      <c r="EO68" s="366" t="s">
        <v>484</v>
      </c>
      <c r="EP68" s="349"/>
      <c r="EQ68" s="349"/>
      <c r="ER68" s="349"/>
      <c r="ES68" s="349"/>
      <c r="ET68" s="349"/>
      <c r="EU68" s="352"/>
      <c r="EV68" s="366"/>
      <c r="EW68" s="349"/>
      <c r="EX68" s="349"/>
      <c r="EY68" s="349"/>
      <c r="EZ68" s="349"/>
      <c r="FA68" s="349"/>
      <c r="FB68" s="352"/>
    </row>
    <row r="69" spans="1:158">
      <c r="A69" s="379"/>
      <c r="B69" s="379"/>
      <c r="C69" s="379"/>
      <c r="D69" s="379"/>
      <c r="E69" s="379"/>
      <c r="F69" s="379"/>
      <c r="G69" s="379"/>
      <c r="H69" s="379"/>
      <c r="I69" s="379"/>
      <c r="J69" s="379"/>
      <c r="K69" s="379"/>
      <c r="L69" s="379"/>
      <c r="M69" s="379"/>
      <c r="N69" s="379"/>
      <c r="O69" s="379"/>
      <c r="P69" s="379"/>
      <c r="Q69" s="379"/>
      <c r="R69" s="379"/>
      <c r="S69" s="379"/>
      <c r="T69" s="379"/>
      <c r="U69" s="379"/>
      <c r="V69" s="379"/>
      <c r="W69" s="379"/>
      <c r="X69" s="379"/>
      <c r="Y69" s="379"/>
      <c r="Z69" s="379"/>
      <c r="AA69" s="379"/>
      <c r="AB69" s="379"/>
      <c r="AC69" s="379"/>
      <c r="AD69" s="379"/>
      <c r="AE69" s="379"/>
      <c r="AF69" s="379"/>
      <c r="AG69" s="379"/>
      <c r="AH69" s="379"/>
      <c r="AI69" s="379"/>
      <c r="AJ69" s="379"/>
      <c r="AK69" s="379"/>
      <c r="AL69" s="379"/>
      <c r="AM69" s="379"/>
      <c r="AN69" s="379"/>
      <c r="AO69" s="379"/>
      <c r="AP69" s="379"/>
      <c r="AQ69" s="379"/>
      <c r="AR69" s="379"/>
      <c r="AS69" s="379"/>
      <c r="AT69" s="379"/>
      <c r="AU69" s="379"/>
      <c r="AV69" s="379"/>
      <c r="AW69" s="379"/>
      <c r="AX69" s="379"/>
      <c r="AY69" s="379"/>
      <c r="AZ69" s="379"/>
      <c r="BA69" s="379"/>
      <c r="BB69" s="379"/>
      <c r="BC69" s="379"/>
      <c r="BD69" s="379"/>
      <c r="BE69" s="379"/>
      <c r="BF69" s="379"/>
      <c r="BG69" s="379"/>
      <c r="BH69" s="379"/>
      <c r="BI69" s="379"/>
      <c r="BJ69" s="379"/>
      <c r="BK69" s="379"/>
      <c r="BL69" s="379"/>
      <c r="BM69" s="379"/>
      <c r="BN69" s="379"/>
      <c r="BO69" s="379"/>
      <c r="BP69" s="379"/>
      <c r="BQ69" s="379"/>
      <c r="BR69" s="379"/>
      <c r="BS69" s="379"/>
      <c r="BT69" s="379"/>
      <c r="BU69" s="379"/>
      <c r="BV69" s="379"/>
      <c r="BW69" s="379"/>
      <c r="BX69" s="379"/>
      <c r="BY69" s="379"/>
      <c r="EO69" s="366" t="s">
        <v>485</v>
      </c>
      <c r="EP69" s="349"/>
      <c r="EQ69" s="349"/>
      <c r="ER69" s="349"/>
      <c r="ES69" s="349"/>
      <c r="ET69" s="349"/>
      <c r="EU69" s="352"/>
      <c r="EV69" s="366"/>
      <c r="EW69" s="349"/>
      <c r="EX69" s="349"/>
      <c r="EY69" s="349"/>
      <c r="EZ69" s="349"/>
      <c r="FA69" s="349"/>
      <c r="FB69" s="352"/>
    </row>
    <row r="70" spans="1:158">
      <c r="A70" s="379"/>
      <c r="B70" s="379"/>
      <c r="C70" s="379"/>
      <c r="D70" s="379"/>
      <c r="E70" s="379"/>
      <c r="F70" s="379"/>
      <c r="G70" s="379"/>
      <c r="H70" s="379"/>
      <c r="I70" s="379"/>
      <c r="J70" s="379"/>
      <c r="K70" s="379"/>
      <c r="L70" s="379"/>
      <c r="M70" s="379"/>
      <c r="N70" s="379"/>
      <c r="O70" s="379"/>
      <c r="P70" s="379"/>
      <c r="Q70" s="379"/>
      <c r="R70" s="379"/>
      <c r="S70" s="379"/>
      <c r="T70" s="379"/>
      <c r="U70" s="379"/>
      <c r="V70" s="379"/>
      <c r="W70" s="379"/>
      <c r="X70" s="379"/>
      <c r="Y70" s="379"/>
      <c r="Z70" s="379"/>
      <c r="AA70" s="379"/>
      <c r="AB70" s="379"/>
      <c r="AC70" s="379"/>
      <c r="AD70" s="379"/>
      <c r="AE70" s="379"/>
      <c r="AF70" s="379"/>
      <c r="AG70" s="379"/>
      <c r="AH70" s="379"/>
      <c r="AI70" s="379"/>
      <c r="AJ70" s="379"/>
      <c r="AK70" s="379"/>
      <c r="AL70" s="379"/>
      <c r="AM70" s="379"/>
      <c r="AN70" s="379"/>
      <c r="AO70" s="379"/>
      <c r="AP70" s="379"/>
      <c r="AQ70" s="379"/>
      <c r="AR70" s="379"/>
      <c r="AS70" s="379"/>
      <c r="AT70" s="379"/>
      <c r="AU70" s="379"/>
      <c r="AV70" s="379"/>
      <c r="AW70" s="379"/>
      <c r="AX70" s="379"/>
      <c r="AY70" s="379"/>
      <c r="AZ70" s="379"/>
      <c r="BA70" s="379"/>
      <c r="BB70" s="379"/>
      <c r="BC70" s="379"/>
      <c r="BD70" s="379"/>
      <c r="BE70" s="379"/>
      <c r="BF70" s="379"/>
      <c r="BG70" s="379"/>
      <c r="BH70" s="379"/>
      <c r="BI70" s="379"/>
      <c r="BJ70" s="379"/>
      <c r="BK70" s="379"/>
      <c r="BL70" s="379"/>
      <c r="BM70" s="379"/>
      <c r="BN70" s="379"/>
      <c r="BO70" s="379"/>
      <c r="BP70" s="379"/>
      <c r="BQ70" s="379"/>
      <c r="BR70" s="379"/>
      <c r="BS70" s="379"/>
      <c r="BT70" s="379"/>
      <c r="BU70" s="379"/>
      <c r="BV70" s="379"/>
      <c r="BW70" s="379"/>
      <c r="BX70" s="379"/>
      <c r="BY70" s="379"/>
      <c r="EO70" s="366" t="s">
        <v>486</v>
      </c>
      <c r="EP70" s="349"/>
      <c r="EQ70" s="349"/>
      <c r="ER70" s="349"/>
      <c r="ES70" s="349"/>
      <c r="ET70" s="349"/>
      <c r="EU70" s="352"/>
      <c r="EV70" s="366"/>
      <c r="EW70" s="349"/>
      <c r="EX70" s="349"/>
      <c r="EY70" s="349"/>
      <c r="EZ70" s="349"/>
      <c r="FA70" s="349"/>
      <c r="FB70" s="352"/>
    </row>
    <row r="71" spans="1:158">
      <c r="A71" s="379"/>
      <c r="B71" s="379"/>
      <c r="C71" s="379"/>
      <c r="D71" s="379"/>
      <c r="E71" s="379"/>
      <c r="F71" s="379"/>
      <c r="G71" s="379"/>
      <c r="H71" s="379"/>
      <c r="I71" s="379"/>
      <c r="J71" s="379"/>
      <c r="K71" s="379"/>
      <c r="L71" s="379"/>
      <c r="M71" s="379"/>
      <c r="N71" s="379"/>
      <c r="O71" s="379"/>
      <c r="P71" s="379"/>
      <c r="Q71" s="379"/>
      <c r="R71" s="379"/>
      <c r="S71" s="379"/>
      <c r="T71" s="379"/>
      <c r="U71" s="379"/>
      <c r="V71" s="379"/>
      <c r="W71" s="379"/>
      <c r="X71" s="379"/>
      <c r="Y71" s="379"/>
      <c r="Z71" s="379"/>
      <c r="AA71" s="379"/>
      <c r="AB71" s="379"/>
      <c r="AC71" s="379"/>
      <c r="AD71" s="379"/>
      <c r="AE71" s="379"/>
      <c r="AF71" s="379"/>
      <c r="AG71" s="379"/>
      <c r="AH71" s="379"/>
      <c r="AI71" s="379"/>
      <c r="AJ71" s="379"/>
      <c r="AK71" s="379"/>
      <c r="AL71" s="379"/>
      <c r="AM71" s="379"/>
      <c r="AN71" s="379"/>
      <c r="AO71" s="379"/>
      <c r="AP71" s="379"/>
      <c r="AQ71" s="379"/>
      <c r="AR71" s="379"/>
      <c r="AS71" s="379"/>
      <c r="AT71" s="379"/>
      <c r="AU71" s="379"/>
      <c r="AV71" s="379"/>
      <c r="AW71" s="379"/>
      <c r="AX71" s="379"/>
      <c r="AY71" s="379"/>
      <c r="AZ71" s="379"/>
      <c r="BA71" s="379"/>
      <c r="BB71" s="379"/>
      <c r="BC71" s="379"/>
      <c r="BD71" s="379"/>
      <c r="BE71" s="379"/>
      <c r="BF71" s="379"/>
      <c r="BG71" s="379"/>
      <c r="BH71" s="379"/>
      <c r="BI71" s="379"/>
      <c r="BJ71" s="379"/>
      <c r="BK71" s="379"/>
      <c r="BL71" s="379"/>
      <c r="BM71" s="379"/>
      <c r="BN71" s="379"/>
      <c r="BO71" s="379"/>
      <c r="BP71" s="379"/>
      <c r="BQ71" s="379"/>
      <c r="BR71" s="379"/>
      <c r="BS71" s="379"/>
      <c r="BT71" s="379"/>
      <c r="BU71" s="379"/>
      <c r="BV71" s="379"/>
      <c r="BW71" s="379"/>
      <c r="BX71" s="379"/>
      <c r="BY71" s="379"/>
      <c r="DJ71" s="378" t="s">
        <v>271</v>
      </c>
      <c r="DK71" s="378" t="s">
        <v>272</v>
      </c>
      <c r="DL71" s="378" t="s">
        <v>273</v>
      </c>
      <c r="DM71" s="378" t="s">
        <v>274</v>
      </c>
      <c r="DN71" s="378" t="s">
        <v>275</v>
      </c>
      <c r="DO71" s="378" t="s">
        <v>229</v>
      </c>
      <c r="DP71" s="378" t="s">
        <v>235</v>
      </c>
      <c r="DQ71" s="378" t="s">
        <v>48</v>
      </c>
      <c r="DR71" s="378" t="s">
        <v>124</v>
      </c>
      <c r="EO71" s="366" t="s">
        <v>487</v>
      </c>
      <c r="EP71" s="349"/>
      <c r="EQ71" s="349"/>
      <c r="ER71" s="349"/>
      <c r="ES71" s="349"/>
      <c r="ET71" s="349"/>
      <c r="EU71" s="352"/>
      <c r="EV71" s="366"/>
      <c r="EW71" s="349"/>
      <c r="EX71" s="349"/>
      <c r="EY71" s="349"/>
      <c r="EZ71" s="349"/>
      <c r="FA71" s="349"/>
      <c r="FB71" s="352"/>
    </row>
    <row r="72" spans="1:158">
      <c r="A72" s="379"/>
      <c r="B72" s="379"/>
      <c r="C72" s="379"/>
      <c r="D72" s="379"/>
      <c r="E72" s="379"/>
      <c r="F72" s="379"/>
      <c r="G72" s="379"/>
      <c r="H72" s="379"/>
      <c r="I72" s="379"/>
      <c r="J72" s="379"/>
      <c r="K72" s="379"/>
      <c r="L72" s="379"/>
      <c r="M72" s="379"/>
      <c r="N72" s="379"/>
      <c r="O72" s="379"/>
      <c r="P72" s="379"/>
      <c r="Q72" s="379"/>
      <c r="R72" s="379"/>
      <c r="S72" s="379"/>
      <c r="T72" s="379"/>
      <c r="U72" s="379"/>
      <c r="V72" s="379"/>
      <c r="W72" s="379"/>
      <c r="X72" s="379"/>
      <c r="Y72" s="379"/>
      <c r="Z72" s="379"/>
      <c r="AA72" s="379"/>
      <c r="AB72" s="379"/>
      <c r="AC72" s="379"/>
      <c r="AD72" s="379"/>
      <c r="AE72" s="379"/>
      <c r="AF72" s="379"/>
      <c r="AG72" s="379"/>
      <c r="AH72" s="379"/>
      <c r="AI72" s="379"/>
      <c r="AJ72" s="379"/>
      <c r="AK72" s="379"/>
      <c r="AL72" s="379"/>
      <c r="AM72" s="379"/>
      <c r="AN72" s="379"/>
      <c r="AO72" s="379"/>
      <c r="AP72" s="379"/>
      <c r="AQ72" s="379"/>
      <c r="AR72" s="379"/>
      <c r="AS72" s="379"/>
      <c r="AT72" s="379"/>
      <c r="AU72" s="379"/>
      <c r="AV72" s="379"/>
      <c r="AW72" s="379"/>
      <c r="AX72" s="379"/>
      <c r="AY72" s="379"/>
      <c r="AZ72" s="379"/>
      <c r="BA72" s="379"/>
      <c r="BB72" s="379"/>
      <c r="BC72" s="379"/>
      <c r="BD72" s="379"/>
      <c r="BE72" s="379"/>
      <c r="BF72" s="379"/>
      <c r="BG72" s="379"/>
      <c r="BH72" s="379"/>
      <c r="BI72" s="379"/>
      <c r="BJ72" s="379"/>
      <c r="BK72" s="379"/>
      <c r="BL72" s="379"/>
      <c r="BM72" s="379"/>
      <c r="BN72" s="379"/>
      <c r="BO72" s="379"/>
      <c r="BP72" s="379"/>
      <c r="BQ72" s="379"/>
      <c r="BR72" s="379"/>
      <c r="BS72" s="379"/>
      <c r="BT72" s="379"/>
      <c r="BU72" s="379"/>
      <c r="BV72" s="379"/>
      <c r="BW72" s="379"/>
      <c r="BX72" s="379"/>
      <c r="BY72" s="379"/>
      <c r="DJ72" s="379">
        <v>84.4</v>
      </c>
      <c r="DK72" s="379">
        <v>96</v>
      </c>
      <c r="DL72" s="379">
        <v>36</v>
      </c>
      <c r="DM72" s="379">
        <v>40</v>
      </c>
      <c r="DN72" s="379">
        <v>22</v>
      </c>
      <c r="DO72" s="379">
        <v>1</v>
      </c>
      <c r="DP72" s="379">
        <v>1</v>
      </c>
      <c r="DQ72" s="379">
        <v>2</v>
      </c>
      <c r="DR72" s="379">
        <v>2</v>
      </c>
      <c r="EO72" s="366" t="s">
        <v>469</v>
      </c>
      <c r="EP72" s="349"/>
      <c r="EQ72" s="349"/>
      <c r="ER72" s="349"/>
      <c r="ES72" s="349"/>
      <c r="ET72" s="349"/>
      <c r="EU72" s="352"/>
      <c r="EV72" s="366"/>
      <c r="EW72" s="349"/>
      <c r="EX72" s="349"/>
      <c r="EY72" s="349"/>
      <c r="EZ72" s="349"/>
      <c r="FA72" s="349"/>
      <c r="FB72" s="352"/>
    </row>
    <row r="73" spans="1:158">
      <c r="A73" s="379"/>
      <c r="B73" s="379"/>
      <c r="C73" s="379"/>
      <c r="D73" s="379"/>
      <c r="E73" s="379"/>
      <c r="F73" s="379"/>
      <c r="G73" s="379"/>
      <c r="H73" s="379"/>
      <c r="I73" s="379"/>
      <c r="J73" s="379"/>
      <c r="K73" s="379"/>
      <c r="L73" s="379"/>
      <c r="M73" s="379"/>
      <c r="N73" s="379"/>
      <c r="O73" s="379"/>
      <c r="P73" s="379"/>
      <c r="Q73" s="379"/>
      <c r="R73" s="379"/>
      <c r="S73" s="379"/>
      <c r="T73" s="379"/>
      <c r="U73" s="379"/>
      <c r="V73" s="379"/>
      <c r="W73" s="379"/>
      <c r="X73" s="379"/>
      <c r="Y73" s="379"/>
      <c r="Z73" s="379"/>
      <c r="AA73" s="379"/>
      <c r="AB73" s="379"/>
      <c r="AC73" s="379"/>
      <c r="AD73" s="379"/>
      <c r="AE73" s="379"/>
      <c r="AF73" s="379"/>
      <c r="AG73" s="379"/>
      <c r="AH73" s="379"/>
      <c r="AI73" s="379"/>
      <c r="AJ73" s="379"/>
      <c r="AK73" s="379"/>
      <c r="AL73" s="379"/>
      <c r="AM73" s="379"/>
      <c r="AN73" s="379"/>
      <c r="AO73" s="379"/>
      <c r="AP73" s="379"/>
      <c r="AQ73" s="379"/>
      <c r="AR73" s="379"/>
      <c r="AS73" s="379"/>
      <c r="AT73" s="379"/>
      <c r="AU73" s="379"/>
      <c r="AV73" s="379"/>
      <c r="AW73" s="379"/>
      <c r="AX73" s="379"/>
      <c r="AY73" s="379"/>
      <c r="AZ73" s="379"/>
      <c r="BA73" s="379"/>
      <c r="BB73" s="379"/>
      <c r="BC73" s="379"/>
      <c r="BD73" s="379"/>
      <c r="BE73" s="379"/>
      <c r="BF73" s="379"/>
      <c r="BG73" s="379"/>
      <c r="BH73" s="379"/>
      <c r="BI73" s="379"/>
      <c r="BJ73" s="379"/>
      <c r="BK73" s="379"/>
      <c r="BL73" s="379"/>
      <c r="BM73" s="379"/>
      <c r="BN73" s="379"/>
      <c r="BO73" s="379"/>
      <c r="BP73" s="379"/>
      <c r="BQ73" s="379"/>
      <c r="BR73" s="379"/>
      <c r="BS73" s="379"/>
      <c r="BT73" s="379"/>
      <c r="BU73" s="379"/>
      <c r="BV73" s="379"/>
      <c r="BW73" s="379"/>
      <c r="BX73" s="379"/>
      <c r="BY73" s="379"/>
      <c r="DJ73" s="379">
        <v>94.5</v>
      </c>
      <c r="DK73" s="379">
        <v>100</v>
      </c>
      <c r="DL73" s="379">
        <v>34</v>
      </c>
      <c r="DM73" s="379">
        <v>38</v>
      </c>
      <c r="DN73" s="379">
        <v>28.000000000000004</v>
      </c>
      <c r="DO73" s="379">
        <v>1</v>
      </c>
      <c r="DP73" s="379">
        <v>2</v>
      </c>
      <c r="DQ73" s="379">
        <v>15</v>
      </c>
      <c r="DR73" s="379">
        <v>15</v>
      </c>
      <c r="EO73" s="366" t="s">
        <v>488</v>
      </c>
      <c r="EP73" s="349"/>
      <c r="EQ73" s="349"/>
      <c r="ER73" s="349"/>
      <c r="ES73" s="349"/>
      <c r="ET73" s="349"/>
      <c r="EU73" s="352"/>
      <c r="EV73" s="366"/>
      <c r="EW73" s="349"/>
      <c r="EX73" s="349"/>
      <c r="EY73" s="349"/>
      <c r="EZ73" s="349"/>
      <c r="FA73" s="349"/>
      <c r="FB73" s="352"/>
    </row>
    <row r="74" spans="1:158">
      <c r="A74" s="379"/>
      <c r="B74" s="379"/>
      <c r="C74" s="379"/>
      <c r="D74" s="379"/>
      <c r="E74" s="379"/>
      <c r="F74" s="379"/>
      <c r="G74" s="379"/>
      <c r="H74" s="379"/>
      <c r="I74" s="379"/>
      <c r="J74" s="379"/>
      <c r="K74" s="379"/>
      <c r="L74" s="379"/>
      <c r="M74" s="379"/>
      <c r="N74" s="379"/>
      <c r="O74" s="379"/>
      <c r="P74" s="379"/>
      <c r="Q74" s="379"/>
      <c r="R74" s="379"/>
      <c r="S74" s="379"/>
      <c r="T74" s="379"/>
      <c r="U74" s="379"/>
      <c r="V74" s="379"/>
      <c r="W74" s="379"/>
      <c r="X74" s="379"/>
      <c r="Y74" s="379"/>
      <c r="Z74" s="379"/>
      <c r="AA74" s="379"/>
      <c r="AB74" s="379"/>
      <c r="AC74" s="379"/>
      <c r="AD74" s="379"/>
      <c r="AE74" s="379"/>
      <c r="AF74" s="379"/>
      <c r="AG74" s="379"/>
      <c r="AH74" s="379"/>
      <c r="AI74" s="379"/>
      <c r="AJ74" s="379"/>
      <c r="AK74" s="379"/>
      <c r="AL74" s="379"/>
      <c r="AM74" s="379"/>
      <c r="AN74" s="379"/>
      <c r="AO74" s="379"/>
      <c r="AP74" s="379"/>
      <c r="AQ74" s="379"/>
      <c r="AR74" s="379"/>
      <c r="AS74" s="379"/>
      <c r="AT74" s="379"/>
      <c r="AU74" s="379"/>
      <c r="AV74" s="379"/>
      <c r="AW74" s="379"/>
      <c r="AX74" s="379"/>
      <c r="AY74" s="379"/>
      <c r="AZ74" s="379"/>
      <c r="BA74" s="379"/>
      <c r="BB74" s="379"/>
      <c r="BC74" s="379"/>
      <c r="BD74" s="379"/>
      <c r="BE74" s="379"/>
      <c r="BF74" s="379"/>
      <c r="BG74" s="379"/>
      <c r="BH74" s="379"/>
      <c r="BI74" s="379"/>
      <c r="BJ74" s="379"/>
      <c r="BK74" s="379"/>
      <c r="BL74" s="379"/>
      <c r="BM74" s="379"/>
      <c r="BN74" s="379"/>
      <c r="BO74" s="379"/>
      <c r="BP74" s="379"/>
      <c r="BQ74" s="379"/>
      <c r="BR74" s="379"/>
      <c r="BS74" s="379"/>
      <c r="BT74" s="379"/>
      <c r="BU74" s="379"/>
      <c r="BV74" s="379"/>
      <c r="BW74" s="379"/>
      <c r="BX74" s="379"/>
      <c r="BY74" s="379"/>
      <c r="DJ74" s="379">
        <v>90</v>
      </c>
      <c r="DK74" s="379">
        <v>98</v>
      </c>
      <c r="DL74" s="379">
        <v>34</v>
      </c>
      <c r="DM74" s="379">
        <v>38</v>
      </c>
      <c r="DN74" s="379">
        <v>26</v>
      </c>
      <c r="DO74" s="379">
        <v>1</v>
      </c>
      <c r="DP74" s="379">
        <v>3</v>
      </c>
      <c r="DQ74" s="379">
        <v>12</v>
      </c>
      <c r="DR74" s="379">
        <v>37</v>
      </c>
      <c r="EO74" s="366" t="s">
        <v>489</v>
      </c>
      <c r="EP74" s="349"/>
      <c r="EQ74" s="349"/>
      <c r="ER74" s="349"/>
      <c r="ES74" s="349"/>
      <c r="ET74" s="349"/>
      <c r="EU74" s="352"/>
      <c r="EV74" s="366"/>
      <c r="EW74" s="349"/>
      <c r="EX74" s="349"/>
      <c r="EY74" s="349"/>
      <c r="EZ74" s="349"/>
      <c r="FA74" s="349"/>
      <c r="FB74" s="352"/>
    </row>
    <row r="75" spans="1:158" ht="15" thickBot="1">
      <c r="A75" s="379"/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79"/>
      <c r="M75" s="379"/>
      <c r="N75" s="379"/>
      <c r="O75" s="379"/>
      <c r="P75" s="379"/>
      <c r="Q75" s="379"/>
      <c r="R75" s="379"/>
      <c r="S75" s="379"/>
      <c r="T75" s="379"/>
      <c r="U75" s="379"/>
      <c r="V75" s="379"/>
      <c r="W75" s="379"/>
      <c r="X75" s="379"/>
      <c r="Y75" s="379"/>
      <c r="Z75" s="379"/>
      <c r="AA75" s="379"/>
      <c r="AB75" s="379"/>
      <c r="AC75" s="379"/>
      <c r="AD75" s="379"/>
      <c r="AE75" s="379"/>
      <c r="AF75" s="379"/>
      <c r="AG75" s="379"/>
      <c r="AH75" s="379"/>
      <c r="AI75" s="379"/>
      <c r="AJ75" s="379"/>
      <c r="AK75" s="379"/>
      <c r="AL75" s="379"/>
      <c r="AM75" s="379"/>
      <c r="AN75" s="379"/>
      <c r="AO75" s="379"/>
      <c r="AP75" s="379"/>
      <c r="AQ75" s="379"/>
      <c r="AR75" s="379"/>
      <c r="AS75" s="379"/>
      <c r="AT75" s="379"/>
      <c r="AU75" s="379"/>
      <c r="AV75" s="379"/>
      <c r="AW75" s="379"/>
      <c r="AX75" s="379"/>
      <c r="AY75" s="379"/>
      <c r="AZ75" s="379"/>
      <c r="BA75" s="379"/>
      <c r="BB75" s="379"/>
      <c r="BC75" s="379"/>
      <c r="BD75" s="379"/>
      <c r="BE75" s="379"/>
      <c r="BF75" s="379"/>
      <c r="BG75" s="379"/>
      <c r="BH75" s="379"/>
      <c r="BI75" s="379"/>
      <c r="BJ75" s="379"/>
      <c r="BK75" s="379"/>
      <c r="BL75" s="379"/>
      <c r="BM75" s="379"/>
      <c r="BN75" s="379"/>
      <c r="BO75" s="379"/>
      <c r="BP75" s="379"/>
      <c r="BQ75" s="379"/>
      <c r="BR75" s="379"/>
      <c r="BS75" s="379"/>
      <c r="BT75" s="379"/>
      <c r="BU75" s="379"/>
      <c r="BV75" s="379"/>
      <c r="BW75" s="379"/>
      <c r="BX75" s="379"/>
      <c r="BY75" s="379"/>
      <c r="DJ75" s="379">
        <v>84.4</v>
      </c>
      <c r="DK75" s="379">
        <v>100</v>
      </c>
      <c r="DL75" s="379">
        <v>0</v>
      </c>
      <c r="DM75" s="379">
        <v>0</v>
      </c>
      <c r="DN75" s="379">
        <v>0</v>
      </c>
      <c r="DO75" s="379">
        <v>2</v>
      </c>
      <c r="DP75" s="379">
        <v>1</v>
      </c>
      <c r="DQ75" s="379">
        <v>10</v>
      </c>
      <c r="DR75" s="379">
        <v>10</v>
      </c>
      <c r="EO75" s="367"/>
      <c r="EP75" s="354"/>
      <c r="EQ75" s="354"/>
      <c r="ER75" s="354"/>
      <c r="ES75" s="354"/>
      <c r="ET75" s="354"/>
      <c r="EU75" s="358"/>
      <c r="EV75" s="367"/>
      <c r="EW75" s="354"/>
      <c r="EX75" s="354"/>
      <c r="EY75" s="354"/>
      <c r="EZ75" s="354"/>
      <c r="FA75" s="354"/>
      <c r="FB75" s="358"/>
    </row>
    <row r="76" spans="1:158">
      <c r="A76" s="379"/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79"/>
      <c r="M76" s="379"/>
      <c r="N76" s="379"/>
      <c r="O76" s="379"/>
      <c r="P76" s="379"/>
      <c r="Q76" s="379"/>
      <c r="R76" s="379"/>
      <c r="S76" s="379"/>
      <c r="T76" s="379"/>
      <c r="U76" s="379"/>
      <c r="V76" s="379"/>
      <c r="W76" s="379"/>
      <c r="X76" s="379"/>
      <c r="Y76" s="379"/>
      <c r="Z76" s="379"/>
      <c r="AA76" s="379"/>
      <c r="AB76" s="379"/>
      <c r="AC76" s="379"/>
      <c r="AD76" s="379"/>
      <c r="AE76" s="379"/>
      <c r="AF76" s="379"/>
      <c r="AG76" s="379"/>
      <c r="AH76" s="379"/>
      <c r="AI76" s="379"/>
      <c r="AJ76" s="379"/>
      <c r="AK76" s="379"/>
      <c r="AL76" s="379"/>
      <c r="AM76" s="379"/>
      <c r="AN76" s="379"/>
      <c r="AO76" s="379"/>
      <c r="AP76" s="379"/>
      <c r="AQ76" s="379"/>
      <c r="AR76" s="379"/>
      <c r="AS76" s="379"/>
      <c r="AT76" s="379"/>
      <c r="AU76" s="379"/>
      <c r="AV76" s="379"/>
      <c r="AW76" s="379"/>
      <c r="AX76" s="379"/>
      <c r="AY76" s="379"/>
      <c r="AZ76" s="379"/>
      <c r="BA76" s="379"/>
      <c r="BB76" s="379"/>
      <c r="BC76" s="379"/>
      <c r="BD76" s="379"/>
      <c r="BE76" s="379"/>
      <c r="BF76" s="379"/>
      <c r="BG76" s="379"/>
      <c r="BH76" s="379"/>
      <c r="BI76" s="379"/>
      <c r="BJ76" s="379"/>
      <c r="BK76" s="379"/>
      <c r="BL76" s="379"/>
      <c r="BM76" s="379"/>
      <c r="BN76" s="379"/>
      <c r="BO76" s="379"/>
      <c r="BP76" s="379"/>
      <c r="BQ76" s="379"/>
      <c r="BR76" s="379"/>
      <c r="BS76" s="379"/>
      <c r="BT76" s="379"/>
      <c r="BU76" s="379"/>
      <c r="BV76" s="379"/>
      <c r="BW76" s="379"/>
      <c r="BX76" s="379"/>
      <c r="BY76" s="379"/>
      <c r="DJ76" s="379">
        <v>84.2</v>
      </c>
      <c r="DK76" s="379">
        <v>96</v>
      </c>
      <c r="DL76" s="379">
        <v>32</v>
      </c>
      <c r="DM76" s="379">
        <v>38</v>
      </c>
      <c r="DN76" s="379">
        <v>26</v>
      </c>
      <c r="DO76" s="379">
        <v>2</v>
      </c>
      <c r="DP76" s="379">
        <v>2</v>
      </c>
      <c r="DQ76" s="379">
        <v>16</v>
      </c>
      <c r="DR76" s="379">
        <v>16</v>
      </c>
      <c r="EO76" s="364" t="s">
        <v>349</v>
      </c>
      <c r="EP76" s="351"/>
      <c r="EQ76" s="351"/>
      <c r="ER76" s="351"/>
      <c r="ES76" s="351"/>
      <c r="ET76" s="351"/>
      <c r="EU76" s="365"/>
      <c r="EV76" s="364" t="s">
        <v>408</v>
      </c>
      <c r="EW76" s="351"/>
      <c r="EX76" s="351"/>
      <c r="EY76" s="351"/>
      <c r="EZ76" s="351"/>
      <c r="FA76" s="351"/>
      <c r="FB76" s="365"/>
    </row>
    <row r="77" spans="1:158">
      <c r="A77" s="379"/>
      <c r="B77" s="379"/>
      <c r="C77" s="379"/>
      <c r="D77" s="379"/>
      <c r="E77" s="379"/>
      <c r="F77" s="379"/>
      <c r="G77" s="379"/>
      <c r="H77" s="379"/>
      <c r="I77" s="379"/>
      <c r="J77" s="379"/>
      <c r="K77" s="379"/>
      <c r="L77" s="379"/>
      <c r="M77" s="379"/>
      <c r="N77" s="379"/>
      <c r="O77" s="379"/>
      <c r="P77" s="379"/>
      <c r="Q77" s="379"/>
      <c r="R77" s="379"/>
      <c r="S77" s="379"/>
      <c r="T77" s="379"/>
      <c r="U77" s="379"/>
      <c r="V77" s="379"/>
      <c r="W77" s="379"/>
      <c r="X77" s="379"/>
      <c r="Y77" s="379"/>
      <c r="Z77" s="379"/>
      <c r="AA77" s="379"/>
      <c r="AB77" s="379"/>
      <c r="AC77" s="379"/>
      <c r="AD77" s="379"/>
      <c r="AE77" s="379"/>
      <c r="AF77" s="379"/>
      <c r="AG77" s="379"/>
      <c r="AH77" s="379"/>
      <c r="AI77" s="379"/>
      <c r="AJ77" s="379"/>
      <c r="AK77" s="379"/>
      <c r="AL77" s="379"/>
      <c r="AM77" s="379"/>
      <c r="AN77" s="379"/>
      <c r="AO77" s="379"/>
      <c r="AP77" s="379"/>
      <c r="AQ77" s="379"/>
      <c r="AR77" s="379"/>
      <c r="AS77" s="379"/>
      <c r="AT77" s="379"/>
      <c r="AU77" s="379"/>
      <c r="AV77" s="379"/>
      <c r="AW77" s="379"/>
      <c r="AX77" s="379"/>
      <c r="AY77" s="379"/>
      <c r="AZ77" s="379"/>
      <c r="BA77" s="379"/>
      <c r="BB77" s="379"/>
      <c r="BC77" s="379"/>
      <c r="BD77" s="379"/>
      <c r="BE77" s="379"/>
      <c r="BF77" s="379"/>
      <c r="BG77" s="379"/>
      <c r="BH77" s="379"/>
      <c r="BI77" s="379"/>
      <c r="BJ77" s="379"/>
      <c r="BK77" s="379"/>
      <c r="BL77" s="379"/>
      <c r="BM77" s="379"/>
      <c r="BN77" s="379"/>
      <c r="BO77" s="379"/>
      <c r="BP77" s="379"/>
      <c r="BQ77" s="379"/>
      <c r="BR77" s="379"/>
      <c r="BS77" s="379"/>
      <c r="BT77" s="379"/>
      <c r="BU77" s="379"/>
      <c r="BV77" s="379"/>
      <c r="BW77" s="379"/>
      <c r="BX77" s="379"/>
      <c r="BY77" s="379"/>
      <c r="DJ77" s="379">
        <v>99</v>
      </c>
      <c r="DK77" s="379">
        <v>100</v>
      </c>
      <c r="DL77" s="379">
        <v>36</v>
      </c>
      <c r="DM77" s="379">
        <v>44</v>
      </c>
      <c r="DN77" s="379">
        <v>20</v>
      </c>
      <c r="DO77" s="379">
        <v>2</v>
      </c>
      <c r="DP77" s="379">
        <v>3</v>
      </c>
      <c r="DQ77" s="379">
        <v>2</v>
      </c>
      <c r="DR77" s="379">
        <v>27</v>
      </c>
      <c r="EO77" s="366"/>
      <c r="EP77" s="349"/>
      <c r="EQ77" s="349"/>
      <c r="ER77" s="349"/>
      <c r="ES77" s="349"/>
      <c r="ET77" s="349"/>
      <c r="EU77" s="352"/>
      <c r="EV77" s="366"/>
      <c r="EW77" s="349"/>
      <c r="EX77" s="349"/>
      <c r="EY77" s="349"/>
      <c r="EZ77" s="349"/>
      <c r="FA77" s="349"/>
      <c r="FB77" s="352"/>
    </row>
    <row r="78" spans="1:158">
      <c r="A78" s="379"/>
      <c r="B78" s="379"/>
      <c r="C78" s="379"/>
      <c r="D78" s="379"/>
      <c r="E78" s="379"/>
      <c r="F78" s="379"/>
      <c r="G78" s="379"/>
      <c r="H78" s="379"/>
      <c r="I78" s="379"/>
      <c r="J78" s="379"/>
      <c r="K78" s="379"/>
      <c r="L78" s="379"/>
      <c r="M78" s="379"/>
      <c r="N78" s="379"/>
      <c r="O78" s="379"/>
      <c r="P78" s="379"/>
      <c r="Q78" s="379"/>
      <c r="R78" s="379"/>
      <c r="S78" s="379"/>
      <c r="T78" s="379"/>
      <c r="U78" s="379"/>
      <c r="V78" s="379"/>
      <c r="W78" s="379"/>
      <c r="X78" s="379"/>
      <c r="Y78" s="379"/>
      <c r="Z78" s="379"/>
      <c r="AA78" s="379"/>
      <c r="AB78" s="379"/>
      <c r="AC78" s="379"/>
      <c r="AD78" s="379"/>
      <c r="AE78" s="379"/>
      <c r="AF78" s="379"/>
      <c r="AG78" s="379"/>
      <c r="AH78" s="379"/>
      <c r="AI78" s="379"/>
      <c r="AJ78" s="379"/>
      <c r="AK78" s="379"/>
      <c r="AL78" s="379"/>
      <c r="AM78" s="379"/>
      <c r="AN78" s="379"/>
      <c r="AO78" s="379"/>
      <c r="AP78" s="379"/>
      <c r="AQ78" s="379"/>
      <c r="AR78" s="379"/>
      <c r="AS78" s="379"/>
      <c r="AT78" s="379"/>
      <c r="AU78" s="379"/>
      <c r="AV78" s="379"/>
      <c r="AW78" s="379"/>
      <c r="AX78" s="379"/>
      <c r="AY78" s="379"/>
      <c r="AZ78" s="379"/>
      <c r="BA78" s="379"/>
      <c r="BB78" s="379"/>
      <c r="BC78" s="379"/>
      <c r="BD78" s="379"/>
      <c r="BE78" s="379"/>
      <c r="BF78" s="379"/>
      <c r="BG78" s="379"/>
      <c r="BH78" s="379"/>
      <c r="BI78" s="379"/>
      <c r="BJ78" s="379"/>
      <c r="BK78" s="379"/>
      <c r="BL78" s="379"/>
      <c r="BM78" s="379"/>
      <c r="BN78" s="379"/>
      <c r="BO78" s="379"/>
      <c r="BP78" s="379"/>
      <c r="BQ78" s="379"/>
      <c r="BR78" s="379"/>
      <c r="BS78" s="379"/>
      <c r="BT78" s="379"/>
      <c r="BU78" s="379"/>
      <c r="BV78" s="379"/>
      <c r="BW78" s="379"/>
      <c r="BX78" s="379"/>
      <c r="BY78" s="379"/>
      <c r="DJ78" s="379">
        <v>56.14</v>
      </c>
      <c r="DK78" s="379">
        <v>70</v>
      </c>
      <c r="DL78" s="379">
        <v>32</v>
      </c>
      <c r="DM78" s="379">
        <v>32</v>
      </c>
      <c r="DN78" s="379">
        <v>14.000000000000002</v>
      </c>
      <c r="DO78" s="379">
        <v>3</v>
      </c>
      <c r="DP78" s="379">
        <v>1</v>
      </c>
      <c r="DQ78" s="379">
        <v>8</v>
      </c>
      <c r="DR78" s="379">
        <v>8</v>
      </c>
      <c r="EO78" s="366" t="s">
        <v>293</v>
      </c>
      <c r="EP78" s="349"/>
      <c r="EQ78" s="349"/>
      <c r="ER78" s="349"/>
      <c r="ES78" s="349"/>
      <c r="ET78" s="349"/>
      <c r="EU78" s="352"/>
      <c r="EV78" s="366" t="s">
        <v>229</v>
      </c>
      <c r="EW78" s="349" t="s">
        <v>294</v>
      </c>
      <c r="EX78" s="349" t="s">
        <v>556</v>
      </c>
      <c r="EY78" s="349"/>
      <c r="EZ78" s="349"/>
      <c r="FA78" s="349"/>
      <c r="FB78" s="352"/>
    </row>
    <row r="79" spans="1:158">
      <c r="A79" s="379"/>
      <c r="B79" s="379"/>
      <c r="C79" s="379"/>
      <c r="D79" s="379"/>
      <c r="E79" s="379"/>
      <c r="F79" s="379"/>
      <c r="G79" s="379"/>
      <c r="H79" s="379"/>
      <c r="I79" s="379"/>
      <c r="J79" s="379"/>
      <c r="K79" s="379"/>
      <c r="L79" s="379"/>
      <c r="M79" s="379"/>
      <c r="N79" s="379"/>
      <c r="O79" s="379"/>
      <c r="P79" s="379"/>
      <c r="Q79" s="379"/>
      <c r="R79" s="379"/>
      <c r="S79" s="379"/>
      <c r="T79" s="379"/>
      <c r="U79" s="379"/>
      <c r="V79" s="379"/>
      <c r="W79" s="379"/>
      <c r="X79" s="379"/>
      <c r="Y79" s="379"/>
      <c r="Z79" s="379"/>
      <c r="AA79" s="379"/>
      <c r="AB79" s="379"/>
      <c r="AC79" s="379"/>
      <c r="AD79" s="379"/>
      <c r="AE79" s="379"/>
      <c r="AF79" s="379"/>
      <c r="AG79" s="379"/>
      <c r="AH79" s="379"/>
      <c r="AI79" s="379"/>
      <c r="AJ79" s="379"/>
      <c r="AK79" s="379"/>
      <c r="AL79" s="379"/>
      <c r="AM79" s="379"/>
      <c r="AN79" s="379"/>
      <c r="AO79" s="379"/>
      <c r="AP79" s="379"/>
      <c r="AQ79" s="379"/>
      <c r="AR79" s="379"/>
      <c r="AS79" s="379"/>
      <c r="AT79" s="379"/>
      <c r="AU79" s="379"/>
      <c r="AV79" s="379"/>
      <c r="AW79" s="379"/>
      <c r="AX79" s="379"/>
      <c r="AY79" s="379"/>
      <c r="AZ79" s="379"/>
      <c r="BA79" s="379"/>
      <c r="BB79" s="379"/>
      <c r="BC79" s="379"/>
      <c r="BD79" s="379"/>
      <c r="BE79" s="379"/>
      <c r="BF79" s="379"/>
      <c r="BG79" s="379"/>
      <c r="BH79" s="379"/>
      <c r="BI79" s="379"/>
      <c r="BJ79" s="379"/>
      <c r="BK79" s="379"/>
      <c r="BL79" s="379"/>
      <c r="BM79" s="379"/>
      <c r="BN79" s="379"/>
      <c r="BO79" s="379"/>
      <c r="BP79" s="379"/>
      <c r="BQ79" s="379"/>
      <c r="BR79" s="379"/>
      <c r="BS79" s="379"/>
      <c r="BT79" s="379"/>
      <c r="BU79" s="379"/>
      <c r="BV79" s="379"/>
      <c r="BW79" s="379"/>
      <c r="BX79" s="379"/>
      <c r="BY79" s="379"/>
      <c r="DJ79" s="379">
        <v>44.2</v>
      </c>
      <c r="DK79" s="379">
        <v>64</v>
      </c>
      <c r="DL79" s="379">
        <v>24</v>
      </c>
      <c r="DM79" s="379">
        <v>34</v>
      </c>
      <c r="DN79" s="379">
        <v>6</v>
      </c>
      <c r="DO79" s="379">
        <v>3</v>
      </c>
      <c r="DP79" s="379">
        <v>2</v>
      </c>
      <c r="DQ79" s="379">
        <v>12</v>
      </c>
      <c r="DR79" s="379">
        <v>12</v>
      </c>
      <c r="EO79" s="366" t="s">
        <v>490</v>
      </c>
      <c r="EP79" s="349"/>
      <c r="EQ79" s="349"/>
      <c r="ER79" s="349"/>
      <c r="ES79" s="349"/>
      <c r="ET79" s="349"/>
      <c r="EU79" s="352"/>
      <c r="EV79" s="366">
        <v>1</v>
      </c>
      <c r="EW79" s="349">
        <v>34.667000000000002</v>
      </c>
      <c r="EX79" s="349" t="s">
        <v>297</v>
      </c>
      <c r="EY79" s="471">
        <f>EW79</f>
        <v>34.667000000000002</v>
      </c>
      <c r="EZ79" s="349" t="str">
        <f>LOWER(EX79)</f>
        <v>a</v>
      </c>
      <c r="FA79" s="349"/>
      <c r="FB79" s="352"/>
    </row>
    <row r="80" spans="1:158">
      <c r="A80" s="379"/>
      <c r="B80" s="379"/>
      <c r="C80" s="379"/>
      <c r="D80" s="379"/>
      <c r="E80" s="379"/>
      <c r="F80" s="379"/>
      <c r="G80" s="379"/>
      <c r="H80" s="379"/>
      <c r="I80" s="379"/>
      <c r="J80" s="379"/>
      <c r="K80" s="379"/>
      <c r="L80" s="379"/>
      <c r="M80" s="379"/>
      <c r="N80" s="379"/>
      <c r="O80" s="379"/>
      <c r="P80" s="379"/>
      <c r="Q80" s="379"/>
      <c r="R80" s="379"/>
      <c r="S80" s="379"/>
      <c r="T80" s="379"/>
      <c r="U80" s="379"/>
      <c r="V80" s="379"/>
      <c r="W80" s="379"/>
      <c r="X80" s="379"/>
      <c r="Y80" s="379"/>
      <c r="Z80" s="379"/>
      <c r="AA80" s="379"/>
      <c r="AB80" s="379"/>
      <c r="AC80" s="379"/>
      <c r="AD80" s="379"/>
      <c r="AE80" s="379"/>
      <c r="AF80" s="379"/>
      <c r="AG80" s="379"/>
      <c r="AH80" s="379"/>
      <c r="AI80" s="379"/>
      <c r="AJ80" s="379"/>
      <c r="AK80" s="379"/>
      <c r="AL80" s="379"/>
      <c r="AM80" s="379"/>
      <c r="AN80" s="379"/>
      <c r="AO80" s="379"/>
      <c r="AP80" s="379"/>
      <c r="AQ80" s="379"/>
      <c r="AR80" s="379"/>
      <c r="AS80" s="379"/>
      <c r="AT80" s="379"/>
      <c r="AU80" s="379"/>
      <c r="AV80" s="379"/>
      <c r="AW80" s="379"/>
      <c r="AX80" s="379"/>
      <c r="AY80" s="379"/>
      <c r="AZ80" s="379"/>
      <c r="BA80" s="379"/>
      <c r="BB80" s="379"/>
      <c r="BC80" s="379"/>
      <c r="BD80" s="379"/>
      <c r="BE80" s="379"/>
      <c r="BF80" s="379"/>
      <c r="BG80" s="379"/>
      <c r="BH80" s="379"/>
      <c r="BI80" s="379"/>
      <c r="BJ80" s="379"/>
      <c r="BK80" s="379"/>
      <c r="BL80" s="379"/>
      <c r="BM80" s="379"/>
      <c r="BN80" s="379"/>
      <c r="BO80" s="379"/>
      <c r="BP80" s="379"/>
      <c r="BQ80" s="379"/>
      <c r="BR80" s="379"/>
      <c r="BS80" s="379"/>
      <c r="BT80" s="379"/>
      <c r="BU80" s="379"/>
      <c r="BV80" s="379"/>
      <c r="BW80" s="379"/>
      <c r="BX80" s="379"/>
      <c r="BY80" s="379"/>
      <c r="DJ80" s="379">
        <v>92.5</v>
      </c>
      <c r="DK80" s="379">
        <v>98</v>
      </c>
      <c r="DL80" s="379">
        <v>32</v>
      </c>
      <c r="DM80" s="379">
        <v>42</v>
      </c>
      <c r="DN80" s="379">
        <v>24</v>
      </c>
      <c r="DO80" s="379">
        <v>3</v>
      </c>
      <c r="DP80" s="379">
        <v>3</v>
      </c>
      <c r="DQ80" s="379">
        <v>5</v>
      </c>
      <c r="DR80" s="379">
        <v>30</v>
      </c>
      <c r="EO80" s="366" t="s">
        <v>491</v>
      </c>
      <c r="EP80" s="349"/>
      <c r="EQ80" s="349"/>
      <c r="ER80" s="349"/>
      <c r="ES80" s="349"/>
      <c r="ET80" s="349"/>
      <c r="EU80" s="352"/>
      <c r="EV80" s="366">
        <v>2</v>
      </c>
      <c r="EW80" s="349">
        <v>22.667000000000002</v>
      </c>
      <c r="EX80" s="349" t="s">
        <v>308</v>
      </c>
      <c r="EY80" s="471">
        <f t="shared" ref="EY80:EY89" si="29">EW80</f>
        <v>22.667000000000002</v>
      </c>
      <c r="EZ80" s="349" t="str">
        <f t="shared" ref="EZ80:EZ89" si="30">LOWER(EX80)</f>
        <v>ab</v>
      </c>
      <c r="FA80" s="349"/>
      <c r="FB80" s="352"/>
    </row>
    <row r="81" spans="1:158">
      <c r="A81" s="379"/>
      <c r="B81" s="379"/>
      <c r="C81" s="379"/>
      <c r="D81" s="379"/>
      <c r="E81" s="379"/>
      <c r="F81" s="379"/>
      <c r="G81" s="379"/>
      <c r="H81" s="379"/>
      <c r="I81" s="379"/>
      <c r="J81" s="379"/>
      <c r="K81" s="379"/>
      <c r="L81" s="379"/>
      <c r="M81" s="379"/>
      <c r="N81" s="379"/>
      <c r="O81" s="379"/>
      <c r="P81" s="379"/>
      <c r="Q81" s="379"/>
      <c r="R81" s="379"/>
      <c r="S81" s="379"/>
      <c r="T81" s="379"/>
      <c r="U81" s="379"/>
      <c r="V81" s="379"/>
      <c r="W81" s="379"/>
      <c r="X81" s="379"/>
      <c r="Y81" s="379"/>
      <c r="Z81" s="379"/>
      <c r="AA81" s="379"/>
      <c r="AB81" s="379"/>
      <c r="AC81" s="379"/>
      <c r="AD81" s="379"/>
      <c r="AE81" s="379"/>
      <c r="AF81" s="379"/>
      <c r="AG81" s="379"/>
      <c r="AH81" s="379"/>
      <c r="AI81" s="379"/>
      <c r="AJ81" s="379"/>
      <c r="AK81" s="379"/>
      <c r="AL81" s="379"/>
      <c r="AM81" s="379"/>
      <c r="AN81" s="379"/>
      <c r="AO81" s="379"/>
      <c r="AP81" s="379"/>
      <c r="AQ81" s="379"/>
      <c r="AR81" s="379"/>
      <c r="AS81" s="379"/>
      <c r="AT81" s="379"/>
      <c r="AU81" s="379"/>
      <c r="AV81" s="379"/>
      <c r="AW81" s="379"/>
      <c r="AX81" s="379"/>
      <c r="AY81" s="379"/>
      <c r="AZ81" s="379"/>
      <c r="BA81" s="379"/>
      <c r="BB81" s="379"/>
      <c r="BC81" s="379"/>
      <c r="BD81" s="379"/>
      <c r="BE81" s="379"/>
      <c r="BF81" s="379"/>
      <c r="BG81" s="379"/>
      <c r="BH81" s="379"/>
      <c r="BI81" s="379"/>
      <c r="BJ81" s="379"/>
      <c r="BK81" s="379"/>
      <c r="BL81" s="379"/>
      <c r="BM81" s="379"/>
      <c r="BN81" s="379"/>
      <c r="BO81" s="379"/>
      <c r="BP81" s="379"/>
      <c r="BQ81" s="379"/>
      <c r="BR81" s="379"/>
      <c r="BS81" s="379"/>
      <c r="BT81" s="379"/>
      <c r="BU81" s="379"/>
      <c r="BV81" s="379"/>
      <c r="BW81" s="379"/>
      <c r="BX81" s="379"/>
      <c r="BY81" s="379"/>
      <c r="DJ81" s="379">
        <v>37.200000000000003</v>
      </c>
      <c r="DK81" s="379">
        <v>54</v>
      </c>
      <c r="DL81" s="379">
        <v>28.000000000000004</v>
      </c>
      <c r="DM81" s="379">
        <v>18</v>
      </c>
      <c r="DN81" s="379">
        <v>6</v>
      </c>
      <c r="DO81" s="379">
        <v>4</v>
      </c>
      <c r="DP81" s="379">
        <v>1</v>
      </c>
      <c r="DQ81" s="379">
        <v>11</v>
      </c>
      <c r="DR81" s="379">
        <v>11</v>
      </c>
      <c r="EO81" s="366" t="s">
        <v>492</v>
      </c>
      <c r="EP81" s="349"/>
      <c r="EQ81" s="349"/>
      <c r="ER81" s="349"/>
      <c r="ES81" s="349"/>
      <c r="ET81" s="349"/>
      <c r="EU81" s="352"/>
      <c r="EV81" s="366">
        <v>3</v>
      </c>
      <c r="EW81" s="349">
        <v>29.332999999999998</v>
      </c>
      <c r="EX81" s="349" t="s">
        <v>308</v>
      </c>
      <c r="EY81" s="471">
        <f t="shared" si="29"/>
        <v>29.332999999999998</v>
      </c>
      <c r="EZ81" s="349" t="str">
        <f t="shared" si="30"/>
        <v>ab</v>
      </c>
      <c r="FA81" s="349"/>
      <c r="FB81" s="352"/>
    </row>
    <row r="82" spans="1:158">
      <c r="A82" s="379"/>
      <c r="B82" s="379"/>
      <c r="C82" s="379"/>
      <c r="D82" s="379"/>
      <c r="E82" s="379"/>
      <c r="F82" s="379"/>
      <c r="G82" s="379"/>
      <c r="H82" s="379"/>
      <c r="I82" s="379"/>
      <c r="J82" s="379"/>
      <c r="K82" s="379"/>
      <c r="L82" s="379"/>
      <c r="M82" s="379"/>
      <c r="N82" s="379"/>
      <c r="O82" s="379"/>
      <c r="P82" s="379"/>
      <c r="Q82" s="379"/>
      <c r="R82" s="379"/>
      <c r="S82" s="379"/>
      <c r="T82" s="379"/>
      <c r="U82" s="379"/>
      <c r="V82" s="379"/>
      <c r="W82" s="379"/>
      <c r="X82" s="379"/>
      <c r="Y82" s="379"/>
      <c r="Z82" s="379"/>
      <c r="AA82" s="379"/>
      <c r="AB82" s="379"/>
      <c r="AC82" s="379"/>
      <c r="AD82" s="379"/>
      <c r="AE82" s="379"/>
      <c r="AF82" s="379"/>
      <c r="AG82" s="379"/>
      <c r="AH82" s="379"/>
      <c r="AI82" s="379"/>
      <c r="AJ82" s="379"/>
      <c r="AK82" s="379"/>
      <c r="AL82" s="379"/>
      <c r="AM82" s="379"/>
      <c r="AN82" s="379"/>
      <c r="AO82" s="379"/>
      <c r="AP82" s="379"/>
      <c r="AQ82" s="379"/>
      <c r="AR82" s="379"/>
      <c r="AS82" s="379"/>
      <c r="AT82" s="379"/>
      <c r="AU82" s="379"/>
      <c r="AV82" s="379"/>
      <c r="AW82" s="379"/>
      <c r="AX82" s="379"/>
      <c r="AY82" s="379"/>
      <c r="AZ82" s="379"/>
      <c r="BA82" s="379"/>
      <c r="BB82" s="379"/>
      <c r="BC82" s="379"/>
      <c r="BD82" s="379"/>
      <c r="BE82" s="379"/>
      <c r="BF82" s="379"/>
      <c r="BG82" s="379"/>
      <c r="BH82" s="379"/>
      <c r="BI82" s="379"/>
      <c r="BJ82" s="379"/>
      <c r="BK82" s="379"/>
      <c r="BL82" s="379"/>
      <c r="BM82" s="379"/>
      <c r="BN82" s="379"/>
      <c r="BO82" s="379"/>
      <c r="BP82" s="379"/>
      <c r="BQ82" s="379"/>
      <c r="BR82" s="379"/>
      <c r="BS82" s="379"/>
      <c r="BT82" s="379"/>
      <c r="BU82" s="379"/>
      <c r="BV82" s="379"/>
      <c r="BW82" s="379"/>
      <c r="BX82" s="379"/>
      <c r="BY82" s="379"/>
      <c r="DJ82" s="379">
        <v>39.299999999999997</v>
      </c>
      <c r="DK82" s="379">
        <v>52</v>
      </c>
      <c r="DL82" s="379">
        <v>24</v>
      </c>
      <c r="DM82" s="379">
        <v>22</v>
      </c>
      <c r="DN82" s="379">
        <v>6</v>
      </c>
      <c r="DO82" s="379">
        <v>4</v>
      </c>
      <c r="DP82" s="379">
        <v>2</v>
      </c>
      <c r="DQ82" s="379">
        <v>14</v>
      </c>
      <c r="DR82" s="379">
        <v>14</v>
      </c>
      <c r="EO82" s="366" t="s">
        <v>493</v>
      </c>
      <c r="EP82" s="349"/>
      <c r="EQ82" s="349"/>
      <c r="ER82" s="349"/>
      <c r="ES82" s="349"/>
      <c r="ET82" s="349"/>
      <c r="EU82" s="352"/>
      <c r="EV82" s="366">
        <v>4</v>
      </c>
      <c r="EW82" s="349">
        <v>26</v>
      </c>
      <c r="EX82" s="349" t="s">
        <v>308</v>
      </c>
      <c r="EY82" s="471">
        <f t="shared" si="29"/>
        <v>26</v>
      </c>
      <c r="EZ82" s="349" t="str">
        <f t="shared" si="30"/>
        <v>ab</v>
      </c>
      <c r="FA82" s="349"/>
      <c r="FB82" s="352"/>
    </row>
    <row r="83" spans="1:158">
      <c r="A83" s="379"/>
      <c r="B83" s="379"/>
      <c r="C83" s="379"/>
      <c r="D83" s="379"/>
      <c r="E83" s="379"/>
      <c r="F83" s="379"/>
      <c r="G83" s="379"/>
      <c r="H83" s="379"/>
      <c r="I83" s="379"/>
      <c r="J83" s="379"/>
      <c r="K83" s="379"/>
      <c r="L83" s="379"/>
      <c r="M83" s="379"/>
      <c r="N83" s="379"/>
      <c r="O83" s="379"/>
      <c r="P83" s="379"/>
      <c r="Q83" s="379"/>
      <c r="R83" s="379"/>
      <c r="S83" s="379"/>
      <c r="T83" s="379"/>
      <c r="U83" s="379"/>
      <c r="V83" s="379"/>
      <c r="W83" s="379"/>
      <c r="X83" s="379"/>
      <c r="Y83" s="379"/>
      <c r="Z83" s="379"/>
      <c r="AA83" s="379"/>
      <c r="AB83" s="379"/>
      <c r="AC83" s="379"/>
      <c r="AD83" s="379"/>
      <c r="AE83" s="379"/>
      <c r="AF83" s="379"/>
      <c r="AG83" s="379"/>
      <c r="AH83" s="379"/>
      <c r="AI83" s="379"/>
      <c r="AJ83" s="379"/>
      <c r="AK83" s="379"/>
      <c r="AL83" s="379"/>
      <c r="AM83" s="379"/>
      <c r="AN83" s="379"/>
      <c r="AO83" s="379"/>
      <c r="AP83" s="379"/>
      <c r="AQ83" s="379"/>
      <c r="AR83" s="379"/>
      <c r="AS83" s="379"/>
      <c r="AT83" s="379"/>
      <c r="AU83" s="379"/>
      <c r="AV83" s="379"/>
      <c r="AW83" s="379"/>
      <c r="AX83" s="379"/>
      <c r="AY83" s="379"/>
      <c r="AZ83" s="379"/>
      <c r="BA83" s="379"/>
      <c r="BB83" s="379"/>
      <c r="BC83" s="379"/>
      <c r="BD83" s="379"/>
      <c r="BE83" s="379"/>
      <c r="BF83" s="379"/>
      <c r="BG83" s="379"/>
      <c r="BH83" s="379"/>
      <c r="BI83" s="379"/>
      <c r="BJ83" s="379"/>
      <c r="BK83" s="379"/>
      <c r="BL83" s="379"/>
      <c r="BM83" s="379"/>
      <c r="BN83" s="379"/>
      <c r="BO83" s="379"/>
      <c r="BP83" s="379"/>
      <c r="BQ83" s="379"/>
      <c r="BR83" s="379"/>
      <c r="BS83" s="379"/>
      <c r="BT83" s="379"/>
      <c r="BU83" s="379"/>
      <c r="BV83" s="379"/>
      <c r="BW83" s="379"/>
      <c r="BX83" s="379"/>
      <c r="BY83" s="379"/>
      <c r="DJ83" s="379">
        <v>62.6</v>
      </c>
      <c r="DK83" s="379">
        <v>74</v>
      </c>
      <c r="DL83" s="379">
        <v>26</v>
      </c>
      <c r="DM83" s="379">
        <v>32</v>
      </c>
      <c r="DN83" s="379">
        <v>16</v>
      </c>
      <c r="DO83" s="379">
        <v>4</v>
      </c>
      <c r="DP83" s="379">
        <v>3</v>
      </c>
      <c r="DQ83" s="379">
        <v>6</v>
      </c>
      <c r="DR83" s="379">
        <v>31</v>
      </c>
      <c r="EO83" s="366"/>
      <c r="EP83" s="349"/>
      <c r="EQ83" s="349"/>
      <c r="ER83" s="349"/>
      <c r="ES83" s="349"/>
      <c r="ET83" s="349"/>
      <c r="EU83" s="352"/>
      <c r="EV83" s="366">
        <v>5</v>
      </c>
      <c r="EW83" s="349">
        <v>17.332999999999998</v>
      </c>
      <c r="EX83" s="349" t="s">
        <v>419</v>
      </c>
      <c r="EY83" s="471">
        <f t="shared" si="29"/>
        <v>17.332999999999998</v>
      </c>
      <c r="EZ83" s="349" t="str">
        <f t="shared" si="30"/>
        <v>bc</v>
      </c>
      <c r="FA83" s="349"/>
      <c r="FB83" s="352"/>
    </row>
    <row r="84" spans="1:158">
      <c r="A84" s="379"/>
      <c r="B84" s="379"/>
      <c r="C84" s="379"/>
      <c r="D84" s="379"/>
      <c r="E84" s="379"/>
      <c r="F84" s="379"/>
      <c r="G84" s="379"/>
      <c r="H84" s="379"/>
      <c r="I84" s="379"/>
      <c r="J84" s="379"/>
      <c r="K84" s="379"/>
      <c r="L84" s="379"/>
      <c r="M84" s="379"/>
      <c r="N84" s="379"/>
      <c r="O84" s="379"/>
      <c r="P84" s="379"/>
      <c r="Q84" s="379"/>
      <c r="R84" s="379"/>
      <c r="S84" s="379"/>
      <c r="T84" s="379"/>
      <c r="U84" s="379"/>
      <c r="V84" s="379"/>
      <c r="W84" s="379"/>
      <c r="X84" s="379"/>
      <c r="Y84" s="379"/>
      <c r="Z84" s="379"/>
      <c r="AA84" s="379"/>
      <c r="AB84" s="379"/>
      <c r="AC84" s="379"/>
      <c r="AD84" s="379"/>
      <c r="AE84" s="379"/>
      <c r="AF84" s="379"/>
      <c r="AG84" s="379"/>
      <c r="AH84" s="379"/>
      <c r="AI84" s="379"/>
      <c r="AJ84" s="379"/>
      <c r="AK84" s="379"/>
      <c r="AL84" s="379"/>
      <c r="AM84" s="379"/>
      <c r="AN84" s="379"/>
      <c r="AO84" s="379"/>
      <c r="AP84" s="379"/>
      <c r="AQ84" s="379"/>
      <c r="AR84" s="379"/>
      <c r="AS84" s="379"/>
      <c r="AT84" s="379"/>
      <c r="AU84" s="379"/>
      <c r="AV84" s="379"/>
      <c r="AW84" s="379"/>
      <c r="AX84" s="379"/>
      <c r="AY84" s="379"/>
      <c r="AZ84" s="379"/>
      <c r="BA84" s="379"/>
      <c r="BB84" s="379"/>
      <c r="BC84" s="379"/>
      <c r="BD84" s="379"/>
      <c r="BE84" s="379"/>
      <c r="BF84" s="379"/>
      <c r="BG84" s="379"/>
      <c r="BH84" s="379"/>
      <c r="BI84" s="379"/>
      <c r="BJ84" s="379"/>
      <c r="BK84" s="379"/>
      <c r="BL84" s="379"/>
      <c r="BM84" s="379"/>
      <c r="BN84" s="379"/>
      <c r="BO84" s="379"/>
      <c r="BP84" s="379"/>
      <c r="BQ84" s="379"/>
      <c r="BR84" s="379"/>
      <c r="BS84" s="379"/>
      <c r="BT84" s="379"/>
      <c r="BU84" s="379"/>
      <c r="BV84" s="379"/>
      <c r="BW84" s="379"/>
      <c r="BX84" s="379"/>
      <c r="BY84" s="379"/>
      <c r="DJ84" s="379">
        <v>20.3</v>
      </c>
      <c r="DK84" s="379">
        <v>38</v>
      </c>
      <c r="DL84" s="379">
        <v>12</v>
      </c>
      <c r="DM84" s="379">
        <v>24</v>
      </c>
      <c r="DN84" s="379">
        <v>2</v>
      </c>
      <c r="DO84" s="379">
        <v>5</v>
      </c>
      <c r="DP84" s="379">
        <v>1</v>
      </c>
      <c r="DQ84" s="379">
        <v>3</v>
      </c>
      <c r="DR84" s="379">
        <v>3</v>
      </c>
      <c r="EO84" s="366" t="s">
        <v>494</v>
      </c>
      <c r="EP84" s="349"/>
      <c r="EQ84" s="349"/>
      <c r="ER84" s="349"/>
      <c r="ES84" s="349"/>
      <c r="ET84" s="349"/>
      <c r="EU84" s="352"/>
      <c r="EV84" s="366">
        <v>6</v>
      </c>
      <c r="EW84" s="349">
        <v>33.332999999999998</v>
      </c>
      <c r="EX84" s="349" t="s">
        <v>297</v>
      </c>
      <c r="EY84" s="471">
        <f t="shared" si="29"/>
        <v>33.332999999999998</v>
      </c>
      <c r="EZ84" s="349" t="str">
        <f t="shared" si="30"/>
        <v>a</v>
      </c>
      <c r="FA84" s="349"/>
      <c r="FB84" s="352"/>
    </row>
    <row r="85" spans="1:158">
      <c r="A85" s="379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79"/>
      <c r="O85" s="379"/>
      <c r="P85" s="379"/>
      <c r="Q85" s="379"/>
      <c r="R85" s="379"/>
      <c r="S85" s="379"/>
      <c r="T85" s="379"/>
      <c r="U85" s="379"/>
      <c r="V85" s="379"/>
      <c r="W85" s="379"/>
      <c r="X85" s="379"/>
      <c r="Y85" s="379"/>
      <c r="Z85" s="379"/>
      <c r="AA85" s="379"/>
      <c r="AB85" s="379"/>
      <c r="AC85" s="379"/>
      <c r="AD85" s="379"/>
      <c r="AE85" s="379"/>
      <c r="AF85" s="379"/>
      <c r="AG85" s="379"/>
      <c r="AH85" s="379"/>
      <c r="AI85" s="379"/>
      <c r="AJ85" s="379"/>
      <c r="AK85" s="379"/>
      <c r="AL85" s="379"/>
      <c r="AM85" s="379"/>
      <c r="AN85" s="379"/>
      <c r="AO85" s="379"/>
      <c r="AP85" s="379"/>
      <c r="AQ85" s="379"/>
      <c r="AR85" s="379"/>
      <c r="AS85" s="379"/>
      <c r="AT85" s="379"/>
      <c r="AU85" s="379"/>
      <c r="AV85" s="379"/>
      <c r="AW85" s="379"/>
      <c r="AX85" s="379"/>
      <c r="AY85" s="379"/>
      <c r="AZ85" s="379"/>
      <c r="BA85" s="379"/>
      <c r="BB85" s="379"/>
      <c r="BC85" s="379"/>
      <c r="BD85" s="379"/>
      <c r="BE85" s="379"/>
      <c r="BF85" s="379"/>
      <c r="BG85" s="379"/>
      <c r="BH85" s="379"/>
      <c r="BI85" s="379"/>
      <c r="BJ85" s="379"/>
      <c r="BK85" s="379"/>
      <c r="BL85" s="379"/>
      <c r="BM85" s="379"/>
      <c r="BN85" s="379"/>
      <c r="BO85" s="379"/>
      <c r="BP85" s="379"/>
      <c r="BQ85" s="379"/>
      <c r="BR85" s="379"/>
      <c r="BS85" s="379"/>
      <c r="BT85" s="379"/>
      <c r="BU85" s="379"/>
      <c r="BV85" s="379"/>
      <c r="BW85" s="379"/>
      <c r="BX85" s="379"/>
      <c r="BY85" s="379"/>
      <c r="DJ85" s="379">
        <v>17.399999999999999</v>
      </c>
      <c r="DK85" s="379">
        <v>36</v>
      </c>
      <c r="DL85" s="379">
        <v>16</v>
      </c>
      <c r="DM85" s="379">
        <v>20</v>
      </c>
      <c r="DN85" s="379">
        <v>0</v>
      </c>
      <c r="DO85" s="379">
        <v>5</v>
      </c>
      <c r="DP85" s="379">
        <v>2</v>
      </c>
      <c r="DQ85" s="379">
        <v>22</v>
      </c>
      <c r="DR85" s="379">
        <v>22</v>
      </c>
      <c r="EO85" s="366"/>
      <c r="EP85" s="349"/>
      <c r="EQ85" s="349"/>
      <c r="ER85" s="349"/>
      <c r="ES85" s="349"/>
      <c r="ET85" s="349"/>
      <c r="EU85" s="352"/>
      <c r="EV85" s="366">
        <v>7</v>
      </c>
      <c r="EW85" s="349">
        <v>31.332999999999998</v>
      </c>
      <c r="EX85" s="349" t="s">
        <v>297</v>
      </c>
      <c r="EY85" s="471">
        <f t="shared" si="29"/>
        <v>31.332999999999998</v>
      </c>
      <c r="EZ85" s="349" t="str">
        <f t="shared" si="30"/>
        <v>a</v>
      </c>
      <c r="FA85" s="349"/>
      <c r="FB85" s="352"/>
    </row>
    <row r="86" spans="1:158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79"/>
      <c r="O86" s="379"/>
      <c r="P86" s="379"/>
      <c r="Q86" s="379"/>
      <c r="R86" s="379"/>
      <c r="S86" s="379"/>
      <c r="T86" s="379"/>
      <c r="U86" s="379"/>
      <c r="V86" s="379"/>
      <c r="W86" s="379"/>
      <c r="X86" s="379"/>
      <c r="Y86" s="379"/>
      <c r="Z86" s="379"/>
      <c r="AA86" s="379"/>
      <c r="AB86" s="379"/>
      <c r="AC86" s="379"/>
      <c r="AD86" s="379"/>
      <c r="AE86" s="379"/>
      <c r="AF86" s="379"/>
      <c r="AG86" s="379"/>
      <c r="AH86" s="379"/>
      <c r="AI86" s="379"/>
      <c r="AJ86" s="379"/>
      <c r="AK86" s="379"/>
      <c r="AL86" s="379"/>
      <c r="AM86" s="379"/>
      <c r="AN86" s="379"/>
      <c r="AO86" s="379"/>
      <c r="AP86" s="379"/>
      <c r="AQ86" s="379"/>
      <c r="AR86" s="379"/>
      <c r="AS86" s="379"/>
      <c r="AT86" s="379"/>
      <c r="AU86" s="379"/>
      <c r="AV86" s="379"/>
      <c r="AW86" s="379"/>
      <c r="AX86" s="379"/>
      <c r="AY86" s="379"/>
      <c r="AZ86" s="379"/>
      <c r="BA86" s="379"/>
      <c r="BB86" s="379"/>
      <c r="BC86" s="379"/>
      <c r="BD86" s="379"/>
      <c r="BE86" s="379"/>
      <c r="BF86" s="379"/>
      <c r="BG86" s="379"/>
      <c r="BH86" s="379"/>
      <c r="BI86" s="379"/>
      <c r="BJ86" s="379"/>
      <c r="BK86" s="379"/>
      <c r="BL86" s="379"/>
      <c r="BM86" s="379"/>
      <c r="BN86" s="379"/>
      <c r="BO86" s="379"/>
      <c r="BP86" s="379"/>
      <c r="BQ86" s="379"/>
      <c r="BR86" s="379"/>
      <c r="BS86" s="379"/>
      <c r="BT86" s="379"/>
      <c r="BU86" s="379"/>
      <c r="BV86" s="379"/>
      <c r="BW86" s="379"/>
      <c r="BX86" s="379"/>
      <c r="BY86" s="379"/>
      <c r="DJ86" s="379">
        <v>47</v>
      </c>
      <c r="DK86" s="379">
        <v>57.999999999999993</v>
      </c>
      <c r="DL86" s="379">
        <v>24</v>
      </c>
      <c r="DM86" s="379">
        <v>24</v>
      </c>
      <c r="DN86" s="379">
        <v>10</v>
      </c>
      <c r="DO86" s="379">
        <v>5</v>
      </c>
      <c r="DP86" s="379">
        <v>3</v>
      </c>
      <c r="DQ86" s="379">
        <v>8</v>
      </c>
      <c r="DR86" s="379">
        <v>33</v>
      </c>
      <c r="EO86" s="366" t="s">
        <v>299</v>
      </c>
      <c r="EP86" s="349"/>
      <c r="EQ86" s="349"/>
      <c r="ER86" s="349"/>
      <c r="ES86" s="349"/>
      <c r="ET86" s="349"/>
      <c r="EU86" s="352"/>
      <c r="EV86" s="366">
        <v>8</v>
      </c>
      <c r="EW86" s="349">
        <v>6</v>
      </c>
      <c r="EX86" s="349" t="s">
        <v>417</v>
      </c>
      <c r="EY86" s="471">
        <f t="shared" si="29"/>
        <v>6</v>
      </c>
      <c r="EZ86" s="349" t="str">
        <f t="shared" si="30"/>
        <v>cd</v>
      </c>
      <c r="FA86" s="349"/>
      <c r="FB86" s="352"/>
    </row>
    <row r="87" spans="1:158">
      <c r="A87" s="379"/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79"/>
      <c r="AA87" s="379"/>
      <c r="AB87" s="379"/>
      <c r="AC87" s="379"/>
      <c r="AD87" s="379"/>
      <c r="AE87" s="379"/>
      <c r="AF87" s="379"/>
      <c r="AG87" s="379"/>
      <c r="AH87" s="379"/>
      <c r="AI87" s="379"/>
      <c r="AJ87" s="379"/>
      <c r="AK87" s="379"/>
      <c r="AL87" s="379"/>
      <c r="AM87" s="379"/>
      <c r="AN87" s="379"/>
      <c r="AO87" s="379"/>
      <c r="AP87" s="379"/>
      <c r="AQ87" s="379"/>
      <c r="AR87" s="379"/>
      <c r="AS87" s="379"/>
      <c r="AT87" s="379"/>
      <c r="AU87" s="379"/>
      <c r="AV87" s="379"/>
      <c r="AW87" s="379"/>
      <c r="AX87" s="379"/>
      <c r="AY87" s="379"/>
      <c r="AZ87" s="379"/>
      <c r="BA87" s="379"/>
      <c r="BB87" s="379"/>
      <c r="BC87" s="379"/>
      <c r="BD87" s="379"/>
      <c r="BE87" s="379"/>
      <c r="BF87" s="379"/>
      <c r="BG87" s="379"/>
      <c r="BH87" s="379"/>
      <c r="BI87" s="379"/>
      <c r="BJ87" s="379"/>
      <c r="BK87" s="379"/>
      <c r="BL87" s="379"/>
      <c r="BM87" s="379"/>
      <c r="BN87" s="379"/>
      <c r="BO87" s="379"/>
      <c r="BP87" s="379"/>
      <c r="BQ87" s="379"/>
      <c r="BR87" s="379"/>
      <c r="BS87" s="379"/>
      <c r="BT87" s="379"/>
      <c r="BU87" s="379"/>
      <c r="BV87" s="379"/>
      <c r="BW87" s="379"/>
      <c r="BX87" s="379"/>
      <c r="BY87" s="379"/>
      <c r="DJ87" s="379">
        <v>77.94</v>
      </c>
      <c r="DK87" s="379">
        <v>100</v>
      </c>
      <c r="DL87" s="379">
        <v>34</v>
      </c>
      <c r="DM87" s="379">
        <v>44</v>
      </c>
      <c r="DN87" s="379">
        <v>22</v>
      </c>
      <c r="DO87" s="379">
        <v>6</v>
      </c>
      <c r="DP87" s="379">
        <v>1</v>
      </c>
      <c r="DQ87" s="379">
        <v>7</v>
      </c>
      <c r="DR87" s="379">
        <v>7</v>
      </c>
      <c r="EO87" s="366" t="s">
        <v>302</v>
      </c>
      <c r="EP87" s="349"/>
      <c r="EQ87" s="349"/>
      <c r="ER87" s="349"/>
      <c r="ES87" s="349"/>
      <c r="ET87" s="349"/>
      <c r="EU87" s="352"/>
      <c r="EV87" s="366">
        <v>9</v>
      </c>
      <c r="EW87" s="349">
        <v>0</v>
      </c>
      <c r="EX87" s="349" t="s">
        <v>418</v>
      </c>
      <c r="EY87" s="471">
        <f t="shared" si="29"/>
        <v>0</v>
      </c>
      <c r="EZ87" s="349" t="str">
        <f t="shared" si="30"/>
        <v>d</v>
      </c>
      <c r="FA87" s="349"/>
      <c r="FB87" s="352"/>
    </row>
    <row r="88" spans="1:158">
      <c r="A88" s="379"/>
      <c r="B88" s="379"/>
      <c r="C88" s="379"/>
      <c r="D88" s="379"/>
      <c r="E88" s="379"/>
      <c r="F88" s="379"/>
      <c r="G88" s="379"/>
      <c r="H88" s="379"/>
      <c r="I88" s="379"/>
      <c r="J88" s="379"/>
      <c r="K88" s="379"/>
      <c r="L88" s="379"/>
      <c r="M88" s="379"/>
      <c r="N88" s="379"/>
      <c r="O88" s="379"/>
      <c r="P88" s="379"/>
      <c r="Q88" s="379"/>
      <c r="R88" s="379"/>
      <c r="S88" s="379"/>
      <c r="T88" s="379"/>
      <c r="U88" s="379"/>
      <c r="V88" s="379"/>
      <c r="W88" s="379"/>
      <c r="X88" s="379"/>
      <c r="Y88" s="379"/>
      <c r="Z88" s="379"/>
      <c r="AA88" s="379"/>
      <c r="AB88" s="379"/>
      <c r="AC88" s="379"/>
      <c r="AD88" s="379"/>
      <c r="AE88" s="379"/>
      <c r="AF88" s="379"/>
      <c r="AG88" s="379"/>
      <c r="AH88" s="379"/>
      <c r="AI88" s="379"/>
      <c r="AJ88" s="379"/>
      <c r="AK88" s="379"/>
      <c r="AL88" s="379"/>
      <c r="AM88" s="379"/>
      <c r="AN88" s="379"/>
      <c r="AO88" s="379"/>
      <c r="AP88" s="379"/>
      <c r="AQ88" s="379"/>
      <c r="AR88" s="379"/>
      <c r="AS88" s="379"/>
      <c r="AT88" s="379"/>
      <c r="AU88" s="379"/>
      <c r="AV88" s="379"/>
      <c r="AW88" s="379"/>
      <c r="AX88" s="379"/>
      <c r="AY88" s="379"/>
      <c r="AZ88" s="379"/>
      <c r="BA88" s="379"/>
      <c r="BB88" s="379"/>
      <c r="BC88" s="379"/>
      <c r="BD88" s="379"/>
      <c r="BE88" s="379"/>
      <c r="BF88" s="379"/>
      <c r="BG88" s="379"/>
      <c r="BH88" s="379"/>
      <c r="BI88" s="379"/>
      <c r="BJ88" s="379"/>
      <c r="BK88" s="379"/>
      <c r="BL88" s="379"/>
      <c r="BM88" s="379"/>
      <c r="BN88" s="379"/>
      <c r="BO88" s="379"/>
      <c r="BP88" s="379"/>
      <c r="BQ88" s="379"/>
      <c r="BR88" s="379"/>
      <c r="BS88" s="379"/>
      <c r="BT88" s="379"/>
      <c r="BU88" s="379"/>
      <c r="BV88" s="379"/>
      <c r="BW88" s="379"/>
      <c r="BX88" s="379"/>
      <c r="BY88" s="379"/>
      <c r="DJ88" s="379">
        <v>82.9</v>
      </c>
      <c r="DK88" s="379">
        <v>98</v>
      </c>
      <c r="DL88" s="379">
        <v>32</v>
      </c>
      <c r="DM88" s="379">
        <v>46</v>
      </c>
      <c r="DN88" s="379">
        <v>20</v>
      </c>
      <c r="DO88" s="379">
        <v>6</v>
      </c>
      <c r="DP88" s="379">
        <v>2</v>
      </c>
      <c r="DQ88" s="379">
        <v>24</v>
      </c>
      <c r="DR88" s="379">
        <v>24</v>
      </c>
      <c r="EO88" s="366" t="s">
        <v>495</v>
      </c>
      <c r="EP88" s="349"/>
      <c r="EQ88" s="349"/>
      <c r="ER88" s="349"/>
      <c r="ES88" s="349"/>
      <c r="ET88" s="349"/>
      <c r="EU88" s="352"/>
      <c r="EV88" s="366">
        <v>10</v>
      </c>
      <c r="EW88" s="349">
        <v>24.667000000000002</v>
      </c>
      <c r="EX88" s="349" t="s">
        <v>308</v>
      </c>
      <c r="EY88" s="471">
        <f t="shared" si="29"/>
        <v>24.667000000000002</v>
      </c>
      <c r="EZ88" s="349" t="str">
        <f t="shared" si="30"/>
        <v>ab</v>
      </c>
      <c r="FA88" s="349"/>
      <c r="FB88" s="352"/>
    </row>
    <row r="89" spans="1:158">
      <c r="A89" s="379"/>
      <c r="B89" s="379"/>
      <c r="C89" s="379"/>
      <c r="D89" s="379"/>
      <c r="E89" s="379"/>
      <c r="F89" s="379"/>
      <c r="G89" s="379"/>
      <c r="H89" s="379"/>
      <c r="I89" s="379"/>
      <c r="J89" s="379"/>
      <c r="K89" s="379"/>
      <c r="L89" s="379"/>
      <c r="M89" s="379"/>
      <c r="N89" s="379"/>
      <c r="O89" s="379"/>
      <c r="P89" s="379"/>
      <c r="Q89" s="379"/>
      <c r="R89" s="379"/>
      <c r="S89" s="379"/>
      <c r="T89" s="379"/>
      <c r="U89" s="379"/>
      <c r="V89" s="379"/>
      <c r="W89" s="379"/>
      <c r="X89" s="379"/>
      <c r="Y89" s="379"/>
      <c r="Z89" s="379"/>
      <c r="AA89" s="379"/>
      <c r="AB89" s="379"/>
      <c r="AC89" s="379"/>
      <c r="AD89" s="379"/>
      <c r="AE89" s="379"/>
      <c r="AF89" s="379"/>
      <c r="AG89" s="379"/>
      <c r="AH89" s="379"/>
      <c r="AI89" s="379"/>
      <c r="AJ89" s="379"/>
      <c r="AK89" s="379"/>
      <c r="AL89" s="379"/>
      <c r="AM89" s="379"/>
      <c r="AN89" s="379"/>
      <c r="AO89" s="379"/>
      <c r="AP89" s="379"/>
      <c r="AQ89" s="379"/>
      <c r="AR89" s="379"/>
      <c r="AS89" s="379"/>
      <c r="AT89" s="379"/>
      <c r="AU89" s="379"/>
      <c r="AV89" s="379"/>
      <c r="AW89" s="379"/>
      <c r="AX89" s="379"/>
      <c r="AY89" s="379"/>
      <c r="AZ89" s="379"/>
      <c r="BA89" s="379"/>
      <c r="BB89" s="379"/>
      <c r="BC89" s="379"/>
      <c r="BD89" s="379"/>
      <c r="BE89" s="379"/>
      <c r="BF89" s="379"/>
      <c r="BG89" s="379"/>
      <c r="BH89" s="379"/>
      <c r="BI89" s="379"/>
      <c r="BJ89" s="379"/>
      <c r="BK89" s="379"/>
      <c r="BL89" s="379"/>
      <c r="BM89" s="379"/>
      <c r="BN89" s="379"/>
      <c r="BO89" s="379"/>
      <c r="BP89" s="379"/>
      <c r="BQ89" s="379"/>
      <c r="BR89" s="379"/>
      <c r="BS89" s="379"/>
      <c r="BT89" s="379"/>
      <c r="BU89" s="379"/>
      <c r="BV89" s="379"/>
      <c r="BW89" s="379"/>
      <c r="BX89" s="379"/>
      <c r="BY89" s="379"/>
      <c r="DJ89" s="379">
        <v>91.4</v>
      </c>
      <c r="DK89" s="379">
        <v>98</v>
      </c>
      <c r="DL89" s="379">
        <v>34</v>
      </c>
      <c r="DM89" s="379">
        <v>36</v>
      </c>
      <c r="DN89" s="379">
        <v>30</v>
      </c>
      <c r="DO89" s="379">
        <v>6</v>
      </c>
      <c r="DP89" s="379">
        <v>3</v>
      </c>
      <c r="DQ89" s="379">
        <v>9</v>
      </c>
      <c r="DR89" s="379">
        <v>34</v>
      </c>
      <c r="EO89" s="366" t="s">
        <v>496</v>
      </c>
      <c r="EP89" s="349"/>
      <c r="EQ89" s="349"/>
      <c r="ER89" s="349"/>
      <c r="ES89" s="349"/>
      <c r="ET89" s="349"/>
      <c r="EU89" s="352"/>
      <c r="EV89" s="366">
        <v>11</v>
      </c>
      <c r="EW89" s="349">
        <v>4.6666999999999996</v>
      </c>
      <c r="EX89" s="349" t="s">
        <v>418</v>
      </c>
      <c r="EY89" s="471">
        <f t="shared" si="29"/>
        <v>4.6666999999999996</v>
      </c>
      <c r="EZ89" s="349" t="str">
        <f t="shared" si="30"/>
        <v>d</v>
      </c>
      <c r="FA89" s="349"/>
      <c r="FB89" s="352"/>
    </row>
    <row r="90" spans="1:158">
      <c r="A90" s="379"/>
      <c r="B90" s="379"/>
      <c r="C90" s="379"/>
      <c r="D90" s="379"/>
      <c r="E90" s="379"/>
      <c r="F90" s="379"/>
      <c r="G90" s="379"/>
      <c r="H90" s="379"/>
      <c r="I90" s="379"/>
      <c r="J90" s="379"/>
      <c r="K90" s="379"/>
      <c r="L90" s="379"/>
      <c r="M90" s="379"/>
      <c r="N90" s="379"/>
      <c r="O90" s="379"/>
      <c r="P90" s="379"/>
      <c r="Q90" s="379"/>
      <c r="R90" s="379"/>
      <c r="S90" s="379"/>
      <c r="T90" s="379"/>
      <c r="U90" s="379"/>
      <c r="V90" s="379"/>
      <c r="W90" s="379"/>
      <c r="X90" s="379"/>
      <c r="Y90" s="379"/>
      <c r="Z90" s="379"/>
      <c r="AA90" s="379"/>
      <c r="AB90" s="379"/>
      <c r="AC90" s="379"/>
      <c r="AD90" s="379"/>
      <c r="AE90" s="379"/>
      <c r="AF90" s="379"/>
      <c r="AG90" s="379"/>
      <c r="AH90" s="379"/>
      <c r="AI90" s="379"/>
      <c r="AJ90" s="379"/>
      <c r="AK90" s="379"/>
      <c r="AL90" s="379"/>
      <c r="AM90" s="379"/>
      <c r="AN90" s="379"/>
      <c r="AO90" s="379"/>
      <c r="AP90" s="379"/>
      <c r="AQ90" s="379"/>
      <c r="AR90" s="379"/>
      <c r="AS90" s="379"/>
      <c r="AT90" s="379"/>
      <c r="AU90" s="379"/>
      <c r="AV90" s="379"/>
      <c r="AW90" s="379"/>
      <c r="AX90" s="379"/>
      <c r="AY90" s="379"/>
      <c r="AZ90" s="379"/>
      <c r="BA90" s="379"/>
      <c r="BB90" s="379"/>
      <c r="BC90" s="379"/>
      <c r="BD90" s="379"/>
      <c r="BE90" s="379"/>
      <c r="BF90" s="379"/>
      <c r="BG90" s="379"/>
      <c r="BH90" s="379"/>
      <c r="BI90" s="379"/>
      <c r="BJ90" s="379"/>
      <c r="BK90" s="379"/>
      <c r="BL90" s="379"/>
      <c r="BM90" s="379"/>
      <c r="BN90" s="379"/>
      <c r="BO90" s="379"/>
      <c r="BP90" s="379"/>
      <c r="BQ90" s="379"/>
      <c r="BR90" s="379"/>
      <c r="BS90" s="379"/>
      <c r="BT90" s="379"/>
      <c r="BU90" s="379"/>
      <c r="BV90" s="379"/>
      <c r="BW90" s="379"/>
      <c r="BX90" s="379"/>
      <c r="BY90" s="379"/>
      <c r="DJ90" s="379">
        <v>59.2</v>
      </c>
      <c r="DK90" s="379">
        <v>68</v>
      </c>
      <c r="DL90" s="379">
        <v>36</v>
      </c>
      <c r="DM90" s="379">
        <v>28.000000000000004</v>
      </c>
      <c r="DN90" s="379">
        <v>0</v>
      </c>
      <c r="DO90" s="379">
        <v>7</v>
      </c>
      <c r="DP90" s="379">
        <v>1</v>
      </c>
      <c r="DQ90" s="379">
        <v>9</v>
      </c>
      <c r="DR90" s="379">
        <v>9</v>
      </c>
      <c r="EO90" s="366"/>
      <c r="EP90" s="349"/>
      <c r="EQ90" s="349"/>
      <c r="ER90" s="349"/>
      <c r="ES90" s="349"/>
      <c r="ET90" s="349"/>
      <c r="EU90" s="352"/>
      <c r="EW90" s="349"/>
      <c r="EX90" s="472" t="s">
        <v>298</v>
      </c>
      <c r="EY90" s="472" t="s">
        <v>422</v>
      </c>
      <c r="EZ90" s="349"/>
      <c r="FA90" s="349"/>
      <c r="FB90" s="352"/>
    </row>
    <row r="91" spans="1:158">
      <c r="A91" s="379"/>
      <c r="B91" s="379"/>
      <c r="C91" s="379"/>
      <c r="D91" s="379"/>
      <c r="E91" s="379"/>
      <c r="F91" s="379"/>
      <c r="G91" s="379"/>
      <c r="H91" s="379"/>
      <c r="I91" s="379"/>
      <c r="J91" s="379"/>
      <c r="K91" s="379"/>
      <c r="L91" s="379"/>
      <c r="M91" s="379"/>
      <c r="N91" s="379"/>
      <c r="O91" s="379"/>
      <c r="P91" s="379"/>
      <c r="Q91" s="379"/>
      <c r="R91" s="379"/>
      <c r="S91" s="379"/>
      <c r="T91" s="379"/>
      <c r="U91" s="379"/>
      <c r="V91" s="379"/>
      <c r="W91" s="379"/>
      <c r="X91" s="379"/>
      <c r="Y91" s="379"/>
      <c r="Z91" s="379"/>
      <c r="AA91" s="379"/>
      <c r="AB91" s="379"/>
      <c r="AC91" s="379"/>
      <c r="AD91" s="379"/>
      <c r="AE91" s="379"/>
      <c r="AF91" s="379"/>
      <c r="AG91" s="379"/>
      <c r="AH91" s="379"/>
      <c r="AI91" s="379"/>
      <c r="AJ91" s="379"/>
      <c r="AK91" s="379"/>
      <c r="AL91" s="379"/>
      <c r="AM91" s="379"/>
      <c r="AN91" s="379"/>
      <c r="AO91" s="379"/>
      <c r="AP91" s="379"/>
      <c r="AQ91" s="379"/>
      <c r="AR91" s="379"/>
      <c r="AS91" s="379"/>
      <c r="AT91" s="379"/>
      <c r="AU91" s="379"/>
      <c r="AV91" s="379"/>
      <c r="AW91" s="379"/>
      <c r="AX91" s="379"/>
      <c r="AY91" s="379"/>
      <c r="AZ91" s="379"/>
      <c r="BA91" s="379"/>
      <c r="BB91" s="379"/>
      <c r="BC91" s="379"/>
      <c r="BD91" s="379"/>
      <c r="BE91" s="379"/>
      <c r="BF91" s="379"/>
      <c r="BG91" s="379"/>
      <c r="BH91" s="379"/>
      <c r="BI91" s="379"/>
      <c r="BJ91" s="379"/>
      <c r="BK91" s="379"/>
      <c r="BL91" s="379"/>
      <c r="BM91" s="379"/>
      <c r="BN91" s="379"/>
      <c r="BO91" s="379"/>
      <c r="BP91" s="379"/>
      <c r="BQ91" s="379"/>
      <c r="BR91" s="379"/>
      <c r="BS91" s="379"/>
      <c r="BT91" s="379"/>
      <c r="BU91" s="379"/>
      <c r="BV91" s="379"/>
      <c r="BW91" s="379"/>
      <c r="BX91" s="379"/>
      <c r="BY91" s="379"/>
      <c r="DJ91" s="379">
        <v>79.44</v>
      </c>
      <c r="DK91" s="379">
        <v>92</v>
      </c>
      <c r="DL91" s="379">
        <v>36</v>
      </c>
      <c r="DM91" s="379">
        <v>34</v>
      </c>
      <c r="DN91" s="379">
        <v>22</v>
      </c>
      <c r="DO91" s="379">
        <v>7</v>
      </c>
      <c r="DP91" s="379">
        <v>2</v>
      </c>
      <c r="DQ91" s="379">
        <v>17</v>
      </c>
      <c r="DR91" s="379">
        <v>17</v>
      </c>
      <c r="EO91" s="366" t="s">
        <v>497</v>
      </c>
      <c r="EP91" s="349"/>
      <c r="EQ91" s="349"/>
      <c r="ER91" s="349"/>
      <c r="ES91" s="349"/>
      <c r="ET91" s="349"/>
      <c r="EU91" s="352"/>
      <c r="EX91" s="472" t="s">
        <v>300</v>
      </c>
      <c r="EY91">
        <v>12.3</v>
      </c>
    </row>
    <row r="92" spans="1:158">
      <c r="A92" s="379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79"/>
      <c r="O92" s="379"/>
      <c r="P92" s="379"/>
      <c r="Q92" s="379"/>
      <c r="R92" s="379"/>
      <c r="S92" s="379"/>
      <c r="T92" s="379"/>
      <c r="U92" s="379"/>
      <c r="V92" s="379"/>
      <c r="W92" s="379"/>
      <c r="X92" s="379"/>
      <c r="Y92" s="379"/>
      <c r="Z92" s="379"/>
      <c r="AA92" s="379"/>
      <c r="AB92" s="379"/>
      <c r="AC92" s="379"/>
      <c r="AD92" s="379"/>
      <c r="AE92" s="379"/>
      <c r="AF92" s="379"/>
      <c r="AG92" s="379"/>
      <c r="AH92" s="379"/>
      <c r="AI92" s="379"/>
      <c r="AJ92" s="379"/>
      <c r="AK92" s="379"/>
      <c r="AL92" s="379"/>
      <c r="AM92" s="379"/>
      <c r="AN92" s="379"/>
      <c r="AO92" s="379"/>
      <c r="AP92" s="379"/>
      <c r="AQ92" s="379"/>
      <c r="AR92" s="379"/>
      <c r="AS92" s="379"/>
      <c r="AT92" s="379"/>
      <c r="AU92" s="379"/>
      <c r="AV92" s="379"/>
      <c r="AW92" s="379"/>
      <c r="AX92" s="379"/>
      <c r="AY92" s="379"/>
      <c r="AZ92" s="379"/>
      <c r="BA92" s="379"/>
      <c r="BB92" s="379"/>
      <c r="BC92" s="379"/>
      <c r="BD92" s="379"/>
      <c r="BE92" s="379"/>
      <c r="BF92" s="379"/>
      <c r="BG92" s="379"/>
      <c r="BH92" s="379"/>
      <c r="BI92" s="379"/>
      <c r="BJ92" s="379"/>
      <c r="BK92" s="379"/>
      <c r="BL92" s="379"/>
      <c r="BM92" s="379"/>
      <c r="BN92" s="379"/>
      <c r="BO92" s="379"/>
      <c r="BP92" s="379"/>
      <c r="BQ92" s="379"/>
      <c r="BR92" s="379"/>
      <c r="BS92" s="379"/>
      <c r="BT92" s="379"/>
      <c r="BU92" s="379"/>
      <c r="BV92" s="379"/>
      <c r="BW92" s="379"/>
      <c r="BX92" s="379"/>
      <c r="BY92" s="379"/>
      <c r="DJ92" s="379">
        <v>31.8</v>
      </c>
      <c r="DK92" s="379">
        <v>44</v>
      </c>
      <c r="DL92" s="379">
        <v>22</v>
      </c>
      <c r="DM92" s="379">
        <v>24</v>
      </c>
      <c r="DN92" s="379">
        <v>0</v>
      </c>
      <c r="DO92" s="379">
        <v>7</v>
      </c>
      <c r="DP92" s="379">
        <v>3</v>
      </c>
      <c r="DQ92" s="379">
        <v>3</v>
      </c>
      <c r="DR92" s="379">
        <v>28</v>
      </c>
      <c r="EO92" s="366"/>
      <c r="EP92" s="349"/>
      <c r="EQ92" s="349"/>
      <c r="ER92" s="349"/>
      <c r="ES92" s="349"/>
      <c r="ET92" s="349"/>
      <c r="EU92" s="352"/>
    </row>
    <row r="93" spans="1:158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79"/>
      <c r="O93" s="379"/>
      <c r="P93" s="379"/>
      <c r="Q93" s="379"/>
      <c r="R93" s="379"/>
      <c r="S93" s="379"/>
      <c r="T93" s="379"/>
      <c r="U93" s="379"/>
      <c r="V93" s="379"/>
      <c r="W93" s="379"/>
      <c r="X93" s="379"/>
      <c r="Y93" s="379"/>
      <c r="Z93" s="379"/>
      <c r="AA93" s="379"/>
      <c r="AB93" s="379"/>
      <c r="AC93" s="379"/>
      <c r="AD93" s="379"/>
      <c r="AE93" s="379"/>
      <c r="AF93" s="379"/>
      <c r="AG93" s="379"/>
      <c r="AH93" s="379"/>
      <c r="AI93" s="379"/>
      <c r="AJ93" s="379"/>
      <c r="AK93" s="379"/>
      <c r="AL93" s="379"/>
      <c r="AM93" s="379"/>
      <c r="AN93" s="379"/>
      <c r="AO93" s="379"/>
      <c r="AP93" s="379"/>
      <c r="AQ93" s="379"/>
      <c r="AR93" s="379"/>
      <c r="AS93" s="379"/>
      <c r="AT93" s="379"/>
      <c r="AU93" s="379"/>
      <c r="AV93" s="379"/>
      <c r="AW93" s="379"/>
      <c r="AX93" s="379"/>
      <c r="AY93" s="379"/>
      <c r="AZ93" s="379"/>
      <c r="BA93" s="379"/>
      <c r="BB93" s="379"/>
      <c r="BC93" s="379"/>
      <c r="BD93" s="379"/>
      <c r="BE93" s="379"/>
      <c r="BF93" s="379"/>
      <c r="BG93" s="379"/>
      <c r="BH93" s="379"/>
      <c r="BI93" s="379"/>
      <c r="BJ93" s="379"/>
      <c r="BK93" s="379"/>
      <c r="BL93" s="379"/>
      <c r="BM93" s="379"/>
      <c r="BN93" s="379"/>
      <c r="BO93" s="379"/>
      <c r="BP93" s="379"/>
      <c r="BQ93" s="379"/>
      <c r="BR93" s="379"/>
      <c r="BS93" s="379"/>
      <c r="BT93" s="379"/>
      <c r="BU93" s="379"/>
      <c r="BV93" s="379"/>
      <c r="BW93" s="379"/>
      <c r="BX93" s="379"/>
      <c r="BY93" s="379"/>
      <c r="DJ93" s="379">
        <v>0.2</v>
      </c>
      <c r="DK93" s="379">
        <v>4</v>
      </c>
      <c r="DL93" s="379">
        <v>4</v>
      </c>
      <c r="DM93" s="379">
        <v>0</v>
      </c>
      <c r="DN93" s="379">
        <v>0</v>
      </c>
      <c r="DO93" s="379">
        <v>8</v>
      </c>
      <c r="DP93" s="379">
        <v>1</v>
      </c>
      <c r="DQ93" s="379">
        <v>6</v>
      </c>
      <c r="DR93" s="379">
        <v>6</v>
      </c>
      <c r="EO93" s="366" t="s">
        <v>358</v>
      </c>
      <c r="EP93" s="349"/>
      <c r="EQ93" s="349"/>
      <c r="ER93" s="349"/>
      <c r="ES93" s="349"/>
      <c r="ET93" s="349"/>
      <c r="EU93" s="352"/>
      <c r="EV93" s="366" t="s">
        <v>549</v>
      </c>
      <c r="EW93" s="349"/>
      <c r="EX93" s="349"/>
      <c r="EY93" s="349"/>
      <c r="EZ93" s="349"/>
      <c r="FA93" s="349"/>
      <c r="FB93" s="352"/>
    </row>
    <row r="94" spans="1:158">
      <c r="A94" s="379"/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79"/>
      <c r="AA94" s="379"/>
      <c r="AB94" s="379"/>
      <c r="AC94" s="379"/>
      <c r="AD94" s="379"/>
      <c r="AE94" s="379"/>
      <c r="AF94" s="379"/>
      <c r="AG94" s="379"/>
      <c r="AH94" s="379"/>
      <c r="AI94" s="379"/>
      <c r="AJ94" s="379"/>
      <c r="AK94" s="379"/>
      <c r="AL94" s="379"/>
      <c r="AM94" s="379"/>
      <c r="AN94" s="379"/>
      <c r="AO94" s="379"/>
      <c r="AP94" s="379"/>
      <c r="AQ94" s="379"/>
      <c r="AR94" s="379"/>
      <c r="AS94" s="379"/>
      <c r="AT94" s="379"/>
      <c r="AU94" s="379"/>
      <c r="AV94" s="379"/>
      <c r="AW94" s="379"/>
      <c r="AX94" s="379"/>
      <c r="AY94" s="379"/>
      <c r="AZ94" s="379"/>
      <c r="BA94" s="379"/>
      <c r="BB94" s="379"/>
      <c r="BC94" s="379"/>
      <c r="BD94" s="379"/>
      <c r="BE94" s="379"/>
      <c r="BF94" s="379"/>
      <c r="BG94" s="379"/>
      <c r="BH94" s="379"/>
      <c r="BI94" s="379"/>
      <c r="BJ94" s="379"/>
      <c r="BK94" s="379"/>
      <c r="BL94" s="379"/>
      <c r="BM94" s="379"/>
      <c r="BN94" s="379"/>
      <c r="BO94" s="379"/>
      <c r="BP94" s="379"/>
      <c r="BQ94" s="379"/>
      <c r="BR94" s="379"/>
      <c r="BS94" s="379"/>
      <c r="BT94" s="379"/>
      <c r="BU94" s="379"/>
      <c r="BV94" s="379"/>
      <c r="BW94" s="379"/>
      <c r="BX94" s="379"/>
      <c r="BY94" s="379"/>
      <c r="DJ94" s="379">
        <v>5</v>
      </c>
      <c r="DK94" s="379">
        <v>16</v>
      </c>
      <c r="DL94" s="379">
        <v>8</v>
      </c>
      <c r="DM94" s="379">
        <v>8</v>
      </c>
      <c r="DN94" s="379">
        <v>0</v>
      </c>
      <c r="DO94" s="379">
        <v>8</v>
      </c>
      <c r="DP94" s="379">
        <v>2</v>
      </c>
      <c r="DQ94" s="379">
        <v>25</v>
      </c>
      <c r="DR94" s="379">
        <v>25</v>
      </c>
      <c r="EO94" s="366"/>
      <c r="EP94" s="349"/>
      <c r="EQ94" s="349"/>
      <c r="ER94" s="349"/>
      <c r="ES94" s="349"/>
      <c r="ET94" s="349"/>
      <c r="EU94" s="352"/>
      <c r="EV94" s="366" t="s">
        <v>550</v>
      </c>
      <c r="EW94" s="349"/>
      <c r="EX94" s="349"/>
      <c r="EY94" s="349"/>
      <c r="EZ94" s="349"/>
      <c r="FA94" s="349"/>
      <c r="FB94" s="352"/>
    </row>
    <row r="95" spans="1:158">
      <c r="A95" s="379"/>
      <c r="B95" s="379"/>
      <c r="C95" s="379"/>
      <c r="D95" s="379"/>
      <c r="E95" s="379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379"/>
      <c r="Z95" s="379"/>
      <c r="AA95" s="379"/>
      <c r="AB95" s="379"/>
      <c r="AC95" s="379"/>
      <c r="AD95" s="379"/>
      <c r="AE95" s="379"/>
      <c r="AF95" s="379"/>
      <c r="AG95" s="379"/>
      <c r="AH95" s="379"/>
      <c r="AI95" s="379"/>
      <c r="AJ95" s="379"/>
      <c r="AK95" s="379"/>
      <c r="AL95" s="379"/>
      <c r="AM95" s="379"/>
      <c r="AN95" s="379"/>
      <c r="AO95" s="379"/>
      <c r="AP95" s="379"/>
      <c r="AQ95" s="379"/>
      <c r="AR95" s="379"/>
      <c r="AS95" s="379"/>
      <c r="AT95" s="379"/>
      <c r="AU95" s="379"/>
      <c r="AV95" s="379"/>
      <c r="AW95" s="379"/>
      <c r="AX95" s="379"/>
      <c r="AY95" s="379"/>
      <c r="AZ95" s="379"/>
      <c r="BA95" s="379"/>
      <c r="BB95" s="379"/>
      <c r="BC95" s="379"/>
      <c r="BD95" s="379"/>
      <c r="BE95" s="379"/>
      <c r="BF95" s="379"/>
      <c r="BG95" s="379"/>
      <c r="BH95" s="379"/>
      <c r="BI95" s="379"/>
      <c r="BJ95" s="379"/>
      <c r="BK95" s="379"/>
      <c r="BL95" s="379"/>
      <c r="BM95" s="379"/>
      <c r="BN95" s="379"/>
      <c r="BO95" s="379"/>
      <c r="BP95" s="379"/>
      <c r="BQ95" s="379"/>
      <c r="BR95" s="379"/>
      <c r="BS95" s="379"/>
      <c r="BT95" s="379"/>
      <c r="BU95" s="379"/>
      <c r="BV95" s="379"/>
      <c r="BW95" s="379"/>
      <c r="BX95" s="379"/>
      <c r="BY95" s="379"/>
      <c r="DJ95" s="379">
        <v>0.4</v>
      </c>
      <c r="DK95" s="379">
        <v>6</v>
      </c>
      <c r="DL95" s="379">
        <v>6</v>
      </c>
      <c r="DM95" s="379">
        <v>0</v>
      </c>
      <c r="DN95" s="379">
        <v>0</v>
      </c>
      <c r="DO95" s="379">
        <v>8</v>
      </c>
      <c r="DP95" s="379">
        <v>3</v>
      </c>
      <c r="DQ95" s="379">
        <v>11</v>
      </c>
      <c r="DR95" s="379">
        <v>36</v>
      </c>
      <c r="EO95" s="366" t="s">
        <v>462</v>
      </c>
      <c r="EP95" s="349"/>
      <c r="EQ95" s="349"/>
      <c r="ER95" s="349"/>
      <c r="ES95" s="349"/>
      <c r="ET95" s="349"/>
      <c r="EU95" s="352"/>
      <c r="EV95" s="366" t="s">
        <v>544</v>
      </c>
      <c r="EW95" s="349"/>
      <c r="EX95" s="349"/>
      <c r="EY95" s="349"/>
      <c r="EZ95" s="349"/>
      <c r="FA95" s="349"/>
      <c r="FB95" s="352"/>
    </row>
    <row r="96" spans="1:158">
      <c r="A96" s="379"/>
      <c r="B96" s="379"/>
      <c r="C96" s="379"/>
      <c r="D96" s="379"/>
      <c r="E96" s="379"/>
      <c r="F96" s="379"/>
      <c r="G96" s="379"/>
      <c r="H96" s="379"/>
      <c r="I96" s="379"/>
      <c r="J96" s="379"/>
      <c r="K96" s="379"/>
      <c r="L96" s="379"/>
      <c r="M96" s="379"/>
      <c r="N96" s="379"/>
      <c r="O96" s="379"/>
      <c r="P96" s="379"/>
      <c r="Q96" s="379"/>
      <c r="R96" s="379"/>
      <c r="S96" s="379"/>
      <c r="T96" s="379"/>
      <c r="U96" s="379"/>
      <c r="V96" s="379"/>
      <c r="W96" s="379"/>
      <c r="X96" s="379"/>
      <c r="Y96" s="379"/>
      <c r="Z96" s="379"/>
      <c r="AA96" s="379"/>
      <c r="AB96" s="379"/>
      <c r="AC96" s="379"/>
      <c r="AD96" s="379"/>
      <c r="AE96" s="379"/>
      <c r="AF96" s="379"/>
      <c r="AG96" s="379"/>
      <c r="AH96" s="379"/>
      <c r="AI96" s="379"/>
      <c r="AJ96" s="379"/>
      <c r="AK96" s="379"/>
      <c r="AL96" s="379"/>
      <c r="AM96" s="379"/>
      <c r="AN96" s="379"/>
      <c r="AO96" s="379"/>
      <c r="AP96" s="379"/>
      <c r="AQ96" s="379"/>
      <c r="AR96" s="379"/>
      <c r="AS96" s="379"/>
      <c r="AT96" s="379"/>
      <c r="AU96" s="379"/>
      <c r="AV96" s="379"/>
      <c r="AW96" s="379"/>
      <c r="AX96" s="379"/>
      <c r="AY96" s="379"/>
      <c r="AZ96" s="379"/>
      <c r="BA96" s="379"/>
      <c r="BB96" s="379"/>
      <c r="BC96" s="379"/>
      <c r="BD96" s="379"/>
      <c r="BE96" s="379"/>
      <c r="BF96" s="379"/>
      <c r="BG96" s="379"/>
      <c r="BH96" s="379"/>
      <c r="BI96" s="379"/>
      <c r="BJ96" s="379"/>
      <c r="BK96" s="379"/>
      <c r="BL96" s="379"/>
      <c r="BM96" s="379"/>
      <c r="BN96" s="379"/>
      <c r="BO96" s="379"/>
      <c r="BP96" s="379"/>
      <c r="BQ96" s="379"/>
      <c r="BR96" s="379"/>
      <c r="BS96" s="379"/>
      <c r="BT96" s="379"/>
      <c r="BU96" s="379"/>
      <c r="BV96" s="379"/>
      <c r="BW96" s="379"/>
      <c r="BX96" s="379"/>
      <c r="BY96" s="379"/>
      <c r="DJ96" s="379">
        <v>0</v>
      </c>
      <c r="DK96" s="379">
        <v>0</v>
      </c>
      <c r="DL96" s="379">
        <v>0</v>
      </c>
      <c r="DM96" s="379">
        <v>0</v>
      </c>
      <c r="DN96" s="379">
        <v>0</v>
      </c>
      <c r="DO96" s="379">
        <v>9</v>
      </c>
      <c r="DP96" s="379">
        <v>1</v>
      </c>
      <c r="DQ96" s="379">
        <v>1</v>
      </c>
      <c r="DR96" s="379">
        <v>1</v>
      </c>
      <c r="EO96" s="366" t="s">
        <v>498</v>
      </c>
      <c r="EP96" s="349"/>
      <c r="EQ96" s="349"/>
      <c r="ER96" s="349"/>
      <c r="ES96" s="349"/>
      <c r="ET96" s="349"/>
      <c r="EU96" s="352"/>
      <c r="EV96" s="366" t="s">
        <v>403</v>
      </c>
      <c r="EW96" s="349"/>
      <c r="EX96" s="349"/>
      <c r="EY96" s="349"/>
      <c r="EZ96" s="349"/>
      <c r="FA96" s="349"/>
      <c r="FB96" s="352"/>
    </row>
    <row r="97" spans="1:158">
      <c r="A97" s="379"/>
      <c r="B97" s="379"/>
      <c r="C97" s="379"/>
      <c r="D97" s="379"/>
      <c r="E97" s="379"/>
      <c r="F97" s="379"/>
      <c r="G97" s="379"/>
      <c r="H97" s="379"/>
      <c r="I97" s="379"/>
      <c r="J97" s="379"/>
      <c r="K97" s="379"/>
      <c r="L97" s="379"/>
      <c r="M97" s="379"/>
      <c r="N97" s="379"/>
      <c r="O97" s="379"/>
      <c r="P97" s="379"/>
      <c r="Q97" s="379"/>
      <c r="R97" s="379"/>
      <c r="S97" s="379"/>
      <c r="T97" s="379"/>
      <c r="U97" s="379"/>
      <c r="V97" s="379"/>
      <c r="W97" s="379"/>
      <c r="X97" s="379"/>
      <c r="Y97" s="379"/>
      <c r="Z97" s="379"/>
      <c r="AA97" s="379"/>
      <c r="AB97" s="379"/>
      <c r="AC97" s="379"/>
      <c r="AD97" s="379"/>
      <c r="AE97" s="379"/>
      <c r="AF97" s="379"/>
      <c r="AG97" s="379"/>
      <c r="AH97" s="379"/>
      <c r="AI97" s="379"/>
      <c r="AJ97" s="379"/>
      <c r="AK97" s="379"/>
      <c r="AL97" s="379"/>
      <c r="AM97" s="379"/>
      <c r="AN97" s="379"/>
      <c r="AO97" s="379"/>
      <c r="AP97" s="379"/>
      <c r="AQ97" s="379"/>
      <c r="AR97" s="379"/>
      <c r="AS97" s="379"/>
      <c r="AT97" s="379"/>
      <c r="AU97" s="379"/>
      <c r="AV97" s="379"/>
      <c r="AW97" s="379"/>
      <c r="AX97" s="379"/>
      <c r="AY97" s="379"/>
      <c r="AZ97" s="379"/>
      <c r="BA97" s="379"/>
      <c r="BB97" s="379"/>
      <c r="BC97" s="379"/>
      <c r="BD97" s="379"/>
      <c r="BE97" s="379"/>
      <c r="BF97" s="379"/>
      <c r="BG97" s="379"/>
      <c r="BH97" s="379"/>
      <c r="BI97" s="379"/>
      <c r="BJ97" s="379"/>
      <c r="BK97" s="379"/>
      <c r="BL97" s="379"/>
      <c r="BM97" s="379"/>
      <c r="BN97" s="379"/>
      <c r="BO97" s="379"/>
      <c r="BP97" s="379"/>
      <c r="BQ97" s="379"/>
      <c r="BR97" s="379"/>
      <c r="BS97" s="379"/>
      <c r="BT97" s="379"/>
      <c r="BU97" s="379"/>
      <c r="BV97" s="379"/>
      <c r="BW97" s="379"/>
      <c r="BX97" s="379"/>
      <c r="BY97" s="379"/>
      <c r="DJ97" s="379">
        <v>0</v>
      </c>
      <c r="DK97" s="379">
        <v>0</v>
      </c>
      <c r="DL97" s="379">
        <v>0</v>
      </c>
      <c r="DM97" s="379">
        <v>0</v>
      </c>
      <c r="DN97" s="379">
        <v>0</v>
      </c>
      <c r="DO97" s="379">
        <v>9</v>
      </c>
      <c r="DP97" s="379">
        <v>2</v>
      </c>
      <c r="DQ97" s="379">
        <v>13</v>
      </c>
      <c r="DR97" s="379">
        <v>13</v>
      </c>
      <c r="EO97" s="366" t="s">
        <v>499</v>
      </c>
      <c r="EP97" s="349"/>
      <c r="EQ97" s="349"/>
      <c r="ER97" s="349"/>
      <c r="ES97" s="349"/>
      <c r="ET97" s="349"/>
      <c r="EU97" s="352"/>
      <c r="EV97" s="366" t="s">
        <v>311</v>
      </c>
      <c r="EW97" s="349"/>
      <c r="EX97" s="349"/>
      <c r="EY97" s="349"/>
      <c r="EZ97" s="349"/>
      <c r="FA97" s="349"/>
      <c r="FB97" s="352"/>
    </row>
    <row r="98" spans="1:158">
      <c r="A98" s="379"/>
      <c r="B98" s="379"/>
      <c r="C98" s="379"/>
      <c r="D98" s="379"/>
      <c r="E98" s="379"/>
      <c r="F98" s="379"/>
      <c r="G98" s="379"/>
      <c r="H98" s="379"/>
      <c r="I98" s="379"/>
      <c r="J98" s="379"/>
      <c r="K98" s="379"/>
      <c r="L98" s="379"/>
      <c r="M98" s="379"/>
      <c r="N98" s="379"/>
      <c r="O98" s="379"/>
      <c r="P98" s="379"/>
      <c r="Q98" s="379"/>
      <c r="R98" s="379"/>
      <c r="S98" s="379"/>
      <c r="T98" s="379"/>
      <c r="U98" s="379"/>
      <c r="V98" s="379"/>
      <c r="W98" s="379"/>
      <c r="X98" s="379"/>
      <c r="Y98" s="379"/>
      <c r="Z98" s="379"/>
      <c r="AA98" s="379"/>
      <c r="AB98" s="379"/>
      <c r="AC98" s="379"/>
      <c r="AD98" s="379"/>
      <c r="AE98" s="379"/>
      <c r="AF98" s="379"/>
      <c r="AG98" s="379"/>
      <c r="AH98" s="379"/>
      <c r="AI98" s="379"/>
      <c r="AJ98" s="379"/>
      <c r="AK98" s="379"/>
      <c r="AL98" s="379"/>
      <c r="AM98" s="379"/>
      <c r="AN98" s="379"/>
      <c r="AO98" s="379"/>
      <c r="AP98" s="379"/>
      <c r="AQ98" s="379"/>
      <c r="AR98" s="379"/>
      <c r="AS98" s="379"/>
      <c r="AT98" s="379"/>
      <c r="AU98" s="379"/>
      <c r="AV98" s="379"/>
      <c r="AW98" s="379"/>
      <c r="AX98" s="379"/>
      <c r="AY98" s="379"/>
      <c r="AZ98" s="379"/>
      <c r="BA98" s="379"/>
      <c r="BB98" s="379"/>
      <c r="BC98" s="379"/>
      <c r="BD98" s="379"/>
      <c r="BE98" s="379"/>
      <c r="BF98" s="379"/>
      <c r="BG98" s="379"/>
      <c r="BH98" s="379"/>
      <c r="BI98" s="379"/>
      <c r="BJ98" s="379"/>
      <c r="BK98" s="379"/>
      <c r="BL98" s="379"/>
      <c r="BM98" s="379"/>
      <c r="BN98" s="379"/>
      <c r="BO98" s="379"/>
      <c r="BP98" s="379"/>
      <c r="BQ98" s="379"/>
      <c r="BR98" s="379"/>
      <c r="BS98" s="379"/>
      <c r="BT98" s="379"/>
      <c r="BU98" s="379"/>
      <c r="BV98" s="379"/>
      <c r="BW98" s="379"/>
      <c r="BX98" s="379"/>
      <c r="BY98" s="379"/>
      <c r="DJ98" s="379">
        <v>0</v>
      </c>
      <c r="DK98" s="379">
        <v>0</v>
      </c>
      <c r="DL98" s="379">
        <v>0</v>
      </c>
      <c r="DM98" s="379">
        <v>0</v>
      </c>
      <c r="DN98" s="379">
        <v>0</v>
      </c>
      <c r="DO98" s="379">
        <v>9</v>
      </c>
      <c r="DP98" s="379">
        <v>3</v>
      </c>
      <c r="DQ98" s="379">
        <v>10</v>
      </c>
      <c r="DR98" s="379">
        <v>35</v>
      </c>
      <c r="EO98" s="366" t="s">
        <v>500</v>
      </c>
      <c r="EP98" s="349"/>
      <c r="EQ98" s="349"/>
      <c r="ER98" s="349"/>
      <c r="ES98" s="349"/>
      <c r="ET98" s="349"/>
      <c r="EU98" s="352"/>
      <c r="EV98" s="366"/>
      <c r="EW98" s="349"/>
      <c r="EX98" s="349"/>
      <c r="EY98" s="349"/>
      <c r="EZ98" s="349"/>
      <c r="FA98" s="349"/>
      <c r="FB98" s="352"/>
    </row>
    <row r="99" spans="1:158">
      <c r="A99" s="379"/>
      <c r="B99" s="379"/>
      <c r="C99" s="379"/>
      <c r="D99" s="379"/>
      <c r="E99" s="379"/>
      <c r="F99" s="379"/>
      <c r="G99" s="379"/>
      <c r="H99" s="379"/>
      <c r="I99" s="379"/>
      <c r="J99" s="379"/>
      <c r="K99" s="379"/>
      <c r="L99" s="379"/>
      <c r="M99" s="379"/>
      <c r="N99" s="379"/>
      <c r="O99" s="379"/>
      <c r="P99" s="379"/>
      <c r="Q99" s="379"/>
      <c r="R99" s="379"/>
      <c r="S99" s="379"/>
      <c r="T99" s="379"/>
      <c r="U99" s="379"/>
      <c r="V99" s="379"/>
      <c r="W99" s="379"/>
      <c r="X99" s="379"/>
      <c r="Y99" s="379"/>
      <c r="Z99" s="379"/>
      <c r="AA99" s="379"/>
      <c r="AB99" s="379"/>
      <c r="AC99" s="379"/>
      <c r="AD99" s="379"/>
      <c r="AE99" s="379"/>
      <c r="AF99" s="379"/>
      <c r="AG99" s="379"/>
      <c r="AH99" s="379"/>
      <c r="AI99" s="379"/>
      <c r="AJ99" s="379"/>
      <c r="AK99" s="379"/>
      <c r="AL99" s="379"/>
      <c r="AM99" s="379"/>
      <c r="AN99" s="379"/>
      <c r="AO99" s="379"/>
      <c r="AP99" s="379"/>
      <c r="AQ99" s="379"/>
      <c r="AR99" s="379"/>
      <c r="AS99" s="379"/>
      <c r="AT99" s="379"/>
      <c r="AU99" s="379"/>
      <c r="AV99" s="379"/>
      <c r="AW99" s="379"/>
      <c r="AX99" s="379"/>
      <c r="AY99" s="379"/>
      <c r="AZ99" s="379"/>
      <c r="BA99" s="379"/>
      <c r="BB99" s="379"/>
      <c r="BC99" s="379"/>
      <c r="BD99" s="379"/>
      <c r="BE99" s="379"/>
      <c r="BF99" s="379"/>
      <c r="BG99" s="379"/>
      <c r="BH99" s="379"/>
      <c r="BI99" s="379"/>
      <c r="BJ99" s="379"/>
      <c r="BK99" s="379"/>
      <c r="BL99" s="379"/>
      <c r="BM99" s="379"/>
      <c r="BN99" s="379"/>
      <c r="BO99" s="379"/>
      <c r="BP99" s="379"/>
      <c r="BQ99" s="379"/>
      <c r="BR99" s="379"/>
      <c r="BS99" s="379"/>
      <c r="BT99" s="379"/>
      <c r="BU99" s="379"/>
      <c r="BV99" s="379"/>
      <c r="BW99" s="379"/>
      <c r="BX99" s="379"/>
      <c r="BY99" s="379"/>
      <c r="DJ99" s="379">
        <v>16.2</v>
      </c>
      <c r="DK99" s="379">
        <v>30</v>
      </c>
      <c r="DL99" s="379">
        <v>18</v>
      </c>
      <c r="DM99" s="379">
        <v>12</v>
      </c>
      <c r="DN99" s="379">
        <v>0</v>
      </c>
      <c r="DO99" s="379">
        <v>10</v>
      </c>
      <c r="DP99" s="379">
        <v>1</v>
      </c>
      <c r="DQ99" s="379">
        <v>5</v>
      </c>
      <c r="DR99" s="379">
        <v>5</v>
      </c>
      <c r="EO99" s="366" t="s">
        <v>501</v>
      </c>
      <c r="EP99" s="349"/>
      <c r="EQ99" s="349"/>
      <c r="ER99" s="349"/>
      <c r="ES99" s="349"/>
      <c r="ET99" s="349"/>
      <c r="EU99" s="352"/>
      <c r="EV99" s="366"/>
      <c r="EW99" s="349"/>
      <c r="EX99" s="349"/>
      <c r="EY99" s="349"/>
      <c r="EZ99" s="349"/>
      <c r="FA99" s="349"/>
      <c r="FB99" s="352"/>
    </row>
    <row r="100" spans="1:158">
      <c r="A100" s="379"/>
      <c r="B100" s="379"/>
      <c r="C100" s="379"/>
      <c r="D100" s="379"/>
      <c r="E100" s="379"/>
      <c r="F100" s="379"/>
      <c r="G100" s="379"/>
      <c r="H100" s="379"/>
      <c r="I100" s="379"/>
      <c r="J100" s="379"/>
      <c r="K100" s="379"/>
      <c r="L100" s="379"/>
      <c r="M100" s="379"/>
      <c r="N100" s="379"/>
      <c r="O100" s="379"/>
      <c r="P100" s="379"/>
      <c r="Q100" s="379"/>
      <c r="R100" s="379"/>
      <c r="S100" s="379"/>
      <c r="T100" s="379"/>
      <c r="U100" s="379"/>
      <c r="V100" s="379"/>
      <c r="W100" s="379"/>
      <c r="X100" s="379"/>
      <c r="Y100" s="379"/>
      <c r="Z100" s="379"/>
      <c r="AA100" s="379"/>
      <c r="AB100" s="379"/>
      <c r="AC100" s="379"/>
      <c r="AD100" s="379"/>
      <c r="AE100" s="379"/>
      <c r="AF100" s="379"/>
      <c r="AG100" s="379"/>
      <c r="AH100" s="379"/>
      <c r="AI100" s="379"/>
      <c r="AJ100" s="379"/>
      <c r="AK100" s="379"/>
      <c r="AL100" s="379"/>
      <c r="AM100" s="379"/>
      <c r="AN100" s="379"/>
      <c r="AO100" s="379"/>
      <c r="AP100" s="379"/>
      <c r="AQ100" s="379"/>
      <c r="AR100" s="379"/>
      <c r="AS100" s="379"/>
      <c r="AT100" s="379"/>
      <c r="AU100" s="379"/>
      <c r="AV100" s="379"/>
      <c r="AW100" s="379"/>
      <c r="AX100" s="379"/>
      <c r="AY100" s="379"/>
      <c r="AZ100" s="379"/>
      <c r="BA100" s="379"/>
      <c r="BB100" s="379"/>
      <c r="BC100" s="379"/>
      <c r="BD100" s="379"/>
      <c r="BE100" s="379"/>
      <c r="BF100" s="379"/>
      <c r="BG100" s="379"/>
      <c r="BH100" s="379"/>
      <c r="BI100" s="379"/>
      <c r="BJ100" s="379"/>
      <c r="BK100" s="379"/>
      <c r="BL100" s="379"/>
      <c r="BM100" s="379"/>
      <c r="BN100" s="379"/>
      <c r="BO100" s="379"/>
      <c r="BP100" s="379"/>
      <c r="BQ100" s="379"/>
      <c r="BR100" s="379"/>
      <c r="BS100" s="379"/>
      <c r="BT100" s="379"/>
      <c r="BU100" s="379"/>
      <c r="BV100" s="379"/>
      <c r="BW100" s="379"/>
      <c r="BX100" s="379"/>
      <c r="BY100" s="379"/>
      <c r="DJ100" s="379">
        <v>68.8</v>
      </c>
      <c r="DK100" s="379">
        <v>76</v>
      </c>
      <c r="DL100" s="379">
        <v>30</v>
      </c>
      <c r="DM100" s="379">
        <v>34</v>
      </c>
      <c r="DN100" s="379">
        <v>12</v>
      </c>
      <c r="DO100" s="379">
        <v>10</v>
      </c>
      <c r="DP100" s="379">
        <v>2</v>
      </c>
      <c r="DQ100" s="379">
        <v>21</v>
      </c>
      <c r="DR100" s="379">
        <v>21</v>
      </c>
      <c r="EO100" s="366" t="s">
        <v>502</v>
      </c>
      <c r="EP100" s="349"/>
      <c r="EQ100" s="349"/>
      <c r="ER100" s="349"/>
      <c r="ES100" s="349"/>
      <c r="ET100" s="349"/>
      <c r="EU100" s="352"/>
      <c r="EV100" s="366"/>
      <c r="EW100" s="349"/>
      <c r="EX100" s="349"/>
      <c r="EY100" s="349"/>
      <c r="EZ100" s="349"/>
      <c r="FA100" s="349"/>
      <c r="FB100" s="352"/>
    </row>
    <row r="101" spans="1:158">
      <c r="A101" s="379"/>
      <c r="B101" s="379"/>
      <c r="C101" s="379"/>
      <c r="D101" s="379"/>
      <c r="E101" s="379"/>
      <c r="F101" s="379"/>
      <c r="G101" s="379"/>
      <c r="H101" s="379"/>
      <c r="I101" s="379"/>
      <c r="J101" s="379"/>
      <c r="K101" s="379"/>
      <c r="L101" s="379"/>
      <c r="M101" s="379"/>
      <c r="N101" s="379"/>
      <c r="O101" s="379"/>
      <c r="P101" s="379"/>
      <c r="Q101" s="379"/>
      <c r="R101" s="379"/>
      <c r="S101" s="379"/>
      <c r="T101" s="379"/>
      <c r="U101" s="379"/>
      <c r="V101" s="379"/>
      <c r="W101" s="379"/>
      <c r="X101" s="379"/>
      <c r="Y101" s="379"/>
      <c r="Z101" s="379"/>
      <c r="AA101" s="379"/>
      <c r="AB101" s="379"/>
      <c r="AC101" s="379"/>
      <c r="AD101" s="379"/>
      <c r="AE101" s="379"/>
      <c r="AF101" s="379"/>
      <c r="AG101" s="379"/>
      <c r="AH101" s="379"/>
      <c r="AI101" s="379"/>
      <c r="AJ101" s="379"/>
      <c r="AK101" s="379"/>
      <c r="AL101" s="379"/>
      <c r="AM101" s="379"/>
      <c r="AN101" s="379"/>
      <c r="AO101" s="379"/>
      <c r="AP101" s="379"/>
      <c r="AQ101" s="379"/>
      <c r="AR101" s="379"/>
      <c r="AS101" s="379"/>
      <c r="AT101" s="379"/>
      <c r="AU101" s="379"/>
      <c r="AV101" s="379"/>
      <c r="AW101" s="379"/>
      <c r="AX101" s="379"/>
      <c r="AY101" s="379"/>
      <c r="AZ101" s="379"/>
      <c r="BA101" s="379"/>
      <c r="BB101" s="379"/>
      <c r="BC101" s="379"/>
      <c r="BD101" s="379"/>
      <c r="BE101" s="379"/>
      <c r="BF101" s="379"/>
      <c r="BG101" s="379"/>
      <c r="BH101" s="379"/>
      <c r="BI101" s="379"/>
      <c r="BJ101" s="379"/>
      <c r="BK101" s="379"/>
      <c r="BL101" s="379"/>
      <c r="BM101" s="379"/>
      <c r="BN101" s="379"/>
      <c r="BO101" s="379"/>
      <c r="BP101" s="379"/>
      <c r="BQ101" s="379"/>
      <c r="BR101" s="379"/>
      <c r="BS101" s="379"/>
      <c r="BT101" s="379"/>
      <c r="BU101" s="379"/>
      <c r="BV101" s="379"/>
      <c r="BW101" s="379"/>
      <c r="BX101" s="379"/>
      <c r="BY101" s="379"/>
      <c r="DJ101" s="379">
        <v>37.6</v>
      </c>
      <c r="DK101" s="379">
        <v>52</v>
      </c>
      <c r="DL101" s="379">
        <v>26</v>
      </c>
      <c r="DM101" s="379">
        <v>28.000000000000004</v>
      </c>
      <c r="DN101" s="379">
        <v>0</v>
      </c>
      <c r="DO101" s="379">
        <v>10</v>
      </c>
      <c r="DP101" s="379">
        <v>3</v>
      </c>
      <c r="DQ101" s="379">
        <v>1</v>
      </c>
      <c r="DR101" s="379">
        <v>26</v>
      </c>
      <c r="EO101" s="366" t="s">
        <v>503</v>
      </c>
      <c r="EP101" s="349"/>
      <c r="EQ101" s="349"/>
      <c r="ER101" s="349"/>
      <c r="ES101" s="349"/>
      <c r="ET101" s="349"/>
      <c r="EU101" s="352"/>
      <c r="EV101" s="366"/>
      <c r="EW101" s="349"/>
      <c r="EX101" s="349"/>
      <c r="EY101" s="349"/>
      <c r="EZ101" s="349"/>
      <c r="FA101" s="349"/>
      <c r="FB101" s="352"/>
    </row>
    <row r="102" spans="1:158">
      <c r="A102" s="379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79"/>
      <c r="O102" s="379"/>
      <c r="P102" s="379"/>
      <c r="Q102" s="379"/>
      <c r="R102" s="379"/>
      <c r="S102" s="379"/>
      <c r="T102" s="379"/>
      <c r="U102" s="379"/>
      <c r="V102" s="379"/>
      <c r="W102" s="379"/>
      <c r="X102" s="379"/>
      <c r="Y102" s="379"/>
      <c r="Z102" s="379"/>
      <c r="AA102" s="379"/>
      <c r="AB102" s="379"/>
      <c r="AC102" s="379"/>
      <c r="AD102" s="379"/>
      <c r="AE102" s="379"/>
      <c r="AF102" s="379"/>
      <c r="AG102" s="379"/>
      <c r="AH102" s="379"/>
      <c r="AI102" s="379"/>
      <c r="AJ102" s="379"/>
      <c r="AK102" s="379"/>
      <c r="AL102" s="379"/>
      <c r="AM102" s="379"/>
      <c r="AN102" s="379"/>
      <c r="AO102" s="379"/>
      <c r="AP102" s="379"/>
      <c r="AQ102" s="379"/>
      <c r="AR102" s="379"/>
      <c r="AS102" s="379"/>
      <c r="AT102" s="379"/>
      <c r="AU102" s="379"/>
      <c r="AV102" s="379"/>
      <c r="AW102" s="379"/>
      <c r="AX102" s="379"/>
      <c r="AY102" s="379"/>
      <c r="AZ102" s="379"/>
      <c r="BA102" s="379"/>
      <c r="BB102" s="379"/>
      <c r="BC102" s="379"/>
      <c r="BD102" s="379"/>
      <c r="BE102" s="379"/>
      <c r="BF102" s="379"/>
      <c r="BG102" s="379"/>
      <c r="BH102" s="379"/>
      <c r="BI102" s="379"/>
      <c r="BJ102" s="379"/>
      <c r="BK102" s="379"/>
      <c r="BL102" s="379"/>
      <c r="BM102" s="379"/>
      <c r="BN102" s="379"/>
      <c r="BO102" s="379"/>
      <c r="BP102" s="379"/>
      <c r="BQ102" s="379"/>
      <c r="BR102" s="379"/>
      <c r="BS102" s="379"/>
      <c r="BT102" s="379"/>
      <c r="BU102" s="379"/>
      <c r="BV102" s="379"/>
      <c r="BW102" s="379"/>
      <c r="BX102" s="379"/>
      <c r="BY102" s="379"/>
      <c r="DJ102" s="379">
        <v>0</v>
      </c>
      <c r="DK102" s="379">
        <v>0</v>
      </c>
      <c r="DL102" s="379">
        <v>0</v>
      </c>
      <c r="DM102" s="379">
        <v>0</v>
      </c>
      <c r="DN102" s="379">
        <v>0</v>
      </c>
      <c r="DO102" s="379">
        <v>11</v>
      </c>
      <c r="DP102" s="379">
        <v>1</v>
      </c>
      <c r="DQ102" s="379">
        <v>4</v>
      </c>
      <c r="DR102" s="379">
        <v>4</v>
      </c>
      <c r="EO102" s="366" t="s">
        <v>469</v>
      </c>
      <c r="EP102" s="349"/>
      <c r="EQ102" s="349"/>
      <c r="ER102" s="349"/>
      <c r="ES102" s="349"/>
      <c r="ET102" s="349"/>
      <c r="EU102" s="352"/>
      <c r="EV102" s="366"/>
      <c r="EW102" s="349"/>
      <c r="EX102" s="349"/>
      <c r="EY102" s="349"/>
      <c r="EZ102" s="349"/>
      <c r="FA102" s="349"/>
      <c r="FB102" s="352"/>
    </row>
    <row r="103" spans="1:158">
      <c r="E103" s="379"/>
      <c r="F103" s="379"/>
      <c r="G103" s="379"/>
      <c r="H103" s="379"/>
      <c r="I103" s="379"/>
      <c r="J103" s="379"/>
      <c r="K103" s="379"/>
      <c r="L103" s="379"/>
      <c r="M103" s="379"/>
      <c r="N103" s="379"/>
      <c r="O103" s="379"/>
      <c r="P103" s="379"/>
      <c r="Q103" s="379"/>
      <c r="R103" s="379"/>
      <c r="S103" s="379"/>
      <c r="T103" s="379"/>
      <c r="U103" s="379"/>
      <c r="V103" s="379"/>
      <c r="W103" s="379"/>
      <c r="X103" s="379"/>
      <c r="Y103" s="379"/>
      <c r="Z103" s="379"/>
      <c r="AA103" s="379"/>
      <c r="AB103" s="379"/>
      <c r="AC103" s="379"/>
      <c r="AD103" s="379"/>
      <c r="AE103" s="379"/>
      <c r="AF103" s="379"/>
      <c r="AG103" s="379"/>
      <c r="AH103" s="379"/>
      <c r="AI103" s="379"/>
      <c r="AJ103" s="379"/>
      <c r="AK103" s="379"/>
      <c r="AL103" s="379"/>
      <c r="AM103" s="379"/>
      <c r="AN103" s="379"/>
      <c r="AO103" s="379"/>
      <c r="AP103" s="379"/>
      <c r="AQ103" s="379"/>
      <c r="AR103" s="379"/>
      <c r="AS103" s="379"/>
      <c r="AT103" s="379"/>
      <c r="AU103" s="379"/>
      <c r="AV103" s="379"/>
      <c r="AW103" s="379"/>
      <c r="AX103" s="379"/>
      <c r="AY103" s="379"/>
      <c r="AZ103" s="379"/>
      <c r="BA103" s="379"/>
      <c r="BB103" s="379"/>
      <c r="BC103" s="379"/>
      <c r="BD103" s="379"/>
      <c r="BE103" s="379"/>
      <c r="BF103" s="379"/>
      <c r="BG103" s="379"/>
      <c r="BH103" s="379"/>
      <c r="BI103" s="379"/>
      <c r="BJ103" s="379"/>
      <c r="BK103" s="379"/>
      <c r="BL103" s="379"/>
      <c r="BM103" s="379"/>
      <c r="BN103" s="379"/>
      <c r="BO103" s="379"/>
      <c r="BP103" s="379"/>
      <c r="BQ103" s="379"/>
      <c r="BR103" s="379"/>
      <c r="BS103" s="379"/>
      <c r="BT103" s="379"/>
      <c r="BU103" s="379"/>
      <c r="BV103" s="379"/>
      <c r="BW103" s="379"/>
      <c r="BX103" s="379"/>
      <c r="BY103" s="379"/>
      <c r="DJ103" s="379">
        <v>2.2999999999999998</v>
      </c>
      <c r="DK103" s="379">
        <v>6</v>
      </c>
      <c r="DL103" s="379">
        <v>4</v>
      </c>
      <c r="DM103" s="379">
        <v>2</v>
      </c>
      <c r="DN103" s="379">
        <v>0</v>
      </c>
      <c r="DO103" s="379">
        <v>11</v>
      </c>
      <c r="DP103" s="379">
        <v>2</v>
      </c>
      <c r="DQ103" s="379">
        <v>23</v>
      </c>
      <c r="DR103" s="379">
        <v>23</v>
      </c>
      <c r="EO103" s="366" t="s">
        <v>504</v>
      </c>
      <c r="EP103" s="349"/>
      <c r="EQ103" s="349"/>
      <c r="ER103" s="349"/>
      <c r="ES103" s="349"/>
      <c r="ET103" s="349"/>
      <c r="EU103" s="352"/>
      <c r="EV103" s="366"/>
      <c r="EW103" s="349"/>
      <c r="EX103" s="349"/>
      <c r="EY103" s="349"/>
      <c r="EZ103" s="349"/>
      <c r="FA103" s="349"/>
      <c r="FB103" s="352"/>
    </row>
    <row r="104" spans="1:158"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79"/>
      <c r="AA104" s="379"/>
      <c r="AB104" s="379"/>
      <c r="AC104" s="379"/>
      <c r="AD104" s="379"/>
      <c r="AE104" s="379"/>
      <c r="AF104" s="379"/>
      <c r="AG104" s="379"/>
      <c r="AH104" s="379"/>
      <c r="AI104" s="379"/>
      <c r="AJ104" s="379"/>
      <c r="AK104" s="379"/>
      <c r="AL104" s="379"/>
      <c r="AM104" s="379"/>
      <c r="AN104" s="379"/>
      <c r="AO104" s="379"/>
      <c r="AP104" s="379"/>
      <c r="AQ104" s="379"/>
      <c r="AR104" s="379"/>
      <c r="AS104" s="379"/>
      <c r="AT104" s="379"/>
      <c r="AU104" s="379"/>
      <c r="AV104" s="379"/>
      <c r="AW104" s="379"/>
      <c r="AX104" s="379"/>
      <c r="AY104" s="379"/>
      <c r="AZ104" s="379"/>
      <c r="BA104" s="379"/>
      <c r="BB104" s="379"/>
      <c r="BC104" s="379"/>
      <c r="BD104" s="379"/>
      <c r="BE104" s="379"/>
      <c r="BF104" s="379"/>
      <c r="BG104" s="379"/>
      <c r="BH104" s="379"/>
      <c r="BI104" s="379"/>
      <c r="BJ104" s="379"/>
      <c r="BK104" s="379"/>
      <c r="BL104" s="379"/>
      <c r="BM104" s="379"/>
      <c r="BN104" s="379"/>
      <c r="BO104" s="379"/>
      <c r="BP104" s="379"/>
      <c r="BQ104" s="379"/>
      <c r="BR104" s="379"/>
      <c r="BS104" s="379"/>
      <c r="BT104" s="379"/>
      <c r="BU104" s="379"/>
      <c r="BV104" s="379"/>
      <c r="BW104" s="379"/>
      <c r="BX104" s="379"/>
      <c r="BY104" s="379"/>
      <c r="DJ104" s="379">
        <v>5.8</v>
      </c>
      <c r="DK104" s="379">
        <v>12</v>
      </c>
      <c r="DL104" s="379">
        <v>10</v>
      </c>
      <c r="DM104" s="379">
        <v>2</v>
      </c>
      <c r="DN104" s="379">
        <v>0</v>
      </c>
      <c r="DO104" s="379">
        <v>11</v>
      </c>
      <c r="DP104" s="379">
        <v>3</v>
      </c>
      <c r="DQ104" s="379">
        <v>13</v>
      </c>
      <c r="DR104" s="379">
        <v>38</v>
      </c>
      <c r="EO104" s="366" t="s">
        <v>505</v>
      </c>
      <c r="EP104" s="349"/>
      <c r="EQ104" s="349"/>
      <c r="ER104" s="349"/>
      <c r="ES104" s="349"/>
      <c r="ET104" s="349"/>
      <c r="EU104" s="352"/>
      <c r="EV104" s="366"/>
      <c r="EW104" s="349"/>
      <c r="EX104" s="349"/>
      <c r="EY104" s="349"/>
      <c r="EZ104" s="349"/>
      <c r="FA104" s="349"/>
      <c r="FB104" s="352"/>
    </row>
    <row r="105" spans="1:158" ht="15" thickBot="1">
      <c r="E105" s="379"/>
      <c r="F105" s="379"/>
      <c r="G105" s="379"/>
      <c r="H105" s="379"/>
      <c r="I105" s="379"/>
      <c r="J105" s="379"/>
      <c r="K105" s="379"/>
      <c r="L105" s="379"/>
      <c r="M105" s="379"/>
      <c r="N105" s="379"/>
      <c r="O105" s="379"/>
      <c r="P105" s="379"/>
      <c r="Q105" s="379"/>
      <c r="R105" s="379"/>
      <c r="S105" s="379"/>
      <c r="T105" s="379"/>
      <c r="U105" s="379"/>
      <c r="V105" s="379"/>
      <c r="W105" s="379"/>
      <c r="X105" s="379"/>
      <c r="Y105" s="379"/>
      <c r="Z105" s="379"/>
      <c r="AA105" s="379"/>
      <c r="AB105" s="379"/>
      <c r="AC105" s="379"/>
      <c r="AD105" s="379"/>
      <c r="AE105" s="379"/>
      <c r="AF105" s="379"/>
      <c r="AG105" s="379"/>
      <c r="AH105" s="379"/>
      <c r="AI105" s="379"/>
      <c r="AJ105" s="379"/>
      <c r="AK105" s="379"/>
      <c r="AL105" s="379"/>
      <c r="AM105" s="379"/>
      <c r="AN105" s="379"/>
      <c r="AO105" s="379"/>
      <c r="AP105" s="379"/>
      <c r="AQ105" s="379"/>
      <c r="AR105" s="379"/>
      <c r="AS105" s="379"/>
      <c r="AT105" s="379"/>
      <c r="AU105" s="379"/>
      <c r="AV105" s="379"/>
      <c r="AW105" s="379"/>
      <c r="AX105" s="379"/>
      <c r="AY105" s="379"/>
      <c r="AZ105" s="379"/>
      <c r="BA105" s="379"/>
      <c r="BB105" s="379"/>
      <c r="BC105" s="379"/>
      <c r="BD105" s="379"/>
      <c r="BE105" s="379"/>
      <c r="BF105" s="379"/>
      <c r="BG105" s="379"/>
      <c r="BH105" s="379"/>
      <c r="BI105" s="379"/>
      <c r="BJ105" s="379"/>
      <c r="BK105" s="379"/>
      <c r="BL105" s="379"/>
      <c r="BM105" s="379"/>
      <c r="BN105" s="379"/>
      <c r="BO105" s="379"/>
      <c r="BP105" s="379"/>
      <c r="BQ105" s="379"/>
      <c r="BR105" s="379"/>
      <c r="BS105" s="379"/>
      <c r="BT105" s="379"/>
      <c r="BU105" s="379"/>
      <c r="BV105" s="379"/>
      <c r="BW105" s="379"/>
      <c r="BX105" s="379"/>
      <c r="BY105" s="379"/>
      <c r="DJ105" s="379"/>
      <c r="DK105" s="379"/>
      <c r="DL105" s="379"/>
      <c r="DM105" s="379"/>
      <c r="DN105" s="379"/>
      <c r="DP105" s="379"/>
      <c r="DQ105" s="379"/>
      <c r="DR105" s="379"/>
      <c r="DS105" s="379"/>
      <c r="EO105" s="367"/>
      <c r="EP105" s="354"/>
      <c r="EQ105" s="354"/>
      <c r="ER105" s="354"/>
      <c r="ES105" s="354"/>
      <c r="ET105" s="354"/>
      <c r="EU105" s="358"/>
      <c r="EV105" s="367"/>
      <c r="EW105" s="354"/>
      <c r="EX105" s="354"/>
      <c r="EY105" s="354"/>
      <c r="EZ105" s="354"/>
      <c r="FA105" s="354"/>
      <c r="FB105" s="358"/>
    </row>
    <row r="106" spans="1:158">
      <c r="E106" s="379"/>
      <c r="F106" s="379"/>
      <c r="G106" s="379"/>
      <c r="H106" s="379"/>
      <c r="I106" s="379"/>
      <c r="J106" s="379"/>
      <c r="K106" s="379"/>
      <c r="L106" s="379"/>
      <c r="M106" s="379"/>
      <c r="N106" s="379"/>
      <c r="O106" s="379"/>
      <c r="P106" s="379"/>
      <c r="Q106" s="379"/>
      <c r="R106" s="379"/>
      <c r="S106" s="379"/>
      <c r="T106" s="379"/>
      <c r="U106" s="379"/>
      <c r="V106" s="379"/>
      <c r="W106" s="379"/>
      <c r="X106" s="379"/>
      <c r="Y106" s="379"/>
      <c r="Z106" s="379"/>
      <c r="AA106" s="379"/>
      <c r="AB106" s="379"/>
      <c r="AC106" s="379"/>
      <c r="AD106" s="379"/>
      <c r="AE106" s="379"/>
      <c r="AF106" s="379"/>
      <c r="AG106" s="379"/>
      <c r="AH106" s="379"/>
      <c r="AI106" s="379"/>
      <c r="AJ106" s="379"/>
      <c r="AK106" s="379"/>
      <c r="AL106" s="379"/>
      <c r="AM106" s="379"/>
      <c r="AN106" s="379"/>
      <c r="AO106" s="379"/>
      <c r="AP106" s="379"/>
      <c r="AQ106" s="379"/>
      <c r="AR106" s="379"/>
      <c r="AS106" s="379"/>
      <c r="AT106" s="379"/>
      <c r="AU106" s="379"/>
      <c r="AV106" s="379"/>
      <c r="AW106" s="379"/>
      <c r="AX106" s="379"/>
      <c r="AY106" s="379"/>
      <c r="AZ106" s="379"/>
      <c r="BA106" s="379"/>
      <c r="BB106" s="379"/>
      <c r="BC106" s="379"/>
      <c r="BD106" s="379"/>
      <c r="BE106" s="379"/>
      <c r="BF106" s="379"/>
      <c r="BG106" s="379"/>
      <c r="BH106" s="379"/>
      <c r="BI106" s="379"/>
      <c r="BJ106" s="379"/>
      <c r="BK106" s="379"/>
      <c r="BL106" s="379"/>
      <c r="BM106" s="379"/>
      <c r="BN106" s="379"/>
      <c r="BO106" s="379"/>
      <c r="BP106" s="379"/>
      <c r="BQ106" s="379"/>
      <c r="BR106" s="379"/>
      <c r="BS106" s="379"/>
      <c r="BT106" s="379"/>
      <c r="BU106" s="379"/>
      <c r="BV106" s="379"/>
      <c r="BW106" s="379"/>
      <c r="BX106" s="379"/>
      <c r="BY106" s="379"/>
      <c r="DJ106" s="379"/>
      <c r="DK106" s="379"/>
      <c r="DL106" s="379"/>
      <c r="DM106" s="379"/>
      <c r="DN106" s="379"/>
      <c r="DP106" s="379"/>
      <c r="DQ106" s="379"/>
      <c r="DR106" s="379"/>
      <c r="DS106" s="379"/>
      <c r="EO106" s="364" t="s">
        <v>366</v>
      </c>
      <c r="EP106" s="351"/>
      <c r="EQ106" s="351"/>
      <c r="ER106" s="351"/>
      <c r="ES106" s="351"/>
      <c r="ET106" s="351"/>
      <c r="EU106" s="365"/>
      <c r="EV106" s="364" t="s">
        <v>411</v>
      </c>
      <c r="EW106" s="351"/>
      <c r="EX106" s="351"/>
      <c r="EY106" s="351"/>
      <c r="EZ106" s="351"/>
      <c r="FA106" s="351"/>
      <c r="FB106" s="365"/>
    </row>
    <row r="107" spans="1:158">
      <c r="E107" s="379"/>
      <c r="F107" s="379"/>
      <c r="G107" s="379"/>
      <c r="H107" s="379"/>
      <c r="I107" s="379"/>
      <c r="J107" s="379"/>
      <c r="K107" s="379"/>
      <c r="L107" s="379"/>
      <c r="M107" s="379"/>
      <c r="N107" s="379"/>
      <c r="O107" s="379"/>
      <c r="P107" s="379"/>
      <c r="Q107" s="379"/>
      <c r="R107" s="379"/>
      <c r="S107" s="379"/>
      <c r="T107" s="379"/>
      <c r="U107" s="379"/>
      <c r="V107" s="379"/>
      <c r="W107" s="379"/>
      <c r="X107" s="379"/>
      <c r="Y107" s="379"/>
      <c r="Z107" s="379"/>
      <c r="AA107" s="379"/>
      <c r="AB107" s="379"/>
      <c r="AC107" s="379"/>
      <c r="AD107" s="379"/>
      <c r="AE107" s="379"/>
      <c r="AF107" s="379"/>
      <c r="AG107" s="379"/>
      <c r="AH107" s="379"/>
      <c r="AI107" s="379"/>
      <c r="AJ107" s="379"/>
      <c r="AK107" s="379"/>
      <c r="AL107" s="379"/>
      <c r="AM107" s="379"/>
      <c r="AN107" s="379"/>
      <c r="AO107" s="379"/>
      <c r="AP107" s="379"/>
      <c r="AQ107" s="379"/>
      <c r="AR107" s="379"/>
      <c r="AS107" s="379"/>
      <c r="AT107" s="379"/>
      <c r="AU107" s="379"/>
      <c r="AV107" s="379"/>
      <c r="AW107" s="379"/>
      <c r="AX107" s="379"/>
      <c r="AY107" s="379"/>
      <c r="AZ107" s="379"/>
      <c r="BA107" s="379"/>
      <c r="BB107" s="379"/>
      <c r="BC107" s="379"/>
      <c r="BD107" s="379"/>
      <c r="BE107" s="379"/>
      <c r="BF107" s="379"/>
      <c r="BG107" s="379"/>
      <c r="BH107" s="379"/>
      <c r="BI107" s="379"/>
      <c r="BJ107" s="379"/>
      <c r="BK107" s="379"/>
      <c r="BL107" s="379"/>
      <c r="BM107" s="379"/>
      <c r="BN107" s="379"/>
      <c r="BO107" s="379"/>
      <c r="BP107" s="379"/>
      <c r="BQ107" s="379"/>
      <c r="BR107" s="379"/>
      <c r="BS107" s="379"/>
      <c r="BT107" s="379"/>
      <c r="BU107" s="379"/>
      <c r="BV107" s="379"/>
      <c r="BW107" s="379"/>
      <c r="BX107" s="379"/>
      <c r="BY107" s="379"/>
      <c r="DJ107" s="379"/>
      <c r="DK107" s="379"/>
      <c r="DL107" s="379"/>
      <c r="DM107" s="379"/>
      <c r="DN107" s="379"/>
      <c r="DP107" s="379"/>
      <c r="DQ107" s="379"/>
      <c r="DR107" s="379"/>
      <c r="DS107" s="379"/>
      <c r="EO107" s="366"/>
      <c r="EP107" s="349"/>
      <c r="EQ107" s="349"/>
      <c r="ER107" s="349"/>
      <c r="ES107" s="349"/>
      <c r="ET107" s="349"/>
      <c r="EU107" s="352"/>
      <c r="EV107" s="366"/>
      <c r="EW107" s="349"/>
      <c r="EX107" s="349"/>
      <c r="EY107" s="349"/>
      <c r="EZ107" s="349"/>
      <c r="FA107" s="349"/>
      <c r="FB107" s="352"/>
    </row>
    <row r="108" spans="1:158">
      <c r="E108" s="379"/>
      <c r="F108" s="379"/>
      <c r="DJ108" s="379"/>
      <c r="DK108" s="379"/>
      <c r="DL108" s="379"/>
      <c r="DM108" s="379"/>
      <c r="DN108" s="379"/>
      <c r="DP108" s="379"/>
      <c r="DQ108" s="379"/>
      <c r="DR108" s="379"/>
      <c r="DS108" s="379"/>
      <c r="EO108" s="366" t="s">
        <v>293</v>
      </c>
      <c r="EP108" s="349"/>
      <c r="EQ108" s="349"/>
      <c r="ER108" s="349"/>
      <c r="ES108" s="349"/>
      <c r="ET108" s="349"/>
      <c r="EU108" s="352"/>
      <c r="EV108" s="366" t="s">
        <v>229</v>
      </c>
      <c r="EW108" s="349" t="s">
        <v>294</v>
      </c>
      <c r="EX108" s="349" t="s">
        <v>556</v>
      </c>
      <c r="EY108" s="349"/>
      <c r="EZ108" s="349"/>
      <c r="FA108" s="349"/>
      <c r="FB108" s="352"/>
    </row>
    <row r="109" spans="1:158">
      <c r="DJ109" s="379"/>
      <c r="DK109" s="379"/>
      <c r="DL109" s="379"/>
      <c r="DM109" s="379"/>
      <c r="DN109" s="379"/>
      <c r="DP109" s="379"/>
      <c r="DQ109" s="379"/>
      <c r="DR109" s="379"/>
      <c r="DS109" s="379"/>
      <c r="EO109" s="366" t="s">
        <v>506</v>
      </c>
      <c r="EP109" s="349"/>
      <c r="EQ109" s="349"/>
      <c r="ER109" s="349"/>
      <c r="ES109" s="349"/>
      <c r="ET109" s="349"/>
      <c r="EU109" s="352"/>
      <c r="EV109" s="366">
        <v>1</v>
      </c>
      <c r="EW109" s="349">
        <v>38.667000000000002</v>
      </c>
      <c r="EX109" s="349" t="s">
        <v>308</v>
      </c>
      <c r="EY109" s="471">
        <f>EW109</f>
        <v>38.667000000000002</v>
      </c>
      <c r="EZ109" s="349" t="str">
        <f>LOWER(EX109)</f>
        <v>ab</v>
      </c>
      <c r="FA109" s="349"/>
      <c r="FB109" s="352"/>
    </row>
    <row r="110" spans="1:158">
      <c r="EO110" s="366" t="s">
        <v>507</v>
      </c>
      <c r="EP110" s="349"/>
      <c r="EQ110" s="349"/>
      <c r="ER110" s="349"/>
      <c r="ES110" s="349"/>
      <c r="ET110" s="349"/>
      <c r="EU110" s="352"/>
      <c r="EV110" s="366">
        <v>2</v>
      </c>
      <c r="EW110" s="349">
        <v>27.332999999999998</v>
      </c>
      <c r="EX110" s="349" t="s">
        <v>419</v>
      </c>
      <c r="EY110" s="471">
        <f t="shared" ref="EY110:EY119" si="31">EW110</f>
        <v>27.332999999999998</v>
      </c>
      <c r="EZ110" s="349" t="str">
        <f t="shared" ref="EZ110:EZ119" si="32">LOWER(EX110)</f>
        <v>bc</v>
      </c>
      <c r="FA110" s="349"/>
      <c r="FB110" s="352"/>
    </row>
    <row r="111" spans="1:158">
      <c r="EO111" s="366" t="s">
        <v>508</v>
      </c>
      <c r="EP111" s="349"/>
      <c r="EQ111" s="349"/>
      <c r="ER111" s="349"/>
      <c r="ES111" s="349"/>
      <c r="ET111" s="349"/>
      <c r="EU111" s="352"/>
      <c r="EV111" s="366">
        <v>3</v>
      </c>
      <c r="EW111" s="349">
        <v>36</v>
      </c>
      <c r="EX111" s="349" t="s">
        <v>421</v>
      </c>
      <c r="EY111" s="471">
        <f t="shared" si="31"/>
        <v>36</v>
      </c>
      <c r="EZ111" s="349" t="str">
        <f t="shared" si="32"/>
        <v>abc</v>
      </c>
      <c r="FA111" s="349"/>
      <c r="FB111" s="352"/>
    </row>
    <row r="112" spans="1:158">
      <c r="EO112" s="366" t="s">
        <v>509</v>
      </c>
      <c r="EP112" s="349"/>
      <c r="EQ112" s="349"/>
      <c r="ER112" s="349"/>
      <c r="ES112" s="349"/>
      <c r="ET112" s="349"/>
      <c r="EU112" s="352"/>
      <c r="EV112" s="366">
        <v>4</v>
      </c>
      <c r="EW112" s="349">
        <v>24</v>
      </c>
      <c r="EX112" s="349" t="s">
        <v>420</v>
      </c>
      <c r="EY112" s="471">
        <f t="shared" si="31"/>
        <v>24</v>
      </c>
      <c r="EZ112" s="349" t="str">
        <f t="shared" si="32"/>
        <v>c</v>
      </c>
      <c r="FA112" s="349"/>
      <c r="FB112" s="352"/>
    </row>
    <row r="113" spans="145:158">
      <c r="EO113" s="366"/>
      <c r="EP113" s="349"/>
      <c r="EQ113" s="349"/>
      <c r="ER113" s="349"/>
      <c r="ES113" s="349"/>
      <c r="ET113" s="349"/>
      <c r="EU113" s="352"/>
      <c r="EV113" s="366">
        <v>5</v>
      </c>
      <c r="EW113" s="349">
        <v>22.667000000000002</v>
      </c>
      <c r="EX113" s="349" t="s">
        <v>420</v>
      </c>
      <c r="EY113" s="471">
        <f t="shared" si="31"/>
        <v>22.667000000000002</v>
      </c>
      <c r="EZ113" s="349" t="str">
        <f t="shared" si="32"/>
        <v>c</v>
      </c>
      <c r="FA113" s="349"/>
      <c r="FB113" s="352"/>
    </row>
    <row r="114" spans="145:158">
      <c r="EO114" s="366" t="s">
        <v>510</v>
      </c>
      <c r="EP114" s="349"/>
      <c r="EQ114" s="349"/>
      <c r="ER114" s="349"/>
      <c r="ES114" s="349"/>
      <c r="ET114" s="349"/>
      <c r="EU114" s="352"/>
      <c r="EV114" s="366">
        <v>6</v>
      </c>
      <c r="EW114" s="349">
        <v>42</v>
      </c>
      <c r="EX114" s="349" t="s">
        <v>297</v>
      </c>
      <c r="EY114" s="471">
        <f t="shared" si="31"/>
        <v>42</v>
      </c>
      <c r="EZ114" s="349" t="str">
        <f t="shared" si="32"/>
        <v>a</v>
      </c>
      <c r="FA114" s="349"/>
      <c r="FB114" s="352"/>
    </row>
    <row r="115" spans="145:158">
      <c r="EO115" s="366"/>
      <c r="EP115" s="349"/>
      <c r="EQ115" s="349"/>
      <c r="ER115" s="349"/>
      <c r="ES115" s="349"/>
      <c r="ET115" s="349"/>
      <c r="EU115" s="352"/>
      <c r="EV115" s="366">
        <v>7</v>
      </c>
      <c r="EW115" s="349">
        <v>28.667000000000002</v>
      </c>
      <c r="EX115" s="349" t="s">
        <v>421</v>
      </c>
      <c r="EY115" s="471">
        <f t="shared" si="31"/>
        <v>28.667000000000002</v>
      </c>
      <c r="EZ115" s="349" t="str">
        <f t="shared" si="32"/>
        <v>abc</v>
      </c>
      <c r="FA115" s="349"/>
      <c r="FB115" s="352"/>
    </row>
    <row r="116" spans="145:158">
      <c r="EO116" s="366" t="s">
        <v>299</v>
      </c>
      <c r="EP116" s="349"/>
      <c r="EQ116" s="349"/>
      <c r="ER116" s="349"/>
      <c r="ES116" s="349"/>
      <c r="ET116" s="349"/>
      <c r="EU116" s="352"/>
      <c r="EV116" s="366">
        <v>8</v>
      </c>
      <c r="EW116" s="349">
        <v>2.6667000000000001</v>
      </c>
      <c r="EX116" s="349" t="s">
        <v>418</v>
      </c>
      <c r="EY116" s="471">
        <f t="shared" si="31"/>
        <v>2.6667000000000001</v>
      </c>
      <c r="EZ116" s="349" t="str">
        <f t="shared" si="32"/>
        <v>d</v>
      </c>
      <c r="FA116" s="349"/>
      <c r="FB116" s="352"/>
    </row>
    <row r="117" spans="145:158">
      <c r="EO117" s="366" t="s">
        <v>302</v>
      </c>
      <c r="EP117" s="349"/>
      <c r="EQ117" s="349"/>
      <c r="ER117" s="349"/>
      <c r="ES117" s="349"/>
      <c r="ET117" s="349"/>
      <c r="EU117" s="352"/>
      <c r="EV117" s="366">
        <v>9</v>
      </c>
      <c r="EW117" s="349">
        <v>0</v>
      </c>
      <c r="EX117" s="349" t="s">
        <v>418</v>
      </c>
      <c r="EY117" s="471">
        <f t="shared" si="31"/>
        <v>0</v>
      </c>
      <c r="EZ117" s="349" t="str">
        <f t="shared" si="32"/>
        <v>d</v>
      </c>
      <c r="FA117" s="349"/>
      <c r="FB117" s="352"/>
    </row>
    <row r="118" spans="145:158">
      <c r="EO118" s="366" t="s">
        <v>511</v>
      </c>
      <c r="EP118" s="349"/>
      <c r="EQ118" s="349"/>
      <c r="ER118" s="349"/>
      <c r="ES118" s="349"/>
      <c r="ET118" s="349"/>
      <c r="EU118" s="352"/>
      <c r="EV118" s="366">
        <v>10</v>
      </c>
      <c r="EW118" s="349">
        <v>24.667000000000002</v>
      </c>
      <c r="EX118" s="349" t="s">
        <v>419</v>
      </c>
      <c r="EY118" s="471">
        <f t="shared" si="31"/>
        <v>24.667000000000002</v>
      </c>
      <c r="EZ118" s="349" t="str">
        <f t="shared" si="32"/>
        <v>bc</v>
      </c>
      <c r="FA118" s="349"/>
      <c r="FB118" s="352"/>
    </row>
    <row r="119" spans="145:158">
      <c r="EO119" s="366" t="s">
        <v>512</v>
      </c>
      <c r="EP119" s="349"/>
      <c r="EQ119" s="349"/>
      <c r="ER119" s="349"/>
      <c r="ES119" s="349"/>
      <c r="ET119" s="349"/>
      <c r="EU119" s="352"/>
      <c r="EV119" s="366">
        <v>11</v>
      </c>
      <c r="EW119" s="349">
        <v>1.3332999999999999</v>
      </c>
      <c r="EX119" s="349" t="s">
        <v>418</v>
      </c>
      <c r="EY119" s="471">
        <f t="shared" si="31"/>
        <v>1.3332999999999999</v>
      </c>
      <c r="EZ119" s="349" t="str">
        <f t="shared" si="32"/>
        <v>d</v>
      </c>
      <c r="FA119" s="349"/>
      <c r="FB119" s="352"/>
    </row>
    <row r="120" spans="145:158">
      <c r="EO120" s="366"/>
      <c r="EP120" s="349"/>
      <c r="EQ120" s="349"/>
      <c r="ER120" s="349"/>
      <c r="ES120" s="349"/>
      <c r="ET120" s="349"/>
      <c r="EU120" s="352"/>
      <c r="EV120" s="472"/>
      <c r="EW120" s="349"/>
      <c r="EX120" s="472" t="s">
        <v>298</v>
      </c>
      <c r="EY120" s="472" t="s">
        <v>422</v>
      </c>
      <c r="EZ120" s="349"/>
      <c r="FA120" s="349"/>
      <c r="FB120" s="352"/>
    </row>
    <row r="121" spans="145:158">
      <c r="EO121" s="366" t="s">
        <v>513</v>
      </c>
      <c r="EP121" s="349"/>
      <c r="EQ121" s="349"/>
      <c r="ER121" s="349"/>
      <c r="ES121" s="349"/>
      <c r="ET121" s="349"/>
      <c r="EU121" s="352"/>
      <c r="EV121" s="353"/>
      <c r="EX121" s="472" t="s">
        <v>300</v>
      </c>
      <c r="EY121">
        <v>14.1</v>
      </c>
    </row>
    <row r="122" spans="145:158">
      <c r="EO122" s="366"/>
      <c r="EP122" s="349"/>
      <c r="EQ122" s="349"/>
      <c r="ER122" s="349"/>
      <c r="ES122" s="349"/>
      <c r="ET122" s="349"/>
      <c r="EU122" s="352"/>
    </row>
    <row r="123" spans="145:158">
      <c r="EO123" s="366" t="s">
        <v>375</v>
      </c>
      <c r="EP123" s="349"/>
      <c r="EQ123" s="349"/>
      <c r="ER123" s="349"/>
      <c r="ES123" s="349"/>
      <c r="ET123" s="349"/>
      <c r="EU123" s="352"/>
    </row>
    <row r="124" spans="145:158">
      <c r="EO124" s="366"/>
      <c r="EP124" s="349"/>
      <c r="EQ124" s="349"/>
      <c r="ER124" s="349"/>
      <c r="ES124" s="349"/>
      <c r="ET124" s="349"/>
      <c r="EU124" s="352"/>
      <c r="EV124" s="366" t="s">
        <v>551</v>
      </c>
      <c r="EW124" s="349"/>
      <c r="EX124" s="349"/>
      <c r="EY124" s="349"/>
      <c r="EZ124" s="349"/>
      <c r="FA124" s="349"/>
      <c r="FB124" s="352"/>
    </row>
    <row r="125" spans="145:158">
      <c r="EO125" s="366" t="s">
        <v>462</v>
      </c>
      <c r="EP125" s="349"/>
      <c r="EQ125" s="349"/>
      <c r="ER125" s="349"/>
      <c r="ES125" s="349"/>
      <c r="ET125" s="349"/>
      <c r="EU125" s="352"/>
      <c r="EV125" s="366" t="s">
        <v>552</v>
      </c>
      <c r="EW125" s="349"/>
      <c r="EX125" s="349"/>
      <c r="EY125" s="349"/>
      <c r="EZ125" s="349"/>
      <c r="FA125" s="349"/>
      <c r="FB125" s="352"/>
    </row>
    <row r="126" spans="145:158">
      <c r="EO126" s="366" t="s">
        <v>514</v>
      </c>
      <c r="EP126" s="349"/>
      <c r="EQ126" s="349"/>
      <c r="ER126" s="349"/>
      <c r="ES126" s="349"/>
      <c r="ET126" s="349"/>
      <c r="EU126" s="352"/>
      <c r="EV126" s="366" t="s">
        <v>544</v>
      </c>
      <c r="EW126" s="349"/>
      <c r="EX126" s="349"/>
      <c r="EY126" s="349"/>
      <c r="EZ126" s="349"/>
      <c r="FA126" s="349"/>
      <c r="FB126" s="352"/>
    </row>
    <row r="127" spans="145:158">
      <c r="EO127" s="366" t="s">
        <v>515</v>
      </c>
      <c r="EP127" s="349"/>
      <c r="EQ127" s="349"/>
      <c r="ER127" s="349"/>
      <c r="ES127" s="349"/>
      <c r="ET127" s="349"/>
      <c r="EU127" s="352"/>
      <c r="EV127" s="366" t="s">
        <v>403</v>
      </c>
      <c r="EW127" s="349"/>
      <c r="EX127" s="349"/>
      <c r="EY127" s="349"/>
      <c r="EZ127" s="349"/>
      <c r="FA127" s="349"/>
      <c r="FB127" s="352"/>
    </row>
    <row r="128" spans="145:158">
      <c r="EO128" s="366" t="s">
        <v>516</v>
      </c>
      <c r="EP128" s="349"/>
      <c r="EQ128" s="349"/>
      <c r="ER128" s="349"/>
      <c r="ES128" s="349"/>
      <c r="ET128" s="349"/>
      <c r="EU128" s="352"/>
      <c r="EV128" s="366" t="s">
        <v>311</v>
      </c>
      <c r="EW128" s="349"/>
      <c r="EX128" s="349"/>
      <c r="EY128" s="349"/>
      <c r="EZ128" s="349"/>
      <c r="FA128" s="349"/>
      <c r="FB128" s="352"/>
    </row>
    <row r="129" spans="145:158">
      <c r="EO129" s="366" t="s">
        <v>517</v>
      </c>
      <c r="EP129" s="349"/>
      <c r="EQ129" s="349"/>
      <c r="ER129" s="349"/>
      <c r="ES129" s="349"/>
      <c r="ET129" s="349"/>
      <c r="EU129" s="352"/>
      <c r="EV129" s="366"/>
      <c r="EW129" s="349"/>
      <c r="EX129" s="349"/>
      <c r="EY129" s="349"/>
      <c r="EZ129" s="349"/>
      <c r="FA129" s="349"/>
      <c r="FB129" s="352"/>
    </row>
    <row r="130" spans="145:158">
      <c r="EO130" s="366" t="s">
        <v>518</v>
      </c>
      <c r="EP130" s="349"/>
      <c r="EQ130" s="349"/>
      <c r="ER130" s="349"/>
      <c r="ES130" s="349"/>
      <c r="ET130" s="349"/>
      <c r="EU130" s="352"/>
      <c r="EV130" s="366"/>
      <c r="EW130" s="349"/>
      <c r="EX130" s="349"/>
      <c r="EY130" s="349"/>
      <c r="EZ130" s="349"/>
      <c r="FA130" s="349"/>
      <c r="FB130" s="352"/>
    </row>
    <row r="131" spans="145:158">
      <c r="EO131" s="366" t="s">
        <v>519</v>
      </c>
      <c r="EP131" s="349"/>
      <c r="EQ131" s="349"/>
      <c r="ER131" s="349"/>
      <c r="ES131" s="349"/>
      <c r="ET131" s="349"/>
      <c r="EU131" s="352"/>
      <c r="EV131" s="366"/>
      <c r="EW131" s="349"/>
      <c r="EX131" s="349"/>
      <c r="EY131" s="349"/>
      <c r="EZ131" s="349"/>
      <c r="FA131" s="349"/>
      <c r="FB131" s="352"/>
    </row>
    <row r="132" spans="145:158">
      <c r="EO132" s="366" t="s">
        <v>469</v>
      </c>
      <c r="EP132" s="349"/>
      <c r="EQ132" s="349"/>
      <c r="ER132" s="349"/>
      <c r="ES132" s="349"/>
      <c r="ET132" s="349"/>
      <c r="EU132" s="352"/>
      <c r="EV132" s="366"/>
      <c r="EW132" s="349"/>
      <c r="EX132" s="349"/>
      <c r="EY132" s="349"/>
      <c r="EZ132" s="349"/>
      <c r="FA132" s="349"/>
      <c r="FB132" s="352"/>
    </row>
    <row r="133" spans="145:158">
      <c r="EO133" s="366" t="s">
        <v>520</v>
      </c>
      <c r="EP133" s="349"/>
      <c r="EQ133" s="349"/>
      <c r="ER133" s="349"/>
      <c r="ES133" s="349"/>
      <c r="ET133" s="349"/>
      <c r="EU133" s="352"/>
      <c r="EV133" s="366"/>
      <c r="EW133" s="349"/>
      <c r="EX133" s="349"/>
      <c r="EY133" s="349"/>
      <c r="EZ133" s="349"/>
      <c r="FA133" s="349"/>
      <c r="FB133" s="352"/>
    </row>
    <row r="134" spans="145:158">
      <c r="EO134" s="366" t="s">
        <v>521</v>
      </c>
      <c r="EP134" s="349"/>
      <c r="EQ134" s="349"/>
      <c r="ER134" s="349"/>
      <c r="ES134" s="349"/>
      <c r="ET134" s="349"/>
      <c r="EU134" s="352"/>
      <c r="EV134" s="366"/>
      <c r="EW134" s="349"/>
      <c r="EX134" s="349"/>
      <c r="EY134" s="349"/>
      <c r="EZ134" s="349"/>
      <c r="FA134" s="349"/>
      <c r="FB134" s="352"/>
    </row>
    <row r="135" spans="145:158" ht="15" thickBot="1">
      <c r="EO135" s="367"/>
      <c r="EP135" s="354"/>
      <c r="EQ135" s="354"/>
      <c r="ER135" s="354"/>
      <c r="ES135" s="354"/>
      <c r="ET135" s="354"/>
      <c r="EU135" s="358"/>
      <c r="EV135" s="367"/>
      <c r="EW135" s="354"/>
      <c r="EX135" s="354"/>
      <c r="EY135" s="354"/>
      <c r="EZ135" s="354"/>
      <c r="FA135" s="354"/>
      <c r="FB135" s="358"/>
    </row>
    <row r="136" spans="145:158">
      <c r="EO136" s="364" t="s">
        <v>522</v>
      </c>
      <c r="EP136" s="351"/>
      <c r="EQ136" s="351"/>
      <c r="ER136" s="351"/>
      <c r="ES136" s="351"/>
      <c r="ET136" s="351"/>
      <c r="EU136" s="365"/>
      <c r="EV136" s="364" t="s">
        <v>553</v>
      </c>
      <c r="EW136" s="351"/>
      <c r="EX136" s="351"/>
      <c r="EY136" s="351"/>
      <c r="EZ136" s="351"/>
      <c r="FA136" s="351"/>
      <c r="FB136" s="365"/>
    </row>
    <row r="137" spans="145:158">
      <c r="EO137" s="366"/>
      <c r="EP137" s="349"/>
      <c r="EQ137" s="349"/>
      <c r="ER137" s="349"/>
      <c r="ES137" s="349"/>
      <c r="ET137" s="349"/>
      <c r="EU137" s="352"/>
      <c r="EV137" s="366"/>
      <c r="EW137" s="349"/>
      <c r="EX137" s="349"/>
      <c r="EY137" s="349"/>
      <c r="EZ137" s="349"/>
      <c r="FA137" s="349"/>
      <c r="FB137" s="352"/>
    </row>
    <row r="138" spans="145:158">
      <c r="EO138" s="366" t="s">
        <v>293</v>
      </c>
      <c r="EP138" s="349"/>
      <c r="EQ138" s="349"/>
      <c r="ER138" s="349"/>
      <c r="ES138" s="349"/>
      <c r="ET138" s="349"/>
      <c r="EU138" s="352"/>
      <c r="EV138" s="366" t="s">
        <v>229</v>
      </c>
      <c r="EW138" s="349" t="s">
        <v>294</v>
      </c>
      <c r="EX138" s="349" t="s">
        <v>556</v>
      </c>
      <c r="EY138" s="349"/>
      <c r="EZ138" s="349"/>
      <c r="FA138" s="349"/>
      <c r="FB138" s="352"/>
    </row>
    <row r="139" spans="145:158">
      <c r="EO139" s="366" t="s">
        <v>523</v>
      </c>
      <c r="EP139" s="349"/>
      <c r="EQ139" s="349"/>
      <c r="ER139" s="349"/>
      <c r="ES139" s="349"/>
      <c r="ET139" s="349"/>
      <c r="EU139" s="352"/>
      <c r="EV139" s="366">
        <v>1</v>
      </c>
      <c r="EW139" s="349">
        <v>25.332999999999998</v>
      </c>
      <c r="EX139" s="349" t="s">
        <v>297</v>
      </c>
      <c r="EY139" s="471">
        <f>EW139</f>
        <v>25.332999999999998</v>
      </c>
      <c r="EZ139" s="349" t="str">
        <f>LOWER(EX139)</f>
        <v>a</v>
      </c>
      <c r="FA139" s="349"/>
      <c r="FB139" s="352"/>
    </row>
    <row r="140" spans="145:158">
      <c r="EO140" s="366" t="s">
        <v>524</v>
      </c>
      <c r="EP140" s="349"/>
      <c r="EQ140" s="349"/>
      <c r="ER140" s="349"/>
      <c r="ES140" s="349"/>
      <c r="ET140" s="349"/>
      <c r="EU140" s="352"/>
      <c r="EV140" s="366">
        <v>2</v>
      </c>
      <c r="EW140" s="349">
        <v>15.333</v>
      </c>
      <c r="EX140" s="349" t="s">
        <v>308</v>
      </c>
      <c r="EY140" s="471">
        <f t="shared" ref="EY140:EY149" si="33">EW140</f>
        <v>15.333</v>
      </c>
      <c r="EZ140" s="349" t="str">
        <f t="shared" ref="EZ140:EZ149" si="34">LOWER(EX140)</f>
        <v>ab</v>
      </c>
      <c r="FA140" s="349"/>
      <c r="FB140" s="352"/>
    </row>
    <row r="141" spans="145:158">
      <c r="EO141" s="366" t="s">
        <v>525</v>
      </c>
      <c r="EP141" s="349"/>
      <c r="EQ141" s="349"/>
      <c r="ER141" s="349"/>
      <c r="ES141" s="349"/>
      <c r="ET141" s="349"/>
      <c r="EU141" s="352"/>
      <c r="EV141" s="366">
        <v>3</v>
      </c>
      <c r="EW141" s="349">
        <v>14.667</v>
      </c>
      <c r="EX141" s="349" t="s">
        <v>308</v>
      </c>
      <c r="EY141" s="471">
        <f t="shared" si="33"/>
        <v>14.667</v>
      </c>
      <c r="EZ141" s="349" t="str">
        <f t="shared" si="34"/>
        <v>ab</v>
      </c>
      <c r="FA141" s="349"/>
      <c r="FB141" s="352"/>
    </row>
    <row r="142" spans="145:158">
      <c r="EO142" s="366" t="s">
        <v>526</v>
      </c>
      <c r="EP142" s="349"/>
      <c r="EQ142" s="349"/>
      <c r="ER142" s="349"/>
      <c r="ES142" s="349"/>
      <c r="ET142" s="349"/>
      <c r="EU142" s="352"/>
      <c r="EV142" s="366">
        <v>4</v>
      </c>
      <c r="EW142" s="349">
        <v>9.3332999999999995</v>
      </c>
      <c r="EX142" s="349" t="s">
        <v>419</v>
      </c>
      <c r="EY142" s="471">
        <f t="shared" si="33"/>
        <v>9.3332999999999995</v>
      </c>
      <c r="EZ142" s="349" t="str">
        <f t="shared" si="34"/>
        <v>bc</v>
      </c>
      <c r="FA142" s="349"/>
      <c r="FB142" s="352"/>
    </row>
    <row r="143" spans="145:158">
      <c r="EO143" s="366"/>
      <c r="EP143" s="349"/>
      <c r="EQ143" s="349"/>
      <c r="ER143" s="349"/>
      <c r="ES143" s="349"/>
      <c r="ET143" s="349"/>
      <c r="EU143" s="352"/>
      <c r="EV143" s="366">
        <v>5</v>
      </c>
      <c r="EW143" s="349">
        <v>4</v>
      </c>
      <c r="EX143" s="349" t="s">
        <v>419</v>
      </c>
      <c r="EY143" s="471">
        <f t="shared" si="33"/>
        <v>4</v>
      </c>
      <c r="EZ143" s="349" t="str">
        <f t="shared" si="34"/>
        <v>bc</v>
      </c>
      <c r="FA143" s="349"/>
      <c r="FB143" s="352"/>
    </row>
    <row r="144" spans="145:158">
      <c r="EO144" s="366" t="s">
        <v>527</v>
      </c>
      <c r="EP144" s="349"/>
      <c r="EQ144" s="349"/>
      <c r="ER144" s="349"/>
      <c r="ES144" s="349"/>
      <c r="ET144" s="349"/>
      <c r="EU144" s="352"/>
      <c r="EV144" s="366">
        <v>6</v>
      </c>
      <c r="EW144" s="349">
        <v>24</v>
      </c>
      <c r="EX144" s="349" t="s">
        <v>297</v>
      </c>
      <c r="EY144" s="471">
        <f t="shared" si="33"/>
        <v>24</v>
      </c>
      <c r="EZ144" s="349" t="str">
        <f t="shared" si="34"/>
        <v>a</v>
      </c>
      <c r="FA144" s="349"/>
      <c r="FB144" s="352"/>
    </row>
    <row r="145" spans="145:158">
      <c r="EO145" s="366"/>
      <c r="EP145" s="349"/>
      <c r="EQ145" s="349"/>
      <c r="ER145" s="349"/>
      <c r="ES145" s="349"/>
      <c r="ET145" s="349"/>
      <c r="EU145" s="352"/>
      <c r="EV145" s="366">
        <v>7</v>
      </c>
      <c r="EW145" s="349">
        <v>7.3333000000000004</v>
      </c>
      <c r="EX145" s="349" t="s">
        <v>419</v>
      </c>
      <c r="EY145" s="471">
        <f t="shared" si="33"/>
        <v>7.3333000000000004</v>
      </c>
      <c r="EZ145" s="349" t="str">
        <f t="shared" si="34"/>
        <v>bc</v>
      </c>
      <c r="FA145" s="349"/>
      <c r="FB145" s="352"/>
    </row>
    <row r="146" spans="145:158">
      <c r="EO146" s="366" t="s">
        <v>299</v>
      </c>
      <c r="EP146" s="349"/>
      <c r="EQ146" s="349"/>
      <c r="ER146" s="349"/>
      <c r="ES146" s="349"/>
      <c r="ET146" s="349"/>
      <c r="EU146" s="352"/>
      <c r="EV146" s="366">
        <v>8</v>
      </c>
      <c r="EW146" s="349">
        <v>0</v>
      </c>
      <c r="EX146" s="349" t="s">
        <v>420</v>
      </c>
      <c r="EY146" s="471">
        <f t="shared" si="33"/>
        <v>0</v>
      </c>
      <c r="EZ146" s="349" t="str">
        <f t="shared" si="34"/>
        <v>c</v>
      </c>
      <c r="FA146" s="349"/>
      <c r="FB146" s="352"/>
    </row>
    <row r="147" spans="145:158">
      <c r="EO147" s="366" t="s">
        <v>302</v>
      </c>
      <c r="EP147" s="349"/>
      <c r="EQ147" s="349"/>
      <c r="ER147" s="349"/>
      <c r="ES147" s="349"/>
      <c r="ET147" s="349"/>
      <c r="EU147" s="352"/>
      <c r="EV147" s="366">
        <v>9</v>
      </c>
      <c r="EW147" s="349">
        <v>0</v>
      </c>
      <c r="EX147" s="349" t="s">
        <v>420</v>
      </c>
      <c r="EY147" s="471">
        <f t="shared" si="33"/>
        <v>0</v>
      </c>
      <c r="EZ147" s="349" t="str">
        <f t="shared" si="34"/>
        <v>c</v>
      </c>
      <c r="FA147" s="349"/>
      <c r="FB147" s="352"/>
    </row>
    <row r="148" spans="145:158">
      <c r="EO148" s="366" t="s">
        <v>528</v>
      </c>
      <c r="EP148" s="349"/>
      <c r="EQ148" s="349"/>
      <c r="ER148" s="349"/>
      <c r="ES148" s="349"/>
      <c r="ET148" s="349"/>
      <c r="EU148" s="352"/>
      <c r="EV148" s="366">
        <v>10</v>
      </c>
      <c r="EW148" s="349">
        <v>4</v>
      </c>
      <c r="EX148" s="349" t="s">
        <v>419</v>
      </c>
      <c r="EY148" s="471">
        <f t="shared" si="33"/>
        <v>4</v>
      </c>
      <c r="EZ148" s="349" t="str">
        <f t="shared" si="34"/>
        <v>bc</v>
      </c>
      <c r="FA148" s="349"/>
      <c r="FB148" s="352"/>
    </row>
    <row r="149" spans="145:158">
      <c r="EO149" s="366" t="s">
        <v>529</v>
      </c>
      <c r="EP149" s="349"/>
      <c r="EQ149" s="349"/>
      <c r="ER149" s="349"/>
      <c r="ES149" s="349"/>
      <c r="ET149" s="349"/>
      <c r="EU149" s="352"/>
      <c r="EV149" s="366">
        <v>11</v>
      </c>
      <c r="EW149" s="349">
        <v>0</v>
      </c>
      <c r="EX149" s="349" t="s">
        <v>420</v>
      </c>
      <c r="EY149" s="471">
        <f t="shared" si="33"/>
        <v>0</v>
      </c>
      <c r="EZ149" s="349" t="str">
        <f t="shared" si="34"/>
        <v>c</v>
      </c>
      <c r="FA149" s="349"/>
      <c r="FB149" s="352"/>
    </row>
    <row r="150" spans="145:158">
      <c r="EO150" s="366"/>
      <c r="EP150" s="349"/>
      <c r="EQ150" s="349"/>
      <c r="ER150" s="349"/>
      <c r="ES150" s="349"/>
      <c r="ET150" s="349"/>
      <c r="EU150" s="352"/>
      <c r="EV150" s="472"/>
      <c r="EW150" s="349"/>
      <c r="EX150" s="472" t="s">
        <v>298</v>
      </c>
      <c r="EY150" s="472" t="s">
        <v>422</v>
      </c>
      <c r="EZ150" s="349"/>
      <c r="FA150" s="349"/>
      <c r="FB150" s="352"/>
    </row>
    <row r="151" spans="145:158">
      <c r="EO151" s="366" t="s">
        <v>530</v>
      </c>
      <c r="EP151" s="349"/>
      <c r="EQ151" s="349"/>
      <c r="ER151" s="349"/>
      <c r="ES151" s="349"/>
      <c r="ET151" s="349"/>
      <c r="EU151" s="352"/>
      <c r="EV151" s="353"/>
      <c r="EX151" s="472" t="s">
        <v>300</v>
      </c>
      <c r="EY151">
        <v>11.7</v>
      </c>
    </row>
    <row r="152" spans="145:158">
      <c r="EO152" s="366"/>
      <c r="EP152" s="349"/>
      <c r="EQ152" s="349"/>
      <c r="ER152" s="349"/>
      <c r="ES152" s="349"/>
      <c r="ET152" s="349"/>
      <c r="EU152" s="352"/>
    </row>
    <row r="153" spans="145:158">
      <c r="EO153" s="366" t="s">
        <v>531</v>
      </c>
      <c r="EP153" s="349"/>
      <c r="EQ153" s="349"/>
      <c r="ER153" s="349"/>
      <c r="ES153" s="349"/>
      <c r="ET153" s="349"/>
      <c r="EU153" s="352"/>
      <c r="EV153" s="366" t="s">
        <v>554</v>
      </c>
      <c r="EW153" s="349"/>
      <c r="EX153" s="349"/>
      <c r="EY153" s="349"/>
      <c r="EZ153" s="349"/>
      <c r="FA153" s="349"/>
      <c r="FB153" s="352"/>
    </row>
    <row r="154" spans="145:158">
      <c r="EO154" s="366"/>
      <c r="EP154" s="349"/>
      <c r="EQ154" s="349"/>
      <c r="ER154" s="349"/>
      <c r="ES154" s="349"/>
      <c r="ET154" s="349"/>
      <c r="EU154" s="352"/>
      <c r="EV154" s="366" t="s">
        <v>555</v>
      </c>
      <c r="EW154" s="349"/>
      <c r="EX154" s="349"/>
      <c r="EY154" s="349"/>
      <c r="EZ154" s="349"/>
      <c r="FA154" s="349"/>
      <c r="FB154" s="352"/>
    </row>
    <row r="155" spans="145:158">
      <c r="EO155" s="366" t="s">
        <v>462</v>
      </c>
      <c r="EP155" s="349"/>
      <c r="EQ155" s="349"/>
      <c r="ER155" s="349"/>
      <c r="ES155" s="349"/>
      <c r="ET155" s="349"/>
      <c r="EU155" s="352"/>
      <c r="EV155" s="366" t="s">
        <v>544</v>
      </c>
      <c r="EW155" s="349"/>
      <c r="EX155" s="349"/>
      <c r="EY155" s="349"/>
      <c r="EZ155" s="349"/>
      <c r="FA155" s="349"/>
      <c r="FB155" s="352"/>
    </row>
    <row r="156" spans="145:158">
      <c r="EO156" s="366" t="s">
        <v>532</v>
      </c>
      <c r="EP156" s="349"/>
      <c r="EQ156" s="349"/>
      <c r="ER156" s="349"/>
      <c r="ES156" s="349"/>
      <c r="ET156" s="349"/>
      <c r="EU156" s="352"/>
      <c r="EV156" s="366" t="s">
        <v>407</v>
      </c>
      <c r="EW156" s="349"/>
      <c r="EX156" s="349"/>
      <c r="EY156" s="349"/>
      <c r="EZ156" s="349"/>
      <c r="FA156" s="349"/>
      <c r="FB156" s="352"/>
    </row>
    <row r="157" spans="145:158">
      <c r="EO157" s="366" t="s">
        <v>533</v>
      </c>
      <c r="EP157" s="349"/>
      <c r="EQ157" s="349"/>
      <c r="ER157" s="349"/>
      <c r="ES157" s="349"/>
      <c r="ET157" s="349"/>
      <c r="EU157" s="352"/>
      <c r="EV157" s="366" t="s">
        <v>311</v>
      </c>
      <c r="EW157" s="349"/>
      <c r="EX157" s="349"/>
      <c r="EY157" s="349"/>
      <c r="EZ157" s="349"/>
      <c r="FA157" s="349"/>
      <c r="FB157" s="352"/>
    </row>
    <row r="158" spans="145:158">
      <c r="EO158" s="366" t="s">
        <v>534</v>
      </c>
      <c r="EP158" s="349"/>
      <c r="EQ158" s="349"/>
      <c r="ER158" s="349"/>
      <c r="ES158" s="349"/>
      <c r="ET158" s="349"/>
      <c r="EU158" s="352"/>
      <c r="EV158" s="366"/>
      <c r="EW158" s="349"/>
      <c r="EX158" s="349"/>
      <c r="EY158" s="349"/>
      <c r="EZ158" s="349"/>
      <c r="FA158" s="349"/>
      <c r="FB158" s="352"/>
    </row>
    <row r="159" spans="145:158">
      <c r="EO159" s="366" t="s">
        <v>535</v>
      </c>
      <c r="EP159" s="349"/>
      <c r="EQ159" s="349"/>
      <c r="ER159" s="349"/>
      <c r="ES159" s="349"/>
      <c r="ET159" s="349"/>
      <c r="EU159" s="352"/>
      <c r="EV159" s="366"/>
      <c r="EW159" s="349"/>
      <c r="EX159" s="349"/>
      <c r="EY159" s="349"/>
      <c r="EZ159" s="349"/>
      <c r="FA159" s="349"/>
      <c r="FB159" s="352"/>
    </row>
    <row r="160" spans="145:158">
      <c r="EO160" s="366" t="s">
        <v>536</v>
      </c>
      <c r="EP160" s="349"/>
      <c r="EQ160" s="349"/>
      <c r="ER160" s="349"/>
      <c r="ES160" s="349"/>
      <c r="ET160" s="349"/>
      <c r="EU160" s="352"/>
      <c r="EV160" s="366"/>
      <c r="EW160" s="349"/>
      <c r="EX160" s="349"/>
      <c r="EY160" s="349"/>
      <c r="EZ160" s="349"/>
      <c r="FA160" s="349"/>
      <c r="FB160" s="352"/>
    </row>
    <row r="161" spans="145:158">
      <c r="EO161" s="366" t="s">
        <v>537</v>
      </c>
      <c r="EP161" s="349"/>
      <c r="EQ161" s="349"/>
      <c r="ER161" s="349"/>
      <c r="ES161" s="349"/>
      <c r="ET161" s="349"/>
      <c r="EU161" s="352"/>
      <c r="EV161" s="366"/>
      <c r="EW161" s="349"/>
      <c r="EX161" s="349"/>
      <c r="EY161" s="349"/>
      <c r="EZ161" s="349"/>
      <c r="FA161" s="349"/>
      <c r="FB161" s="352"/>
    </row>
    <row r="162" spans="145:158">
      <c r="EO162" s="366" t="s">
        <v>469</v>
      </c>
      <c r="EP162" s="349"/>
      <c r="EQ162" s="349"/>
      <c r="ER162" s="349"/>
      <c r="ES162" s="349"/>
      <c r="ET162" s="349"/>
      <c r="EU162" s="352"/>
      <c r="EV162" s="366"/>
      <c r="EW162" s="349"/>
      <c r="EX162" s="349"/>
      <c r="EY162" s="349"/>
      <c r="EZ162" s="349"/>
      <c r="FA162" s="349"/>
      <c r="FB162" s="352"/>
    </row>
    <row r="163" spans="145:158">
      <c r="EO163" s="366" t="s">
        <v>538</v>
      </c>
      <c r="EP163" s="349"/>
      <c r="EQ163" s="349"/>
      <c r="ER163" s="349"/>
      <c r="ES163" s="349"/>
      <c r="ET163" s="349"/>
      <c r="EU163" s="352"/>
      <c r="EV163" s="366"/>
      <c r="EW163" s="349"/>
      <c r="EX163" s="349"/>
      <c r="EY163" s="349"/>
      <c r="EZ163" s="349"/>
      <c r="FA163" s="349"/>
      <c r="FB163" s="352"/>
    </row>
    <row r="164" spans="145:158">
      <c r="EO164" s="366" t="s">
        <v>539</v>
      </c>
      <c r="EP164" s="349"/>
      <c r="EQ164" s="349"/>
      <c r="ER164" s="349"/>
      <c r="ES164" s="349"/>
      <c r="ET164" s="349"/>
      <c r="EU164" s="352"/>
      <c r="EV164" s="366"/>
      <c r="EW164" s="349"/>
      <c r="EX164" s="349"/>
      <c r="EY164" s="349"/>
      <c r="EZ164" s="349"/>
      <c r="FA164" s="349"/>
      <c r="FB164" s="352"/>
    </row>
    <row r="165" spans="145:158">
      <c r="EO165" s="366"/>
      <c r="EP165" s="349"/>
      <c r="EQ165" s="349"/>
      <c r="ER165" s="349"/>
      <c r="ES165" s="349"/>
      <c r="ET165" s="349"/>
      <c r="EU165" s="352"/>
      <c r="EV165" s="366"/>
      <c r="EW165" s="349"/>
      <c r="EX165" s="349"/>
      <c r="EY165" s="349"/>
      <c r="EZ165" s="349"/>
      <c r="FA165" s="349"/>
      <c r="FB165" s="352"/>
    </row>
    <row r="166" spans="145:158">
      <c r="EO166" s="366"/>
      <c r="EP166" s="349"/>
      <c r="EQ166" s="349"/>
      <c r="ER166" s="349"/>
      <c r="ES166" s="349"/>
      <c r="ET166" s="349"/>
      <c r="EU166" s="352"/>
      <c r="EV166" s="366"/>
      <c r="EW166" s="349"/>
      <c r="EX166" s="349"/>
      <c r="EY166" s="349"/>
      <c r="EZ166" s="349"/>
      <c r="FA166" s="349"/>
      <c r="FB166" s="352"/>
    </row>
    <row r="167" spans="145:158">
      <c r="EO167" s="366"/>
      <c r="EP167" s="349"/>
      <c r="EQ167" s="349"/>
      <c r="ER167" s="349"/>
      <c r="ES167" s="349"/>
      <c r="ET167" s="349"/>
      <c r="EU167" s="352"/>
      <c r="EV167" s="366"/>
      <c r="EW167" s="349"/>
      <c r="EX167" s="349"/>
      <c r="EY167" s="349"/>
      <c r="EZ167" s="349"/>
      <c r="FA167" s="349"/>
      <c r="FB167" s="352"/>
    </row>
    <row r="168" spans="145:158">
      <c r="EO168" s="366"/>
      <c r="EP168" s="349"/>
      <c r="EQ168" s="349"/>
      <c r="ER168" s="349"/>
      <c r="ES168" s="349"/>
      <c r="ET168" s="349"/>
      <c r="EU168" s="352"/>
      <c r="EV168" s="366"/>
      <c r="EW168" s="349"/>
      <c r="EX168" s="349"/>
      <c r="EY168" s="349"/>
      <c r="EZ168" s="349"/>
      <c r="FA168" s="349"/>
      <c r="FB168" s="352"/>
    </row>
    <row r="169" spans="145:158" ht="15" thickBot="1">
      <c r="EO169" s="367"/>
      <c r="EP169" s="354"/>
      <c r="EQ169" s="354"/>
      <c r="ER169" s="354"/>
      <c r="ES169" s="354"/>
      <c r="ET169" s="354"/>
      <c r="EU169" s="358"/>
      <c r="EV169" s="367"/>
      <c r="EW169" s="354"/>
      <c r="EX169" s="354"/>
      <c r="EY169" s="354"/>
      <c r="EZ169" s="354"/>
      <c r="FA169" s="354"/>
      <c r="FB169" s="358"/>
    </row>
  </sheetData>
  <sortState ref="EV139:EV149">
    <sortCondition ref="EV139:EV149"/>
  </sortState>
  <mergeCells count="13">
    <mergeCell ref="CJ13:CS13"/>
    <mergeCell ref="CT13:DC13"/>
    <mergeCell ref="DE13:DI13"/>
    <mergeCell ref="G12:BD12"/>
    <mergeCell ref="BF12:DC12"/>
    <mergeCell ref="G13:P13"/>
    <mergeCell ref="Q13:Z13"/>
    <mergeCell ref="AA13:AJ13"/>
    <mergeCell ref="AK13:AT13"/>
    <mergeCell ref="AU13:BD13"/>
    <mergeCell ref="BF13:BO13"/>
    <mergeCell ref="BP13:BY13"/>
    <mergeCell ref="BZ13:CI13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topLeftCell="A16" zoomScale="70" zoomScaleNormal="70" workbookViewId="0">
      <selection activeCell="G12" sqref="G12"/>
    </sheetView>
  </sheetViews>
  <sheetFormatPr defaultRowHeight="14.4"/>
  <cols>
    <col min="2" max="2" width="10.6640625" bestFit="1" customWidth="1"/>
    <col min="3" max="3" width="12.6640625" customWidth="1"/>
    <col min="5" max="5" width="17.6640625" bestFit="1" customWidth="1"/>
    <col min="6" max="6" width="14.44140625" bestFit="1" customWidth="1"/>
  </cols>
  <sheetData>
    <row r="1" spans="1:20">
      <c r="A1" t="str">
        <f>'[2]Spray Sheet'!A1</f>
        <v>Project</v>
      </c>
      <c r="B1" t="str">
        <f>'Spray Sheet'!B1</f>
        <v>Fungicides for powdery mildew in Mungbean</v>
      </c>
    </row>
    <row r="2" spans="1:20">
      <c r="A2" t="str">
        <f>'[2]Spray Sheet'!A2</f>
        <v>Trial</v>
      </c>
      <c r="B2" t="str">
        <f>'Spray Sheet'!B2</f>
        <v>AM1303</v>
      </c>
    </row>
    <row r="3" spans="1:20">
      <c r="A3" t="str">
        <f>'[2]Spray Sheet'!A3</f>
        <v>District</v>
      </c>
      <c r="B3" t="str">
        <f>'Spray Sheet'!B3</f>
        <v>Premer</v>
      </c>
    </row>
    <row r="4" spans="1:20">
      <c r="A4" t="str">
        <f>'[2]Spray Sheet'!A4</f>
        <v>Property</v>
      </c>
      <c r="B4" t="str">
        <f>'Spray Sheet'!B4</f>
        <v>Ferngrove</v>
      </c>
    </row>
    <row r="6" spans="1:20">
      <c r="B6" s="353" t="s">
        <v>242</v>
      </c>
      <c r="C6" s="450">
        <v>41382</v>
      </c>
    </row>
    <row r="7" spans="1:20">
      <c r="B7" s="353" t="s">
        <v>121</v>
      </c>
      <c r="C7" s="450">
        <v>41333</v>
      </c>
    </row>
    <row r="8" spans="1:20">
      <c r="B8" s="353" t="s">
        <v>123</v>
      </c>
      <c r="C8" s="450">
        <v>41352</v>
      </c>
    </row>
    <row r="9" spans="1:20">
      <c r="B9" s="353" t="s">
        <v>170</v>
      </c>
      <c r="C9" s="450">
        <v>41364</v>
      </c>
    </row>
    <row r="10" spans="1:20">
      <c r="B10" s="353" t="s">
        <v>243</v>
      </c>
      <c r="C10" s="399">
        <f>C6-C7</f>
        <v>49</v>
      </c>
    </row>
    <row r="11" spans="1:20">
      <c r="B11" s="353" t="s">
        <v>244</v>
      </c>
      <c r="C11" s="399">
        <f>C6-C8</f>
        <v>30</v>
      </c>
    </row>
    <row r="12" spans="1:20" ht="20.25" customHeight="1">
      <c r="B12" s="353" t="s">
        <v>245</v>
      </c>
      <c r="C12" s="399">
        <f>C6-C9</f>
        <v>18</v>
      </c>
    </row>
    <row r="13" spans="1:20" ht="62.25" customHeight="1" thickBot="1">
      <c r="E13" t="s">
        <v>612</v>
      </c>
    </row>
    <row r="14" spans="1:20" ht="53.25" customHeight="1">
      <c r="A14" s="378" t="s">
        <v>229</v>
      </c>
      <c r="B14" s="378" t="s">
        <v>235</v>
      </c>
      <c r="C14" s="378" t="s">
        <v>48</v>
      </c>
      <c r="D14" s="378" t="s">
        <v>124</v>
      </c>
      <c r="E14" s="378" t="s">
        <v>582</v>
      </c>
      <c r="F14" s="378" t="s">
        <v>583</v>
      </c>
      <c r="H14" s="364" t="s">
        <v>589</v>
      </c>
      <c r="I14" s="351"/>
      <c r="J14" s="351"/>
      <c r="K14" s="351"/>
      <c r="L14" s="351"/>
      <c r="M14" s="365"/>
      <c r="N14" s="364" t="s">
        <v>607</v>
      </c>
      <c r="O14" s="351"/>
      <c r="P14" s="351"/>
      <c r="Q14" s="351"/>
      <c r="R14" s="351"/>
      <c r="S14" s="351"/>
      <c r="T14" s="365"/>
    </row>
    <row r="15" spans="1:20">
      <c r="A15" s="379">
        <v>9</v>
      </c>
      <c r="B15" s="379">
        <v>1</v>
      </c>
      <c r="C15" s="379">
        <v>1</v>
      </c>
      <c r="D15" s="379">
        <v>1</v>
      </c>
      <c r="E15" s="379">
        <v>2.2999999999999998</v>
      </c>
      <c r="F15" s="473">
        <f t="shared" ref="F15:F36" si="0">(E15/(1.8*8.5))*10000</f>
        <v>1503.267973856209</v>
      </c>
      <c r="H15" s="366"/>
      <c r="I15" s="349"/>
      <c r="J15" s="349"/>
      <c r="K15" s="349"/>
      <c r="L15" s="349"/>
      <c r="M15" s="352"/>
      <c r="N15" s="366"/>
      <c r="O15" s="349"/>
      <c r="P15" s="349"/>
      <c r="Q15" s="349"/>
      <c r="R15" s="349"/>
      <c r="S15" s="349"/>
      <c r="T15" s="352"/>
    </row>
    <row r="16" spans="1:20">
      <c r="A16" s="379">
        <v>1</v>
      </c>
      <c r="B16" s="379">
        <v>1</v>
      </c>
      <c r="C16" s="379">
        <v>2</v>
      </c>
      <c r="D16" s="379">
        <v>2</v>
      </c>
      <c r="E16" s="379">
        <v>2.2999999999999998</v>
      </c>
      <c r="F16" s="473">
        <f t="shared" si="0"/>
        <v>1503.267973856209</v>
      </c>
      <c r="H16" s="366" t="s">
        <v>584</v>
      </c>
      <c r="I16" s="349"/>
      <c r="J16" s="349"/>
      <c r="K16" s="349"/>
      <c r="L16" s="349"/>
      <c r="M16" s="352"/>
      <c r="N16" s="366" t="s">
        <v>587</v>
      </c>
      <c r="O16" s="349"/>
      <c r="P16" s="349"/>
      <c r="Q16" s="349"/>
      <c r="R16" s="349"/>
      <c r="S16" s="349"/>
      <c r="T16" s="352"/>
    </row>
    <row r="17" spans="1:20">
      <c r="A17" s="379">
        <v>5</v>
      </c>
      <c r="B17" s="379">
        <v>1</v>
      </c>
      <c r="C17" s="379">
        <v>3</v>
      </c>
      <c r="D17" s="379">
        <v>3</v>
      </c>
      <c r="E17" s="379">
        <v>2.15</v>
      </c>
      <c r="F17" s="473">
        <f t="shared" si="0"/>
        <v>1405.2287581699347</v>
      </c>
      <c r="H17" s="366"/>
      <c r="I17" s="349"/>
      <c r="J17" s="349"/>
      <c r="K17" s="349"/>
      <c r="L17" s="349"/>
      <c r="M17" s="352"/>
      <c r="N17" s="366"/>
      <c r="O17" s="349"/>
      <c r="P17" s="349"/>
      <c r="Q17" s="349"/>
      <c r="R17" s="349"/>
      <c r="S17" s="349"/>
      <c r="T17" s="352"/>
    </row>
    <row r="18" spans="1:20">
      <c r="A18" s="379">
        <v>11</v>
      </c>
      <c r="B18" s="379">
        <v>1</v>
      </c>
      <c r="C18" s="379">
        <v>4</v>
      </c>
      <c r="D18" s="379">
        <v>4</v>
      </c>
      <c r="E18" s="379">
        <v>1.8</v>
      </c>
      <c r="F18" s="473">
        <f t="shared" si="0"/>
        <v>1176.4705882352941</v>
      </c>
      <c r="H18" s="366" t="s">
        <v>590</v>
      </c>
      <c r="I18" s="349"/>
      <c r="J18" s="349"/>
      <c r="K18" s="349"/>
      <c r="L18" s="349"/>
      <c r="M18" s="352"/>
      <c r="N18" s="366" t="s">
        <v>229</v>
      </c>
      <c r="O18" s="349" t="s">
        <v>294</v>
      </c>
      <c r="P18" s="349" t="s">
        <v>556</v>
      </c>
      <c r="Q18" s="349"/>
      <c r="R18" s="349"/>
      <c r="S18" s="349"/>
      <c r="T18" s="352"/>
    </row>
    <row r="19" spans="1:20">
      <c r="A19" s="379">
        <v>10</v>
      </c>
      <c r="B19" s="379">
        <v>1</v>
      </c>
      <c r="C19" s="379">
        <v>5</v>
      </c>
      <c r="D19" s="379">
        <v>5</v>
      </c>
      <c r="E19" s="379">
        <v>2.4</v>
      </c>
      <c r="F19" s="473">
        <f t="shared" si="0"/>
        <v>1568.627450980392</v>
      </c>
      <c r="H19" s="366" t="s">
        <v>591</v>
      </c>
      <c r="I19" s="349"/>
      <c r="J19" s="349"/>
      <c r="K19" s="349"/>
      <c r="L19" s="349"/>
      <c r="M19" s="352"/>
      <c r="N19" s="366">
        <v>1</v>
      </c>
      <c r="O19" s="349">
        <v>1439.4</v>
      </c>
      <c r="P19" s="349" t="s">
        <v>308</v>
      </c>
      <c r="Q19" s="349"/>
      <c r="R19" s="349"/>
      <c r="S19" s="349"/>
      <c r="T19" s="352"/>
    </row>
    <row r="20" spans="1:20">
      <c r="A20" s="379">
        <v>8</v>
      </c>
      <c r="B20" s="379">
        <v>1</v>
      </c>
      <c r="C20" s="379">
        <v>6</v>
      </c>
      <c r="D20" s="379">
        <v>6</v>
      </c>
      <c r="E20" s="379">
        <v>1.7</v>
      </c>
      <c r="F20" s="473">
        <f t="shared" si="0"/>
        <v>1111.1111111111111</v>
      </c>
      <c r="H20" s="366" t="s">
        <v>592</v>
      </c>
      <c r="I20" s="349"/>
      <c r="J20" s="349"/>
      <c r="K20" s="349"/>
      <c r="L20" s="349"/>
      <c r="M20" s="352"/>
      <c r="N20" s="366">
        <v>2</v>
      </c>
      <c r="O20" s="349">
        <v>1522.7</v>
      </c>
      <c r="P20" s="349" t="s">
        <v>308</v>
      </c>
      <c r="Q20" s="349"/>
      <c r="R20" s="349"/>
      <c r="S20" s="349"/>
      <c r="T20" s="352"/>
    </row>
    <row r="21" spans="1:20">
      <c r="A21" s="379">
        <v>6</v>
      </c>
      <c r="B21" s="379">
        <v>1</v>
      </c>
      <c r="C21" s="379">
        <v>7</v>
      </c>
      <c r="D21" s="379">
        <v>7</v>
      </c>
      <c r="E21" s="379">
        <v>2.1</v>
      </c>
      <c r="F21" s="473">
        <f t="shared" si="0"/>
        <v>1372.5490196078433</v>
      </c>
      <c r="H21" s="366" t="s">
        <v>593</v>
      </c>
      <c r="I21" s="349"/>
      <c r="J21" s="349"/>
      <c r="K21" s="349"/>
      <c r="L21" s="349"/>
      <c r="M21" s="352"/>
      <c r="N21" s="366">
        <v>3</v>
      </c>
      <c r="O21" s="349">
        <v>1452.2</v>
      </c>
      <c r="P21" s="349" t="s">
        <v>308</v>
      </c>
      <c r="Q21" s="349"/>
      <c r="R21" s="349"/>
      <c r="S21" s="349"/>
      <c r="T21" s="352"/>
    </row>
    <row r="22" spans="1:20">
      <c r="A22" s="379">
        <v>3</v>
      </c>
      <c r="B22" s="379">
        <v>1</v>
      </c>
      <c r="C22" s="379">
        <v>8</v>
      </c>
      <c r="D22" s="379">
        <v>8</v>
      </c>
      <c r="E22" s="379">
        <v>2.4</v>
      </c>
      <c r="F22" s="473">
        <f t="shared" si="0"/>
        <v>1568.627450980392</v>
      </c>
      <c r="H22" s="366" t="s">
        <v>594</v>
      </c>
      <c r="I22" s="349"/>
      <c r="J22" s="349"/>
      <c r="K22" s="349"/>
      <c r="L22" s="349"/>
      <c r="M22" s="352"/>
      <c r="N22" s="366">
        <v>4</v>
      </c>
      <c r="O22" s="349">
        <v>1615.6</v>
      </c>
      <c r="P22" s="349" t="s">
        <v>297</v>
      </c>
      <c r="Q22" s="349"/>
      <c r="R22" s="349"/>
      <c r="S22" s="349"/>
      <c r="T22" s="352"/>
    </row>
    <row r="23" spans="1:20">
      <c r="A23" s="379">
        <v>7</v>
      </c>
      <c r="B23" s="379">
        <v>1</v>
      </c>
      <c r="C23" s="379">
        <v>9</v>
      </c>
      <c r="D23" s="379">
        <v>9</v>
      </c>
      <c r="E23" s="379">
        <v>2.4</v>
      </c>
      <c r="F23" s="473">
        <f t="shared" si="0"/>
        <v>1568.627450980392</v>
      </c>
      <c r="H23" s="366"/>
      <c r="I23" s="349"/>
      <c r="J23" s="349"/>
      <c r="K23" s="349"/>
      <c r="L23" s="349"/>
      <c r="M23" s="352"/>
      <c r="N23" s="366">
        <v>5</v>
      </c>
      <c r="O23" s="349">
        <v>1435.8</v>
      </c>
      <c r="P23" s="349" t="s">
        <v>308</v>
      </c>
      <c r="Q23" s="349"/>
      <c r="R23" s="349"/>
      <c r="S23" s="349"/>
      <c r="T23" s="352"/>
    </row>
    <row r="24" spans="1:20">
      <c r="A24" s="379">
        <v>2</v>
      </c>
      <c r="B24" s="379">
        <v>1</v>
      </c>
      <c r="C24" s="379">
        <v>10</v>
      </c>
      <c r="D24" s="379">
        <v>10</v>
      </c>
      <c r="E24" s="379">
        <v>2.4500000000000002</v>
      </c>
      <c r="F24" s="473">
        <f t="shared" si="0"/>
        <v>1601.3071895424839</v>
      </c>
      <c r="H24" s="366" t="s">
        <v>595</v>
      </c>
      <c r="I24" s="349"/>
      <c r="J24" s="349"/>
      <c r="K24" s="349"/>
      <c r="L24" s="349"/>
      <c r="M24" s="352"/>
      <c r="N24" s="366">
        <v>6</v>
      </c>
      <c r="O24" s="349">
        <v>1416</v>
      </c>
      <c r="P24" s="349" t="s">
        <v>309</v>
      </c>
      <c r="Q24" s="349"/>
      <c r="R24" s="349"/>
      <c r="S24" s="349"/>
      <c r="T24" s="352"/>
    </row>
    <row r="25" spans="1:20">
      <c r="A25" s="379">
        <v>4</v>
      </c>
      <c r="B25" s="379">
        <v>1</v>
      </c>
      <c r="C25" s="379">
        <v>11</v>
      </c>
      <c r="D25" s="379">
        <v>11</v>
      </c>
      <c r="E25" s="379">
        <v>2.35</v>
      </c>
      <c r="F25" s="473">
        <f t="shared" si="0"/>
        <v>1535.9477124183009</v>
      </c>
      <c r="H25" s="366"/>
      <c r="I25" s="349"/>
      <c r="J25" s="349"/>
      <c r="K25" s="349"/>
      <c r="L25" s="349"/>
      <c r="M25" s="352"/>
      <c r="N25" s="366">
        <v>7</v>
      </c>
      <c r="O25" s="349">
        <v>1464.4</v>
      </c>
      <c r="P25" s="349" t="s">
        <v>308</v>
      </c>
      <c r="Q25" s="349"/>
      <c r="R25" s="349"/>
      <c r="S25" s="349"/>
      <c r="T25" s="352"/>
    </row>
    <row r="26" spans="1:20">
      <c r="A26" s="379">
        <v>3</v>
      </c>
      <c r="B26" s="379">
        <v>2</v>
      </c>
      <c r="C26" s="379">
        <v>12</v>
      </c>
      <c r="D26" s="379">
        <v>12</v>
      </c>
      <c r="E26" s="379">
        <v>2.4500000000000002</v>
      </c>
      <c r="F26" s="473">
        <f t="shared" si="0"/>
        <v>1601.3071895424839</v>
      </c>
      <c r="H26" s="366" t="s">
        <v>299</v>
      </c>
      <c r="I26" s="349"/>
      <c r="J26" s="349"/>
      <c r="K26" s="349"/>
      <c r="L26" s="349"/>
      <c r="M26" s="352"/>
      <c r="N26" s="366">
        <v>8</v>
      </c>
      <c r="O26" s="349">
        <v>1425.1</v>
      </c>
      <c r="P26" s="349" t="s">
        <v>308</v>
      </c>
      <c r="Q26" s="349"/>
      <c r="R26" s="349"/>
      <c r="S26" s="349"/>
      <c r="T26" s="352"/>
    </row>
    <row r="27" spans="1:20">
      <c r="A27" s="379">
        <v>9</v>
      </c>
      <c r="B27" s="379">
        <v>2</v>
      </c>
      <c r="C27" s="379">
        <v>13</v>
      </c>
      <c r="D27" s="379">
        <v>13</v>
      </c>
      <c r="E27" s="379">
        <v>2.15</v>
      </c>
      <c r="F27" s="473">
        <f t="shared" si="0"/>
        <v>1405.2287581699347</v>
      </c>
      <c r="H27" s="366" t="s">
        <v>585</v>
      </c>
      <c r="I27" s="349"/>
      <c r="J27" s="349"/>
      <c r="K27" s="349"/>
      <c r="L27" s="349"/>
      <c r="M27" s="352"/>
      <c r="N27" s="366">
        <v>9</v>
      </c>
      <c r="O27" s="349">
        <v>1465</v>
      </c>
      <c r="P27" s="349" t="s">
        <v>308</v>
      </c>
      <c r="Q27" s="349"/>
      <c r="R27" s="349"/>
      <c r="S27" s="349"/>
      <c r="T27" s="352"/>
    </row>
    <row r="28" spans="1:20">
      <c r="A28" s="379">
        <v>4</v>
      </c>
      <c r="B28" s="379">
        <v>2</v>
      </c>
      <c r="C28" s="379">
        <v>14</v>
      </c>
      <c r="D28" s="379">
        <v>14</v>
      </c>
      <c r="E28" s="379">
        <v>2.65</v>
      </c>
      <c r="F28" s="473">
        <f t="shared" si="0"/>
        <v>1732.0261437908496</v>
      </c>
      <c r="H28" s="366" t="s">
        <v>596</v>
      </c>
      <c r="I28" s="349"/>
      <c r="J28" s="349"/>
      <c r="K28" s="349"/>
      <c r="L28" s="349"/>
      <c r="M28" s="352"/>
      <c r="N28" s="366">
        <v>10</v>
      </c>
      <c r="O28" s="349">
        <v>1539.5</v>
      </c>
      <c r="P28" s="349" t="s">
        <v>308</v>
      </c>
      <c r="Q28" s="349"/>
      <c r="R28" s="349"/>
      <c r="S28" s="349"/>
      <c r="T28" s="352"/>
    </row>
    <row r="29" spans="1:20">
      <c r="A29" s="379">
        <v>1</v>
      </c>
      <c r="B29" s="379">
        <v>2</v>
      </c>
      <c r="C29" s="379">
        <v>15</v>
      </c>
      <c r="D29" s="379">
        <v>15</v>
      </c>
      <c r="E29" s="379">
        <v>2.1</v>
      </c>
      <c r="F29" s="473">
        <f t="shared" si="0"/>
        <v>1372.5490196078433</v>
      </c>
      <c r="H29" s="366" t="s">
        <v>597</v>
      </c>
      <c r="I29" s="349"/>
      <c r="J29" s="349"/>
      <c r="K29" s="349"/>
      <c r="L29" s="349"/>
      <c r="M29" s="352"/>
      <c r="N29" s="366">
        <v>11</v>
      </c>
      <c r="O29" s="349">
        <v>1443</v>
      </c>
      <c r="P29" s="349" t="s">
        <v>308</v>
      </c>
      <c r="Q29" s="349"/>
      <c r="R29" s="349"/>
      <c r="S29" s="349"/>
      <c r="T29" s="352"/>
    </row>
    <row r="30" spans="1:20">
      <c r="A30" s="379">
        <v>2</v>
      </c>
      <c r="B30" s="379">
        <v>2</v>
      </c>
      <c r="C30" s="379">
        <v>16</v>
      </c>
      <c r="D30" s="379">
        <v>16</v>
      </c>
      <c r="E30" s="379">
        <v>2.2999999999999998</v>
      </c>
      <c r="F30" s="473">
        <f t="shared" si="0"/>
        <v>1503.267973856209</v>
      </c>
      <c r="H30" s="366"/>
      <c r="I30" s="349"/>
      <c r="J30" s="349"/>
      <c r="K30" s="349"/>
      <c r="L30" s="349"/>
      <c r="M30" s="352"/>
      <c r="N30" s="533" t="s">
        <v>298</v>
      </c>
      <c r="O30" s="474">
        <v>0.63</v>
      </c>
      <c r="P30" s="349"/>
      <c r="Q30" s="349"/>
      <c r="R30" s="349"/>
      <c r="S30" s="349"/>
      <c r="T30" s="352"/>
    </row>
    <row r="31" spans="1:20">
      <c r="A31" s="379">
        <v>7</v>
      </c>
      <c r="B31" s="379">
        <v>2</v>
      </c>
      <c r="C31" s="379">
        <v>17</v>
      </c>
      <c r="D31" s="379">
        <v>17</v>
      </c>
      <c r="E31" s="379">
        <v>2.1</v>
      </c>
      <c r="F31" s="473">
        <f t="shared" si="0"/>
        <v>1372.5490196078433</v>
      </c>
      <c r="H31" s="366" t="s">
        <v>598</v>
      </c>
      <c r="I31" s="349"/>
      <c r="J31" s="349"/>
      <c r="K31" s="349"/>
      <c r="L31" s="349"/>
      <c r="M31" s="352"/>
      <c r="N31" s="353" t="s">
        <v>300</v>
      </c>
      <c r="O31" s="353" t="s">
        <v>301</v>
      </c>
    </row>
    <row r="32" spans="1:20">
      <c r="A32" s="379">
        <v>10</v>
      </c>
      <c r="B32" s="379">
        <v>2</v>
      </c>
      <c r="C32" s="379">
        <v>21</v>
      </c>
      <c r="D32" s="379">
        <v>21</v>
      </c>
      <c r="E32" s="379">
        <v>2.4</v>
      </c>
      <c r="F32" s="473">
        <f t="shared" si="0"/>
        <v>1568.627450980392</v>
      </c>
      <c r="H32" s="366"/>
      <c r="I32" s="349"/>
      <c r="J32" s="349"/>
      <c r="K32" s="349"/>
      <c r="L32" s="349"/>
      <c r="M32" s="352"/>
      <c r="N32" s="353" t="s">
        <v>610</v>
      </c>
      <c r="O32">
        <v>9.24</v>
      </c>
    </row>
    <row r="33" spans="1:20">
      <c r="A33" s="379">
        <v>5</v>
      </c>
      <c r="B33" s="379">
        <v>2</v>
      </c>
      <c r="C33" s="379">
        <v>22</v>
      </c>
      <c r="D33" s="379">
        <v>22</v>
      </c>
      <c r="E33" s="379">
        <v>2.6</v>
      </c>
      <c r="F33" s="473">
        <f t="shared" si="0"/>
        <v>1699.3464052287582</v>
      </c>
      <c r="H33" s="366" t="s">
        <v>586</v>
      </c>
      <c r="I33" s="349"/>
      <c r="J33" s="349"/>
      <c r="K33" s="349"/>
      <c r="L33" s="349"/>
      <c r="M33" s="352"/>
      <c r="N33" t="s">
        <v>608</v>
      </c>
      <c r="T33" s="352"/>
    </row>
    <row r="34" spans="1:20">
      <c r="A34" s="379">
        <v>11</v>
      </c>
      <c r="B34" s="379">
        <v>2</v>
      </c>
      <c r="C34" s="379">
        <v>23</v>
      </c>
      <c r="D34" s="379">
        <v>23</v>
      </c>
      <c r="E34" s="379">
        <v>2.25</v>
      </c>
      <c r="F34" s="473">
        <f t="shared" si="0"/>
        <v>1470.5882352941178</v>
      </c>
      <c r="H34" s="366"/>
      <c r="I34" s="349"/>
      <c r="J34" s="349"/>
      <c r="K34" s="349"/>
      <c r="L34" s="349"/>
      <c r="M34" s="352"/>
      <c r="N34" t="s">
        <v>609</v>
      </c>
      <c r="T34" s="352"/>
    </row>
    <row r="35" spans="1:20">
      <c r="A35" s="379">
        <v>6</v>
      </c>
      <c r="B35" s="379">
        <v>2</v>
      </c>
      <c r="C35" s="379">
        <v>24</v>
      </c>
      <c r="D35" s="379">
        <v>24</v>
      </c>
      <c r="E35" s="379">
        <v>2.0499999999999998</v>
      </c>
      <c r="F35" s="473">
        <f t="shared" si="0"/>
        <v>1339.8692810457517</v>
      </c>
      <c r="H35" s="366" t="s">
        <v>462</v>
      </c>
      <c r="I35" s="349"/>
      <c r="J35" s="349"/>
      <c r="K35" s="349"/>
      <c r="L35" s="349"/>
      <c r="M35" s="352"/>
      <c r="N35" s="366" t="s">
        <v>588</v>
      </c>
      <c r="O35" s="349"/>
      <c r="P35" s="349"/>
      <c r="Q35" s="349"/>
      <c r="R35" s="349"/>
      <c r="S35" s="349"/>
      <c r="T35" s="352"/>
    </row>
    <row r="36" spans="1:20">
      <c r="A36" s="379">
        <v>8</v>
      </c>
      <c r="B36" s="379">
        <v>2</v>
      </c>
      <c r="C36" s="379">
        <v>25</v>
      </c>
      <c r="D36" s="379">
        <v>25</v>
      </c>
      <c r="E36" s="379">
        <v>2.4</v>
      </c>
      <c r="F36" s="473">
        <f t="shared" si="0"/>
        <v>1568.627450980392</v>
      </c>
      <c r="H36" s="366" t="s">
        <v>599</v>
      </c>
      <c r="I36" s="349"/>
      <c r="J36" s="349"/>
      <c r="K36" s="349"/>
      <c r="L36" s="349"/>
      <c r="M36" s="352"/>
      <c r="N36" s="366" t="s">
        <v>310</v>
      </c>
      <c r="O36" s="349"/>
      <c r="P36" s="349"/>
      <c r="Q36" s="349"/>
      <c r="R36" s="349"/>
      <c r="S36" s="349"/>
      <c r="T36" s="352"/>
    </row>
    <row r="37" spans="1:20">
      <c r="A37" s="379">
        <v>10</v>
      </c>
      <c r="B37" s="379">
        <v>3</v>
      </c>
      <c r="C37" s="379">
        <v>1</v>
      </c>
      <c r="D37" s="379">
        <v>26</v>
      </c>
      <c r="E37" s="379">
        <v>2.1</v>
      </c>
      <c r="F37" s="473">
        <f>(E37/(1.8*8))*10000</f>
        <v>1458.3333333333335</v>
      </c>
      <c r="H37" s="366" t="s">
        <v>600</v>
      </c>
      <c r="I37" s="349"/>
      <c r="J37" s="349"/>
      <c r="K37" s="349"/>
      <c r="L37" s="349"/>
      <c r="M37" s="352"/>
      <c r="N37" s="366" t="s">
        <v>311</v>
      </c>
      <c r="O37" s="349"/>
      <c r="P37" s="349"/>
      <c r="Q37" s="349"/>
      <c r="R37" s="349"/>
      <c r="S37" s="349"/>
      <c r="T37" s="352"/>
    </row>
    <row r="38" spans="1:20">
      <c r="A38" s="379">
        <v>2</v>
      </c>
      <c r="B38" s="379">
        <v>3</v>
      </c>
      <c r="C38" s="379">
        <v>2</v>
      </c>
      <c r="D38" s="379">
        <v>27</v>
      </c>
      <c r="E38" s="379">
        <v>1.95</v>
      </c>
      <c r="F38" s="473">
        <f t="shared" ref="F38:F57" si="1">(E38/(1.8*8))*10000</f>
        <v>1354.1666666666665</v>
      </c>
      <c r="H38" s="366" t="s">
        <v>601</v>
      </c>
      <c r="I38" s="349"/>
      <c r="J38" s="349"/>
      <c r="K38" s="349"/>
      <c r="L38" s="349"/>
      <c r="M38" s="352"/>
      <c r="N38" s="366" t="s">
        <v>310</v>
      </c>
      <c r="O38" s="349"/>
      <c r="P38" s="349"/>
      <c r="Q38" s="349"/>
      <c r="R38" s="349"/>
      <c r="S38" s="349"/>
      <c r="T38" s="352"/>
    </row>
    <row r="39" spans="1:20">
      <c r="A39" s="379">
        <v>7</v>
      </c>
      <c r="B39" s="379">
        <v>3</v>
      </c>
      <c r="C39" s="379">
        <v>3</v>
      </c>
      <c r="D39" s="379">
        <v>28</v>
      </c>
      <c r="E39" s="379">
        <v>2.15</v>
      </c>
      <c r="F39" s="473">
        <f t="shared" si="1"/>
        <v>1493.0555555555554</v>
      </c>
      <c r="H39" s="366" t="s">
        <v>602</v>
      </c>
      <c r="I39" s="349"/>
      <c r="J39" s="349"/>
      <c r="K39" s="349"/>
      <c r="L39" s="349"/>
      <c r="M39" s="352"/>
      <c r="N39" s="366" t="s">
        <v>311</v>
      </c>
      <c r="O39" s="349"/>
      <c r="P39" s="349"/>
      <c r="Q39" s="349"/>
      <c r="R39" s="349"/>
      <c r="S39" s="349"/>
      <c r="T39" s="352"/>
    </row>
    <row r="40" spans="1:20">
      <c r="A40" s="379">
        <v>3</v>
      </c>
      <c r="B40" s="379">
        <v>3</v>
      </c>
      <c r="C40" s="379">
        <v>5</v>
      </c>
      <c r="D40" s="379">
        <v>30</v>
      </c>
      <c r="E40" s="379">
        <v>1.7</v>
      </c>
      <c r="F40" s="473">
        <f t="shared" si="1"/>
        <v>1180.5555555555554</v>
      </c>
      <c r="H40" s="366" t="s">
        <v>603</v>
      </c>
      <c r="I40" s="349"/>
      <c r="J40" s="349"/>
      <c r="K40" s="349"/>
      <c r="L40" s="349"/>
      <c r="M40" s="352"/>
      <c r="N40" s="366"/>
      <c r="O40" s="349"/>
      <c r="P40" s="349"/>
      <c r="Q40" s="349"/>
      <c r="R40" s="349"/>
      <c r="S40" s="349"/>
      <c r="T40" s="352"/>
    </row>
    <row r="41" spans="1:20">
      <c r="A41" s="379">
        <v>4</v>
      </c>
      <c r="B41" s="379">
        <v>3</v>
      </c>
      <c r="C41" s="379">
        <v>6</v>
      </c>
      <c r="D41" s="379">
        <v>31</v>
      </c>
      <c r="E41" s="379">
        <v>2.0499999999999998</v>
      </c>
      <c r="F41" s="473">
        <f t="shared" si="1"/>
        <v>1423.6111111111111</v>
      </c>
      <c r="H41" s="366" t="s">
        <v>604</v>
      </c>
      <c r="I41" s="349"/>
      <c r="J41" s="349"/>
      <c r="K41" s="349"/>
      <c r="L41" s="349"/>
      <c r="M41" s="352"/>
      <c r="N41" s="366"/>
      <c r="O41" s="349"/>
      <c r="P41" s="349"/>
      <c r="Q41" s="349"/>
      <c r="R41" s="349"/>
      <c r="S41" s="349"/>
      <c r="T41" s="352"/>
    </row>
    <row r="42" spans="1:20">
      <c r="A42" s="379">
        <v>5</v>
      </c>
      <c r="B42" s="379">
        <v>3</v>
      </c>
      <c r="C42" s="379">
        <v>8</v>
      </c>
      <c r="D42" s="379">
        <v>33</v>
      </c>
      <c r="E42" s="379">
        <v>1.7</v>
      </c>
      <c r="F42" s="473">
        <f t="shared" si="1"/>
        <v>1180.5555555555554</v>
      </c>
      <c r="H42" s="366" t="s">
        <v>307</v>
      </c>
      <c r="I42" s="349"/>
      <c r="J42" s="349"/>
      <c r="K42" s="349"/>
      <c r="L42" s="349"/>
      <c r="M42" s="352"/>
      <c r="N42" s="366"/>
      <c r="O42" s="349"/>
      <c r="P42" s="349"/>
      <c r="Q42" s="349"/>
      <c r="R42" s="349"/>
      <c r="S42" s="349"/>
      <c r="T42" s="352"/>
    </row>
    <row r="43" spans="1:20">
      <c r="A43" s="379">
        <v>6</v>
      </c>
      <c r="B43" s="379">
        <v>3</v>
      </c>
      <c r="C43" s="379">
        <v>9</v>
      </c>
      <c r="D43" s="379">
        <v>34</v>
      </c>
      <c r="E43" s="379">
        <v>1.95</v>
      </c>
      <c r="F43" s="473">
        <f t="shared" si="1"/>
        <v>1354.1666666666665</v>
      </c>
      <c r="H43" s="366" t="s">
        <v>605</v>
      </c>
      <c r="I43" s="349"/>
      <c r="J43" s="349"/>
      <c r="K43" s="349"/>
      <c r="L43" s="349"/>
      <c r="M43" s="352"/>
      <c r="N43" s="366"/>
      <c r="O43" s="349"/>
      <c r="P43" s="349"/>
      <c r="Q43" s="349"/>
      <c r="R43" s="349"/>
      <c r="S43" s="349"/>
      <c r="T43" s="352"/>
    </row>
    <row r="44" spans="1:20">
      <c r="A44" s="379">
        <v>9</v>
      </c>
      <c r="B44" s="379">
        <v>3</v>
      </c>
      <c r="C44" s="379">
        <v>10</v>
      </c>
      <c r="D44" s="379">
        <v>35</v>
      </c>
      <c r="E44" s="379">
        <v>2.0499999999999998</v>
      </c>
      <c r="F44" s="473">
        <f t="shared" si="1"/>
        <v>1423.6111111111111</v>
      </c>
      <c r="H44" s="366" t="s">
        <v>606</v>
      </c>
      <c r="I44" s="349"/>
      <c r="J44" s="349"/>
      <c r="K44" s="349"/>
      <c r="L44" s="349"/>
      <c r="M44" s="352"/>
      <c r="N44" s="366"/>
      <c r="O44" s="349"/>
      <c r="P44" s="349"/>
      <c r="Q44" s="349"/>
      <c r="R44" s="349"/>
      <c r="S44" s="349"/>
      <c r="T44" s="352"/>
    </row>
    <row r="45" spans="1:20">
      <c r="A45" s="379">
        <v>8</v>
      </c>
      <c r="B45" s="379">
        <v>3</v>
      </c>
      <c r="C45" s="379">
        <v>11</v>
      </c>
      <c r="D45" s="379">
        <v>36</v>
      </c>
      <c r="E45" s="379">
        <v>1.95</v>
      </c>
      <c r="F45" s="473">
        <f t="shared" si="1"/>
        <v>1354.1666666666665</v>
      </c>
      <c r="H45" s="366"/>
      <c r="I45" s="349"/>
      <c r="J45" s="349"/>
      <c r="K45" s="349"/>
      <c r="L45" s="349"/>
      <c r="M45" s="352"/>
      <c r="N45" s="366"/>
      <c r="O45" s="349"/>
      <c r="P45" s="349"/>
      <c r="Q45" s="349"/>
      <c r="R45" s="349"/>
      <c r="S45" s="349"/>
      <c r="T45" s="352"/>
    </row>
    <row r="46" spans="1:20">
      <c r="A46" s="379">
        <v>1</v>
      </c>
      <c r="B46" s="379">
        <v>3</v>
      </c>
      <c r="C46" s="379">
        <v>12</v>
      </c>
      <c r="D46" s="379">
        <v>37</v>
      </c>
      <c r="E46" s="379">
        <v>2</v>
      </c>
      <c r="F46" s="473">
        <f t="shared" si="1"/>
        <v>1388.8888888888889</v>
      </c>
      <c r="H46" s="366"/>
      <c r="I46" s="349"/>
      <c r="J46" s="349"/>
      <c r="K46" s="349"/>
      <c r="L46" s="349"/>
      <c r="M46" s="352"/>
      <c r="N46" s="366"/>
      <c r="O46" s="349"/>
      <c r="P46" s="349"/>
      <c r="Q46" s="349"/>
      <c r="R46" s="349"/>
      <c r="S46" s="349"/>
      <c r="T46" s="352"/>
    </row>
    <row r="47" spans="1:20">
      <c r="A47" s="379">
        <v>11</v>
      </c>
      <c r="B47" s="379">
        <v>3</v>
      </c>
      <c r="C47" s="379">
        <v>13</v>
      </c>
      <c r="D47" s="379">
        <v>38</v>
      </c>
      <c r="E47" s="379">
        <v>1.95</v>
      </c>
      <c r="F47" s="473">
        <f t="shared" si="1"/>
        <v>1354.1666666666665</v>
      </c>
      <c r="H47" s="366"/>
      <c r="I47" s="349"/>
      <c r="J47" s="349"/>
      <c r="K47" s="349"/>
      <c r="L47" s="349"/>
      <c r="M47" s="352"/>
      <c r="N47" s="366"/>
      <c r="O47" s="349"/>
      <c r="P47" s="349"/>
      <c r="Q47" s="349"/>
      <c r="R47" s="349"/>
      <c r="S47" s="349"/>
      <c r="T47" s="352"/>
    </row>
    <row r="48" spans="1:20" ht="15" thickBot="1">
      <c r="A48" s="379">
        <v>7</v>
      </c>
      <c r="B48" s="379">
        <v>4</v>
      </c>
      <c r="C48" s="379">
        <v>14</v>
      </c>
      <c r="D48" s="379">
        <v>39</v>
      </c>
      <c r="E48" s="379">
        <v>2.0499999999999998</v>
      </c>
      <c r="F48" s="473">
        <f t="shared" si="1"/>
        <v>1423.6111111111111</v>
      </c>
      <c r="H48" s="367"/>
      <c r="I48" s="354"/>
      <c r="J48" s="354"/>
      <c r="K48" s="354"/>
      <c r="L48" s="354"/>
      <c r="M48" s="358"/>
      <c r="N48" s="367"/>
      <c r="O48" s="354"/>
      <c r="P48" s="354"/>
      <c r="Q48" s="354"/>
      <c r="R48" s="354"/>
      <c r="S48" s="354"/>
      <c r="T48" s="358"/>
    </row>
    <row r="49" spans="1:6">
      <c r="A49" s="379">
        <v>10</v>
      </c>
      <c r="B49" s="379">
        <v>4</v>
      </c>
      <c r="C49" s="379">
        <v>16</v>
      </c>
      <c r="D49" s="379">
        <v>41</v>
      </c>
      <c r="E49" s="379">
        <v>2.25</v>
      </c>
      <c r="F49" s="473">
        <f t="shared" si="1"/>
        <v>1562.5</v>
      </c>
    </row>
    <row r="50" spans="1:6">
      <c r="A50" s="379">
        <v>6</v>
      </c>
      <c r="B50" s="379">
        <v>4</v>
      </c>
      <c r="C50" s="379">
        <v>17</v>
      </c>
      <c r="D50" s="379">
        <v>42</v>
      </c>
      <c r="E50" s="379">
        <v>2.2999999999999998</v>
      </c>
      <c r="F50" s="473">
        <f t="shared" si="1"/>
        <v>1597.2222222222222</v>
      </c>
    </row>
    <row r="51" spans="1:6">
      <c r="A51" s="379">
        <v>8</v>
      </c>
      <c r="B51" s="379">
        <v>4</v>
      </c>
      <c r="C51" s="379">
        <v>18</v>
      </c>
      <c r="D51" s="379">
        <v>43</v>
      </c>
      <c r="E51" s="379">
        <v>2.4</v>
      </c>
      <c r="F51" s="473">
        <f t="shared" si="1"/>
        <v>1666.6666666666665</v>
      </c>
    </row>
    <row r="52" spans="1:6">
      <c r="A52" s="379">
        <v>5</v>
      </c>
      <c r="B52" s="379">
        <v>4</v>
      </c>
      <c r="C52" s="379">
        <v>19</v>
      </c>
      <c r="D52" s="379">
        <v>44</v>
      </c>
      <c r="E52" s="379">
        <v>2.1</v>
      </c>
      <c r="F52" s="473">
        <f t="shared" si="1"/>
        <v>1458.3333333333335</v>
      </c>
    </row>
    <row r="53" spans="1:6">
      <c r="A53" s="379">
        <v>11</v>
      </c>
      <c r="B53" s="379">
        <v>4</v>
      </c>
      <c r="C53" s="379">
        <v>20</v>
      </c>
      <c r="D53" s="379">
        <v>45</v>
      </c>
      <c r="E53" s="379">
        <v>2.5499999999999998</v>
      </c>
      <c r="F53" s="473">
        <f t="shared" si="1"/>
        <v>1770.8333333333333</v>
      </c>
    </row>
    <row r="54" spans="1:6">
      <c r="A54" s="379">
        <v>4</v>
      </c>
      <c r="B54" s="379">
        <v>4</v>
      </c>
      <c r="C54" s="379">
        <v>21</v>
      </c>
      <c r="D54" s="379">
        <v>46</v>
      </c>
      <c r="E54" s="379">
        <v>2.5499999999999998</v>
      </c>
      <c r="F54" s="473">
        <f t="shared" si="1"/>
        <v>1770.8333333333333</v>
      </c>
    </row>
    <row r="55" spans="1:6">
      <c r="A55" s="379">
        <v>2</v>
      </c>
      <c r="B55" s="379">
        <v>4</v>
      </c>
      <c r="C55" s="379">
        <v>22</v>
      </c>
      <c r="D55" s="379">
        <v>47</v>
      </c>
      <c r="E55" s="379">
        <v>2.35</v>
      </c>
      <c r="F55" s="473">
        <f t="shared" si="1"/>
        <v>1631.9444444444446</v>
      </c>
    </row>
    <row r="56" spans="1:6">
      <c r="A56" s="379">
        <v>1</v>
      </c>
      <c r="B56" s="379">
        <v>4</v>
      </c>
      <c r="C56" s="379">
        <v>23</v>
      </c>
      <c r="D56" s="379">
        <v>48</v>
      </c>
      <c r="E56" s="379">
        <v>2.15</v>
      </c>
      <c r="F56" s="473">
        <f t="shared" si="1"/>
        <v>1493.0555555555554</v>
      </c>
    </row>
    <row r="57" spans="1:6">
      <c r="A57" s="379">
        <v>9</v>
      </c>
      <c r="B57" s="379">
        <v>4</v>
      </c>
      <c r="C57" s="379">
        <v>24</v>
      </c>
      <c r="D57" s="379">
        <v>49</v>
      </c>
      <c r="E57" s="379">
        <v>2.2000000000000002</v>
      </c>
      <c r="F57" s="473">
        <f t="shared" si="1"/>
        <v>1527.7777777777778</v>
      </c>
    </row>
    <row r="58" spans="1:6">
      <c r="A58" s="379">
        <v>3</v>
      </c>
      <c r="B58" s="379">
        <v>4</v>
      </c>
      <c r="C58" s="379">
        <v>25</v>
      </c>
      <c r="D58" s="379">
        <v>50</v>
      </c>
      <c r="E58" s="379">
        <v>2.1</v>
      </c>
      <c r="F58" s="473">
        <f>(E58/(1.8*8))*10000</f>
        <v>1458.3333333333335</v>
      </c>
    </row>
    <row r="59" spans="1:6">
      <c r="A59" s="379"/>
      <c r="B59" s="379"/>
      <c r="C59" s="379"/>
      <c r="D59" s="379"/>
      <c r="E59" s="379"/>
      <c r="F59" s="473"/>
    </row>
    <row r="60" spans="1:6">
      <c r="A60" s="379"/>
      <c r="B60" s="379"/>
      <c r="C60" s="379"/>
      <c r="D60" s="379"/>
      <c r="E60" s="379"/>
      <c r="F60" s="473"/>
    </row>
    <row r="61" spans="1:6">
      <c r="A61" s="379"/>
      <c r="B61" s="379"/>
      <c r="C61" s="379"/>
      <c r="D61" s="379"/>
      <c r="E61" s="379"/>
      <c r="F61" s="473"/>
    </row>
    <row r="62" spans="1:6">
      <c r="A62" s="379" t="s">
        <v>222</v>
      </c>
      <c r="B62" s="379">
        <v>2</v>
      </c>
      <c r="C62" s="379">
        <v>18</v>
      </c>
      <c r="D62" s="379">
        <v>18</v>
      </c>
      <c r="E62" s="379">
        <v>2.2999999999999998</v>
      </c>
      <c r="F62" s="473">
        <f>(E62/(1.8*8.5))*10000</f>
        <v>1503.267973856209</v>
      </c>
    </row>
    <row r="63" spans="1:6">
      <c r="A63" s="379" t="s">
        <v>222</v>
      </c>
      <c r="B63" s="379">
        <v>2</v>
      </c>
      <c r="C63" s="379">
        <v>19</v>
      </c>
      <c r="D63" s="379">
        <v>19</v>
      </c>
      <c r="E63" s="379"/>
      <c r="F63" s="473">
        <f>(E63/(1.8*8.5))*10000</f>
        <v>0</v>
      </c>
    </row>
    <row r="64" spans="1:6">
      <c r="A64" s="379" t="s">
        <v>222</v>
      </c>
      <c r="B64" s="379">
        <v>2</v>
      </c>
      <c r="C64" s="379">
        <v>20</v>
      </c>
      <c r="D64" s="379">
        <v>20</v>
      </c>
      <c r="E64" s="379"/>
      <c r="F64" s="473">
        <f>(E64/(1.8*8.5))*10000</f>
        <v>0</v>
      </c>
    </row>
    <row r="65" spans="1:6">
      <c r="A65" s="379" t="s">
        <v>222</v>
      </c>
      <c r="B65" s="379">
        <v>3</v>
      </c>
      <c r="C65" s="379">
        <v>4</v>
      </c>
      <c r="D65" s="379">
        <v>29</v>
      </c>
      <c r="E65" s="379"/>
      <c r="F65" s="473">
        <f>(E65/(1.8*8))*10000</f>
        <v>0</v>
      </c>
    </row>
    <row r="66" spans="1:6">
      <c r="A66" s="379" t="s">
        <v>222</v>
      </c>
      <c r="B66" s="379">
        <v>3</v>
      </c>
      <c r="C66" s="379">
        <v>7</v>
      </c>
      <c r="D66" s="379">
        <v>32</v>
      </c>
      <c r="E66" s="379"/>
      <c r="F66" s="473">
        <f>(E66/(1.8*8))*10000</f>
        <v>0</v>
      </c>
    </row>
    <row r="67" spans="1:6">
      <c r="A67" s="379" t="s">
        <v>222</v>
      </c>
      <c r="B67" s="379">
        <v>4</v>
      </c>
      <c r="C67" s="379">
        <v>15</v>
      </c>
      <c r="D67" s="379">
        <v>40</v>
      </c>
      <c r="E67" s="379">
        <v>2.2999999999999998</v>
      </c>
      <c r="F67" s="473">
        <f>(E67/(1.8*8))*10000</f>
        <v>1597.2222222222222</v>
      </c>
    </row>
    <row r="68" spans="1:6">
      <c r="A68" s="379"/>
      <c r="B68" s="379"/>
      <c r="C68" s="379"/>
      <c r="D68" s="379"/>
      <c r="E68" s="379"/>
    </row>
    <row r="69" spans="1:6">
      <c r="A69" s="379"/>
      <c r="B69" s="379"/>
      <c r="C69" s="379"/>
      <c r="D69" s="379"/>
      <c r="E69" s="379"/>
    </row>
    <row r="70" spans="1:6">
      <c r="A70" s="379"/>
      <c r="B70" s="379"/>
      <c r="C70" s="379"/>
      <c r="D70" s="379"/>
      <c r="E70" s="379"/>
    </row>
    <row r="71" spans="1:6">
      <c r="A71" s="379"/>
      <c r="B71" s="379"/>
      <c r="C71" s="379"/>
      <c r="D71" s="379"/>
      <c r="E71" s="379"/>
    </row>
    <row r="72" spans="1:6">
      <c r="A72" s="379"/>
      <c r="B72" s="379"/>
      <c r="C72" s="379"/>
      <c r="D72" s="379"/>
    </row>
    <row r="73" spans="1:6">
      <c r="A73" s="379"/>
      <c r="B73" s="379"/>
      <c r="C73" s="379"/>
      <c r="D73" s="379"/>
    </row>
    <row r="74" spans="1:6">
      <c r="A74" s="379"/>
      <c r="B74" s="379"/>
      <c r="C74" s="379"/>
      <c r="D74" s="379"/>
    </row>
    <row r="75" spans="1:6">
      <c r="A75" s="379"/>
      <c r="B75" s="379"/>
      <c r="C75" s="379"/>
      <c r="D75" s="379"/>
    </row>
    <row r="76" spans="1:6">
      <c r="A76" s="379"/>
      <c r="B76" s="379"/>
      <c r="C76" s="379"/>
      <c r="D76" s="379"/>
    </row>
    <row r="77" spans="1:6">
      <c r="A77" s="379"/>
      <c r="B77" s="379"/>
      <c r="C77" s="379"/>
      <c r="D77" s="379"/>
    </row>
    <row r="78" spans="1:6">
      <c r="A78" s="379"/>
      <c r="B78" s="379"/>
      <c r="C78" s="379"/>
      <c r="D78" s="379"/>
    </row>
    <row r="79" spans="1:6">
      <c r="A79" s="379"/>
      <c r="B79" s="379"/>
      <c r="C79" s="379"/>
      <c r="D79" s="379"/>
    </row>
    <row r="80" spans="1:6">
      <c r="A80" s="379"/>
      <c r="B80" s="379"/>
      <c r="C80" s="379"/>
      <c r="D80" s="379"/>
    </row>
    <row r="81" spans="1:4">
      <c r="A81" s="379"/>
      <c r="B81" s="379"/>
      <c r="C81" s="379"/>
      <c r="D81" s="379"/>
    </row>
    <row r="82" spans="1:4">
      <c r="A82" s="379"/>
      <c r="B82" s="379"/>
      <c r="C82" s="379"/>
      <c r="D82" s="379"/>
    </row>
    <row r="83" spans="1:4">
      <c r="A83" s="379"/>
      <c r="B83" s="379"/>
      <c r="C83" s="379"/>
      <c r="D83" s="379"/>
    </row>
    <row r="84" spans="1:4">
      <c r="A84" s="379"/>
      <c r="B84" s="379"/>
      <c r="C84" s="379"/>
      <c r="D84" s="379"/>
    </row>
    <row r="85" spans="1:4">
      <c r="A85" s="379"/>
      <c r="B85" s="379"/>
      <c r="C85" s="379"/>
      <c r="D85" s="379"/>
    </row>
    <row r="86" spans="1:4">
      <c r="A86" s="379"/>
      <c r="B86" s="379"/>
      <c r="C86" s="379"/>
      <c r="D86" s="379"/>
    </row>
    <row r="87" spans="1:4">
      <c r="A87" s="379"/>
      <c r="B87" s="379"/>
      <c r="C87" s="379"/>
      <c r="D87" s="379"/>
    </row>
    <row r="88" spans="1:4">
      <c r="A88" s="379"/>
      <c r="B88" s="379"/>
      <c r="C88" s="379"/>
      <c r="D88" s="379"/>
    </row>
    <row r="89" spans="1:4">
      <c r="A89" s="379"/>
      <c r="B89" s="379"/>
      <c r="C89" s="379"/>
      <c r="D89" s="379"/>
    </row>
    <row r="90" spans="1:4">
      <c r="A90" s="379"/>
      <c r="B90" s="379"/>
      <c r="C90" s="379"/>
      <c r="D90" s="379"/>
    </row>
    <row r="91" spans="1:4">
      <c r="A91" s="379"/>
      <c r="B91" s="379"/>
      <c r="C91" s="379"/>
      <c r="D91" s="379"/>
    </row>
    <row r="92" spans="1:4">
      <c r="A92" s="379"/>
      <c r="B92" s="379"/>
      <c r="C92" s="379"/>
      <c r="D92" s="379"/>
    </row>
    <row r="93" spans="1:4">
      <c r="A93" s="379"/>
      <c r="B93" s="379"/>
      <c r="C93" s="379"/>
      <c r="D93" s="379"/>
    </row>
    <row r="94" spans="1:4">
      <c r="A94" s="379"/>
      <c r="B94" s="379"/>
      <c r="C94" s="379"/>
      <c r="D94" s="379"/>
    </row>
    <row r="95" spans="1:4">
      <c r="A95" s="379"/>
      <c r="B95" s="379"/>
      <c r="C95" s="379"/>
      <c r="D95" s="379"/>
    </row>
    <row r="96" spans="1:4">
      <c r="A96" s="379"/>
      <c r="B96" s="379"/>
      <c r="C96" s="379"/>
      <c r="D96" s="379"/>
    </row>
    <row r="97" spans="1:4">
      <c r="A97" s="379"/>
      <c r="B97" s="379"/>
      <c r="C97" s="379"/>
      <c r="D97" s="379"/>
    </row>
    <row r="98" spans="1:4">
      <c r="A98" s="379"/>
      <c r="B98" s="379"/>
      <c r="C98" s="379"/>
      <c r="D98" s="379"/>
    </row>
    <row r="99" spans="1:4">
      <c r="A99" s="379"/>
      <c r="B99" s="379"/>
      <c r="C99" s="379"/>
      <c r="D99" s="379"/>
    </row>
    <row r="100" spans="1:4">
      <c r="A100" s="379"/>
      <c r="B100" s="379"/>
      <c r="C100" s="379"/>
      <c r="D100" s="379"/>
    </row>
    <row r="101" spans="1:4">
      <c r="A101" s="379"/>
      <c r="B101" s="379"/>
      <c r="C101" s="379"/>
      <c r="D101" s="379"/>
    </row>
    <row r="102" spans="1:4">
      <c r="A102" s="379"/>
      <c r="B102" s="379"/>
      <c r="C102" s="379"/>
      <c r="D102" s="379"/>
    </row>
    <row r="103" spans="1:4">
      <c r="A103" s="379"/>
      <c r="B103" s="379"/>
      <c r="C103" s="379"/>
      <c r="D103" s="379"/>
    </row>
    <row r="104" spans="1:4">
      <c r="A104" s="379"/>
      <c r="B104" s="379"/>
      <c r="C104" s="379"/>
      <c r="D104" s="379"/>
    </row>
    <row r="105" spans="1:4">
      <c r="A105" s="379"/>
      <c r="B105" s="379"/>
      <c r="C105" s="379"/>
      <c r="D105" s="379"/>
    </row>
  </sheetData>
  <sortState ref="N19:N29">
    <sortCondition ref="N19:N29"/>
  </sortState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A76"/>
  <sheetViews>
    <sheetView topLeftCell="E30" zoomScale="70" zoomScaleNormal="70" workbookViewId="0">
      <selection activeCell="N31" sqref="N31"/>
    </sheetView>
  </sheetViews>
  <sheetFormatPr defaultColWidth="9.109375" defaultRowHeight="13.8"/>
  <cols>
    <col min="1" max="1" width="13.33203125" style="16" customWidth="1"/>
    <col min="2" max="2" width="27.88671875" style="16" customWidth="1"/>
    <col min="3" max="4" width="16.88671875" style="16" customWidth="1"/>
    <col min="5" max="5" width="19" style="16" customWidth="1"/>
    <col min="6" max="6" width="12.6640625" style="16" customWidth="1"/>
    <col min="7" max="7" width="10.5546875" style="16" customWidth="1"/>
    <col min="8" max="8" width="11.88671875" style="16" customWidth="1"/>
    <col min="9" max="11" width="10.5546875" style="16" customWidth="1"/>
    <col min="12" max="12" width="12.44140625" style="16" customWidth="1"/>
    <col min="13" max="13" width="10" style="16" customWidth="1"/>
    <col min="14" max="14" width="12.33203125" style="16" customWidth="1"/>
    <col min="15" max="25" width="10.109375" style="16" customWidth="1"/>
    <col min="26" max="26" width="10" style="16" customWidth="1"/>
    <col min="27" max="27" width="10.33203125" style="16" customWidth="1"/>
    <col min="28" max="16384" width="9.109375" style="16"/>
  </cols>
  <sheetData>
    <row r="1" spans="1:26">
      <c r="A1" s="96" t="s">
        <v>3</v>
      </c>
      <c r="B1" s="15"/>
      <c r="C1" s="96" t="e">
        <f>#REF!</f>
        <v>#REF!</v>
      </c>
      <c r="D1" s="96"/>
      <c r="E1" s="95"/>
      <c r="F1" s="95"/>
      <c r="N1" s="2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6" ht="15" customHeight="1">
      <c r="A2" s="96" t="s">
        <v>192</v>
      </c>
      <c r="B2" s="18"/>
      <c r="C2" s="229" t="s">
        <v>185</v>
      </c>
      <c r="D2" s="96"/>
      <c r="E2" s="95"/>
      <c r="F2" s="95"/>
      <c r="J2" s="228"/>
      <c r="K2" s="228"/>
      <c r="L2" s="228"/>
      <c r="N2" s="2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6">
      <c r="A3" s="96"/>
      <c r="B3" s="18"/>
      <c r="C3" s="170" t="s">
        <v>148</v>
      </c>
      <c r="D3" s="96"/>
      <c r="E3" s="95"/>
      <c r="F3" s="95"/>
      <c r="I3" s="227"/>
      <c r="J3" s="228"/>
      <c r="K3" s="228"/>
      <c r="L3" s="228"/>
      <c r="N3" s="2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6">
      <c r="A4" s="96"/>
      <c r="B4" s="18"/>
      <c r="C4" s="170" t="s">
        <v>149</v>
      </c>
      <c r="D4" s="96"/>
      <c r="E4" s="95"/>
      <c r="F4" s="95"/>
      <c r="J4" s="18"/>
      <c r="K4" s="18"/>
      <c r="L4" s="18"/>
      <c r="N4" s="2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6" ht="15" customHeight="1">
      <c r="A5" s="100" t="s">
        <v>125</v>
      </c>
      <c r="B5" s="18"/>
      <c r="C5" s="95" t="s">
        <v>232</v>
      </c>
      <c r="D5" s="95"/>
      <c r="E5" s="20"/>
      <c r="F5" s="20"/>
      <c r="N5" s="19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8"/>
    </row>
    <row r="6" spans="1:26" ht="15" customHeight="1">
      <c r="A6" s="100" t="s">
        <v>127</v>
      </c>
      <c r="B6" s="18"/>
      <c r="C6" s="95" t="s">
        <v>226</v>
      </c>
      <c r="D6" s="95"/>
      <c r="E6" s="20"/>
      <c r="F6" s="20"/>
      <c r="N6" s="19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8"/>
    </row>
    <row r="7" spans="1:26" ht="15" customHeight="1">
      <c r="A7" s="100" t="s">
        <v>126</v>
      </c>
      <c r="B7" s="18"/>
      <c r="C7" s="95" t="s">
        <v>227</v>
      </c>
      <c r="D7" s="95"/>
      <c r="E7" s="20"/>
      <c r="F7" s="20"/>
      <c r="N7" s="19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8"/>
    </row>
    <row r="8" spans="1:26" ht="15.75" customHeight="1">
      <c r="A8" s="89"/>
      <c r="B8" s="7"/>
      <c r="C8" s="44"/>
      <c r="D8" s="44"/>
      <c r="E8" s="90"/>
      <c r="F8" s="44"/>
      <c r="N8" s="19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18"/>
    </row>
    <row r="9" spans="1:26">
      <c r="A9" s="17" t="s">
        <v>34</v>
      </c>
      <c r="B9" s="18"/>
      <c r="C9" s="99" t="s">
        <v>144</v>
      </c>
      <c r="D9" s="99"/>
      <c r="E9" s="94"/>
      <c r="F9" s="94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18"/>
    </row>
    <row r="10" spans="1:26">
      <c r="A10" s="17" t="s">
        <v>70</v>
      </c>
      <c r="B10" s="18"/>
      <c r="C10" s="20" t="e">
        <f>#REF!</f>
        <v>#REF!</v>
      </c>
      <c r="D10" s="20"/>
      <c r="E10" s="94"/>
      <c r="F10" s="94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18"/>
    </row>
    <row r="11" spans="1:26">
      <c r="A11" s="17" t="s">
        <v>71</v>
      </c>
      <c r="B11" s="18"/>
      <c r="C11" s="20" t="e">
        <f>#REF!</f>
        <v>#REF!</v>
      </c>
      <c r="D11" s="20"/>
      <c r="E11" s="94"/>
      <c r="F11" s="94"/>
      <c r="N11" s="22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6">
      <c r="A12" s="23" t="s">
        <v>35</v>
      </c>
      <c r="B12" s="24"/>
      <c r="C12" s="20" t="e">
        <f>#REF!</f>
        <v>#REF!</v>
      </c>
      <c r="D12" s="20"/>
      <c r="E12" s="94"/>
      <c r="F12" s="94"/>
    </row>
    <row r="13" spans="1:26">
      <c r="A13" s="91"/>
      <c r="B13" s="92"/>
      <c r="C13" s="44"/>
      <c r="D13" s="44"/>
      <c r="E13" s="44"/>
      <c r="F13" s="44"/>
    </row>
    <row r="14" spans="1:26">
      <c r="A14" s="100" t="s">
        <v>133</v>
      </c>
      <c r="B14" s="92"/>
      <c r="C14" s="20" t="e">
        <f>+#REF!</f>
        <v>#REF!</v>
      </c>
      <c r="D14" s="20"/>
      <c r="E14" s="44"/>
      <c r="F14" s="44"/>
    </row>
    <row r="15" spans="1:26">
      <c r="A15" s="10" t="s">
        <v>134</v>
      </c>
      <c r="B15" s="92"/>
      <c r="C15" s="429">
        <v>41271</v>
      </c>
      <c r="D15" s="20"/>
      <c r="E15" s="44"/>
      <c r="F15" s="44"/>
    </row>
    <row r="16" spans="1:26">
      <c r="A16" s="10" t="s">
        <v>135</v>
      </c>
      <c r="B16" s="92"/>
      <c r="C16" s="99" t="s">
        <v>233</v>
      </c>
      <c r="D16" s="20"/>
      <c r="E16" s="44"/>
      <c r="F16" s="44"/>
    </row>
    <row r="17" spans="1:7">
      <c r="A17" s="10" t="s">
        <v>136</v>
      </c>
      <c r="B17" s="92"/>
      <c r="C17" s="99" t="s">
        <v>234</v>
      </c>
      <c r="D17" s="20"/>
      <c r="E17" s="44"/>
      <c r="F17" s="44"/>
    </row>
    <row r="18" spans="1:7">
      <c r="A18" s="10" t="s">
        <v>137</v>
      </c>
      <c r="B18" s="92"/>
      <c r="C18" s="20" t="e">
        <f>+#REF!</f>
        <v>#REF!</v>
      </c>
      <c r="D18" s="20"/>
      <c r="E18" s="44"/>
      <c r="F18" s="44"/>
    </row>
    <row r="19" spans="1:7">
      <c r="A19" s="10" t="s">
        <v>138</v>
      </c>
      <c r="B19" s="92"/>
      <c r="C19" s="20" t="e">
        <f>+#REF!</f>
        <v>#REF!</v>
      </c>
      <c r="D19" s="20"/>
      <c r="E19" s="44"/>
      <c r="F19" s="44"/>
    </row>
    <row r="20" spans="1:7">
      <c r="A20" s="10" t="s">
        <v>139</v>
      </c>
      <c r="B20" s="92"/>
      <c r="C20" s="20" t="e">
        <f>+#REF!</f>
        <v>#REF!</v>
      </c>
      <c r="D20" s="20"/>
      <c r="E20" s="44"/>
      <c r="F20" s="44"/>
    </row>
    <row r="21" spans="1:7">
      <c r="A21" s="100" t="s">
        <v>140</v>
      </c>
      <c r="B21" s="92"/>
      <c r="C21" s="20" t="e">
        <f>+#REF!</f>
        <v>#REF!</v>
      </c>
      <c r="D21" s="20"/>
      <c r="E21" s="44"/>
      <c r="F21" s="44"/>
    </row>
    <row r="22" spans="1:7">
      <c r="A22" s="91"/>
      <c r="B22" s="92"/>
      <c r="C22" s="94"/>
      <c r="D22" s="94"/>
      <c r="E22" s="94"/>
      <c r="F22" s="94"/>
    </row>
    <row r="23" spans="1:7">
      <c r="A23" s="17" t="s">
        <v>69</v>
      </c>
      <c r="B23" s="20"/>
      <c r="C23" s="98" t="s">
        <v>121</v>
      </c>
      <c r="D23" s="98" t="s">
        <v>123</v>
      </c>
      <c r="E23" s="98" t="s">
        <v>170</v>
      </c>
      <c r="F23" s="111"/>
    </row>
    <row r="24" spans="1:7">
      <c r="A24" s="17" t="s">
        <v>39</v>
      </c>
      <c r="B24" s="20"/>
      <c r="C24" s="154">
        <v>41333</v>
      </c>
      <c r="D24" s="154">
        <v>41352</v>
      </c>
      <c r="E24" s="155">
        <v>41364</v>
      </c>
      <c r="F24" s="150"/>
    </row>
    <row r="25" spans="1:7">
      <c r="A25" s="17" t="s">
        <v>37</v>
      </c>
      <c r="B25" s="20"/>
      <c r="C25" s="615" t="s">
        <v>38</v>
      </c>
      <c r="D25" s="616"/>
      <c r="E25" s="617"/>
      <c r="F25" s="94"/>
    </row>
    <row r="26" spans="1:7">
      <c r="A26" s="17" t="s">
        <v>36</v>
      </c>
      <c r="B26" s="20"/>
      <c r="C26" s="430" t="s">
        <v>211</v>
      </c>
      <c r="D26" s="430" t="s">
        <v>211</v>
      </c>
      <c r="E26" s="430" t="s">
        <v>211</v>
      </c>
      <c r="F26" s="151"/>
    </row>
    <row r="27" spans="1:7">
      <c r="A27" s="17" t="s">
        <v>68</v>
      </c>
      <c r="B27" s="20"/>
      <c r="C27" s="431" t="s">
        <v>212</v>
      </c>
      <c r="D27" s="431" t="s">
        <v>212</v>
      </c>
      <c r="E27" s="431" t="s">
        <v>212</v>
      </c>
      <c r="F27" s="94"/>
    </row>
    <row r="28" spans="1:7">
      <c r="A28" s="17" t="s">
        <v>63</v>
      </c>
      <c r="B28" s="25"/>
      <c r="C28" s="432">
        <v>10.4</v>
      </c>
      <c r="D28" s="432">
        <v>10.4</v>
      </c>
      <c r="E28" s="432">
        <v>10.4</v>
      </c>
      <c r="F28" s="152"/>
    </row>
    <row r="29" spans="1:7">
      <c r="A29" s="23" t="s">
        <v>64</v>
      </c>
      <c r="B29" s="20"/>
      <c r="C29" s="433">
        <v>70</v>
      </c>
      <c r="D29" s="433">
        <v>70</v>
      </c>
      <c r="E29" s="433">
        <v>70</v>
      </c>
      <c r="F29" s="153"/>
    </row>
    <row r="30" spans="1:7">
      <c r="A30" s="93"/>
      <c r="B30" s="7"/>
      <c r="C30" s="7"/>
      <c r="D30" s="7"/>
      <c r="E30" s="7"/>
      <c r="F30" s="7"/>
    </row>
    <row r="31" spans="1:7" ht="22.8">
      <c r="A31" s="17" t="s">
        <v>72</v>
      </c>
      <c r="B31" s="18"/>
      <c r="C31" s="618" t="str">
        <f>'NGA Protocol'!H23</f>
        <v>Commercial paddock of var. "Crystal" mungbean. Ideally a paddock with certified planting seed</v>
      </c>
      <c r="D31" s="618"/>
      <c r="E31" s="618"/>
      <c r="G31" s="532" t="s">
        <v>581</v>
      </c>
    </row>
    <row r="33" spans="1:27" ht="14.4" thickBot="1">
      <c r="A33" s="631"/>
      <c r="B33" s="631"/>
    </row>
    <row r="34" spans="1:27" ht="42.75" customHeight="1" thickBot="1">
      <c r="A34" s="26"/>
      <c r="B34" s="27"/>
      <c r="C34" s="27"/>
      <c r="D34" s="27"/>
      <c r="E34" s="28"/>
      <c r="F34" s="629" t="s">
        <v>141</v>
      </c>
      <c r="G34" s="639"/>
      <c r="H34" s="639"/>
      <c r="I34" s="639"/>
      <c r="J34" s="639"/>
      <c r="K34" s="639"/>
      <c r="L34" s="639"/>
      <c r="M34" s="639"/>
      <c r="N34" s="639"/>
      <c r="O34" s="639"/>
      <c r="P34" s="639"/>
      <c r="Q34" s="639"/>
      <c r="R34" s="639"/>
      <c r="S34" s="639"/>
      <c r="T34" s="639"/>
      <c r="U34" s="639"/>
      <c r="V34" s="639"/>
      <c r="W34" s="639"/>
      <c r="X34" s="639"/>
      <c r="Y34" s="639"/>
      <c r="Z34" s="639"/>
      <c r="AA34" s="630"/>
    </row>
    <row r="35" spans="1:27" ht="16.5" customHeight="1" thickBot="1">
      <c r="A35" s="632" t="s">
        <v>25</v>
      </c>
      <c r="B35" s="619" t="s">
        <v>30</v>
      </c>
      <c r="C35" s="619" t="s">
        <v>129</v>
      </c>
      <c r="D35" s="619" t="s">
        <v>0</v>
      </c>
      <c r="E35" s="634" t="s">
        <v>143</v>
      </c>
      <c r="F35" s="622">
        <v>41352</v>
      </c>
      <c r="G35" s="623"/>
      <c r="H35" s="623"/>
      <c r="I35" s="623"/>
      <c r="J35" s="623"/>
      <c r="K35" s="623"/>
      <c r="L35" s="623"/>
      <c r="M35" s="623"/>
      <c r="N35" s="623"/>
      <c r="O35" s="624"/>
      <c r="P35" s="622" t="s">
        <v>569</v>
      </c>
      <c r="Q35" s="623"/>
      <c r="R35" s="623"/>
      <c r="S35" s="623"/>
      <c r="T35" s="623"/>
      <c r="U35" s="623"/>
      <c r="V35" s="623"/>
      <c r="W35" s="623"/>
      <c r="X35" s="623"/>
      <c r="Y35" s="624"/>
      <c r="Z35" s="629" t="s">
        <v>142</v>
      </c>
      <c r="AA35" s="630"/>
    </row>
    <row r="36" spans="1:27" ht="19.5" customHeight="1" thickBot="1">
      <c r="A36" s="633"/>
      <c r="B36" s="620"/>
      <c r="C36" s="620"/>
      <c r="D36" s="620"/>
      <c r="E36" s="635"/>
      <c r="F36" s="636" t="s">
        <v>424</v>
      </c>
      <c r="G36" s="637"/>
      <c r="H36" s="637"/>
      <c r="I36" s="637"/>
      <c r="J36" s="637"/>
      <c r="K36" s="637"/>
      <c r="L36" s="637"/>
      <c r="M36" s="637"/>
      <c r="N36" s="637"/>
      <c r="O36" s="638"/>
      <c r="P36" s="636" t="s">
        <v>559</v>
      </c>
      <c r="Q36" s="637"/>
      <c r="R36" s="637"/>
      <c r="S36" s="637"/>
      <c r="T36" s="637"/>
      <c r="U36" s="637"/>
      <c r="V36" s="637"/>
      <c r="W36" s="637"/>
      <c r="X36" s="637"/>
      <c r="Y36" s="638"/>
      <c r="Z36" s="623">
        <v>41382</v>
      </c>
      <c r="AA36" s="624"/>
    </row>
    <row r="37" spans="1:27" ht="40.5" customHeight="1" thickBot="1">
      <c r="A37" s="633"/>
      <c r="B37" s="620"/>
      <c r="C37" s="620"/>
      <c r="D37" s="621"/>
      <c r="E37" s="635"/>
      <c r="F37" s="627" t="s">
        <v>171</v>
      </c>
      <c r="G37" s="628"/>
      <c r="H37" s="627" t="s">
        <v>266</v>
      </c>
      <c r="I37" s="628"/>
      <c r="J37" s="627" t="s">
        <v>267</v>
      </c>
      <c r="K37" s="628"/>
      <c r="L37" s="627" t="s">
        <v>268</v>
      </c>
      <c r="M37" s="628"/>
      <c r="N37" s="627" t="s">
        <v>269</v>
      </c>
      <c r="O37" s="628"/>
      <c r="P37" s="627" t="s">
        <v>171</v>
      </c>
      <c r="Q37" s="628"/>
      <c r="R37" s="627" t="s">
        <v>266</v>
      </c>
      <c r="S37" s="628"/>
      <c r="T37" s="627" t="s">
        <v>267</v>
      </c>
      <c r="U37" s="628"/>
      <c r="V37" s="627" t="s">
        <v>268</v>
      </c>
      <c r="W37" s="628"/>
      <c r="X37" s="627" t="s">
        <v>269</v>
      </c>
      <c r="Y37" s="628"/>
      <c r="Z37" s="625" t="s">
        <v>611</v>
      </c>
      <c r="AA37" s="626"/>
    </row>
    <row r="38" spans="1:27">
      <c r="A38" s="130">
        <v>1</v>
      </c>
      <c r="B38" s="133" t="str">
        <f>+'NGA Protocol'!B6</f>
        <v>Nil</v>
      </c>
      <c r="C38" s="133" t="str">
        <f>+'NGA Protocol'!C6</f>
        <v>-</v>
      </c>
      <c r="D38" s="133" t="s">
        <v>1</v>
      </c>
      <c r="E38" s="171" t="str">
        <f>+'NGA Protocol'!D6</f>
        <v>-</v>
      </c>
      <c r="F38" s="539">
        <v>12.950828503573693</v>
      </c>
      <c r="G38" s="540" t="s">
        <v>297</v>
      </c>
      <c r="H38" s="539">
        <v>47</v>
      </c>
      <c r="I38" s="540" t="s">
        <v>297</v>
      </c>
      <c r="J38" s="539">
        <v>4</v>
      </c>
      <c r="K38" s="540"/>
      <c r="L38" s="539">
        <v>27.5</v>
      </c>
      <c r="M38" s="540" t="s">
        <v>297</v>
      </c>
      <c r="N38" s="539">
        <v>7.885870915879293</v>
      </c>
      <c r="O38" s="540" t="s">
        <v>297</v>
      </c>
      <c r="P38" s="539">
        <v>90.015248484913727</v>
      </c>
      <c r="Q38" s="540" t="s">
        <v>66</v>
      </c>
      <c r="R38" s="539">
        <v>98.697046656680826</v>
      </c>
      <c r="S38" s="540" t="s">
        <v>66</v>
      </c>
      <c r="T38" s="539">
        <v>34.667000000000002</v>
      </c>
      <c r="U38" s="540" t="s">
        <v>66</v>
      </c>
      <c r="V38" s="539">
        <v>38.667000000000002</v>
      </c>
      <c r="W38" s="540" t="s">
        <v>563</v>
      </c>
      <c r="X38" s="539">
        <v>25.332999999999998</v>
      </c>
      <c r="Y38" s="540" t="s">
        <v>66</v>
      </c>
      <c r="Z38" s="537">
        <v>1439.4</v>
      </c>
      <c r="AA38" s="529"/>
    </row>
    <row r="39" spans="1:27">
      <c r="A39" s="528">
        <v>2</v>
      </c>
      <c r="B39" s="132" t="str">
        <f>+'NGA Protocol'!B7</f>
        <v>Spin-flo</v>
      </c>
      <c r="C39" s="132">
        <f>+'NGA Protocol'!C7</f>
        <v>500</v>
      </c>
      <c r="D39" s="132" t="s">
        <v>1</v>
      </c>
      <c r="E39" s="172" t="s">
        <v>121</v>
      </c>
      <c r="F39" s="539">
        <v>2.9847400971777525</v>
      </c>
      <c r="G39" s="540" t="s">
        <v>309</v>
      </c>
      <c r="H39" s="539">
        <v>29.5</v>
      </c>
      <c r="I39" s="540" t="s">
        <v>309</v>
      </c>
      <c r="J39" s="539">
        <v>4.5</v>
      </c>
      <c r="K39" s="540"/>
      <c r="L39" s="539">
        <v>24.5</v>
      </c>
      <c r="M39" s="540" t="s">
        <v>297</v>
      </c>
      <c r="N39" s="539">
        <v>0</v>
      </c>
      <c r="O39" s="540" t="s">
        <v>309</v>
      </c>
      <c r="P39" s="539">
        <v>90.982611317135863</v>
      </c>
      <c r="Q39" s="540" t="s">
        <v>66</v>
      </c>
      <c r="R39" s="539">
        <v>99.550483462919104</v>
      </c>
      <c r="S39" s="540" t="s">
        <v>66</v>
      </c>
      <c r="T39" s="539">
        <v>22.667000000000002</v>
      </c>
      <c r="U39" s="540" t="s">
        <v>563</v>
      </c>
      <c r="V39" s="539">
        <v>27.332999999999998</v>
      </c>
      <c r="W39" s="540" t="s">
        <v>560</v>
      </c>
      <c r="X39" s="539">
        <v>15.333</v>
      </c>
      <c r="Y39" s="540" t="s">
        <v>563</v>
      </c>
      <c r="Z39" s="537">
        <v>1522.7</v>
      </c>
      <c r="AA39" s="529"/>
    </row>
    <row r="40" spans="1:27">
      <c r="A40" s="528">
        <v>3</v>
      </c>
      <c r="B40" s="132" t="str">
        <f>+'NGA Protocol'!B8</f>
        <v>Tilt</v>
      </c>
      <c r="C40" s="132">
        <f>+'NGA Protocol'!C8</f>
        <v>250</v>
      </c>
      <c r="D40" s="132" t="s">
        <v>1</v>
      </c>
      <c r="E40" s="172" t="s">
        <v>152</v>
      </c>
      <c r="F40" s="539">
        <v>0.71711744324445315</v>
      </c>
      <c r="G40" s="540" t="s">
        <v>417</v>
      </c>
      <c r="H40" s="539">
        <v>15.5</v>
      </c>
      <c r="I40" s="540" t="s">
        <v>419</v>
      </c>
      <c r="J40" s="539">
        <v>0</v>
      </c>
      <c r="K40" s="540"/>
      <c r="L40" s="539">
        <v>13.5</v>
      </c>
      <c r="M40" s="540" t="s">
        <v>421</v>
      </c>
      <c r="N40" s="539">
        <v>0.73220784042882547</v>
      </c>
      <c r="O40" s="540" t="s">
        <v>309</v>
      </c>
      <c r="P40" s="539">
        <v>66.721657080398984</v>
      </c>
      <c r="Q40" s="540" t="s">
        <v>560</v>
      </c>
      <c r="R40" s="539">
        <v>80.68757747452905</v>
      </c>
      <c r="S40" s="540" t="s">
        <v>566</v>
      </c>
      <c r="T40" s="539">
        <v>29.332999999999998</v>
      </c>
      <c r="U40" s="540" t="s">
        <v>563</v>
      </c>
      <c r="V40" s="539">
        <v>36</v>
      </c>
      <c r="W40" s="540" t="s">
        <v>568</v>
      </c>
      <c r="X40" s="539">
        <v>14.667</v>
      </c>
      <c r="Y40" s="540" t="s">
        <v>563</v>
      </c>
      <c r="Z40" s="537">
        <v>1452.2</v>
      </c>
      <c r="AA40" s="529"/>
    </row>
    <row r="41" spans="1:27">
      <c r="A41" s="528">
        <v>4</v>
      </c>
      <c r="B41" s="132" t="str">
        <f>+'NGA Protocol'!B9</f>
        <v>Amistar Xtra</v>
      </c>
      <c r="C41" s="132">
        <f>+'NGA Protocol'!C9</f>
        <v>200</v>
      </c>
      <c r="D41" s="132" t="s">
        <v>1</v>
      </c>
      <c r="E41" s="172" t="s">
        <v>152</v>
      </c>
      <c r="F41" s="539">
        <v>0.30346687824101348</v>
      </c>
      <c r="G41" s="540" t="s">
        <v>418</v>
      </c>
      <c r="H41" s="539">
        <v>9</v>
      </c>
      <c r="I41" s="540" t="s">
        <v>420</v>
      </c>
      <c r="J41" s="539">
        <v>0</v>
      </c>
      <c r="K41" s="540"/>
      <c r="L41" s="539">
        <v>9</v>
      </c>
      <c r="M41" s="540" t="s">
        <v>419</v>
      </c>
      <c r="N41" s="539">
        <v>0</v>
      </c>
      <c r="O41" s="540" t="s">
        <v>309</v>
      </c>
      <c r="P41" s="539">
        <v>46.343450819285913</v>
      </c>
      <c r="Q41" s="540" t="s">
        <v>561</v>
      </c>
      <c r="R41" s="539">
        <v>60.27642341109788</v>
      </c>
      <c r="S41" s="540" t="s">
        <v>560</v>
      </c>
      <c r="T41" s="539">
        <v>26</v>
      </c>
      <c r="U41" s="540" t="s">
        <v>563</v>
      </c>
      <c r="V41" s="539">
        <v>24</v>
      </c>
      <c r="W41" s="540" t="s">
        <v>564</v>
      </c>
      <c r="X41" s="539">
        <v>9.3332999999999995</v>
      </c>
      <c r="Y41" s="540" t="s">
        <v>560</v>
      </c>
      <c r="Z41" s="537">
        <v>1615.6</v>
      </c>
      <c r="AA41" s="529"/>
    </row>
    <row r="42" spans="1:27">
      <c r="A42" s="528">
        <v>5</v>
      </c>
      <c r="B42" s="132" t="str">
        <f>+'NGA Protocol'!B10</f>
        <v>Amistar Xtra</v>
      </c>
      <c r="C42" s="132">
        <f>+'NGA Protocol'!C10</f>
        <v>200</v>
      </c>
      <c r="D42" s="132" t="s">
        <v>169</v>
      </c>
      <c r="E42" s="172" t="s">
        <v>152</v>
      </c>
      <c r="F42" s="541">
        <v>0.24365522838813947</v>
      </c>
      <c r="G42" s="542" t="s">
        <v>418</v>
      </c>
      <c r="H42" s="541">
        <v>6.5</v>
      </c>
      <c r="I42" s="542" t="s">
        <v>420</v>
      </c>
      <c r="J42" s="541">
        <v>2.5</v>
      </c>
      <c r="K42" s="542"/>
      <c r="L42" s="541">
        <v>4</v>
      </c>
      <c r="M42" s="542" t="s">
        <v>420</v>
      </c>
      <c r="N42" s="541">
        <v>0</v>
      </c>
      <c r="O42" s="542" t="s">
        <v>309</v>
      </c>
      <c r="P42" s="541">
        <v>27.40935996491049</v>
      </c>
      <c r="Q42" s="542" t="s">
        <v>562</v>
      </c>
      <c r="R42" s="541">
        <v>43.92522890292139</v>
      </c>
      <c r="S42" s="542" t="s">
        <v>564</v>
      </c>
      <c r="T42" s="541">
        <v>17.332999999999998</v>
      </c>
      <c r="U42" s="542" t="s">
        <v>560</v>
      </c>
      <c r="V42" s="541">
        <v>22.667000000000002</v>
      </c>
      <c r="W42" s="542" t="s">
        <v>564</v>
      </c>
      <c r="X42" s="541">
        <v>4</v>
      </c>
      <c r="Y42" s="542" t="s">
        <v>560</v>
      </c>
      <c r="Z42" s="537">
        <v>1435.8</v>
      </c>
      <c r="AA42" s="529"/>
    </row>
    <row r="43" spans="1:27">
      <c r="A43" s="528">
        <v>6</v>
      </c>
      <c r="B43" s="132" t="str">
        <f>+'NGA Protocol'!B11</f>
        <v>Cabrio</v>
      </c>
      <c r="C43" s="132">
        <v>500</v>
      </c>
      <c r="D43" s="132" t="s">
        <v>1</v>
      </c>
      <c r="E43" s="172" t="s">
        <v>152</v>
      </c>
      <c r="F43" s="539">
        <v>1.6977394324449202</v>
      </c>
      <c r="G43" s="540" t="s">
        <v>419</v>
      </c>
      <c r="H43" s="539">
        <v>25</v>
      </c>
      <c r="I43" s="540" t="s">
        <v>309</v>
      </c>
      <c r="J43" s="539">
        <v>3.5</v>
      </c>
      <c r="K43" s="540"/>
      <c r="L43" s="539">
        <v>19</v>
      </c>
      <c r="M43" s="540" t="s">
        <v>308</v>
      </c>
      <c r="N43" s="539">
        <v>1.4322040090738155</v>
      </c>
      <c r="O43" s="540" t="s">
        <v>309</v>
      </c>
      <c r="P43" s="539">
        <v>84.525853637582088</v>
      </c>
      <c r="Q43" s="540" t="s">
        <v>563</v>
      </c>
      <c r="R43" s="539">
        <v>99.107819480619966</v>
      </c>
      <c r="S43" s="540" t="s">
        <v>66</v>
      </c>
      <c r="T43" s="539">
        <v>33.332999999999998</v>
      </c>
      <c r="U43" s="540" t="s">
        <v>66</v>
      </c>
      <c r="V43" s="539">
        <v>42</v>
      </c>
      <c r="W43" s="540" t="s">
        <v>66</v>
      </c>
      <c r="X43" s="539">
        <v>24</v>
      </c>
      <c r="Y43" s="540" t="s">
        <v>66</v>
      </c>
      <c r="Z43" s="537">
        <v>1416</v>
      </c>
      <c r="AA43" s="529"/>
    </row>
    <row r="44" spans="1:27">
      <c r="A44" s="528">
        <v>7</v>
      </c>
      <c r="B44" s="132" t="str">
        <f>+'NGA Protocol'!B12</f>
        <v>Spin-flo x 2</v>
      </c>
      <c r="C44" s="132" t="str">
        <f>+'NGA Protocol'!C12</f>
        <v>500 x 2</v>
      </c>
      <c r="D44" s="132" t="s">
        <v>1</v>
      </c>
      <c r="E44" s="172" t="s">
        <v>166</v>
      </c>
      <c r="F44" s="97"/>
      <c r="G44" s="542"/>
      <c r="H44" s="97"/>
      <c r="I44" s="542"/>
      <c r="J44" s="97"/>
      <c r="K44" s="542"/>
      <c r="L44" s="97"/>
      <c r="M44" s="542"/>
      <c r="N44" s="97"/>
      <c r="O44" s="542"/>
      <c r="P44" s="539">
        <v>57.343522941984325</v>
      </c>
      <c r="Q44" s="540" t="s">
        <v>564</v>
      </c>
      <c r="R44" s="539">
        <v>70.159664589642261</v>
      </c>
      <c r="S44" s="540" t="s">
        <v>560</v>
      </c>
      <c r="T44" s="539">
        <v>31.332999999999998</v>
      </c>
      <c r="U44" s="540" t="s">
        <v>66</v>
      </c>
      <c r="V44" s="539">
        <v>28.667000000000002</v>
      </c>
      <c r="W44" s="540" t="s">
        <v>568</v>
      </c>
      <c r="X44" s="539">
        <v>7.3333000000000004</v>
      </c>
      <c r="Y44" s="540" t="s">
        <v>560</v>
      </c>
      <c r="Z44" s="537">
        <v>1464.4</v>
      </c>
      <c r="AA44" s="529"/>
    </row>
    <row r="45" spans="1:27">
      <c r="A45" s="528">
        <v>8</v>
      </c>
      <c r="B45" s="132" t="str">
        <f>+'NGA Protocol'!B13</f>
        <v>Tilt x 2</v>
      </c>
      <c r="C45" s="132" t="str">
        <f>+'NGA Protocol'!C13</f>
        <v>250 x 2</v>
      </c>
      <c r="D45" s="132" t="s">
        <v>1</v>
      </c>
      <c r="E45" s="172" t="s">
        <v>152</v>
      </c>
      <c r="F45" s="97"/>
      <c r="G45" s="540"/>
      <c r="H45" s="97"/>
      <c r="I45" s="540"/>
      <c r="J45" s="97"/>
      <c r="K45" s="540"/>
      <c r="L45" s="97"/>
      <c r="M45" s="540"/>
      <c r="N45" s="97"/>
      <c r="O45" s="540"/>
      <c r="P45" s="539">
        <v>1.231455592264634</v>
      </c>
      <c r="Q45" s="540" t="s">
        <v>565</v>
      </c>
      <c r="R45" s="539">
        <v>8.0023575764712298</v>
      </c>
      <c r="S45" s="540" t="s">
        <v>562</v>
      </c>
      <c r="T45" s="539">
        <v>6</v>
      </c>
      <c r="U45" s="540" t="s">
        <v>561</v>
      </c>
      <c r="V45" s="539">
        <v>2.6667000000000001</v>
      </c>
      <c r="W45" s="540" t="s">
        <v>562</v>
      </c>
      <c r="X45" s="539">
        <v>0</v>
      </c>
      <c r="Y45" s="540" t="s">
        <v>564</v>
      </c>
      <c r="Z45" s="537">
        <v>1425.1</v>
      </c>
      <c r="AA45" s="529"/>
    </row>
    <row r="46" spans="1:27">
      <c r="A46" s="528">
        <v>9</v>
      </c>
      <c r="B46" s="132" t="str">
        <f>+'NGA Protocol'!B14</f>
        <v>Amistar Xtra x 2</v>
      </c>
      <c r="C46" s="132" t="str">
        <f>+'NGA Protocol'!C14</f>
        <v>200 x 2</v>
      </c>
      <c r="D46" s="132" t="s">
        <v>169</v>
      </c>
      <c r="E46" s="172" t="s">
        <v>152</v>
      </c>
      <c r="F46" s="539"/>
      <c r="G46" s="540"/>
      <c r="H46" s="539"/>
      <c r="I46" s="540"/>
      <c r="J46" s="539"/>
      <c r="K46" s="540"/>
      <c r="L46" s="539"/>
      <c r="M46" s="540"/>
      <c r="N46" s="539"/>
      <c r="O46" s="540"/>
      <c r="P46" s="539">
        <v>0</v>
      </c>
      <c r="Q46" s="540" t="s">
        <v>565</v>
      </c>
      <c r="R46" s="539">
        <v>0</v>
      </c>
      <c r="S46" s="540" t="s">
        <v>565</v>
      </c>
      <c r="T46" s="539">
        <v>0</v>
      </c>
      <c r="U46" s="540" t="s">
        <v>562</v>
      </c>
      <c r="V46" s="539">
        <v>0</v>
      </c>
      <c r="W46" s="540" t="s">
        <v>562</v>
      </c>
      <c r="X46" s="539">
        <v>0</v>
      </c>
      <c r="Y46" s="540" t="s">
        <v>564</v>
      </c>
      <c r="Z46" s="537">
        <v>1465</v>
      </c>
      <c r="AA46" s="529"/>
    </row>
    <row r="47" spans="1:27">
      <c r="A47" s="131">
        <v>10</v>
      </c>
      <c r="B47" s="132" t="str">
        <f>+'NGA Protocol'!B15</f>
        <v>Cabrio x 2</v>
      </c>
      <c r="C47" s="132" t="str">
        <f>+'NGA Protocol'!C15</f>
        <v>500 x 2</v>
      </c>
      <c r="D47" s="132" t="s">
        <v>15</v>
      </c>
      <c r="E47" s="172" t="s">
        <v>152</v>
      </c>
      <c r="F47" s="539"/>
      <c r="G47" s="540"/>
      <c r="H47" s="539"/>
      <c r="I47" s="540"/>
      <c r="J47" s="539"/>
      <c r="K47" s="540"/>
      <c r="L47" s="539"/>
      <c r="M47" s="540"/>
      <c r="N47" s="539"/>
      <c r="O47" s="540"/>
      <c r="P47" s="541">
        <v>39.949134103436407</v>
      </c>
      <c r="Q47" s="542" t="s">
        <v>561</v>
      </c>
      <c r="R47" s="541">
        <v>52.918523824286055</v>
      </c>
      <c r="S47" s="542" t="s">
        <v>564</v>
      </c>
      <c r="T47" s="541">
        <v>24.667000000000002</v>
      </c>
      <c r="U47" s="542" t="s">
        <v>563</v>
      </c>
      <c r="V47" s="541">
        <v>24.667000000000002</v>
      </c>
      <c r="W47" s="542" t="s">
        <v>560</v>
      </c>
      <c r="X47" s="541">
        <v>4</v>
      </c>
      <c r="Y47" s="542" t="s">
        <v>560</v>
      </c>
      <c r="Z47" s="537">
        <v>1539.5</v>
      </c>
      <c r="AA47" s="529"/>
    </row>
    <row r="48" spans="1:27" ht="14.4" thickBot="1">
      <c r="A48" s="530">
        <v>11</v>
      </c>
      <c r="B48" s="193" t="str">
        <f>+'NGA Protocol'!B16</f>
        <v>Tilt x 3</v>
      </c>
      <c r="C48" s="193" t="str">
        <f>+'NGA Protocol'!C16</f>
        <v>250 x 3</v>
      </c>
      <c r="D48" s="193" t="s">
        <v>1</v>
      </c>
      <c r="E48" s="194" t="s">
        <v>167</v>
      </c>
      <c r="F48" s="539"/>
      <c r="G48" s="540"/>
      <c r="H48" s="539"/>
      <c r="I48" s="540"/>
      <c r="J48" s="539"/>
      <c r="K48" s="540"/>
      <c r="L48" s="539"/>
      <c r="M48" s="540"/>
      <c r="N48" s="539"/>
      <c r="O48" s="540"/>
      <c r="P48" s="539">
        <v>1.7270886026768291</v>
      </c>
      <c r="Q48" s="540" t="s">
        <v>565</v>
      </c>
      <c r="R48" s="539">
        <v>3.9625417688616911</v>
      </c>
      <c r="S48" s="540" t="s">
        <v>567</v>
      </c>
      <c r="T48" s="539">
        <v>4.6666999999999996</v>
      </c>
      <c r="U48" s="540" t="s">
        <v>562</v>
      </c>
      <c r="V48" s="539">
        <v>1.3332999999999999</v>
      </c>
      <c r="W48" s="540" t="s">
        <v>562</v>
      </c>
      <c r="X48" s="539">
        <v>0</v>
      </c>
      <c r="Y48" s="540" t="s">
        <v>564</v>
      </c>
      <c r="Z48" s="538">
        <v>1443</v>
      </c>
      <c r="AA48" s="531"/>
    </row>
    <row r="49" spans="1:27">
      <c r="A49" s="481"/>
      <c r="B49" s="99"/>
      <c r="C49" s="97"/>
      <c r="D49" s="99"/>
      <c r="E49" s="549" t="s">
        <v>32</v>
      </c>
      <c r="F49" s="478" t="s">
        <v>422</v>
      </c>
      <c r="G49" s="543"/>
      <c r="H49" s="478" t="s">
        <v>422</v>
      </c>
      <c r="I49" s="543"/>
      <c r="J49" s="478">
        <v>0.18</v>
      </c>
      <c r="K49" s="543"/>
      <c r="L49" s="480">
        <v>0.02</v>
      </c>
      <c r="M49" s="543"/>
      <c r="N49" s="544" t="s">
        <v>422</v>
      </c>
      <c r="O49" s="543"/>
      <c r="P49" s="478" t="s">
        <v>422</v>
      </c>
      <c r="Q49" s="543"/>
      <c r="R49" s="478" t="s">
        <v>422</v>
      </c>
      <c r="S49" s="543"/>
      <c r="T49" s="478" t="s">
        <v>422</v>
      </c>
      <c r="U49" s="543"/>
      <c r="V49" s="478" t="s">
        <v>422</v>
      </c>
      <c r="W49" s="543"/>
      <c r="X49" s="544" t="s">
        <v>422</v>
      </c>
      <c r="Y49" s="543"/>
      <c r="Z49" s="536">
        <v>0.63</v>
      </c>
      <c r="AA49" s="477"/>
    </row>
    <row r="50" spans="1:27" ht="15" customHeight="1">
      <c r="A50" s="481"/>
      <c r="B50" s="99"/>
      <c r="C50" s="97"/>
      <c r="D50" s="99"/>
      <c r="E50" s="549" t="s">
        <v>33</v>
      </c>
      <c r="F50" s="648" t="s">
        <v>423</v>
      </c>
      <c r="G50" s="649"/>
      <c r="H50" s="479">
        <v>15</v>
      </c>
      <c r="I50" s="540"/>
      <c r="J50" s="482" t="s">
        <v>301</v>
      </c>
      <c r="K50" s="540"/>
      <c r="L50" s="481">
        <v>14.2</v>
      </c>
      <c r="M50" s="540"/>
      <c r="N50" s="650" t="s">
        <v>423</v>
      </c>
      <c r="O50" s="651"/>
      <c r="P50" s="644" t="s">
        <v>558</v>
      </c>
      <c r="Q50" s="645"/>
      <c r="R50" s="640" t="s">
        <v>558</v>
      </c>
      <c r="S50" s="641"/>
      <c r="T50" s="482">
        <v>12.3</v>
      </c>
      <c r="U50" s="540"/>
      <c r="V50" s="482">
        <v>14.1</v>
      </c>
      <c r="W50" s="540"/>
      <c r="X50" s="545">
        <v>11.7</v>
      </c>
      <c r="Y50" s="546"/>
      <c r="Z50" s="534" t="s">
        <v>301</v>
      </c>
      <c r="AA50" s="29"/>
    </row>
    <row r="51" spans="1:27" ht="15.75" customHeight="1" thickBot="1">
      <c r="A51" s="547"/>
      <c r="B51" s="548"/>
      <c r="C51" s="548"/>
      <c r="D51" s="548"/>
      <c r="E51" s="550" t="s">
        <v>610</v>
      </c>
      <c r="F51" s="173"/>
      <c r="G51" s="30"/>
      <c r="H51" s="173"/>
      <c r="I51" s="30"/>
      <c r="J51" s="173"/>
      <c r="K51" s="30"/>
      <c r="L51" s="173"/>
      <c r="M51" s="30"/>
      <c r="N51" s="173"/>
      <c r="O51" s="30"/>
      <c r="P51" s="646"/>
      <c r="Q51" s="647"/>
      <c r="R51" s="642"/>
      <c r="S51" s="643"/>
      <c r="T51" s="173"/>
      <c r="U51" s="30"/>
      <c r="V51" s="173"/>
      <c r="W51" s="30"/>
      <c r="X51" s="173"/>
      <c r="Y51" s="30"/>
      <c r="Z51" s="535">
        <v>9.24</v>
      </c>
      <c r="AA51" s="31"/>
    </row>
    <row r="52" spans="1:27">
      <c r="B52" s="97" t="s">
        <v>184</v>
      </c>
      <c r="Z52" s="18"/>
      <c r="AA52" s="18"/>
    </row>
    <row r="53" spans="1:27">
      <c r="Z53" s="18"/>
      <c r="AA53" s="18"/>
    </row>
    <row r="54" spans="1:27">
      <c r="Z54" s="18"/>
      <c r="AA54" s="18"/>
    </row>
    <row r="55" spans="1:27">
      <c r="A55" s="32" t="s">
        <v>40</v>
      </c>
      <c r="C55" s="16" t="s">
        <v>44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7">
      <c r="A56" s="3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7" s="97" customFormat="1">
      <c r="A57" s="32" t="s">
        <v>247</v>
      </c>
      <c r="N57" s="441"/>
      <c r="O57" s="441"/>
      <c r="P57" s="441"/>
      <c r="Q57" s="441"/>
      <c r="R57" s="441"/>
      <c r="S57" s="441"/>
      <c r="T57" s="441"/>
      <c r="U57" s="441"/>
      <c r="V57" s="441"/>
      <c r="W57" s="441"/>
      <c r="X57" s="441"/>
      <c r="Y57" s="441"/>
    </row>
    <row r="58" spans="1:27" s="97" customFormat="1">
      <c r="A58" s="97" t="s">
        <v>248</v>
      </c>
      <c r="N58" s="441"/>
      <c r="O58" s="441"/>
      <c r="P58" s="441"/>
      <c r="Q58" s="441"/>
      <c r="R58" s="441"/>
      <c r="S58" s="441"/>
      <c r="T58" s="441"/>
      <c r="U58" s="441"/>
      <c r="V58" s="441"/>
      <c r="W58" s="441"/>
      <c r="X58" s="441"/>
      <c r="Y58" s="441"/>
    </row>
    <row r="59" spans="1:27">
      <c r="A59" s="97" t="s">
        <v>246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7"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7">
      <c r="A61" s="97" t="s">
        <v>570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7"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7"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7">
      <c r="A64" s="32" t="s">
        <v>42</v>
      </c>
      <c r="C64" s="16" t="s">
        <v>41</v>
      </c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3">
      <c r="C65" s="16" t="s">
        <v>46</v>
      </c>
    </row>
    <row r="66" spans="1:3">
      <c r="A66" s="33"/>
    </row>
    <row r="67" spans="1:3" ht="16.2">
      <c r="A67" s="34"/>
    </row>
    <row r="70" spans="1:3">
      <c r="A70" s="32" t="s">
        <v>43</v>
      </c>
    </row>
    <row r="76" spans="1:3">
      <c r="A76" s="32" t="s">
        <v>45</v>
      </c>
    </row>
  </sheetData>
  <customSheetViews>
    <customSheetView guid="{4ED3B459-8CCF-427D-BCB7-B6C2356342A5}" scale="85" showGridLines="0">
      <pageMargins left="0.7" right="0.7" top="0.75" bottom="0.75" header="0.3" footer="0.3"/>
      <pageSetup paperSize="9" orientation="portrait" horizontalDpi="4294967294" verticalDpi="0" r:id="rId1"/>
    </customSheetView>
    <customSheetView guid="{60D7A983-4DB2-462C-9266-4B3A555AD22F}" scale="85" topLeftCell="A10">
      <selection activeCell="H14" sqref="H14"/>
      <pageMargins left="0.7" right="0.7" top="0.75" bottom="0.75" header="0.3" footer="0.3"/>
    </customSheetView>
  </customSheetViews>
  <mergeCells count="30">
    <mergeCell ref="R50:S51"/>
    <mergeCell ref="P50:Q51"/>
    <mergeCell ref="F50:G50"/>
    <mergeCell ref="N50:O50"/>
    <mergeCell ref="P35:Y35"/>
    <mergeCell ref="P36:Y36"/>
    <mergeCell ref="A33:B33"/>
    <mergeCell ref="N37:O37"/>
    <mergeCell ref="A35:A37"/>
    <mergeCell ref="B35:B37"/>
    <mergeCell ref="C35:C37"/>
    <mergeCell ref="E35:E37"/>
    <mergeCell ref="F37:G37"/>
    <mergeCell ref="H37:I37"/>
    <mergeCell ref="J37:K37"/>
    <mergeCell ref="L37:M37"/>
    <mergeCell ref="F36:O36"/>
    <mergeCell ref="F34:AA34"/>
    <mergeCell ref="C25:E25"/>
    <mergeCell ref="C31:E31"/>
    <mergeCell ref="D35:D37"/>
    <mergeCell ref="F35:O35"/>
    <mergeCell ref="Z37:AA37"/>
    <mergeCell ref="P37:Q37"/>
    <mergeCell ref="R37:S37"/>
    <mergeCell ref="T37:U37"/>
    <mergeCell ref="V37:W37"/>
    <mergeCell ref="X37:Y37"/>
    <mergeCell ref="Z36:AA36"/>
    <mergeCell ref="Z35:AA35"/>
  </mergeCells>
  <pageMargins left="0.7" right="0.7" top="0.75" bottom="0.75" header="0.3" footer="0.3"/>
  <pageSetup paperSize="9" orientation="portrait" horizontalDpi="4294967293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C2E5BF6C1B6143B92B7B15C0AE2BDD" ma:contentTypeVersion="8" ma:contentTypeDescription="Create a new document." ma:contentTypeScope="" ma:versionID="dadb7b2f8e6ffd75c24b942479811dd5">
  <xsd:schema xmlns:xsd="http://www.w3.org/2001/XMLSchema" xmlns:xs="http://www.w3.org/2001/XMLSchema" xmlns:p="http://schemas.microsoft.com/office/2006/metadata/properties" xmlns:ns2="6e15ddea-c17d-4959-8e61-4b829240d7ec" targetNamespace="http://schemas.microsoft.com/office/2006/metadata/properties" ma:root="true" ma:fieldsID="fdb6ceed71aae176565d2bffa171c835" ns2:_="">
    <xsd:import namespace="6e15ddea-c17d-4959-8e61-4b829240d7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5ddea-c17d-4959-8e61-4b829240d7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F6010F-8AEB-4EAF-91BE-A6B3BA792936}"/>
</file>

<file path=customXml/itemProps2.xml><?xml version="1.0" encoding="utf-8"?>
<ds:datastoreItem xmlns:ds="http://schemas.openxmlformats.org/officeDocument/2006/customXml" ds:itemID="{979D6A17-E44D-4DAD-9E25-CFA7F99D2CC6}"/>
</file>

<file path=customXml/itemProps3.xml><?xml version="1.0" encoding="utf-8"?>
<ds:datastoreItem xmlns:ds="http://schemas.openxmlformats.org/officeDocument/2006/customXml" ds:itemID="{9CF38289-255F-4ABA-BF12-F7DF6E0756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NGA Protocol</vt:lpstr>
      <vt:lpstr>Trial Plans 1</vt:lpstr>
      <vt:lpstr>Directions</vt:lpstr>
      <vt:lpstr>Spray Sheet</vt:lpstr>
      <vt:lpstr>Dosage Master</vt:lpstr>
      <vt:lpstr>19 DAT1 19-3-2013</vt:lpstr>
      <vt:lpstr>31 DAT1 31-3-2013</vt:lpstr>
      <vt:lpstr>Yield 18-4-2013</vt:lpstr>
      <vt:lpstr>Summary</vt:lpstr>
      <vt:lpstr>Weather Quirindi BOM</vt:lpstr>
      <vt:lpstr>'NGA Protocol'!Print_Area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Price</dc:creator>
  <cp:lastModifiedBy>Lawrence Price</cp:lastModifiedBy>
  <cp:lastPrinted>2013-03-31T03:44:36Z</cp:lastPrinted>
  <dcterms:created xsi:type="dcterms:W3CDTF">2010-09-30T02:14:34Z</dcterms:created>
  <dcterms:modified xsi:type="dcterms:W3CDTF">2019-08-06T23:47:10Z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0x010100CEC2E5BF6C1B6143B92B7B15C0AE2BDD</vt:lpwstr>
  </property>
</Properties>
</file>