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activeX/activeX3.xml" ContentType="application/vnd.ms-office.activeX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activeX/activeX2.bin" ContentType="application/vnd.ms-office.activeX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activeX/activeX2.xml" ContentType="application/vnd.ms-office.activeX+xml"/>
  <Override PartName="/xl/activeX/activeX3.bin" ContentType="application/vnd.ms-office.activeX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wrence Price\Dropbox\Anthony Mitchell\2012 Summer\"/>
    </mc:Choice>
  </mc:AlternateContent>
  <bookViews>
    <workbookView xWindow="120" yWindow="492" windowWidth="12396" windowHeight="7740" activeTab="2"/>
  </bookViews>
  <sheets>
    <sheet name="NGA Protocol" sheetId="1" r:id="rId1"/>
    <sheet name="Product data" sheetId="2" r:id="rId2"/>
    <sheet name="Directions" sheetId="31" r:id="rId3"/>
    <sheet name="Trial Plans" sheetId="28" r:id="rId4"/>
    <sheet name="Spray Sheet" sheetId="27" r:id="rId5"/>
    <sheet name="Dosage Master" sheetId="22" r:id="rId6"/>
    <sheet name="18 DAT1 18-3-2013" sheetId="30" r:id="rId7"/>
    <sheet name="19 DAT1 19-3-2013" sheetId="36" r:id="rId8"/>
    <sheet name="42 DAT1 Yield" sheetId="37" r:id="rId9"/>
    <sheet name="Summary" sheetId="9" r:id="rId10"/>
    <sheet name="Weather Gunnedah BOM" sheetId="33" r:id="rId11"/>
  </sheets>
  <externalReferences>
    <externalReference r:id="rId12"/>
  </externalReferences>
  <definedNames>
    <definedName name="_Key2" localSheetId="7" hidden="1">'[1]TRIALNOS-W97'!#REF!</definedName>
    <definedName name="_Key2" localSheetId="8" hidden="1">'[1]TRIALNOS-W97'!#REF!</definedName>
    <definedName name="_Key2" localSheetId="5" hidden="1">'[1]TRIALNOS-W97'!#REF!</definedName>
    <definedName name="_Key2" localSheetId="0" hidden="1">'[1]TRIALNOS-W97'!#REF!</definedName>
    <definedName name="_Key2" localSheetId="3" hidden="1">'[1]TRIALNOS-W97'!#REF!</definedName>
    <definedName name="_Key2" hidden="1">'[1]TRIALNOS-W97'!#REF!</definedName>
    <definedName name="_Order1" hidden="1">255</definedName>
    <definedName name="_Order2" hidden="1">255</definedName>
    <definedName name="_Regression_Int" hidden="1">1</definedName>
    <definedName name="_xlnm.Print_Area" localSheetId="0">'NGA Protocol'!$A$1:$K$27</definedName>
    <definedName name="Z_4ED3B459_8CCF_427D_BCB7_B6C2356342A5_.wvu.PrintArea" localSheetId="0" hidden="1">'NGA Protocol'!$A$1:$F$32</definedName>
    <definedName name="Z_60D7A983_4DB2_462C_9266_4B3A555AD22F_.wvu.PrintArea" localSheetId="0" hidden="1">'NGA Protocol'!$A$1:$F$32</definedName>
  </definedNames>
  <calcPr calcId="152511"/>
  <customWorkbookViews>
    <customWorkbookView name="Rob Duncan - Personal View" guid="{4ED3B459-8CCF-427D-BCB7-B6C2356342A5}" mergeInterval="0" personalView="1" maximized="1" windowWidth="1600" windowHeight="676" activeSheetId="1"/>
    <customWorkbookView name="Lawrie Price - Personal View" guid="{60D7A983-4DB2-462C-9266-4B3A555AD22F}" mergeInterval="0" personalView="1" maximized="1" windowWidth="1020" windowHeight="500" activeSheetId="7"/>
  </customWorkbookViews>
</workbook>
</file>

<file path=xl/calcChain.xml><?xml version="1.0" encoding="utf-8"?>
<calcChain xmlns="http://schemas.openxmlformats.org/spreadsheetml/2006/main">
  <c r="F16" i="37" l="1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15" i="37"/>
  <c r="C11" i="37"/>
  <c r="C10" i="37"/>
  <c r="B4" i="37"/>
  <c r="A4" i="37"/>
  <c r="B3" i="37"/>
  <c r="A3" i="37"/>
  <c r="B2" i="37"/>
  <c r="A2" i="37"/>
  <c r="B1" i="37"/>
  <c r="A1" i="37"/>
  <c r="EW149" i="36"/>
  <c r="EV149" i="36"/>
  <c r="EW148" i="36"/>
  <c r="EV148" i="36"/>
  <c r="EW147" i="36"/>
  <c r="EV147" i="36"/>
  <c r="EW146" i="36"/>
  <c r="EV146" i="36"/>
  <c r="EW145" i="36"/>
  <c r="EV145" i="36"/>
  <c r="EW144" i="36"/>
  <c r="EV144" i="36"/>
  <c r="EW143" i="36"/>
  <c r="EV143" i="36"/>
  <c r="EW142" i="36"/>
  <c r="EV142" i="36"/>
  <c r="EW141" i="36"/>
  <c r="EV141" i="36"/>
  <c r="EW140" i="36"/>
  <c r="EV140" i="36"/>
  <c r="EW139" i="36"/>
  <c r="EV139" i="36"/>
  <c r="EV119" i="36"/>
  <c r="EW119" i="36"/>
  <c r="EW118" i="36"/>
  <c r="EV118" i="36"/>
  <c r="EW117" i="36"/>
  <c r="EV117" i="36"/>
  <c r="EW116" i="36"/>
  <c r="EV116" i="36"/>
  <c r="EW115" i="36"/>
  <c r="EV115" i="36"/>
  <c r="EW114" i="36"/>
  <c r="EV114" i="36"/>
  <c r="EW113" i="36"/>
  <c r="EV113" i="36"/>
  <c r="EW112" i="36"/>
  <c r="EV112" i="36"/>
  <c r="EW111" i="36"/>
  <c r="EV111" i="36"/>
  <c r="EW110" i="36"/>
  <c r="EV110" i="36"/>
  <c r="EW109" i="36"/>
  <c r="EV109" i="36"/>
  <c r="EV80" i="36"/>
  <c r="EW80" i="36"/>
  <c r="EV81" i="36"/>
  <c r="EW81" i="36"/>
  <c r="EV82" i="36"/>
  <c r="EW82" i="36"/>
  <c r="EV83" i="36"/>
  <c r="EW83" i="36"/>
  <c r="EV84" i="36"/>
  <c r="EW84" i="36"/>
  <c r="EV85" i="36"/>
  <c r="EW85" i="36"/>
  <c r="EV86" i="36"/>
  <c r="EW86" i="36"/>
  <c r="EV87" i="36"/>
  <c r="EW87" i="36"/>
  <c r="EV88" i="36"/>
  <c r="EW88" i="36"/>
  <c r="EV89" i="36"/>
  <c r="EW89" i="36"/>
  <c r="EW79" i="36"/>
  <c r="EV79" i="36"/>
  <c r="EW59" i="36"/>
  <c r="EV59" i="36"/>
  <c r="EW58" i="36"/>
  <c r="EV58" i="36"/>
  <c r="EW57" i="36"/>
  <c r="EV57" i="36"/>
  <c r="EW56" i="36"/>
  <c r="EV56" i="36"/>
  <c r="EW55" i="36"/>
  <c r="EV55" i="36"/>
  <c r="EW54" i="36"/>
  <c r="EV54" i="36"/>
  <c r="EW53" i="36"/>
  <c r="EV53" i="36"/>
  <c r="EW52" i="36"/>
  <c r="EV52" i="36"/>
  <c r="EW51" i="36"/>
  <c r="EV51" i="36"/>
  <c r="EW50" i="36"/>
  <c r="EV50" i="36"/>
  <c r="EW49" i="36"/>
  <c r="EV49" i="36"/>
  <c r="EV25" i="36"/>
  <c r="EW25" i="36"/>
  <c r="EV26" i="36"/>
  <c r="EW26" i="36"/>
  <c r="EV27" i="36"/>
  <c r="EW27" i="36"/>
  <c r="EV28" i="36"/>
  <c r="EW28" i="36"/>
  <c r="EV29" i="36"/>
  <c r="EW29" i="36"/>
  <c r="EW24" i="36"/>
  <c r="EV24" i="36"/>
  <c r="EW23" i="36"/>
  <c r="EV23" i="36"/>
  <c r="EW22" i="36"/>
  <c r="EV22" i="36"/>
  <c r="EW21" i="36"/>
  <c r="EV21" i="36"/>
  <c r="EW20" i="36"/>
  <c r="EV20" i="36"/>
  <c r="EW19" i="36"/>
  <c r="EV19" i="36"/>
  <c r="B2" i="30"/>
  <c r="B3" i="30"/>
  <c r="B4" i="30"/>
  <c r="B1" i="30"/>
  <c r="B2" i="36"/>
  <c r="B3" i="36"/>
  <c r="B4" i="36"/>
  <c r="B1" i="36"/>
  <c r="DU15" i="36"/>
  <c r="DU16" i="36"/>
  <c r="DU17" i="36"/>
  <c r="DU18" i="36"/>
  <c r="DU19" i="36"/>
  <c r="DU20" i="36"/>
  <c r="DU21" i="36"/>
  <c r="DU22" i="36"/>
  <c r="DU23" i="36"/>
  <c r="DU24" i="36"/>
  <c r="DU25" i="36"/>
  <c r="DU26" i="36"/>
  <c r="DU27" i="36"/>
  <c r="DU28" i="36"/>
  <c r="DU29" i="36"/>
  <c r="DU30" i="36"/>
  <c r="DU31" i="36"/>
  <c r="DU32" i="36"/>
  <c r="DU33" i="36"/>
  <c r="DU34" i="36"/>
  <c r="DU35" i="36"/>
  <c r="DU36" i="36"/>
  <c r="DU37" i="36"/>
  <c r="DU38" i="36"/>
  <c r="DU39" i="36"/>
  <c r="DU40" i="36"/>
  <c r="DU41" i="36"/>
  <c r="DU42" i="36"/>
  <c r="DU43" i="36"/>
  <c r="DU44" i="36"/>
  <c r="DU45" i="36"/>
  <c r="DU46" i="36"/>
  <c r="DU47" i="36"/>
  <c r="DU48" i="36"/>
  <c r="DU49" i="36"/>
  <c r="DU50" i="36"/>
  <c r="DU51" i="36"/>
  <c r="DU52" i="36"/>
  <c r="DU53" i="36"/>
  <c r="DU54" i="36"/>
  <c r="DU55" i="36"/>
  <c r="DU56" i="36"/>
  <c r="DU57" i="36"/>
  <c r="DU58" i="36"/>
  <c r="DS39" i="36"/>
  <c r="DT39" i="36"/>
  <c r="DW39" i="36"/>
  <c r="DX39" i="36"/>
  <c r="DY39" i="36"/>
  <c r="EA39" i="36"/>
  <c r="EB39" i="36"/>
  <c r="EC39" i="36"/>
  <c r="EE39" i="36"/>
  <c r="EF39" i="36"/>
  <c r="EG39" i="36"/>
  <c r="EI39" i="36"/>
  <c r="EJ39" i="36"/>
  <c r="EK39" i="36"/>
  <c r="DS40" i="36"/>
  <c r="DT40" i="36"/>
  <c r="DW40" i="36"/>
  <c r="DX40" i="36"/>
  <c r="DY40" i="36"/>
  <c r="EA40" i="36"/>
  <c r="EB40" i="36"/>
  <c r="EC40" i="36"/>
  <c r="EE40" i="36"/>
  <c r="EF40" i="36"/>
  <c r="EG40" i="36"/>
  <c r="EI40" i="36"/>
  <c r="EJ40" i="36"/>
  <c r="EK40" i="36"/>
  <c r="DS41" i="36"/>
  <c r="DT41" i="36"/>
  <c r="DW41" i="36"/>
  <c r="DX41" i="36"/>
  <c r="DY41" i="36"/>
  <c r="EA41" i="36"/>
  <c r="EB41" i="36"/>
  <c r="EC41" i="36"/>
  <c r="EE41" i="36"/>
  <c r="EF41" i="36"/>
  <c r="EG41" i="36"/>
  <c r="EI41" i="36"/>
  <c r="EJ41" i="36"/>
  <c r="EK41" i="36"/>
  <c r="DS42" i="36"/>
  <c r="DT42" i="36"/>
  <c r="DW42" i="36"/>
  <c r="DX42" i="36"/>
  <c r="DY42" i="36"/>
  <c r="EA42" i="36"/>
  <c r="EB42" i="36"/>
  <c r="EC42" i="36"/>
  <c r="EE42" i="36"/>
  <c r="EF42" i="36"/>
  <c r="EG42" i="36"/>
  <c r="EI42" i="36"/>
  <c r="EJ42" i="36"/>
  <c r="EK42" i="36"/>
  <c r="DS43" i="36"/>
  <c r="DT43" i="36"/>
  <c r="DW43" i="36"/>
  <c r="DX43" i="36"/>
  <c r="DY43" i="36"/>
  <c r="EA43" i="36"/>
  <c r="EB43" i="36"/>
  <c r="EC43" i="36"/>
  <c r="EE43" i="36"/>
  <c r="EF43" i="36"/>
  <c r="EG43" i="36"/>
  <c r="EI43" i="36"/>
  <c r="EJ43" i="36"/>
  <c r="EK43" i="36"/>
  <c r="DS44" i="36"/>
  <c r="DT44" i="36"/>
  <c r="DW44" i="36"/>
  <c r="DX44" i="36"/>
  <c r="DY44" i="36"/>
  <c r="EA44" i="36"/>
  <c r="EB44" i="36"/>
  <c r="EC44" i="36"/>
  <c r="EE44" i="36"/>
  <c r="EF44" i="36"/>
  <c r="EG44" i="36"/>
  <c r="EI44" i="36"/>
  <c r="EJ44" i="36"/>
  <c r="EK44" i="36"/>
  <c r="DS45" i="36"/>
  <c r="DT45" i="36"/>
  <c r="DW45" i="36"/>
  <c r="DX45" i="36"/>
  <c r="DY45" i="36"/>
  <c r="EA45" i="36"/>
  <c r="EB45" i="36"/>
  <c r="EC45" i="36"/>
  <c r="EE45" i="36"/>
  <c r="EF45" i="36"/>
  <c r="EG45" i="36"/>
  <c r="EI45" i="36"/>
  <c r="EJ45" i="36"/>
  <c r="EK45" i="36"/>
  <c r="DS46" i="36"/>
  <c r="DT46" i="36"/>
  <c r="DW46" i="36"/>
  <c r="DX46" i="36"/>
  <c r="DY46" i="36"/>
  <c r="EA46" i="36"/>
  <c r="EB46" i="36"/>
  <c r="EC46" i="36"/>
  <c r="EE46" i="36"/>
  <c r="EF46" i="36"/>
  <c r="EG46" i="36"/>
  <c r="EI46" i="36"/>
  <c r="EJ46" i="36"/>
  <c r="EK46" i="36"/>
  <c r="DS47" i="36"/>
  <c r="DT47" i="36"/>
  <c r="DW47" i="36"/>
  <c r="DX47" i="36"/>
  <c r="DY47" i="36"/>
  <c r="EA47" i="36"/>
  <c r="EB47" i="36"/>
  <c r="EC47" i="36"/>
  <c r="EE47" i="36"/>
  <c r="EF47" i="36"/>
  <c r="EG47" i="36"/>
  <c r="EI47" i="36"/>
  <c r="EJ47" i="36"/>
  <c r="EK47" i="36"/>
  <c r="DS48" i="36"/>
  <c r="DT48" i="36"/>
  <c r="DW48" i="36"/>
  <c r="DX48" i="36"/>
  <c r="DY48" i="36"/>
  <c r="EA48" i="36"/>
  <c r="EB48" i="36"/>
  <c r="EC48" i="36"/>
  <c r="EE48" i="36"/>
  <c r="EF48" i="36"/>
  <c r="EG48" i="36"/>
  <c r="EI48" i="36"/>
  <c r="EJ48" i="36"/>
  <c r="EK48" i="36"/>
  <c r="DS49" i="36"/>
  <c r="DT49" i="36"/>
  <c r="DW49" i="36"/>
  <c r="DX49" i="36"/>
  <c r="DY49" i="36"/>
  <c r="EA49" i="36"/>
  <c r="EB49" i="36"/>
  <c r="EC49" i="36"/>
  <c r="EE49" i="36"/>
  <c r="EF49" i="36"/>
  <c r="EG49" i="36"/>
  <c r="EI49" i="36"/>
  <c r="EJ49" i="36"/>
  <c r="EK49" i="36"/>
  <c r="DS50" i="36"/>
  <c r="DT50" i="36"/>
  <c r="DW50" i="36"/>
  <c r="DX50" i="36"/>
  <c r="DY50" i="36"/>
  <c r="EA50" i="36"/>
  <c r="EB50" i="36"/>
  <c r="EC50" i="36"/>
  <c r="EE50" i="36"/>
  <c r="EF50" i="36"/>
  <c r="EG50" i="36"/>
  <c r="EI50" i="36"/>
  <c r="EJ50" i="36"/>
  <c r="EK50" i="36"/>
  <c r="DS51" i="36"/>
  <c r="DT51" i="36"/>
  <c r="DW51" i="36"/>
  <c r="DX51" i="36"/>
  <c r="DY51" i="36"/>
  <c r="EA51" i="36"/>
  <c r="EB51" i="36"/>
  <c r="EC51" i="36"/>
  <c r="EE51" i="36"/>
  <c r="EF51" i="36"/>
  <c r="EG51" i="36"/>
  <c r="EI51" i="36"/>
  <c r="EJ51" i="36"/>
  <c r="EK51" i="36"/>
  <c r="DS52" i="36"/>
  <c r="DT52" i="36"/>
  <c r="DW52" i="36"/>
  <c r="DX52" i="36"/>
  <c r="DY52" i="36"/>
  <c r="EA52" i="36"/>
  <c r="EB52" i="36"/>
  <c r="EC52" i="36"/>
  <c r="EE52" i="36"/>
  <c r="EF52" i="36"/>
  <c r="EG52" i="36"/>
  <c r="EI52" i="36"/>
  <c r="EJ52" i="36"/>
  <c r="EK52" i="36"/>
  <c r="DS53" i="36"/>
  <c r="DT53" i="36"/>
  <c r="DW53" i="36"/>
  <c r="DX53" i="36"/>
  <c r="DY53" i="36"/>
  <c r="EA53" i="36"/>
  <c r="EB53" i="36"/>
  <c r="EC53" i="36"/>
  <c r="EE53" i="36"/>
  <c r="EF53" i="36"/>
  <c r="EG53" i="36"/>
  <c r="EI53" i="36"/>
  <c r="EJ53" i="36"/>
  <c r="EK53" i="36"/>
  <c r="DS54" i="36"/>
  <c r="DT54" i="36"/>
  <c r="DW54" i="36"/>
  <c r="DX54" i="36"/>
  <c r="DY54" i="36"/>
  <c r="EA54" i="36"/>
  <c r="EB54" i="36"/>
  <c r="EC54" i="36"/>
  <c r="EE54" i="36"/>
  <c r="EF54" i="36"/>
  <c r="EG54" i="36"/>
  <c r="EI54" i="36"/>
  <c r="EJ54" i="36"/>
  <c r="EK54" i="36"/>
  <c r="DS55" i="36"/>
  <c r="DT55" i="36"/>
  <c r="DW55" i="36"/>
  <c r="DX55" i="36"/>
  <c r="DY55" i="36"/>
  <c r="EA55" i="36"/>
  <c r="EB55" i="36"/>
  <c r="EC55" i="36"/>
  <c r="EE55" i="36"/>
  <c r="EF55" i="36"/>
  <c r="EG55" i="36"/>
  <c r="EI55" i="36"/>
  <c r="EJ55" i="36"/>
  <c r="EK55" i="36"/>
  <c r="DS56" i="36"/>
  <c r="DT56" i="36"/>
  <c r="DW56" i="36"/>
  <c r="DX56" i="36"/>
  <c r="DY56" i="36"/>
  <c r="EA56" i="36"/>
  <c r="EB56" i="36"/>
  <c r="EC56" i="36"/>
  <c r="EE56" i="36"/>
  <c r="EF56" i="36"/>
  <c r="EG56" i="36"/>
  <c r="EI56" i="36"/>
  <c r="EJ56" i="36"/>
  <c r="EK56" i="36"/>
  <c r="DS57" i="36"/>
  <c r="DT57" i="36"/>
  <c r="DW57" i="36"/>
  <c r="DX57" i="36"/>
  <c r="DY57" i="36"/>
  <c r="EA57" i="36"/>
  <c r="EB57" i="36"/>
  <c r="EC57" i="36"/>
  <c r="EE57" i="36"/>
  <c r="EF57" i="36"/>
  <c r="EG57" i="36"/>
  <c r="EI57" i="36"/>
  <c r="EJ57" i="36"/>
  <c r="EK57" i="36"/>
  <c r="DS58" i="36"/>
  <c r="DT58" i="36"/>
  <c r="DW58" i="36"/>
  <c r="DX58" i="36"/>
  <c r="DY58" i="36"/>
  <c r="EA58" i="36"/>
  <c r="EB58" i="36"/>
  <c r="EC58" i="36"/>
  <c r="EE58" i="36"/>
  <c r="EF58" i="36"/>
  <c r="EG58" i="36"/>
  <c r="EI58" i="36"/>
  <c r="EJ58" i="36"/>
  <c r="EK58" i="36"/>
  <c r="DE65" i="36"/>
  <c r="DF65" i="36"/>
  <c r="DG65" i="36"/>
  <c r="DH65" i="36"/>
  <c r="DI65" i="36"/>
  <c r="DJ65" i="36"/>
  <c r="DL65" i="36"/>
  <c r="DM65" i="36"/>
  <c r="DN65" i="36"/>
  <c r="DE66" i="36"/>
  <c r="DF66" i="36"/>
  <c r="DG66" i="36"/>
  <c r="DH66" i="36"/>
  <c r="DI66" i="36"/>
  <c r="DJ66" i="36"/>
  <c r="DL66" i="36"/>
  <c r="DM66" i="36"/>
  <c r="DN66" i="36"/>
  <c r="DE67" i="36"/>
  <c r="DF67" i="36"/>
  <c r="DG67" i="36"/>
  <c r="DH67" i="36"/>
  <c r="DI67" i="36"/>
  <c r="DJ67" i="36"/>
  <c r="DL67" i="36"/>
  <c r="DM67" i="36"/>
  <c r="DN67" i="36"/>
  <c r="DE68" i="36"/>
  <c r="DF68" i="36"/>
  <c r="DG68" i="36"/>
  <c r="DH68" i="36"/>
  <c r="DI68" i="36"/>
  <c r="DJ68" i="36"/>
  <c r="DL68" i="36"/>
  <c r="DM68" i="36"/>
  <c r="DN68" i="36"/>
  <c r="DE69" i="36"/>
  <c r="DF69" i="36"/>
  <c r="DG69" i="36"/>
  <c r="DH69" i="36"/>
  <c r="DK69" i="36" s="1"/>
  <c r="DI69" i="36"/>
  <c r="DJ69" i="36"/>
  <c r="DL69" i="36"/>
  <c r="DM69" i="36"/>
  <c r="DN69" i="36"/>
  <c r="DE70" i="36"/>
  <c r="DF70" i="36"/>
  <c r="DK70" i="36" s="1"/>
  <c r="DG70" i="36"/>
  <c r="DH70" i="36"/>
  <c r="DI70" i="36"/>
  <c r="DJ70" i="36"/>
  <c r="DL70" i="36"/>
  <c r="DM70" i="36"/>
  <c r="DN70" i="36"/>
  <c r="DE71" i="36"/>
  <c r="DK71" i="36" s="1"/>
  <c r="DF71" i="36"/>
  <c r="DG71" i="36"/>
  <c r="DH71" i="36"/>
  <c r="DI71" i="36"/>
  <c r="DJ71" i="36"/>
  <c r="DL71" i="36"/>
  <c r="DM71" i="36"/>
  <c r="DN71" i="36"/>
  <c r="DE72" i="36"/>
  <c r="DK72" i="36" s="1"/>
  <c r="DF72" i="36"/>
  <c r="DG72" i="36"/>
  <c r="DH72" i="36"/>
  <c r="DI72" i="36"/>
  <c r="DJ72" i="36"/>
  <c r="DL72" i="36"/>
  <c r="DM72" i="36"/>
  <c r="DN72" i="36"/>
  <c r="DE73" i="36"/>
  <c r="DF73" i="36"/>
  <c r="DK73" i="36" s="1"/>
  <c r="DG73" i="36"/>
  <c r="DH73" i="36"/>
  <c r="DI73" i="36"/>
  <c r="DJ73" i="36"/>
  <c r="DL73" i="36"/>
  <c r="DM73" i="36"/>
  <c r="DN73" i="36"/>
  <c r="DE74" i="36"/>
  <c r="DF74" i="36"/>
  <c r="DG74" i="36"/>
  <c r="DH74" i="36"/>
  <c r="DI74" i="36"/>
  <c r="DJ74" i="36"/>
  <c r="DL74" i="36"/>
  <c r="DM74" i="36"/>
  <c r="DN74" i="36"/>
  <c r="DN64" i="36"/>
  <c r="DM64" i="36"/>
  <c r="DL64" i="36"/>
  <c r="DJ64" i="36"/>
  <c r="DI64" i="36"/>
  <c r="DH64" i="36"/>
  <c r="DG64" i="36"/>
  <c r="DF64" i="36"/>
  <c r="DE64" i="36"/>
  <c r="DN63" i="36"/>
  <c r="DM63" i="36"/>
  <c r="DL63" i="36"/>
  <c r="DJ63" i="36"/>
  <c r="DI63" i="36"/>
  <c r="DH63" i="36"/>
  <c r="DG63" i="36"/>
  <c r="DF63" i="36"/>
  <c r="DE63" i="36"/>
  <c r="DK63" i="36" s="1"/>
  <c r="DN62" i="36"/>
  <c r="DM62" i="36"/>
  <c r="DL62" i="36"/>
  <c r="DJ62" i="36"/>
  <c r="DI62" i="36"/>
  <c r="DH62" i="36"/>
  <c r="DG62" i="36"/>
  <c r="DF62" i="36"/>
  <c r="DK62" i="36" s="1"/>
  <c r="DE62" i="36"/>
  <c r="DN61" i="36"/>
  <c r="DM61" i="36"/>
  <c r="DL61" i="36"/>
  <c r="DJ61" i="36"/>
  <c r="DI61" i="36"/>
  <c r="DH61" i="36"/>
  <c r="DG61" i="36"/>
  <c r="DK61" i="36" s="1"/>
  <c r="DF61" i="36"/>
  <c r="DE61" i="36"/>
  <c r="DN60" i="36"/>
  <c r="DM60" i="36"/>
  <c r="DL60" i="36"/>
  <c r="DJ60" i="36"/>
  <c r="DI60" i="36"/>
  <c r="DH60" i="36"/>
  <c r="DG60" i="36"/>
  <c r="DF60" i="36"/>
  <c r="DE60" i="36"/>
  <c r="DN59" i="36"/>
  <c r="DM59" i="36"/>
  <c r="DL59" i="36"/>
  <c r="DJ59" i="36"/>
  <c r="DI59" i="36"/>
  <c r="DH59" i="36"/>
  <c r="DG59" i="36"/>
  <c r="DF59" i="36"/>
  <c r="DE59" i="36"/>
  <c r="DK59" i="36" s="1"/>
  <c r="DN58" i="36"/>
  <c r="DM58" i="36"/>
  <c r="DL58" i="36"/>
  <c r="DJ58" i="36"/>
  <c r="DI58" i="36"/>
  <c r="DH58" i="36"/>
  <c r="DG58" i="36"/>
  <c r="DF58" i="36"/>
  <c r="DK58" i="36" s="1"/>
  <c r="DE58" i="36"/>
  <c r="DN57" i="36"/>
  <c r="DM57" i="36"/>
  <c r="DL57" i="36"/>
  <c r="DJ57" i="36"/>
  <c r="DI57" i="36"/>
  <c r="DH57" i="36"/>
  <c r="DG57" i="36"/>
  <c r="DF57" i="36"/>
  <c r="DE57" i="36"/>
  <c r="DK57" i="36" s="1"/>
  <c r="DN56" i="36"/>
  <c r="DM56" i="36"/>
  <c r="DL56" i="36"/>
  <c r="DJ56" i="36"/>
  <c r="DI56" i="36"/>
  <c r="DH56" i="36"/>
  <c r="DG56" i="36"/>
  <c r="DF56" i="36"/>
  <c r="DE56" i="36"/>
  <c r="DK56" i="36" s="1"/>
  <c r="DN55" i="36"/>
  <c r="DM55" i="36"/>
  <c r="DL55" i="36"/>
  <c r="DJ55" i="36"/>
  <c r="DI55" i="36"/>
  <c r="DH55" i="36"/>
  <c r="DG55" i="36"/>
  <c r="DF55" i="36"/>
  <c r="DE55" i="36"/>
  <c r="DN54" i="36"/>
  <c r="DM54" i="36"/>
  <c r="DL54" i="36"/>
  <c r="DJ54" i="36"/>
  <c r="DI54" i="36"/>
  <c r="DH54" i="36"/>
  <c r="DG54" i="36"/>
  <c r="DF54" i="36"/>
  <c r="DK54" i="36" s="1"/>
  <c r="DE54" i="36"/>
  <c r="DN53" i="36"/>
  <c r="DM53" i="36"/>
  <c r="DL53" i="36"/>
  <c r="DJ53" i="36"/>
  <c r="DI53" i="36"/>
  <c r="DH53" i="36"/>
  <c r="DG53" i="36"/>
  <c r="DF53" i="36"/>
  <c r="DE53" i="36"/>
  <c r="DN52" i="36"/>
  <c r="DM52" i="36"/>
  <c r="DL52" i="36"/>
  <c r="DJ52" i="36"/>
  <c r="DI52" i="36"/>
  <c r="DH52" i="36"/>
  <c r="DG52" i="36"/>
  <c r="DF52" i="36"/>
  <c r="DE52" i="36"/>
  <c r="DN51" i="36"/>
  <c r="DM51" i="36"/>
  <c r="DL51" i="36"/>
  <c r="DJ51" i="36"/>
  <c r="DI51" i="36"/>
  <c r="DH51" i="36"/>
  <c r="DG51" i="36"/>
  <c r="DF51" i="36"/>
  <c r="DE51" i="36"/>
  <c r="DK51" i="36" s="1"/>
  <c r="DN50" i="36"/>
  <c r="DM50" i="36"/>
  <c r="DL50" i="36"/>
  <c r="DJ50" i="36"/>
  <c r="DI50" i="36"/>
  <c r="DH50" i="36"/>
  <c r="DG50" i="36"/>
  <c r="DF50" i="36"/>
  <c r="DK50" i="36" s="1"/>
  <c r="DE50" i="36"/>
  <c r="DN49" i="36"/>
  <c r="DM49" i="36"/>
  <c r="DL49" i="36"/>
  <c r="DJ49" i="36"/>
  <c r="DI49" i="36"/>
  <c r="DH49" i="36"/>
  <c r="DG49" i="36"/>
  <c r="DK49" i="36" s="1"/>
  <c r="DF49" i="36"/>
  <c r="DE49" i="36"/>
  <c r="DN48" i="36"/>
  <c r="DM48" i="36"/>
  <c r="DL48" i="36"/>
  <c r="DJ48" i="36"/>
  <c r="DI48" i="36"/>
  <c r="DH48" i="36"/>
  <c r="DG48" i="36"/>
  <c r="DF48" i="36"/>
  <c r="DE48" i="36"/>
  <c r="DK48" i="36" s="1"/>
  <c r="DN47" i="36"/>
  <c r="DM47" i="36"/>
  <c r="DL47" i="36"/>
  <c r="DJ47" i="36"/>
  <c r="DI47" i="36"/>
  <c r="DH47" i="36"/>
  <c r="DG47" i="36"/>
  <c r="DF47" i="36"/>
  <c r="DE47" i="36"/>
  <c r="DK47" i="36" s="1"/>
  <c r="DN46" i="36"/>
  <c r="DM46" i="36"/>
  <c r="DL46" i="36"/>
  <c r="DJ46" i="36"/>
  <c r="DI46" i="36"/>
  <c r="DH46" i="36"/>
  <c r="DG46" i="36"/>
  <c r="DF46" i="36"/>
  <c r="DK46" i="36" s="1"/>
  <c r="DE46" i="36"/>
  <c r="DN45" i="36"/>
  <c r="DM45" i="36"/>
  <c r="DL45" i="36"/>
  <c r="DJ45" i="36"/>
  <c r="DI45" i="36"/>
  <c r="DH45" i="36"/>
  <c r="DG45" i="36"/>
  <c r="DF45" i="36"/>
  <c r="DE45" i="36"/>
  <c r="DK45" i="36" s="1"/>
  <c r="DN44" i="36"/>
  <c r="DM44" i="36"/>
  <c r="DL44" i="36"/>
  <c r="DJ44" i="36"/>
  <c r="DI44" i="36"/>
  <c r="DH44" i="36"/>
  <c r="DG44" i="36"/>
  <c r="DF44" i="36"/>
  <c r="DE44" i="36"/>
  <c r="DN43" i="36"/>
  <c r="DM43" i="36"/>
  <c r="DL43" i="36"/>
  <c r="DJ43" i="36"/>
  <c r="DI43" i="36"/>
  <c r="DH43" i="36"/>
  <c r="DG43" i="36"/>
  <c r="DF43" i="36"/>
  <c r="DE43" i="36"/>
  <c r="DN42" i="36"/>
  <c r="DM42" i="36"/>
  <c r="DL42" i="36"/>
  <c r="DJ42" i="36"/>
  <c r="DI42" i="36"/>
  <c r="DH42" i="36"/>
  <c r="DG42" i="36"/>
  <c r="DF42" i="36"/>
  <c r="DE42" i="36"/>
  <c r="DN41" i="36"/>
  <c r="DM41" i="36"/>
  <c r="DL41" i="36"/>
  <c r="DJ41" i="36"/>
  <c r="DI41" i="36"/>
  <c r="DH41" i="36"/>
  <c r="DG41" i="36"/>
  <c r="DK41" i="36" s="1"/>
  <c r="DF41" i="36"/>
  <c r="DE41" i="36"/>
  <c r="DN40" i="36"/>
  <c r="DM40" i="36"/>
  <c r="DL40" i="36"/>
  <c r="DJ40" i="36"/>
  <c r="DI40" i="36"/>
  <c r="DH40" i="36"/>
  <c r="DK40" i="36" s="1"/>
  <c r="DG40" i="36"/>
  <c r="DF40" i="36"/>
  <c r="DE40" i="36"/>
  <c r="DN39" i="36"/>
  <c r="DM39" i="36"/>
  <c r="DL39" i="36"/>
  <c r="DJ39" i="36"/>
  <c r="DI39" i="36"/>
  <c r="DH39" i="36"/>
  <c r="DG39" i="36"/>
  <c r="DF39" i="36"/>
  <c r="DE39" i="36"/>
  <c r="DK39" i="36" s="1"/>
  <c r="EK38" i="36"/>
  <c r="EJ38" i="36"/>
  <c r="EI38" i="36"/>
  <c r="EG38" i="36"/>
  <c r="EF38" i="36"/>
  <c r="EE38" i="36"/>
  <c r="EC38" i="36"/>
  <c r="EB38" i="36"/>
  <c r="EA38" i="36"/>
  <c r="DY38" i="36"/>
  <c r="DX38" i="36"/>
  <c r="DW38" i="36"/>
  <c r="DT38" i="36"/>
  <c r="DS38" i="36"/>
  <c r="DN38" i="36"/>
  <c r="DM38" i="36"/>
  <c r="DL38" i="36"/>
  <c r="DJ38" i="36"/>
  <c r="DI38" i="36"/>
  <c r="DH38" i="36"/>
  <c r="DG38" i="36"/>
  <c r="DF38" i="36"/>
  <c r="DE38" i="36"/>
  <c r="DK38" i="36" s="1"/>
  <c r="EK37" i="36"/>
  <c r="EJ37" i="36"/>
  <c r="EI37" i="36"/>
  <c r="EG37" i="36"/>
  <c r="EF37" i="36"/>
  <c r="EE37" i="36"/>
  <c r="EC37" i="36"/>
  <c r="EB37" i="36"/>
  <c r="EA37" i="36"/>
  <c r="DY37" i="36"/>
  <c r="DX37" i="36"/>
  <c r="DW37" i="36"/>
  <c r="DT37" i="36"/>
  <c r="DS37" i="36"/>
  <c r="DN37" i="36"/>
  <c r="DM37" i="36"/>
  <c r="DL37" i="36"/>
  <c r="DJ37" i="36"/>
  <c r="DI37" i="36"/>
  <c r="DH37" i="36"/>
  <c r="DG37" i="36"/>
  <c r="DF37" i="36"/>
  <c r="DE37" i="36"/>
  <c r="EK36" i="36"/>
  <c r="EJ36" i="36"/>
  <c r="EI36" i="36"/>
  <c r="EG36" i="36"/>
  <c r="EF36" i="36"/>
  <c r="EE36" i="36"/>
  <c r="EC36" i="36"/>
  <c r="EB36" i="36"/>
  <c r="EA36" i="36"/>
  <c r="DY36" i="36"/>
  <c r="DX36" i="36"/>
  <c r="DW36" i="36"/>
  <c r="DT36" i="36"/>
  <c r="DS36" i="36"/>
  <c r="DN36" i="36"/>
  <c r="DM36" i="36"/>
  <c r="DL36" i="36"/>
  <c r="DJ36" i="36"/>
  <c r="DI36" i="36"/>
  <c r="DH36" i="36"/>
  <c r="DG36" i="36"/>
  <c r="DF36" i="36"/>
  <c r="DK36" i="36" s="1"/>
  <c r="DE36" i="36"/>
  <c r="EK35" i="36"/>
  <c r="EJ35" i="36"/>
  <c r="EI35" i="36"/>
  <c r="EG35" i="36"/>
  <c r="EF35" i="36"/>
  <c r="EE35" i="36"/>
  <c r="EC35" i="36"/>
  <c r="EB35" i="36"/>
  <c r="EA35" i="36"/>
  <c r="DY35" i="36"/>
  <c r="DX35" i="36"/>
  <c r="DW35" i="36"/>
  <c r="DT35" i="36"/>
  <c r="DS35" i="36"/>
  <c r="DN35" i="36"/>
  <c r="DM35" i="36"/>
  <c r="DL35" i="36"/>
  <c r="DJ35" i="36"/>
  <c r="DI35" i="36"/>
  <c r="DH35" i="36"/>
  <c r="DG35" i="36"/>
  <c r="DF35" i="36"/>
  <c r="DE35" i="36"/>
  <c r="DK35" i="36" s="1"/>
  <c r="EK34" i="36"/>
  <c r="EJ34" i="36"/>
  <c r="EI34" i="36"/>
  <c r="EG34" i="36"/>
  <c r="EF34" i="36"/>
  <c r="EE34" i="36"/>
  <c r="EC34" i="36"/>
  <c r="EB34" i="36"/>
  <c r="EA34" i="36"/>
  <c r="DY34" i="36"/>
  <c r="DX34" i="36"/>
  <c r="DW34" i="36"/>
  <c r="DT34" i="36"/>
  <c r="DS34" i="36"/>
  <c r="DN34" i="36"/>
  <c r="DM34" i="36"/>
  <c r="DL34" i="36"/>
  <c r="DJ34" i="36"/>
  <c r="DI34" i="36"/>
  <c r="DH34" i="36"/>
  <c r="DG34" i="36"/>
  <c r="DF34" i="36"/>
  <c r="DE34" i="36"/>
  <c r="DK34" i="36" s="1"/>
  <c r="EK33" i="36"/>
  <c r="EJ33" i="36"/>
  <c r="EI33" i="36"/>
  <c r="EG33" i="36"/>
  <c r="EF33" i="36"/>
  <c r="EE33" i="36"/>
  <c r="EC33" i="36"/>
  <c r="EB33" i="36"/>
  <c r="EA33" i="36"/>
  <c r="DY33" i="36"/>
  <c r="DX33" i="36"/>
  <c r="DW33" i="36"/>
  <c r="DT33" i="36"/>
  <c r="DS33" i="36"/>
  <c r="DN33" i="36"/>
  <c r="DM33" i="36"/>
  <c r="DL33" i="36"/>
  <c r="DJ33" i="36"/>
  <c r="DI33" i="36"/>
  <c r="DH33" i="36"/>
  <c r="DG33" i="36"/>
  <c r="DF33" i="36"/>
  <c r="DE33" i="36"/>
  <c r="DK33" i="36" s="1"/>
  <c r="EK32" i="36"/>
  <c r="EJ32" i="36"/>
  <c r="EI32" i="36"/>
  <c r="EG32" i="36"/>
  <c r="EF32" i="36"/>
  <c r="EE32" i="36"/>
  <c r="EC32" i="36"/>
  <c r="EB32" i="36"/>
  <c r="EA32" i="36"/>
  <c r="DY32" i="36"/>
  <c r="DX32" i="36"/>
  <c r="DW32" i="36"/>
  <c r="DT32" i="36"/>
  <c r="DS32" i="36"/>
  <c r="DN32" i="36"/>
  <c r="DM32" i="36"/>
  <c r="DL32" i="36"/>
  <c r="DJ32" i="36"/>
  <c r="DI32" i="36"/>
  <c r="DH32" i="36"/>
  <c r="DG32" i="36"/>
  <c r="DF32" i="36"/>
  <c r="DE32" i="36"/>
  <c r="EK31" i="36"/>
  <c r="EJ31" i="36"/>
  <c r="EI31" i="36"/>
  <c r="EG31" i="36"/>
  <c r="EF31" i="36"/>
  <c r="EE31" i="36"/>
  <c r="EC31" i="36"/>
  <c r="EB31" i="36"/>
  <c r="EA31" i="36"/>
  <c r="DY31" i="36"/>
  <c r="DX31" i="36"/>
  <c r="DW31" i="36"/>
  <c r="DT31" i="36"/>
  <c r="DS31" i="36"/>
  <c r="DN31" i="36"/>
  <c r="DM31" i="36"/>
  <c r="DL31" i="36"/>
  <c r="DJ31" i="36"/>
  <c r="DI31" i="36"/>
  <c r="DH31" i="36"/>
  <c r="DG31" i="36"/>
  <c r="DF31" i="36"/>
  <c r="DE31" i="36"/>
  <c r="DK31" i="36" s="1"/>
  <c r="EK30" i="36"/>
  <c r="EJ30" i="36"/>
  <c r="EI30" i="36"/>
  <c r="EG30" i="36"/>
  <c r="EF30" i="36"/>
  <c r="EE30" i="36"/>
  <c r="EC30" i="36"/>
  <c r="EB30" i="36"/>
  <c r="EA30" i="36"/>
  <c r="DY30" i="36"/>
  <c r="DX30" i="36"/>
  <c r="DW30" i="36"/>
  <c r="DT30" i="36"/>
  <c r="DS30" i="36"/>
  <c r="DN30" i="36"/>
  <c r="DM30" i="36"/>
  <c r="DL30" i="36"/>
  <c r="DJ30" i="36"/>
  <c r="DI30" i="36"/>
  <c r="DH30" i="36"/>
  <c r="DG30" i="36"/>
  <c r="DF30" i="36"/>
  <c r="DE30" i="36"/>
  <c r="EK29" i="36"/>
  <c r="EJ29" i="36"/>
  <c r="EI29" i="36"/>
  <c r="EG29" i="36"/>
  <c r="EF29" i="36"/>
  <c r="EE29" i="36"/>
  <c r="EC29" i="36"/>
  <c r="EB29" i="36"/>
  <c r="EA29" i="36"/>
  <c r="DY29" i="36"/>
  <c r="DX29" i="36"/>
  <c r="DW29" i="36"/>
  <c r="DT29" i="36"/>
  <c r="DS29" i="36"/>
  <c r="DN29" i="36"/>
  <c r="DM29" i="36"/>
  <c r="DL29" i="36"/>
  <c r="DJ29" i="36"/>
  <c r="DI29" i="36"/>
  <c r="DH29" i="36"/>
  <c r="DG29" i="36"/>
  <c r="DF29" i="36"/>
  <c r="DE29" i="36"/>
  <c r="EK28" i="36"/>
  <c r="EJ28" i="36"/>
  <c r="EI28" i="36"/>
  <c r="EG28" i="36"/>
  <c r="EF28" i="36"/>
  <c r="EE28" i="36"/>
  <c r="EC28" i="36"/>
  <c r="EB28" i="36"/>
  <c r="EA28" i="36"/>
  <c r="DY28" i="36"/>
  <c r="DX28" i="36"/>
  <c r="DW28" i="36"/>
  <c r="DT28" i="36"/>
  <c r="DS28" i="36"/>
  <c r="DN28" i="36"/>
  <c r="DM28" i="36"/>
  <c r="DL28" i="36"/>
  <c r="DJ28" i="36"/>
  <c r="DI28" i="36"/>
  <c r="DH28" i="36"/>
  <c r="DG28" i="36"/>
  <c r="DF28" i="36"/>
  <c r="DK28" i="36" s="1"/>
  <c r="DE28" i="36"/>
  <c r="EK27" i="36"/>
  <c r="EJ27" i="36"/>
  <c r="EI27" i="36"/>
  <c r="EG27" i="36"/>
  <c r="EF27" i="36"/>
  <c r="EE27" i="36"/>
  <c r="EC27" i="36"/>
  <c r="EB27" i="36"/>
  <c r="EA27" i="36"/>
  <c r="DY27" i="36"/>
  <c r="DX27" i="36"/>
  <c r="DW27" i="36"/>
  <c r="DT27" i="36"/>
  <c r="DS27" i="36"/>
  <c r="DN27" i="36"/>
  <c r="DM27" i="36"/>
  <c r="DL27" i="36"/>
  <c r="DJ27" i="36"/>
  <c r="DI27" i="36"/>
  <c r="DH27" i="36"/>
  <c r="DG27" i="36"/>
  <c r="DF27" i="36"/>
  <c r="DE27" i="36"/>
  <c r="EK26" i="36"/>
  <c r="EJ26" i="36"/>
  <c r="EI26" i="36"/>
  <c r="EG26" i="36"/>
  <c r="EF26" i="36"/>
  <c r="EE26" i="36"/>
  <c r="EC26" i="36"/>
  <c r="EB26" i="36"/>
  <c r="EA26" i="36"/>
  <c r="DY26" i="36"/>
  <c r="DX26" i="36"/>
  <c r="DW26" i="36"/>
  <c r="DT26" i="36"/>
  <c r="DS26" i="36"/>
  <c r="DN26" i="36"/>
  <c r="DM26" i="36"/>
  <c r="DL26" i="36"/>
  <c r="DJ26" i="36"/>
  <c r="DI26" i="36"/>
  <c r="DH26" i="36"/>
  <c r="DG26" i="36"/>
  <c r="DF26" i="36"/>
  <c r="DE26" i="36"/>
  <c r="EK25" i="36"/>
  <c r="EJ25" i="36"/>
  <c r="EI25" i="36"/>
  <c r="EG25" i="36"/>
  <c r="EF25" i="36"/>
  <c r="EE25" i="36"/>
  <c r="EC25" i="36"/>
  <c r="EB25" i="36"/>
  <c r="EA25" i="36"/>
  <c r="DY25" i="36"/>
  <c r="DX25" i="36"/>
  <c r="DW25" i="36"/>
  <c r="DT25" i="36"/>
  <c r="DS25" i="36"/>
  <c r="DN25" i="36"/>
  <c r="DM25" i="36"/>
  <c r="DL25" i="36"/>
  <c r="DJ25" i="36"/>
  <c r="DI25" i="36"/>
  <c r="DH25" i="36"/>
  <c r="DG25" i="36"/>
  <c r="DF25" i="36"/>
  <c r="DE25" i="36"/>
  <c r="EK24" i="36"/>
  <c r="EJ24" i="36"/>
  <c r="EI24" i="36"/>
  <c r="EG24" i="36"/>
  <c r="EF24" i="36"/>
  <c r="EE24" i="36"/>
  <c r="EC24" i="36"/>
  <c r="EB24" i="36"/>
  <c r="EA24" i="36"/>
  <c r="DY24" i="36"/>
  <c r="DX24" i="36"/>
  <c r="DW24" i="36"/>
  <c r="DT24" i="36"/>
  <c r="DS24" i="36"/>
  <c r="DN24" i="36"/>
  <c r="DM24" i="36"/>
  <c r="DL24" i="36"/>
  <c r="DJ24" i="36"/>
  <c r="DI24" i="36"/>
  <c r="DH24" i="36"/>
  <c r="DG24" i="36"/>
  <c r="DF24" i="36"/>
  <c r="DK24" i="36" s="1"/>
  <c r="DE24" i="36"/>
  <c r="EK23" i="36"/>
  <c r="EJ23" i="36"/>
  <c r="EI23" i="36"/>
  <c r="EG23" i="36"/>
  <c r="EF23" i="36"/>
  <c r="EE23" i="36"/>
  <c r="EC23" i="36"/>
  <c r="EB23" i="36"/>
  <c r="EA23" i="36"/>
  <c r="DY23" i="36"/>
  <c r="DX23" i="36"/>
  <c r="DW23" i="36"/>
  <c r="DT23" i="36"/>
  <c r="DS23" i="36"/>
  <c r="DN23" i="36"/>
  <c r="DM23" i="36"/>
  <c r="DL23" i="36"/>
  <c r="DJ23" i="36"/>
  <c r="DI23" i="36"/>
  <c r="DH23" i="36"/>
  <c r="DG23" i="36"/>
  <c r="DF23" i="36"/>
  <c r="DE23" i="36"/>
  <c r="DK23" i="36" s="1"/>
  <c r="EK22" i="36"/>
  <c r="EJ22" i="36"/>
  <c r="EI22" i="36"/>
  <c r="EG22" i="36"/>
  <c r="EF22" i="36"/>
  <c r="EE22" i="36"/>
  <c r="EC22" i="36"/>
  <c r="EB22" i="36"/>
  <c r="EA22" i="36"/>
  <c r="DY22" i="36"/>
  <c r="DX22" i="36"/>
  <c r="DW22" i="36"/>
  <c r="DT22" i="36"/>
  <c r="DS22" i="36"/>
  <c r="DN22" i="36"/>
  <c r="DM22" i="36"/>
  <c r="DL22" i="36"/>
  <c r="DJ22" i="36"/>
  <c r="DI22" i="36"/>
  <c r="DH22" i="36"/>
  <c r="DK22" i="36" s="1"/>
  <c r="DG22" i="36"/>
  <c r="DF22" i="36"/>
  <c r="DE22" i="36"/>
  <c r="EK21" i="36"/>
  <c r="EJ21" i="36"/>
  <c r="EI21" i="36"/>
  <c r="EG21" i="36"/>
  <c r="EF21" i="36"/>
  <c r="EE21" i="36"/>
  <c r="EC21" i="36"/>
  <c r="EB21" i="36"/>
  <c r="EA21" i="36"/>
  <c r="DY21" i="36"/>
  <c r="DX21" i="36"/>
  <c r="DW21" i="36"/>
  <c r="DT21" i="36"/>
  <c r="DS21" i="36"/>
  <c r="DN21" i="36"/>
  <c r="DM21" i="36"/>
  <c r="DL21" i="36"/>
  <c r="DJ21" i="36"/>
  <c r="DI21" i="36"/>
  <c r="DH21" i="36"/>
  <c r="DG21" i="36"/>
  <c r="DK21" i="36" s="1"/>
  <c r="DF21" i="36"/>
  <c r="DE21" i="36"/>
  <c r="EK20" i="36"/>
  <c r="EJ20" i="36"/>
  <c r="EI20" i="36"/>
  <c r="EG20" i="36"/>
  <c r="EF20" i="36"/>
  <c r="EE20" i="36"/>
  <c r="EC20" i="36"/>
  <c r="EB20" i="36"/>
  <c r="EA20" i="36"/>
  <c r="DY20" i="36"/>
  <c r="DX20" i="36"/>
  <c r="DW20" i="36"/>
  <c r="DT20" i="36"/>
  <c r="DS20" i="36"/>
  <c r="DN20" i="36"/>
  <c r="DM20" i="36"/>
  <c r="DL20" i="36"/>
  <c r="DJ20" i="36"/>
  <c r="DI20" i="36"/>
  <c r="DH20" i="36"/>
  <c r="DG20" i="36"/>
  <c r="DF20" i="36"/>
  <c r="DK20" i="36" s="1"/>
  <c r="DE20" i="36"/>
  <c r="EK19" i="36"/>
  <c r="EJ19" i="36"/>
  <c r="EI19" i="36"/>
  <c r="EG19" i="36"/>
  <c r="EF19" i="36"/>
  <c r="EE19" i="36"/>
  <c r="EC19" i="36"/>
  <c r="EB19" i="36"/>
  <c r="EA19" i="36"/>
  <c r="DY19" i="36"/>
  <c r="DX19" i="36"/>
  <c r="DW19" i="36"/>
  <c r="DT19" i="36"/>
  <c r="DS19" i="36"/>
  <c r="DN19" i="36"/>
  <c r="DM19" i="36"/>
  <c r="DL19" i="36"/>
  <c r="DJ19" i="36"/>
  <c r="DI19" i="36"/>
  <c r="DH19" i="36"/>
  <c r="DG19" i="36"/>
  <c r="DF19" i="36"/>
  <c r="DE19" i="36"/>
  <c r="DK19" i="36" s="1"/>
  <c r="EK18" i="36"/>
  <c r="EJ18" i="36"/>
  <c r="EI18" i="36"/>
  <c r="EG18" i="36"/>
  <c r="EF18" i="36"/>
  <c r="EE18" i="36"/>
  <c r="EC18" i="36"/>
  <c r="EB18" i="36"/>
  <c r="EA18" i="36"/>
  <c r="DY18" i="36"/>
  <c r="DX18" i="36"/>
  <c r="DW18" i="36"/>
  <c r="DT18" i="36"/>
  <c r="DS18" i="36"/>
  <c r="DN18" i="36"/>
  <c r="DM18" i="36"/>
  <c r="DL18" i="36"/>
  <c r="DJ18" i="36"/>
  <c r="DI18" i="36"/>
  <c r="DH18" i="36"/>
  <c r="DG18" i="36"/>
  <c r="DF18" i="36"/>
  <c r="DE18" i="36"/>
  <c r="DK18" i="36" s="1"/>
  <c r="EK17" i="36"/>
  <c r="EJ17" i="36"/>
  <c r="EI17" i="36"/>
  <c r="EG17" i="36"/>
  <c r="EF17" i="36"/>
  <c r="EE17" i="36"/>
  <c r="EC17" i="36"/>
  <c r="EB17" i="36"/>
  <c r="EA17" i="36"/>
  <c r="DY17" i="36"/>
  <c r="DX17" i="36"/>
  <c r="DW17" i="36"/>
  <c r="DT17" i="36"/>
  <c r="DS17" i="36"/>
  <c r="DN17" i="36"/>
  <c r="DM17" i="36"/>
  <c r="DL17" i="36"/>
  <c r="DJ17" i="36"/>
  <c r="DI17" i="36"/>
  <c r="DH17" i="36"/>
  <c r="DG17" i="36"/>
  <c r="DF17" i="36"/>
  <c r="DE17" i="36"/>
  <c r="DK17" i="36" s="1"/>
  <c r="EK16" i="36"/>
  <c r="EJ16" i="36"/>
  <c r="EI16" i="36"/>
  <c r="EG16" i="36"/>
  <c r="EF16" i="36"/>
  <c r="EE16" i="36"/>
  <c r="EC16" i="36"/>
  <c r="EB16" i="36"/>
  <c r="EA16" i="36"/>
  <c r="DY16" i="36"/>
  <c r="DX16" i="36"/>
  <c r="DW16" i="36"/>
  <c r="DT16" i="36"/>
  <c r="DS16" i="36"/>
  <c r="DN16" i="36"/>
  <c r="DM16" i="36"/>
  <c r="DL16" i="36"/>
  <c r="DJ16" i="36"/>
  <c r="DI16" i="36"/>
  <c r="DH16" i="36"/>
  <c r="DG16" i="36"/>
  <c r="DF16" i="36"/>
  <c r="DE16" i="36"/>
  <c r="EK15" i="36"/>
  <c r="EJ15" i="36"/>
  <c r="EI15" i="36"/>
  <c r="EG15" i="36"/>
  <c r="EF15" i="36"/>
  <c r="EE15" i="36"/>
  <c r="EC15" i="36"/>
  <c r="EB15" i="36"/>
  <c r="EA15" i="36"/>
  <c r="DY15" i="36"/>
  <c r="DX15" i="36"/>
  <c r="DW15" i="36"/>
  <c r="DT15" i="36"/>
  <c r="DS15" i="36"/>
  <c r="DN15" i="36"/>
  <c r="DM15" i="36"/>
  <c r="DL15" i="36"/>
  <c r="DJ15" i="36"/>
  <c r="DI15" i="36"/>
  <c r="DH15" i="36"/>
  <c r="DG15" i="36"/>
  <c r="DF15" i="36"/>
  <c r="DE15" i="36"/>
  <c r="DK15" i="36" s="1"/>
  <c r="C12" i="36"/>
  <c r="C11" i="36"/>
  <c r="C10" i="36"/>
  <c r="A4" i="36"/>
  <c r="A3" i="36"/>
  <c r="A2" i="36"/>
  <c r="A1" i="36"/>
  <c r="DK65" i="36"/>
  <c r="DK74" i="36"/>
  <c r="DK42" i="36"/>
  <c r="DK53" i="36"/>
  <c r="DK16" i="36"/>
  <c r="DK32" i="36"/>
  <c r="DK26" i="36"/>
  <c r="DK29" i="36"/>
  <c r="DK27" i="36"/>
  <c r="DK43" i="36"/>
  <c r="DK55" i="36"/>
  <c r="DK64" i="36"/>
  <c r="DA114" i="30"/>
  <c r="CZ114" i="30"/>
  <c r="DA113" i="30"/>
  <c r="CZ113" i="30"/>
  <c r="DA112" i="30"/>
  <c r="CZ112" i="30"/>
  <c r="DA111" i="30"/>
  <c r="CZ111" i="30"/>
  <c r="DA110" i="30"/>
  <c r="CZ110" i="30"/>
  <c r="DA109" i="30"/>
  <c r="CZ109" i="30"/>
  <c r="DA84" i="30"/>
  <c r="CZ84" i="30"/>
  <c r="DA83" i="30"/>
  <c r="CZ83" i="30"/>
  <c r="DA82" i="30"/>
  <c r="CZ82" i="30"/>
  <c r="DA81" i="30"/>
  <c r="CZ81" i="30"/>
  <c r="DA80" i="30"/>
  <c r="CZ80" i="30"/>
  <c r="DA79" i="30"/>
  <c r="CZ79" i="30"/>
  <c r="DA54" i="30"/>
  <c r="CZ54" i="30"/>
  <c r="DA53" i="30"/>
  <c r="CZ53" i="30"/>
  <c r="DA52" i="30"/>
  <c r="CZ52" i="30"/>
  <c r="DA51" i="30"/>
  <c r="CZ51" i="30"/>
  <c r="DA50" i="30"/>
  <c r="CZ50" i="30"/>
  <c r="DA49" i="30"/>
  <c r="CZ49" i="30"/>
  <c r="CZ20" i="30"/>
  <c r="DA20" i="30"/>
  <c r="CZ21" i="30"/>
  <c r="DA21" i="30"/>
  <c r="CZ22" i="30"/>
  <c r="DA22" i="30"/>
  <c r="CZ23" i="30"/>
  <c r="DA23" i="30"/>
  <c r="CZ24" i="30"/>
  <c r="DA24" i="30"/>
  <c r="DA19" i="30"/>
  <c r="CZ19" i="30"/>
  <c r="CO38" i="30"/>
  <c r="CN38" i="30"/>
  <c r="CM38" i="30"/>
  <c r="CO37" i="30"/>
  <c r="CN37" i="30"/>
  <c r="CM37" i="30"/>
  <c r="CO36" i="30"/>
  <c r="CN36" i="30"/>
  <c r="CM36" i="30"/>
  <c r="CO35" i="30"/>
  <c r="CN35" i="30"/>
  <c r="CM35" i="30"/>
  <c r="CO34" i="30"/>
  <c r="CN34" i="30"/>
  <c r="CM34" i="30"/>
  <c r="CO33" i="30"/>
  <c r="CN33" i="30"/>
  <c r="CM33" i="30"/>
  <c r="CO32" i="30"/>
  <c r="CN32" i="30"/>
  <c r="CM32" i="30"/>
  <c r="CO31" i="30"/>
  <c r="CN31" i="30"/>
  <c r="CM31" i="30"/>
  <c r="CO30" i="30"/>
  <c r="CN30" i="30"/>
  <c r="CM30" i="30"/>
  <c r="CO29" i="30"/>
  <c r="CN29" i="30"/>
  <c r="CM29" i="30"/>
  <c r="CO28" i="30"/>
  <c r="CN28" i="30"/>
  <c r="CM28" i="30"/>
  <c r="CO27" i="30"/>
  <c r="CN27" i="30"/>
  <c r="CM27" i="30"/>
  <c r="CO26" i="30"/>
  <c r="CN26" i="30"/>
  <c r="CM26" i="30"/>
  <c r="CO25" i="30"/>
  <c r="CN25" i="30"/>
  <c r="CM25" i="30"/>
  <c r="CO24" i="30"/>
  <c r="CN24" i="30"/>
  <c r="CM24" i="30"/>
  <c r="CO23" i="30"/>
  <c r="CN23" i="30"/>
  <c r="CM23" i="30"/>
  <c r="CO22" i="30"/>
  <c r="CN22" i="30"/>
  <c r="CM22" i="30"/>
  <c r="CO21" i="30"/>
  <c r="CN21" i="30"/>
  <c r="CM21" i="30"/>
  <c r="CO20" i="30"/>
  <c r="CN20" i="30"/>
  <c r="CM20" i="30"/>
  <c r="CO19" i="30"/>
  <c r="CN19" i="30"/>
  <c r="CM19" i="30"/>
  <c r="CO18" i="30"/>
  <c r="CN18" i="30"/>
  <c r="CM18" i="30"/>
  <c r="CO17" i="30"/>
  <c r="CN17" i="30"/>
  <c r="CM17" i="30"/>
  <c r="CO16" i="30"/>
  <c r="CN16" i="30"/>
  <c r="CM16" i="30"/>
  <c r="CO15" i="30"/>
  <c r="CN15" i="30"/>
  <c r="CM15" i="30"/>
  <c r="CK38" i="30"/>
  <c r="CJ38" i="30"/>
  <c r="CI38" i="30"/>
  <c r="CK37" i="30"/>
  <c r="CJ37" i="30"/>
  <c r="CI37" i="30"/>
  <c r="CK36" i="30"/>
  <c r="CJ36" i="30"/>
  <c r="CI36" i="30"/>
  <c r="CK35" i="30"/>
  <c r="CJ35" i="30"/>
  <c r="CI35" i="30"/>
  <c r="CK34" i="30"/>
  <c r="CJ34" i="30"/>
  <c r="CI34" i="30"/>
  <c r="CK33" i="30"/>
  <c r="CJ33" i="30"/>
  <c r="CI33" i="30"/>
  <c r="CK32" i="30"/>
  <c r="CJ32" i="30"/>
  <c r="CI32" i="30"/>
  <c r="CK31" i="30"/>
  <c r="CJ31" i="30"/>
  <c r="CI31" i="30"/>
  <c r="CK30" i="30"/>
  <c r="CJ30" i="30"/>
  <c r="CI30" i="30"/>
  <c r="CK29" i="30"/>
  <c r="CJ29" i="30"/>
  <c r="CI29" i="30"/>
  <c r="CK28" i="30"/>
  <c r="CJ28" i="30"/>
  <c r="CI28" i="30"/>
  <c r="CK27" i="30"/>
  <c r="CJ27" i="30"/>
  <c r="CI27" i="30"/>
  <c r="CK26" i="30"/>
  <c r="CJ26" i="30"/>
  <c r="CI26" i="30"/>
  <c r="CK25" i="30"/>
  <c r="CJ25" i="30"/>
  <c r="CI25" i="30"/>
  <c r="CK24" i="30"/>
  <c r="CJ24" i="30"/>
  <c r="CI24" i="30"/>
  <c r="CK23" i="30"/>
  <c r="CJ23" i="30"/>
  <c r="CI23" i="30"/>
  <c r="CK22" i="30"/>
  <c r="CJ22" i="30"/>
  <c r="CI22" i="30"/>
  <c r="CK21" i="30"/>
  <c r="CJ21" i="30"/>
  <c r="CI21" i="30"/>
  <c r="CK20" i="30"/>
  <c r="CJ20" i="30"/>
  <c r="CI20" i="30"/>
  <c r="CK19" i="30"/>
  <c r="CJ19" i="30"/>
  <c r="CI19" i="30"/>
  <c r="CK18" i="30"/>
  <c r="CJ18" i="30"/>
  <c r="CI18" i="30"/>
  <c r="CK17" i="30"/>
  <c r="CJ17" i="30"/>
  <c r="CI17" i="30"/>
  <c r="CK16" i="30"/>
  <c r="CJ16" i="30"/>
  <c r="CI16" i="30"/>
  <c r="CK15" i="30"/>
  <c r="CJ15" i="30"/>
  <c r="CI15" i="30"/>
  <c r="CG38" i="30"/>
  <c r="CF38" i="30"/>
  <c r="CE38" i="30"/>
  <c r="CG37" i="30"/>
  <c r="CF37" i="30"/>
  <c r="CE37" i="30"/>
  <c r="CG36" i="30"/>
  <c r="CF36" i="30"/>
  <c r="CE36" i="30"/>
  <c r="CG35" i="30"/>
  <c r="CF35" i="30"/>
  <c r="CE35" i="30"/>
  <c r="CG34" i="30"/>
  <c r="CF34" i="30"/>
  <c r="CE34" i="30"/>
  <c r="CG33" i="30"/>
  <c r="CF33" i="30"/>
  <c r="CE33" i="30"/>
  <c r="CG32" i="30"/>
  <c r="CF32" i="30"/>
  <c r="CE32" i="30"/>
  <c r="CG31" i="30"/>
  <c r="CF31" i="30"/>
  <c r="CE31" i="30"/>
  <c r="CG30" i="30"/>
  <c r="CF30" i="30"/>
  <c r="CE30" i="30"/>
  <c r="CG29" i="30"/>
  <c r="CF29" i="30"/>
  <c r="CE29" i="30"/>
  <c r="CG28" i="30"/>
  <c r="CF28" i="30"/>
  <c r="CE28" i="30"/>
  <c r="CG27" i="30"/>
  <c r="CF27" i="30"/>
  <c r="CE27" i="30"/>
  <c r="CG26" i="30"/>
  <c r="CF26" i="30"/>
  <c r="CE26" i="30"/>
  <c r="CG25" i="30"/>
  <c r="CF25" i="30"/>
  <c r="CE25" i="30"/>
  <c r="CG24" i="30"/>
  <c r="CF24" i="30"/>
  <c r="CE24" i="30"/>
  <c r="CG23" i="30"/>
  <c r="CF23" i="30"/>
  <c r="CE23" i="30"/>
  <c r="CG22" i="30"/>
  <c r="CF22" i="30"/>
  <c r="CE22" i="30"/>
  <c r="CG21" i="30"/>
  <c r="CF21" i="30"/>
  <c r="CE21" i="30"/>
  <c r="CG20" i="30"/>
  <c r="CF20" i="30"/>
  <c r="CE20" i="30"/>
  <c r="CG19" i="30"/>
  <c r="CF19" i="30"/>
  <c r="CE19" i="30"/>
  <c r="CG18" i="30"/>
  <c r="CF18" i="30"/>
  <c r="CE18" i="30"/>
  <c r="CG17" i="30"/>
  <c r="CF17" i="30"/>
  <c r="CE17" i="30"/>
  <c r="CG16" i="30"/>
  <c r="CF16" i="30"/>
  <c r="CE16" i="30"/>
  <c r="CG15" i="30"/>
  <c r="CF15" i="30"/>
  <c r="CE15" i="30"/>
  <c r="CC38" i="30"/>
  <c r="CB38" i="30"/>
  <c r="CA38" i="30"/>
  <c r="CC37" i="30"/>
  <c r="CB37" i="30"/>
  <c r="CA37" i="30"/>
  <c r="CC36" i="30"/>
  <c r="CB36" i="30"/>
  <c r="CA36" i="30"/>
  <c r="CC35" i="30"/>
  <c r="CB35" i="30"/>
  <c r="CA35" i="30"/>
  <c r="CC34" i="30"/>
  <c r="CB34" i="30"/>
  <c r="CA34" i="30"/>
  <c r="CC33" i="30"/>
  <c r="CB33" i="30"/>
  <c r="CA33" i="30"/>
  <c r="CC32" i="30"/>
  <c r="CB32" i="30"/>
  <c r="CA32" i="30"/>
  <c r="CC31" i="30"/>
  <c r="CB31" i="30"/>
  <c r="CA31" i="30"/>
  <c r="CC30" i="30"/>
  <c r="CB30" i="30"/>
  <c r="CA30" i="30"/>
  <c r="CC29" i="30"/>
  <c r="CB29" i="30"/>
  <c r="CA29" i="30"/>
  <c r="CC28" i="30"/>
  <c r="CB28" i="30"/>
  <c r="CA28" i="30"/>
  <c r="CC27" i="30"/>
  <c r="CB27" i="30"/>
  <c r="CA27" i="30"/>
  <c r="CC26" i="30"/>
  <c r="CB26" i="30"/>
  <c r="CA26" i="30"/>
  <c r="CC25" i="30"/>
  <c r="CB25" i="30"/>
  <c r="CA25" i="30"/>
  <c r="CC24" i="30"/>
  <c r="CB24" i="30"/>
  <c r="CA24" i="30"/>
  <c r="CC23" i="30"/>
  <c r="CB23" i="30"/>
  <c r="CA23" i="30"/>
  <c r="CC22" i="30"/>
  <c r="CB22" i="30"/>
  <c r="CA22" i="30"/>
  <c r="CC21" i="30"/>
  <c r="CB21" i="30"/>
  <c r="CA21" i="30"/>
  <c r="CC20" i="30"/>
  <c r="CB20" i="30"/>
  <c r="CA20" i="30"/>
  <c r="CC19" i="30"/>
  <c r="CB19" i="30"/>
  <c r="CA19" i="30"/>
  <c r="CC18" i="30"/>
  <c r="CB18" i="30"/>
  <c r="CA18" i="30"/>
  <c r="CC17" i="30"/>
  <c r="CB17" i="30"/>
  <c r="CA17" i="30"/>
  <c r="CC16" i="30"/>
  <c r="CB16" i="30"/>
  <c r="CA16" i="30"/>
  <c r="CC15" i="30"/>
  <c r="CB15" i="30"/>
  <c r="CA15" i="30"/>
  <c r="BW16" i="30"/>
  <c r="BX16" i="30"/>
  <c r="BY16" i="30"/>
  <c r="BW17" i="30"/>
  <c r="BX17" i="30"/>
  <c r="BY17" i="30"/>
  <c r="BW18" i="30"/>
  <c r="BX18" i="30"/>
  <c r="BY18" i="30"/>
  <c r="BW19" i="30"/>
  <c r="BX19" i="30"/>
  <c r="BY19" i="30"/>
  <c r="BW20" i="30"/>
  <c r="BX20" i="30"/>
  <c r="BY20" i="30"/>
  <c r="BW21" i="30"/>
  <c r="BX21" i="30"/>
  <c r="BY21" i="30"/>
  <c r="BW22" i="30"/>
  <c r="BX22" i="30"/>
  <c r="BY22" i="30"/>
  <c r="BW23" i="30"/>
  <c r="BX23" i="30"/>
  <c r="BY23" i="30"/>
  <c r="BW24" i="30"/>
  <c r="BX24" i="30"/>
  <c r="BY24" i="30"/>
  <c r="BW25" i="30"/>
  <c r="BX25" i="30"/>
  <c r="BY25" i="30"/>
  <c r="BW26" i="30"/>
  <c r="BX26" i="30"/>
  <c r="BY26" i="30"/>
  <c r="BW27" i="30"/>
  <c r="BX27" i="30"/>
  <c r="BY27" i="30"/>
  <c r="BW28" i="30"/>
  <c r="BX28" i="30"/>
  <c r="BY28" i="30"/>
  <c r="BW29" i="30"/>
  <c r="BX29" i="30"/>
  <c r="BY29" i="30"/>
  <c r="BW30" i="30"/>
  <c r="BX30" i="30"/>
  <c r="BY30" i="30"/>
  <c r="BW31" i="30"/>
  <c r="BX31" i="30"/>
  <c r="BY31" i="30"/>
  <c r="BW32" i="30"/>
  <c r="BX32" i="30"/>
  <c r="BY32" i="30"/>
  <c r="BW33" i="30"/>
  <c r="BX33" i="30"/>
  <c r="BY33" i="30"/>
  <c r="BW34" i="30"/>
  <c r="BX34" i="30"/>
  <c r="BY34" i="30"/>
  <c r="BW35" i="30"/>
  <c r="BX35" i="30"/>
  <c r="BY35" i="30"/>
  <c r="BW36" i="30"/>
  <c r="BX36" i="30"/>
  <c r="BY36" i="30"/>
  <c r="BW37" i="30"/>
  <c r="BX37" i="30"/>
  <c r="BY37" i="30"/>
  <c r="BW38" i="30"/>
  <c r="BX38" i="30"/>
  <c r="BY38" i="30"/>
  <c r="BY15" i="30"/>
  <c r="BX15" i="30"/>
  <c r="BW15" i="30"/>
  <c r="BO16" i="30"/>
  <c r="BP16" i="30"/>
  <c r="BO17" i="30"/>
  <c r="BP17" i="30"/>
  <c r="BO18" i="30"/>
  <c r="BP18" i="30"/>
  <c r="BO19" i="30"/>
  <c r="BP19" i="30"/>
  <c r="BO20" i="30"/>
  <c r="BP20" i="30"/>
  <c r="BO21" i="30"/>
  <c r="BP21" i="30"/>
  <c r="BO22" i="30"/>
  <c r="BP22" i="30"/>
  <c r="BO23" i="30"/>
  <c r="BP23" i="30"/>
  <c r="BO24" i="30"/>
  <c r="BP24" i="30"/>
  <c r="BO25" i="30"/>
  <c r="BP25" i="30"/>
  <c r="BO26" i="30"/>
  <c r="BP26" i="30"/>
  <c r="BO27" i="30"/>
  <c r="BP27" i="30"/>
  <c r="BO28" i="30"/>
  <c r="BP28" i="30"/>
  <c r="BO29" i="30"/>
  <c r="BP29" i="30"/>
  <c r="BO30" i="30"/>
  <c r="BP30" i="30"/>
  <c r="BO31" i="30"/>
  <c r="BP31" i="30"/>
  <c r="BO32" i="30"/>
  <c r="BP32" i="30"/>
  <c r="BO33" i="30"/>
  <c r="BP33" i="30"/>
  <c r="BO34" i="30"/>
  <c r="BP34" i="30"/>
  <c r="BO35" i="30"/>
  <c r="BP35" i="30"/>
  <c r="BO36" i="30"/>
  <c r="BP36" i="30"/>
  <c r="BO37" i="30"/>
  <c r="BP37" i="30"/>
  <c r="BO38" i="30"/>
  <c r="BP38" i="30"/>
  <c r="BO39" i="30"/>
  <c r="BP39" i="30"/>
  <c r="BO40" i="30"/>
  <c r="BP40" i="30"/>
  <c r="BO41" i="30"/>
  <c r="BP41" i="30"/>
  <c r="BO42" i="30"/>
  <c r="BP42" i="30"/>
  <c r="BO43" i="30"/>
  <c r="BP43" i="30"/>
  <c r="BO44" i="30"/>
  <c r="BP44" i="30"/>
  <c r="BO45" i="30"/>
  <c r="BP45" i="30"/>
  <c r="BO46" i="30"/>
  <c r="BP46" i="30"/>
  <c r="BO47" i="30"/>
  <c r="BP47" i="30"/>
  <c r="BO48" i="30"/>
  <c r="BP48" i="30"/>
  <c r="BO49" i="30"/>
  <c r="BP49" i="30"/>
  <c r="BO50" i="30"/>
  <c r="BP50" i="30"/>
  <c r="BO51" i="30"/>
  <c r="BP51" i="30"/>
  <c r="BO52" i="30"/>
  <c r="BP52" i="30"/>
  <c r="BO53" i="30"/>
  <c r="BP53" i="30"/>
  <c r="BO54" i="30"/>
  <c r="BP54" i="30"/>
  <c r="BO55" i="30"/>
  <c r="BP55" i="30"/>
  <c r="BO56" i="30"/>
  <c r="BP56" i="30"/>
  <c r="BO57" i="30"/>
  <c r="BP57" i="30"/>
  <c r="BO58" i="30"/>
  <c r="BP58" i="30"/>
  <c r="BO59" i="30"/>
  <c r="BP59" i="30"/>
  <c r="BO60" i="30"/>
  <c r="BP60" i="30"/>
  <c r="BO61" i="30"/>
  <c r="BP61" i="30"/>
  <c r="BO62" i="30"/>
  <c r="BP62" i="30"/>
  <c r="BO63" i="30"/>
  <c r="BP63" i="30"/>
  <c r="BO64" i="30"/>
  <c r="BP64" i="30"/>
  <c r="BO65" i="30"/>
  <c r="BP65" i="30"/>
  <c r="BO66" i="30"/>
  <c r="BP66" i="30"/>
  <c r="BO67" i="30"/>
  <c r="BP67" i="30"/>
  <c r="BO68" i="30"/>
  <c r="BP68" i="30"/>
  <c r="BO69" i="30"/>
  <c r="BP69" i="30"/>
  <c r="BO70" i="30"/>
  <c r="BP70" i="30"/>
  <c r="BO71" i="30"/>
  <c r="BP71" i="30"/>
  <c r="BO72" i="30"/>
  <c r="BP72" i="30"/>
  <c r="BO73" i="30"/>
  <c r="BP73" i="30"/>
  <c r="BO74" i="30"/>
  <c r="BP74" i="30"/>
  <c r="BP15" i="30"/>
  <c r="BO15" i="30"/>
  <c r="BN16" i="30"/>
  <c r="BN17" i="30"/>
  <c r="BN18" i="30"/>
  <c r="BN19" i="30"/>
  <c r="BN20" i="30"/>
  <c r="BN21" i="30"/>
  <c r="BN22" i="30"/>
  <c r="BN23" i="30"/>
  <c r="BN24" i="30"/>
  <c r="BN25" i="30"/>
  <c r="BN26" i="30"/>
  <c r="BN27" i="30"/>
  <c r="BN28" i="30"/>
  <c r="BN29" i="30"/>
  <c r="BN30" i="30"/>
  <c r="BN31" i="30"/>
  <c r="BN32" i="30"/>
  <c r="BN33" i="30"/>
  <c r="BN34" i="30"/>
  <c r="BN35" i="30"/>
  <c r="BN36" i="30"/>
  <c r="BN37" i="30"/>
  <c r="BN38" i="30"/>
  <c r="BN39" i="30"/>
  <c r="BN40" i="30"/>
  <c r="BN41" i="30"/>
  <c r="BN42" i="30"/>
  <c r="BN43" i="30"/>
  <c r="BN44" i="30"/>
  <c r="BN45" i="30"/>
  <c r="BN46" i="30"/>
  <c r="BN47" i="30"/>
  <c r="BN48" i="30"/>
  <c r="BN49" i="30"/>
  <c r="BN50" i="30"/>
  <c r="BN51" i="30"/>
  <c r="BN52" i="30"/>
  <c r="BN53" i="30"/>
  <c r="BN54" i="30"/>
  <c r="BN55" i="30"/>
  <c r="BN56" i="30"/>
  <c r="BN57" i="30"/>
  <c r="BN58" i="30"/>
  <c r="BN59" i="30"/>
  <c r="BN60" i="30"/>
  <c r="BN61" i="30"/>
  <c r="BN62" i="30"/>
  <c r="BN63" i="30"/>
  <c r="BN64" i="30"/>
  <c r="BN65" i="30"/>
  <c r="BN66" i="30"/>
  <c r="BN67" i="30"/>
  <c r="BN68" i="30"/>
  <c r="BN69" i="30"/>
  <c r="BN70" i="30"/>
  <c r="BN71" i="30"/>
  <c r="BN72" i="30"/>
  <c r="BN73" i="30"/>
  <c r="BN74" i="30"/>
  <c r="BN15" i="30"/>
  <c r="BL15" i="30"/>
  <c r="BG15" i="30"/>
  <c r="BH15" i="30"/>
  <c r="BI15" i="30"/>
  <c r="BJ15" i="30"/>
  <c r="BK15" i="30"/>
  <c r="BG17" i="30"/>
  <c r="BH17" i="30"/>
  <c r="BM17" i="30" s="1"/>
  <c r="BI17" i="30"/>
  <c r="BJ17" i="30"/>
  <c r="BK17" i="30"/>
  <c r="BL17" i="30"/>
  <c r="BG18" i="30"/>
  <c r="BH18" i="30"/>
  <c r="BI18" i="30"/>
  <c r="BM18" i="30" s="1"/>
  <c r="BJ18" i="30"/>
  <c r="BK18" i="30"/>
  <c r="BL18" i="30"/>
  <c r="BG19" i="30"/>
  <c r="BM19" i="30" s="1"/>
  <c r="BH19" i="30"/>
  <c r="BI19" i="30"/>
  <c r="BJ19" i="30"/>
  <c r="BK19" i="30"/>
  <c r="BL19" i="30"/>
  <c r="BG20" i="30"/>
  <c r="BH20" i="30"/>
  <c r="BI20" i="30"/>
  <c r="BJ20" i="30"/>
  <c r="BK20" i="30"/>
  <c r="BL20" i="30"/>
  <c r="BG21" i="30"/>
  <c r="BM21" i="30" s="1"/>
  <c r="BH21" i="30"/>
  <c r="BI21" i="30"/>
  <c r="BJ21" i="30"/>
  <c r="BK21" i="30"/>
  <c r="BL21" i="30"/>
  <c r="BG22" i="30"/>
  <c r="BH22" i="30"/>
  <c r="BI22" i="30"/>
  <c r="BJ22" i="30"/>
  <c r="BK22" i="30"/>
  <c r="BL22" i="30"/>
  <c r="BG23" i="30"/>
  <c r="BH23" i="30"/>
  <c r="BI23" i="30"/>
  <c r="BJ23" i="30"/>
  <c r="BK23" i="30"/>
  <c r="BL23" i="30"/>
  <c r="BG24" i="30"/>
  <c r="BH24" i="30"/>
  <c r="BI24" i="30"/>
  <c r="BJ24" i="30"/>
  <c r="BK24" i="30"/>
  <c r="BL24" i="30"/>
  <c r="BG25" i="30"/>
  <c r="BH25" i="30"/>
  <c r="BI25" i="30"/>
  <c r="BJ25" i="30"/>
  <c r="BK25" i="30"/>
  <c r="BL25" i="30"/>
  <c r="BG26" i="30"/>
  <c r="BH26" i="30"/>
  <c r="BI26" i="30"/>
  <c r="BJ26" i="30"/>
  <c r="BM26" i="30" s="1"/>
  <c r="BK26" i="30"/>
  <c r="BL26" i="30"/>
  <c r="BG27" i="30"/>
  <c r="BH27" i="30"/>
  <c r="BM27" i="30" s="1"/>
  <c r="BI27" i="30"/>
  <c r="BJ27" i="30"/>
  <c r="BK27" i="30"/>
  <c r="BL27" i="30"/>
  <c r="BG28" i="30"/>
  <c r="BH28" i="30"/>
  <c r="BI28" i="30"/>
  <c r="BJ28" i="30"/>
  <c r="BK28" i="30"/>
  <c r="BL28" i="30"/>
  <c r="BG29" i="30"/>
  <c r="BM29" i="30" s="1"/>
  <c r="BH29" i="30"/>
  <c r="BI29" i="30"/>
  <c r="BJ29" i="30"/>
  <c r="BK29" i="30"/>
  <c r="BL29" i="30"/>
  <c r="BG30" i="30"/>
  <c r="BH30" i="30"/>
  <c r="BI30" i="30"/>
  <c r="BJ30" i="30"/>
  <c r="BM30" i="30" s="1"/>
  <c r="BK30" i="30"/>
  <c r="BL30" i="30"/>
  <c r="BG31" i="30"/>
  <c r="BH31" i="30"/>
  <c r="BI31" i="30"/>
  <c r="BJ31" i="30"/>
  <c r="BK31" i="30"/>
  <c r="BL31" i="30"/>
  <c r="BG32" i="30"/>
  <c r="BH32" i="30"/>
  <c r="BI32" i="30"/>
  <c r="BM32" i="30" s="1"/>
  <c r="BJ32" i="30"/>
  <c r="BK32" i="30"/>
  <c r="BL32" i="30"/>
  <c r="BG33" i="30"/>
  <c r="BM33" i="30" s="1"/>
  <c r="BH33" i="30"/>
  <c r="BI33" i="30"/>
  <c r="BJ33" i="30"/>
  <c r="BK33" i="30"/>
  <c r="BL33" i="30"/>
  <c r="BG34" i="30"/>
  <c r="BH34" i="30"/>
  <c r="BI34" i="30"/>
  <c r="BM34" i="30" s="1"/>
  <c r="BJ34" i="30"/>
  <c r="BK34" i="30"/>
  <c r="BL34" i="30"/>
  <c r="BG35" i="30"/>
  <c r="BH35" i="30"/>
  <c r="BI35" i="30"/>
  <c r="BJ35" i="30"/>
  <c r="BK35" i="30"/>
  <c r="BL35" i="30"/>
  <c r="BG36" i="30"/>
  <c r="BH36" i="30"/>
  <c r="BI36" i="30"/>
  <c r="BJ36" i="30"/>
  <c r="BK36" i="30"/>
  <c r="BL36" i="30"/>
  <c r="BG37" i="30"/>
  <c r="BH37" i="30"/>
  <c r="BM37" i="30" s="1"/>
  <c r="BI37" i="30"/>
  <c r="BJ37" i="30"/>
  <c r="BK37" i="30"/>
  <c r="BL37" i="30"/>
  <c r="BG38" i="30"/>
  <c r="BH38" i="30"/>
  <c r="BI38" i="30"/>
  <c r="BM38" i="30" s="1"/>
  <c r="BJ38" i="30"/>
  <c r="BK38" i="30"/>
  <c r="BL38" i="30"/>
  <c r="BG39" i="30"/>
  <c r="BH39" i="30"/>
  <c r="BI39" i="30"/>
  <c r="BJ39" i="30"/>
  <c r="BK39" i="30"/>
  <c r="BL39" i="30"/>
  <c r="BG40" i="30"/>
  <c r="BH40" i="30"/>
  <c r="BI40" i="30"/>
  <c r="BJ40" i="30"/>
  <c r="BK40" i="30"/>
  <c r="BL40" i="30"/>
  <c r="BG41" i="30"/>
  <c r="BH41" i="30"/>
  <c r="BM41" i="30" s="1"/>
  <c r="BI41" i="30"/>
  <c r="BJ41" i="30"/>
  <c r="BK41" i="30"/>
  <c r="BL41" i="30"/>
  <c r="BG42" i="30"/>
  <c r="BH42" i="30"/>
  <c r="BI42" i="30"/>
  <c r="BJ42" i="30"/>
  <c r="BK42" i="30"/>
  <c r="BL42" i="30"/>
  <c r="BG43" i="30"/>
  <c r="BH43" i="30"/>
  <c r="BI43" i="30"/>
  <c r="BJ43" i="30"/>
  <c r="BK43" i="30"/>
  <c r="BL43" i="30"/>
  <c r="BG44" i="30"/>
  <c r="BH44" i="30"/>
  <c r="BI44" i="30"/>
  <c r="BJ44" i="30"/>
  <c r="BM44" i="30" s="1"/>
  <c r="BK44" i="30"/>
  <c r="BL44" i="30"/>
  <c r="BG45" i="30"/>
  <c r="BM45" i="30" s="1"/>
  <c r="BH45" i="30"/>
  <c r="BI45" i="30"/>
  <c r="BJ45" i="30"/>
  <c r="BK45" i="30"/>
  <c r="BL45" i="30"/>
  <c r="BG46" i="30"/>
  <c r="BH46" i="30"/>
  <c r="BI46" i="30"/>
  <c r="BM46" i="30" s="1"/>
  <c r="BJ46" i="30"/>
  <c r="BK46" i="30"/>
  <c r="BL46" i="30"/>
  <c r="BG47" i="30"/>
  <c r="BM47" i="30" s="1"/>
  <c r="BH47" i="30"/>
  <c r="BI47" i="30"/>
  <c r="BJ47" i="30"/>
  <c r="BK47" i="30"/>
  <c r="BL47" i="30"/>
  <c r="BG48" i="30"/>
  <c r="BH48" i="30"/>
  <c r="BI48" i="30"/>
  <c r="BM48" i="30" s="1"/>
  <c r="BJ48" i="30"/>
  <c r="BK48" i="30"/>
  <c r="BL48" i="30"/>
  <c r="BG49" i="30"/>
  <c r="BH49" i="30"/>
  <c r="BI49" i="30"/>
  <c r="BJ49" i="30"/>
  <c r="BK49" i="30"/>
  <c r="BL49" i="30"/>
  <c r="BG50" i="30"/>
  <c r="BH50" i="30"/>
  <c r="BI50" i="30"/>
  <c r="BJ50" i="30"/>
  <c r="BK50" i="30"/>
  <c r="BL50" i="30"/>
  <c r="BG51" i="30"/>
  <c r="BH51" i="30"/>
  <c r="BI51" i="30"/>
  <c r="BJ51" i="30"/>
  <c r="BK51" i="30"/>
  <c r="BL51" i="30"/>
  <c r="BG52" i="30"/>
  <c r="BH52" i="30"/>
  <c r="BI52" i="30"/>
  <c r="BM52" i="30" s="1"/>
  <c r="BJ52" i="30"/>
  <c r="BK52" i="30"/>
  <c r="BL52" i="30"/>
  <c r="BG53" i="30"/>
  <c r="BH53" i="30"/>
  <c r="BM53" i="30" s="1"/>
  <c r="BI53" i="30"/>
  <c r="BJ53" i="30"/>
  <c r="BK53" i="30"/>
  <c r="BL53" i="30"/>
  <c r="BG54" i="30"/>
  <c r="BH54" i="30"/>
  <c r="BI54" i="30"/>
  <c r="BJ54" i="30"/>
  <c r="BK54" i="30"/>
  <c r="BL54" i="30"/>
  <c r="BG55" i="30"/>
  <c r="BM55" i="30" s="1"/>
  <c r="BH55" i="30"/>
  <c r="BI55" i="30"/>
  <c r="BJ55" i="30"/>
  <c r="BK55" i="30"/>
  <c r="BL55" i="30"/>
  <c r="BG56" i="30"/>
  <c r="BH56" i="30"/>
  <c r="BI56" i="30"/>
  <c r="BJ56" i="30"/>
  <c r="BM56" i="30" s="1"/>
  <c r="BK56" i="30"/>
  <c r="BL56" i="30"/>
  <c r="BG57" i="30"/>
  <c r="BM57" i="30" s="1"/>
  <c r="BH57" i="30"/>
  <c r="BI57" i="30"/>
  <c r="BJ57" i="30"/>
  <c r="BK57" i="30"/>
  <c r="BL57" i="30"/>
  <c r="BG58" i="30"/>
  <c r="BH58" i="30"/>
  <c r="BI58" i="30"/>
  <c r="BJ58" i="30"/>
  <c r="BK58" i="30"/>
  <c r="BL58" i="30"/>
  <c r="BG59" i="30"/>
  <c r="BH59" i="30"/>
  <c r="BI59" i="30"/>
  <c r="BJ59" i="30"/>
  <c r="BK59" i="30"/>
  <c r="BL59" i="30"/>
  <c r="BG60" i="30"/>
  <c r="BH60" i="30"/>
  <c r="BI60" i="30"/>
  <c r="BM60" i="30" s="1"/>
  <c r="BJ60" i="30"/>
  <c r="BK60" i="30"/>
  <c r="BL60" i="30"/>
  <c r="BG61" i="30"/>
  <c r="BH61" i="30"/>
  <c r="BI61" i="30"/>
  <c r="BJ61" i="30"/>
  <c r="BK61" i="30"/>
  <c r="BL61" i="30"/>
  <c r="BG62" i="30"/>
  <c r="BH62" i="30"/>
  <c r="BI62" i="30"/>
  <c r="BM62" i="30" s="1"/>
  <c r="BJ62" i="30"/>
  <c r="BK62" i="30"/>
  <c r="BL62" i="30"/>
  <c r="BG63" i="30"/>
  <c r="BH63" i="30"/>
  <c r="BI63" i="30"/>
  <c r="BJ63" i="30"/>
  <c r="BK63" i="30"/>
  <c r="BL63" i="30"/>
  <c r="BG64" i="30"/>
  <c r="BH64" i="30"/>
  <c r="BI64" i="30"/>
  <c r="BJ64" i="30"/>
  <c r="BK64" i="30"/>
  <c r="BL64" i="30"/>
  <c r="BG65" i="30"/>
  <c r="BH65" i="30"/>
  <c r="BM65" i="30" s="1"/>
  <c r="BI65" i="30"/>
  <c r="BJ65" i="30"/>
  <c r="BK65" i="30"/>
  <c r="BL65" i="30"/>
  <c r="BG66" i="30"/>
  <c r="BH66" i="30"/>
  <c r="BI66" i="30"/>
  <c r="BJ66" i="30"/>
  <c r="BK66" i="30"/>
  <c r="BL66" i="30"/>
  <c r="BG67" i="30"/>
  <c r="BM67" i="30" s="1"/>
  <c r="BH67" i="30"/>
  <c r="BI67" i="30"/>
  <c r="BJ67" i="30"/>
  <c r="BK67" i="30"/>
  <c r="BL67" i="30"/>
  <c r="BG68" i="30"/>
  <c r="BH68" i="30"/>
  <c r="BI68" i="30"/>
  <c r="BJ68" i="30"/>
  <c r="BM68" i="30" s="1"/>
  <c r="BK68" i="30"/>
  <c r="BL68" i="30"/>
  <c r="BG69" i="30"/>
  <c r="BH69" i="30"/>
  <c r="BI69" i="30"/>
  <c r="BJ69" i="30"/>
  <c r="BK69" i="30"/>
  <c r="BL69" i="30"/>
  <c r="BG70" i="30"/>
  <c r="BH70" i="30"/>
  <c r="BI70" i="30"/>
  <c r="BM70" i="30" s="1"/>
  <c r="BJ70" i="30"/>
  <c r="BK70" i="30"/>
  <c r="BL70" i="30"/>
  <c r="BG71" i="30"/>
  <c r="BM71" i="30" s="1"/>
  <c r="BH71" i="30"/>
  <c r="BI71" i="30"/>
  <c r="BJ71" i="30"/>
  <c r="BK71" i="30"/>
  <c r="BL71" i="30"/>
  <c r="BG72" i="30"/>
  <c r="BH72" i="30"/>
  <c r="BI72" i="30"/>
  <c r="BM72" i="30" s="1"/>
  <c r="BJ72" i="30"/>
  <c r="BK72" i="30"/>
  <c r="BL72" i="30"/>
  <c r="BG73" i="30"/>
  <c r="BH73" i="30"/>
  <c r="BI73" i="30"/>
  <c r="BJ73" i="30"/>
  <c r="BK73" i="30"/>
  <c r="BL73" i="30"/>
  <c r="BG74" i="30"/>
  <c r="BH74" i="30"/>
  <c r="BI74" i="30"/>
  <c r="BM74" i="30" s="1"/>
  <c r="BJ74" i="30"/>
  <c r="BK74" i="30"/>
  <c r="BL74" i="30"/>
  <c r="BL16" i="30"/>
  <c r="BK16" i="30"/>
  <c r="BJ16" i="30"/>
  <c r="BI16" i="30"/>
  <c r="BH16" i="30"/>
  <c r="BG16" i="30"/>
  <c r="C12" i="30"/>
  <c r="C11" i="30"/>
  <c r="C10" i="30"/>
  <c r="BM73" i="30"/>
  <c r="BM61" i="30"/>
  <c r="BM49" i="30"/>
  <c r="BM15" i="30"/>
  <c r="BM24" i="30"/>
  <c r="BM64" i="30"/>
  <c r="BM54" i="30"/>
  <c r="BM42" i="30"/>
  <c r="BM20" i="30"/>
  <c r="BM35" i="30"/>
  <c r="BM25" i="30"/>
  <c r="BM16" i="30"/>
  <c r="B15" i="30"/>
  <c r="C15" i="30"/>
  <c r="D15" i="30"/>
  <c r="B16" i="30"/>
  <c r="C16" i="30"/>
  <c r="D16" i="30"/>
  <c r="B17" i="30"/>
  <c r="C17" i="30"/>
  <c r="D17" i="30"/>
  <c r="B18" i="30"/>
  <c r="C18" i="30"/>
  <c r="D18" i="30"/>
  <c r="B19" i="30"/>
  <c r="C19" i="30"/>
  <c r="D19" i="30"/>
  <c r="B20" i="30"/>
  <c r="C20" i="30"/>
  <c r="D20" i="30"/>
  <c r="B21" i="30"/>
  <c r="C21" i="30"/>
  <c r="D21" i="30"/>
  <c r="B22" i="30"/>
  <c r="C22" i="30"/>
  <c r="D22" i="30"/>
  <c r="B23" i="30"/>
  <c r="C23" i="30"/>
  <c r="D23" i="30"/>
  <c r="B24" i="30"/>
  <c r="C24" i="30"/>
  <c r="D24" i="30"/>
  <c r="B25" i="30"/>
  <c r="C25" i="30"/>
  <c r="D25" i="30"/>
  <c r="B26" i="30"/>
  <c r="C26" i="30"/>
  <c r="D26" i="30"/>
  <c r="B27" i="30"/>
  <c r="C27" i="30"/>
  <c r="D27" i="30"/>
  <c r="B28" i="30"/>
  <c r="C28" i="30"/>
  <c r="D28" i="30"/>
  <c r="B29" i="30"/>
  <c r="C29" i="30"/>
  <c r="D29" i="30"/>
  <c r="B30" i="30"/>
  <c r="C30" i="30"/>
  <c r="D30" i="30"/>
  <c r="B31" i="30"/>
  <c r="C31" i="30"/>
  <c r="D31" i="30"/>
  <c r="B32" i="30"/>
  <c r="C32" i="30"/>
  <c r="D32" i="30"/>
  <c r="B33" i="30"/>
  <c r="C33" i="30"/>
  <c r="D33" i="30"/>
  <c r="B34" i="30"/>
  <c r="C34" i="30"/>
  <c r="D34" i="30"/>
  <c r="B35" i="30"/>
  <c r="C35" i="30"/>
  <c r="D35" i="30"/>
  <c r="B36" i="30"/>
  <c r="C36" i="30"/>
  <c r="D36" i="30"/>
  <c r="B37" i="30"/>
  <c r="C37" i="30"/>
  <c r="D37" i="30"/>
  <c r="B38" i="30"/>
  <c r="C38" i="30"/>
  <c r="D38" i="30"/>
  <c r="B39" i="30"/>
  <c r="C39" i="30"/>
  <c r="D39" i="30"/>
  <c r="B40" i="30"/>
  <c r="C40" i="30"/>
  <c r="D40" i="30"/>
  <c r="B41" i="30"/>
  <c r="C41" i="30"/>
  <c r="D41" i="30"/>
  <c r="B42" i="30"/>
  <c r="C42" i="30"/>
  <c r="D42" i="30"/>
  <c r="B43" i="30"/>
  <c r="C43" i="30"/>
  <c r="D43" i="30"/>
  <c r="B44" i="30"/>
  <c r="C44" i="30"/>
  <c r="D44" i="30"/>
  <c r="B45" i="30"/>
  <c r="C45" i="30"/>
  <c r="D45" i="30"/>
  <c r="B46" i="30"/>
  <c r="C46" i="30"/>
  <c r="D46" i="30"/>
  <c r="B47" i="30"/>
  <c r="C47" i="30"/>
  <c r="D47" i="30"/>
  <c r="B48" i="30"/>
  <c r="C48" i="30"/>
  <c r="D48" i="30"/>
  <c r="B49" i="30"/>
  <c r="C49" i="30"/>
  <c r="D49" i="30"/>
  <c r="B50" i="30"/>
  <c r="C50" i="30"/>
  <c r="D50" i="30"/>
  <c r="B51" i="30"/>
  <c r="C51" i="30"/>
  <c r="D51" i="30"/>
  <c r="B52" i="30"/>
  <c r="C52" i="30"/>
  <c r="D52" i="30"/>
  <c r="B53" i="30"/>
  <c r="C53" i="30"/>
  <c r="D53" i="30"/>
  <c r="B54" i="30"/>
  <c r="C54" i="30"/>
  <c r="D54" i="30"/>
  <c r="B55" i="30"/>
  <c r="C55" i="30"/>
  <c r="D55" i="30"/>
  <c r="B56" i="30"/>
  <c r="C56" i="30"/>
  <c r="D56" i="30"/>
  <c r="B57" i="30"/>
  <c r="C57" i="30"/>
  <c r="D57" i="30"/>
  <c r="B58" i="30"/>
  <c r="C58" i="30"/>
  <c r="D58" i="30"/>
  <c r="B59" i="30"/>
  <c r="C59" i="30"/>
  <c r="D59" i="30"/>
  <c r="B60" i="30"/>
  <c r="C60" i="30"/>
  <c r="D60" i="30"/>
  <c r="B61" i="30"/>
  <c r="C61" i="30"/>
  <c r="D61" i="30"/>
  <c r="B62" i="30"/>
  <c r="C62" i="30"/>
  <c r="D62" i="30"/>
  <c r="B63" i="30"/>
  <c r="C63" i="30"/>
  <c r="D63" i="30"/>
  <c r="B64" i="30"/>
  <c r="C64" i="30"/>
  <c r="D64" i="30"/>
  <c r="B65" i="30"/>
  <c r="C65" i="30"/>
  <c r="D65" i="30"/>
  <c r="B66" i="30"/>
  <c r="C66" i="30"/>
  <c r="D66" i="30"/>
  <c r="B67" i="30"/>
  <c r="C67" i="30"/>
  <c r="D67" i="30"/>
  <c r="B68" i="30"/>
  <c r="C68" i="30"/>
  <c r="D68" i="30"/>
  <c r="B69" i="30"/>
  <c r="C69" i="30"/>
  <c r="D69" i="30"/>
  <c r="B70" i="30"/>
  <c r="C70" i="30"/>
  <c r="D70" i="30"/>
  <c r="A71" i="30"/>
  <c r="B71" i="30"/>
  <c r="C71" i="30"/>
  <c r="D71" i="30"/>
  <c r="A72" i="30"/>
  <c r="B72" i="30"/>
  <c r="C72" i="30"/>
  <c r="D72" i="30"/>
  <c r="A73" i="30"/>
  <c r="B73" i="30"/>
  <c r="C73" i="30"/>
  <c r="D73" i="30"/>
  <c r="B74" i="30"/>
  <c r="C74" i="30"/>
  <c r="D74" i="30"/>
  <c r="D14" i="30"/>
  <c r="B14" i="30"/>
  <c r="C14" i="30"/>
  <c r="A14" i="30"/>
  <c r="A2" i="30"/>
  <c r="A3" i="30"/>
  <c r="A4" i="30"/>
  <c r="A1" i="30"/>
  <c r="A61" i="28"/>
  <c r="A60" i="28"/>
  <c r="A59" i="28"/>
  <c r="A58" i="28"/>
  <c r="A57" i="28"/>
  <c r="A56" i="28"/>
  <c r="A69" i="30" s="1"/>
  <c r="A55" i="28"/>
  <c r="A68" i="30" s="1"/>
  <c r="A54" i="28"/>
  <c r="A67" i="30" s="1"/>
  <c r="A53" i="28"/>
  <c r="A66" i="30" s="1"/>
  <c r="A52" i="28"/>
  <c r="A65" i="30" s="1"/>
  <c r="A51" i="28"/>
  <c r="A64" i="30" s="1"/>
  <c r="A50" i="28"/>
  <c r="A63" i="30" s="1"/>
  <c r="A49" i="28"/>
  <c r="A62" i="30" s="1"/>
  <c r="A48" i="28"/>
  <c r="A61" i="30" s="1"/>
  <c r="A47" i="28"/>
  <c r="A60" i="30" s="1"/>
  <c r="A46" i="28"/>
  <c r="A59" i="30" s="1"/>
  <c r="A45" i="28"/>
  <c r="A58" i="30" s="1"/>
  <c r="A44" i="28"/>
  <c r="A57" i="30" s="1"/>
  <c r="A43" i="28"/>
  <c r="A56" i="30" s="1"/>
  <c r="A42" i="28"/>
  <c r="A55" i="30" s="1"/>
  <c r="A41" i="28"/>
  <c r="A54" i="30" s="1"/>
  <c r="A40" i="28"/>
  <c r="A53" i="30" s="1"/>
  <c r="A39" i="28"/>
  <c r="A52" i="30" s="1"/>
  <c r="A38" i="28"/>
  <c r="A51" i="30" s="1"/>
  <c r="A37" i="28"/>
  <c r="A50" i="30" s="1"/>
  <c r="A36" i="28"/>
  <c r="A49" i="30" s="1"/>
  <c r="A35" i="28"/>
  <c r="A48" i="30" s="1"/>
  <c r="A34" i="28"/>
  <c r="A47" i="30" s="1"/>
  <c r="A33" i="28"/>
  <c r="A46" i="30" s="1"/>
  <c r="A32" i="28"/>
  <c r="A45" i="30" s="1"/>
  <c r="A31" i="28"/>
  <c r="A44" i="30" s="1"/>
  <c r="A30" i="28"/>
  <c r="A43" i="30" s="1"/>
  <c r="A29" i="28"/>
  <c r="A42" i="30" s="1"/>
  <c r="A28" i="28"/>
  <c r="A41" i="30" s="1"/>
  <c r="A27" i="28"/>
  <c r="A40" i="30" s="1"/>
  <c r="A26" i="28"/>
  <c r="A39" i="30" s="1"/>
  <c r="A25" i="28"/>
  <c r="A38" i="30" s="1"/>
  <c r="A24" i="28"/>
  <c r="A37" i="30" s="1"/>
  <c r="A23" i="28"/>
  <c r="A36" i="30" s="1"/>
  <c r="A22" i="28"/>
  <c r="A35" i="30" s="1"/>
  <c r="A21" i="28"/>
  <c r="A34" i="30" s="1"/>
  <c r="A20" i="28"/>
  <c r="A33" i="30" s="1"/>
  <c r="A19" i="28"/>
  <c r="A32" i="30" s="1"/>
  <c r="A18" i="28"/>
  <c r="A31" i="30" s="1"/>
  <c r="A17" i="28"/>
  <c r="A30" i="30" s="1"/>
  <c r="A16" i="28"/>
  <c r="A29" i="30" s="1"/>
  <c r="A15" i="28"/>
  <c r="A28" i="30" s="1"/>
  <c r="A14" i="28"/>
  <c r="A27" i="30" s="1"/>
  <c r="A13" i="28"/>
  <c r="A26" i="30" s="1"/>
  <c r="A12" i="28"/>
  <c r="A25" i="30" s="1"/>
  <c r="A11" i="28"/>
  <c r="A24" i="30" s="1"/>
  <c r="A10" i="28"/>
  <c r="A23" i="30" s="1"/>
  <c r="A9" i="28"/>
  <c r="A22" i="30" s="1"/>
  <c r="A8" i="28"/>
  <c r="A21" i="30" s="1"/>
  <c r="A7" i="28"/>
  <c r="A20" i="30" s="1"/>
  <c r="A6" i="28"/>
  <c r="A19" i="30" s="1"/>
  <c r="A5" i="28"/>
  <c r="A18" i="30" s="1"/>
  <c r="A4" i="28"/>
  <c r="A17" i="30" s="1"/>
  <c r="A3" i="28"/>
  <c r="A16" i="30" s="1"/>
  <c r="A2" i="28"/>
  <c r="A15" i="30" s="1"/>
  <c r="F27" i="22"/>
  <c r="A27" i="22"/>
  <c r="B27" i="22"/>
  <c r="F20" i="22"/>
  <c r="A20" i="22"/>
  <c r="B20" i="22" s="1"/>
  <c r="A13" i="22"/>
  <c r="B13" i="22"/>
  <c r="C27" i="22"/>
  <c r="E27" i="22" s="1"/>
  <c r="F6" i="22"/>
  <c r="C48" i="9"/>
  <c r="B48" i="9"/>
  <c r="C47" i="9"/>
  <c r="B47" i="9"/>
  <c r="C46" i="9"/>
  <c r="B46" i="9"/>
  <c r="C45" i="9"/>
  <c r="B45" i="9"/>
  <c r="C44" i="9"/>
  <c r="B44" i="9"/>
  <c r="B43" i="9"/>
  <c r="C42" i="9"/>
  <c r="B42" i="9"/>
  <c r="C41" i="9"/>
  <c r="B41" i="9"/>
  <c r="C40" i="9"/>
  <c r="B40" i="9"/>
  <c r="C39" i="9"/>
  <c r="B39" i="9"/>
  <c r="E38" i="9"/>
  <c r="C38" i="9"/>
  <c r="B38" i="9"/>
  <c r="G57" i="2"/>
  <c r="F57" i="2"/>
  <c r="D57" i="2"/>
  <c r="B57" i="2"/>
  <c r="G56" i="2"/>
  <c r="F56" i="2"/>
  <c r="D56" i="2"/>
  <c r="B56" i="2"/>
  <c r="G55" i="2"/>
  <c r="F55" i="2"/>
  <c r="D55" i="2"/>
  <c r="B55" i="2"/>
  <c r="G54" i="2"/>
  <c r="F54" i="2"/>
  <c r="D54" i="2"/>
  <c r="G53" i="2"/>
  <c r="F53" i="2"/>
  <c r="D53" i="2"/>
  <c r="G52" i="2"/>
  <c r="F52" i="2"/>
  <c r="G51" i="2"/>
  <c r="F51" i="2"/>
  <c r="D51" i="2"/>
  <c r="G50" i="2"/>
  <c r="F50" i="2"/>
  <c r="D50" i="2"/>
  <c r="G49" i="2"/>
  <c r="F49" i="2"/>
  <c r="D49" i="2"/>
  <c r="G48" i="2"/>
  <c r="F48" i="2"/>
  <c r="B54" i="2"/>
  <c r="B53" i="2"/>
  <c r="B52" i="2"/>
  <c r="B51" i="2"/>
  <c r="B50" i="2"/>
  <c r="B49" i="2"/>
  <c r="B48" i="2"/>
  <c r="D47" i="2"/>
  <c r="B47" i="2"/>
  <c r="F13" i="22"/>
  <c r="K34" i="22"/>
  <c r="A49" i="2"/>
  <c r="C13" i="22"/>
  <c r="E13" i="22"/>
  <c r="F42" i="22" s="1"/>
  <c r="C20" i="9"/>
  <c r="C18" i="9"/>
  <c r="C15" i="9"/>
  <c r="C12" i="2"/>
  <c r="C11" i="9" s="1"/>
  <c r="C13" i="2"/>
  <c r="C12" i="9" s="1"/>
  <c r="C14" i="2"/>
  <c r="B1" i="22"/>
  <c r="C31" i="9"/>
  <c r="H6" i="1"/>
  <c r="B13" i="2"/>
  <c r="B12" i="2"/>
  <c r="B11" i="2"/>
  <c r="G46" i="2"/>
  <c r="F46" i="2"/>
  <c r="B46" i="2"/>
  <c r="C11" i="2"/>
  <c r="C10" i="9" s="1"/>
  <c r="A47" i="2"/>
  <c r="C1" i="2"/>
  <c r="C1" i="9" s="1"/>
  <c r="A7" i="1"/>
  <c r="A48" i="2"/>
  <c r="D27" i="22" l="1"/>
  <c r="D34" i="22" s="1"/>
  <c r="B34" i="22"/>
  <c r="A74" i="30"/>
  <c r="A70" i="30"/>
  <c r="DK68" i="36"/>
  <c r="D13" i="22"/>
  <c r="BM69" i="30"/>
  <c r="BM63" i="30"/>
  <c r="BM59" i="30"/>
  <c r="BM51" i="30"/>
  <c r="BM43" i="30"/>
  <c r="BM39" i="30"/>
  <c r="BM31" i="30"/>
  <c r="BM23" i="30"/>
  <c r="DK30" i="36"/>
  <c r="DK44" i="36"/>
  <c r="DK52" i="36"/>
  <c r="DK60" i="36"/>
  <c r="DK67" i="36"/>
  <c r="C20" i="22"/>
  <c r="E20" i="22" s="1"/>
  <c r="DK25" i="36"/>
  <c r="DK37" i="36"/>
  <c r="DK66" i="36"/>
  <c r="BM66" i="30"/>
  <c r="BM58" i="30"/>
  <c r="BM50" i="30"/>
  <c r="BM40" i="30"/>
  <c r="BM36" i="30"/>
  <c r="BM28" i="30"/>
  <c r="BM22" i="30"/>
  <c r="F36" i="22" l="1"/>
  <c r="B87" i="22" s="1"/>
  <c r="D20" i="22"/>
  <c r="D44" i="22"/>
  <c r="B44" i="22" s="1"/>
  <c r="D41" i="22"/>
  <c r="B41" i="22" s="1"/>
  <c r="D40" i="22"/>
  <c r="B40" i="22" s="1"/>
  <c r="D43" i="22"/>
  <c r="B43" i="22" s="1"/>
  <c r="D35" i="22"/>
  <c r="D42" i="22"/>
  <c r="B42" i="22" s="1"/>
  <c r="D47" i="22"/>
  <c r="B47" i="22" s="1"/>
  <c r="B35" i="22" l="1"/>
  <c r="B84" i="22"/>
  <c r="D37" i="22"/>
  <c r="D33" i="22"/>
  <c r="D36" i="22"/>
  <c r="B36" i="22" s="1"/>
  <c r="B86" i="22" l="1"/>
  <c r="B37" i="22"/>
  <c r="B83" i="22"/>
  <c r="B33" i="22"/>
  <c r="B85" i="22"/>
</calcChain>
</file>

<file path=xl/comments1.xml><?xml version="1.0" encoding="utf-8"?>
<comments xmlns="http://schemas.openxmlformats.org/spreadsheetml/2006/main">
  <authors>
    <author>Rob Duncan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 xml:space="preserve">Indiviual (Date):
</t>
        </r>
        <r>
          <rPr>
            <sz val="9"/>
            <color indexed="81"/>
            <rFont val="Tahoma"/>
            <family val="2"/>
          </rPr>
          <t>•Make comments as you see fit ...</t>
        </r>
      </text>
    </comment>
  </commentList>
</comments>
</file>

<file path=xl/sharedStrings.xml><?xml version="1.0" encoding="utf-8"?>
<sst xmlns="http://schemas.openxmlformats.org/spreadsheetml/2006/main" count="1802" uniqueCount="684">
  <si>
    <t>Adjuvant</t>
  </si>
  <si>
    <t>-</t>
  </si>
  <si>
    <t xml:space="preserve"> </t>
  </si>
  <si>
    <t>Project:</t>
  </si>
  <si>
    <t>Number of</t>
  </si>
  <si>
    <t>SWATH</t>
  </si>
  <si>
    <t>VOLUME</t>
  </si>
  <si>
    <t>L/min</t>
  </si>
  <si>
    <t>Nozzles</t>
  </si>
  <si>
    <t>m</t>
  </si>
  <si>
    <t>km/hr</t>
  </si>
  <si>
    <t>L/ha</t>
  </si>
  <si>
    <t>ha</t>
  </si>
  <si>
    <t>mls/trt</t>
  </si>
  <si>
    <t xml:space="preserve"> mls/trt</t>
  </si>
  <si>
    <t xml:space="preserve"> -</t>
  </si>
  <si>
    <t xml:space="preserve">Finish </t>
  </si>
  <si>
    <t>Product</t>
  </si>
  <si>
    <t>Treatments</t>
  </si>
  <si>
    <t>Trial</t>
  </si>
  <si>
    <t>District</t>
  </si>
  <si>
    <t>Property</t>
  </si>
  <si>
    <t>Paddock</t>
  </si>
  <si>
    <t>Soil Type</t>
  </si>
  <si>
    <t>Date</t>
  </si>
  <si>
    <t>mm</t>
  </si>
  <si>
    <t>Treat no.</t>
  </si>
  <si>
    <t>Trt No.</t>
  </si>
  <si>
    <t>No. of Trials:</t>
  </si>
  <si>
    <t>Location of Trials:</t>
  </si>
  <si>
    <t>Treatment</t>
  </si>
  <si>
    <t xml:space="preserve">Agronomist </t>
  </si>
  <si>
    <t xml:space="preserve">Agronomist phone </t>
  </si>
  <si>
    <t xml:space="preserve">Product </t>
  </si>
  <si>
    <t>Timing</t>
  </si>
  <si>
    <t>P =</t>
  </si>
  <si>
    <t>LSD =</t>
  </si>
  <si>
    <t>Trial design:</t>
  </si>
  <si>
    <t>Plot size:</t>
  </si>
  <si>
    <t>Nozzles:</t>
  </si>
  <si>
    <t>Equipment:</t>
  </si>
  <si>
    <t>4m Quad-bike mounted boom</t>
  </si>
  <si>
    <t>Spray date(s)</t>
  </si>
  <si>
    <t>Field comments:</t>
  </si>
  <si>
    <t>Comments on completion of trial</t>
  </si>
  <si>
    <t>Trial interpretation:</t>
  </si>
  <si>
    <t>Questions arising:</t>
  </si>
  <si>
    <t>Comments after each assessment</t>
  </si>
  <si>
    <t>Review date:</t>
  </si>
  <si>
    <t>Address the trial aims and offer other insights into what happened.</t>
  </si>
  <si>
    <t>AIXR</t>
  </si>
  <si>
    <t>Run</t>
  </si>
  <si>
    <t>North</t>
  </si>
  <si>
    <t>East</t>
  </si>
  <si>
    <t>West</t>
  </si>
  <si>
    <t>South</t>
  </si>
  <si>
    <t>S</t>
  </si>
  <si>
    <t>E</t>
  </si>
  <si>
    <t>Start</t>
  </si>
  <si>
    <t>Leaf Surface Moisture:</t>
  </si>
  <si>
    <t>Spray Drying Time:</t>
  </si>
  <si>
    <t>Water Source/pH:</t>
  </si>
  <si>
    <t>Soil Moisture: Surface</t>
  </si>
  <si>
    <t>Soil Moisture: 5 cm</t>
  </si>
  <si>
    <t>Crop Stage</t>
  </si>
  <si>
    <t>Target Stage:</t>
  </si>
  <si>
    <t>Time</t>
  </si>
  <si>
    <t>Chemical Requirements:</t>
  </si>
  <si>
    <t>Relative Humidity</t>
  </si>
  <si>
    <t>Cloud Level</t>
  </si>
  <si>
    <t>Wind Direction</t>
  </si>
  <si>
    <t>Speed (km/hr):</t>
  </si>
  <si>
    <t>Volume (L/Ha):</t>
  </si>
  <si>
    <t>Application Number:</t>
  </si>
  <si>
    <t>a</t>
  </si>
  <si>
    <t>GPS Coordinates in Decimal Degrees (a):</t>
  </si>
  <si>
    <t>Trial Size</t>
  </si>
  <si>
    <t>Project</t>
  </si>
  <si>
    <t>Application Volume (L/Ha)</t>
  </si>
  <si>
    <t>Grower</t>
  </si>
  <si>
    <t>Treatment No</t>
  </si>
  <si>
    <t>Nozzle Pressure Gauge:</t>
  </si>
  <si>
    <t>Spray Timing</t>
  </si>
  <si>
    <t>Treatments:</t>
  </si>
  <si>
    <t>Reps:</t>
  </si>
  <si>
    <t>Target(s)</t>
  </si>
  <si>
    <t>Paddock History</t>
  </si>
  <si>
    <t>Design, Objectives, Assessments &amp; Comments</t>
  </si>
  <si>
    <t>Assessments</t>
  </si>
  <si>
    <t>Project Title</t>
  </si>
  <si>
    <t>Aims</t>
  </si>
  <si>
    <t>Design</t>
  </si>
  <si>
    <t>Plot Size</t>
  </si>
  <si>
    <t>Application Volume</t>
  </si>
  <si>
    <r>
      <t>Targets</t>
    </r>
    <r>
      <rPr>
        <sz val="11"/>
        <rFont val="Arial"/>
        <family val="2"/>
      </rPr>
      <t/>
    </r>
  </si>
  <si>
    <t>Area Needed</t>
  </si>
  <si>
    <r>
      <t>Timings</t>
    </r>
    <r>
      <rPr>
        <sz val="11"/>
        <rFont val="Arial"/>
        <family val="2"/>
      </rPr>
      <t/>
    </r>
  </si>
  <si>
    <t>Agronomic Management</t>
  </si>
  <si>
    <t>Reps</t>
  </si>
  <si>
    <t>Protocol ID</t>
  </si>
  <si>
    <t>Author</t>
  </si>
  <si>
    <t>Version &amp; Date</t>
  </si>
  <si>
    <t>Treatment No.</t>
  </si>
  <si>
    <t>Buffer Volume</t>
  </si>
  <si>
    <t>Plot volume</t>
  </si>
  <si>
    <t>Total Volume</t>
  </si>
  <si>
    <t>TOTAL OUTPUT</t>
  </si>
  <si>
    <t>Speed</t>
  </si>
  <si>
    <t>Plot Length</t>
  </si>
  <si>
    <t>SPRAY SETTINGS</t>
  </si>
  <si>
    <t>Type</t>
  </si>
  <si>
    <t>Size</t>
  </si>
  <si>
    <t>Output L/min</t>
  </si>
  <si>
    <t>NOZZLE SETTINGS</t>
  </si>
  <si>
    <t>Replicates</t>
  </si>
  <si>
    <t>TREATMENTS</t>
  </si>
  <si>
    <t>Product rate  (g or mL/ha)</t>
  </si>
  <si>
    <t>Water Required (mL)</t>
  </si>
  <si>
    <t>Pressure kPa</t>
  </si>
  <si>
    <t xml:space="preserve">Pump  </t>
  </si>
  <si>
    <t>Product Required     (g or mL)</t>
  </si>
  <si>
    <t xml:space="preserve">Actual Nozzle  </t>
  </si>
  <si>
    <t xml:space="preserve">Priming time  </t>
  </si>
  <si>
    <t>secs</t>
  </si>
  <si>
    <t>L</t>
  </si>
  <si>
    <t>Vol remaining</t>
  </si>
  <si>
    <t>Total Area</t>
  </si>
  <si>
    <t>Target population:</t>
  </si>
  <si>
    <t>Delta T</t>
  </si>
  <si>
    <t>Adjuvant rate %</t>
  </si>
  <si>
    <t>Adjuvant required (mL)</t>
  </si>
  <si>
    <t>Lawrie Price</t>
  </si>
  <si>
    <t>Rate (mL/ha)</t>
  </si>
  <si>
    <t>Notes</t>
  </si>
  <si>
    <t>Plot map</t>
  </si>
  <si>
    <t>Untreated</t>
  </si>
  <si>
    <t>T1</t>
  </si>
  <si>
    <t>mL/trial</t>
  </si>
  <si>
    <t>T2</t>
  </si>
  <si>
    <t>Plot</t>
  </si>
  <si>
    <t>T1 applied on:</t>
  </si>
  <si>
    <t>T2 applied on:</t>
  </si>
  <si>
    <t>T3 applied on:</t>
  </si>
  <si>
    <t>Active ingredient</t>
  </si>
  <si>
    <t>Trial:</t>
  </si>
  <si>
    <t>Property:</t>
  </si>
  <si>
    <t>Grower contact details</t>
  </si>
  <si>
    <t>District:</t>
  </si>
  <si>
    <t>Adjuvants</t>
  </si>
  <si>
    <t>Herbicide Rate        mL or g/Ha</t>
  </si>
  <si>
    <t>Rate (ml or g)/ha</t>
  </si>
  <si>
    <t>Randomized block</t>
  </si>
  <si>
    <t>Yield</t>
  </si>
  <si>
    <t>12 x 4 metres</t>
  </si>
  <si>
    <t>Sowing Date</t>
  </si>
  <si>
    <t>Crop spp.</t>
  </si>
  <si>
    <t>Variety</t>
  </si>
  <si>
    <t>Harvest Date</t>
  </si>
  <si>
    <t>Rowing Spacing (cm)</t>
  </si>
  <si>
    <t>Sowing Depth (mm)</t>
  </si>
  <si>
    <t>Paddock History:</t>
  </si>
  <si>
    <t>Sowing Date:</t>
  </si>
  <si>
    <t>Crop spp:</t>
  </si>
  <si>
    <t>Variety:</t>
  </si>
  <si>
    <t>Harvest Date:</t>
  </si>
  <si>
    <t>Rowing Spacing (cm):</t>
  </si>
  <si>
    <t>Sowing Depth (mm):</t>
  </si>
  <si>
    <t>Soil Type:</t>
  </si>
  <si>
    <t>Mungbeans</t>
  </si>
  <si>
    <t xml:space="preserve"> Timing</t>
  </si>
  <si>
    <t>Randomised block</t>
  </si>
  <si>
    <t>44 x 48 m</t>
  </si>
  <si>
    <t>RD x 2</t>
  </si>
  <si>
    <t>AM x 2</t>
  </si>
  <si>
    <t xml:space="preserve">To investigate spray timings for optimum effect. </t>
  </si>
  <si>
    <t>To gather data for industry permit/registration</t>
  </si>
  <si>
    <t>Nil</t>
  </si>
  <si>
    <t>Tilt</t>
  </si>
  <si>
    <t>“</t>
  </si>
  <si>
    <t>Amistar Xtra</t>
  </si>
  <si>
    <t>Adigor</t>
  </si>
  <si>
    <t>Tilt x 2</t>
  </si>
  <si>
    <t>250 x 2</t>
  </si>
  <si>
    <t>Amistar Xtra x 2</t>
  </si>
  <si>
    <t>200 x 2</t>
  </si>
  <si>
    <t>Tilt x 3</t>
  </si>
  <si>
    <t>250 x 3</t>
  </si>
  <si>
    <t xml:space="preserve">70 L/ha </t>
  </si>
  <si>
    <t>1 early , 1 late</t>
  </si>
  <si>
    <t>T1 = 1st sign of disease</t>
  </si>
  <si>
    <t>T2 = 2 - 3 weeks after T1</t>
  </si>
  <si>
    <t>T3 = 4 - 5 weeks after T1</t>
  </si>
  <si>
    <t>T1 &amp; T2</t>
  </si>
  <si>
    <t>T1, T2 &amp; T3</t>
  </si>
  <si>
    <t>Get farmer to manage herbicide &amp; insecticide sprays</t>
  </si>
  <si>
    <t>250g/L propiconazole</t>
  </si>
  <si>
    <t>200g/L azoxystrobin + 80 g/L cyproconazole</t>
  </si>
  <si>
    <t>"</t>
  </si>
  <si>
    <t>2% Adigor</t>
  </si>
  <si>
    <t>T3</t>
  </si>
  <si>
    <t>% of leaf area affected by powdery mildew</t>
  </si>
  <si>
    <t>Timing of sprays may need to vary depending on when the disease 1st appears</t>
  </si>
  <si>
    <t>Adigor 2%</t>
  </si>
  <si>
    <t>9b</t>
  </si>
  <si>
    <t>8b</t>
  </si>
  <si>
    <t>7b</t>
  </si>
  <si>
    <t>10b</t>
  </si>
  <si>
    <t>11b</t>
  </si>
  <si>
    <t>11c</t>
  </si>
  <si>
    <t>Spin-flo</t>
  </si>
  <si>
    <t>Spin-flo x 2</t>
  </si>
  <si>
    <t>500 x 2</t>
  </si>
  <si>
    <t>500g/L carbendazim</t>
  </si>
  <si>
    <t>Spin Flo</t>
  </si>
  <si>
    <t>Active ingredient g/ha</t>
  </si>
  <si>
    <t>40 + 16</t>
  </si>
  <si>
    <t>62.5 x 2</t>
  </si>
  <si>
    <t>(40 + 16) x 2</t>
  </si>
  <si>
    <t>62.5 x 3</t>
  </si>
  <si>
    <t>Treatment means followed by the same letter are not significantly different at P = 0.05</t>
  </si>
  <si>
    <t>To investigate the disease control and yield impact from fungicide application on powdery mildew in Mungbean</t>
  </si>
  <si>
    <t>Score of disease severity (% of leaf area affected) at each application and 2WAT3</t>
  </si>
  <si>
    <t>Description of what parts of the plant are affected</t>
  </si>
  <si>
    <t>Visual estimate of crop effects (Biomass, discoloration, Crinkling) when apparent</t>
  </si>
  <si>
    <r>
      <t xml:space="preserve">Temperature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</si>
  <si>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Maximum Wind Speed km/hr</t>
  </si>
  <si>
    <t>Average Wind Speed km/hr</t>
  </si>
  <si>
    <t>Aims:</t>
  </si>
  <si>
    <t>Commercial paddock of var. "Crystal" mungbean. Ideally a paddock with certified planting seed</t>
  </si>
  <si>
    <t xml:space="preserve">Ist </t>
  </si>
  <si>
    <t>None of these products are currently registered for control of powdery mildew of Mungbean</t>
  </si>
  <si>
    <t>Fungicides for powdery mildew in Mungbean</t>
  </si>
  <si>
    <t>Cabrio</t>
  </si>
  <si>
    <t>Cabrio x 2</t>
  </si>
  <si>
    <t>Version 3: 30/10/2012</t>
  </si>
  <si>
    <t>125 x 2</t>
  </si>
  <si>
    <t>250 g/L pyraclostrobin</t>
  </si>
  <si>
    <t>6 &amp; 10</t>
  </si>
  <si>
    <t>2 &amp; 7</t>
  </si>
  <si>
    <t>5 &amp; 9</t>
  </si>
  <si>
    <t>3, 8, 11</t>
  </si>
  <si>
    <t>T2:  2 - 3 weeks after T1</t>
  </si>
  <si>
    <t>T1: 1st sign of disease</t>
  </si>
  <si>
    <t>T3:  4 - 5 weeks after T1</t>
  </si>
  <si>
    <t>4m</t>
  </si>
  <si>
    <t>Rep</t>
  </si>
  <si>
    <t>Treat</t>
  </si>
  <si>
    <t>Rep 4</t>
  </si>
  <si>
    <t>Rep 3</t>
  </si>
  <si>
    <t>Rep 2</t>
  </si>
  <si>
    <t>Rep 1</t>
  </si>
  <si>
    <t>AIXR110015</t>
  </si>
  <si>
    <t>300kpa</t>
  </si>
  <si>
    <t>70L/ha</t>
  </si>
  <si>
    <t>Pressure</t>
  </si>
  <si>
    <t>Volume</t>
  </si>
  <si>
    <r>
      <rPr>
        <b/>
        <sz val="10"/>
        <color theme="1"/>
        <rFont val="Calibri"/>
        <family val="2"/>
        <scheme val="minor"/>
      </rPr>
      <t>Rate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(mL/ha)</t>
    </r>
  </si>
  <si>
    <t>AM1304</t>
  </si>
  <si>
    <t>N</t>
  </si>
  <si>
    <t>Mary's Mount</t>
  </si>
  <si>
    <t>Bunker Hill</t>
  </si>
  <si>
    <t>S1</t>
  </si>
  <si>
    <t>x</t>
  </si>
  <si>
    <t>sp</t>
  </si>
  <si>
    <t>12m</t>
  </si>
  <si>
    <t>T1: 28/02/2013 (Before major rain event)</t>
  </si>
  <si>
    <t>Barley to Mungbeans</t>
  </si>
  <si>
    <t>Crystal</t>
  </si>
  <si>
    <t>1 metre</t>
  </si>
  <si>
    <t>Red</t>
  </si>
  <si>
    <t>DAT1</t>
  </si>
  <si>
    <t>DAT2</t>
  </si>
  <si>
    <t>DAT3</t>
  </si>
  <si>
    <t>Assessment Date:</t>
  </si>
  <si>
    <t>T1                                           APPLICATION CONDITIONS</t>
  </si>
  <si>
    <t>Date: 28/2/2013</t>
  </si>
  <si>
    <t>10.30am</t>
  </si>
  <si>
    <t>6.2</t>
  </si>
  <si>
    <t>8-10</t>
  </si>
  <si>
    <t>10</t>
  </si>
  <si>
    <t>Gunnedah Town</t>
  </si>
  <si>
    <t>Dry</t>
  </si>
  <si>
    <t>Approx 5 weeks from harvest (podding up)</t>
  </si>
  <si>
    <t>T1 at approx 5 weeks off harvest</t>
  </si>
  <si>
    <t>Diseases evident was bacterial blight. No evidence of powdery milldew. T1 applied before major rain event</t>
  </si>
  <si>
    <t xml:space="preserve">Insecticide spray (Steward) 5 days before T1 </t>
  </si>
  <si>
    <t>Agronomist: Rob Weinthal - 0427230427</t>
  </si>
  <si>
    <t>Grower: Mark Donaldson - 0427437225</t>
  </si>
  <si>
    <t>Property: "Bunker Hill"</t>
  </si>
  <si>
    <t>S31.01420 E150.05018</t>
  </si>
  <si>
    <t>b</t>
  </si>
  <si>
    <t>S31.01407 E150.04896</t>
  </si>
  <si>
    <t>c</t>
  </si>
  <si>
    <t>S31.01400 E150.05025</t>
  </si>
  <si>
    <t>d</t>
  </si>
  <si>
    <t>S31.01383 E150.04899</t>
  </si>
  <si>
    <t>GPS Coordinates in Decimal Degrees:</t>
  </si>
  <si>
    <t>T2                                          APPLICATION CONDITIONS</t>
  </si>
  <si>
    <t>3week off harvest</t>
  </si>
  <si>
    <t>Date: 18/3/2013</t>
  </si>
  <si>
    <t>% of plot affected by Adigor</t>
  </si>
  <si>
    <t>% of leaf area affected by Powdery Milldew (Leaves 1-10)</t>
  </si>
  <si>
    <t>Location of each leaf in canopy (Lower canopy = 3, Middle = 2, Upper/top = 1)</t>
  </si>
  <si>
    <t>Sample site 1</t>
  </si>
  <si>
    <t>Sample site 2</t>
  </si>
  <si>
    <t>Sample site 3</t>
  </si>
  <si>
    <t>Sample site 4</t>
  </si>
  <si>
    <t>Sample site 5</t>
  </si>
  <si>
    <t xml:space="preserve"> Leaves affected</t>
  </si>
  <si>
    <t>Severity</t>
  </si>
  <si>
    <t>Incidence</t>
  </si>
  <si>
    <t>% of leaves affected</t>
  </si>
  <si>
    <t>% of leaf area affected</t>
  </si>
  <si>
    <t>position</t>
  </si>
  <si>
    <t>Location in canopy</t>
  </si>
  <si>
    <t>(Lower canopy = 3, Middle = 2, Upper/top = 1)</t>
  </si>
  <si>
    <t>Number of infected leaves in Lower canopy (%)</t>
  </si>
  <si>
    <t>Number of infected leaves in Middle canopy (%)</t>
  </si>
  <si>
    <t>Number of infected leaves in Upper canopy (%)</t>
  </si>
  <si>
    <t>Sev</t>
  </si>
  <si>
    <t>Inc</t>
  </si>
  <si>
    <t>Low</t>
  </si>
  <si>
    <t>Mid</t>
  </si>
  <si>
    <t>Upp</t>
  </si>
  <si>
    <t>SevL</t>
  </si>
  <si>
    <t>SevS</t>
  </si>
  <si>
    <t>SevA</t>
  </si>
  <si>
    <t>IncL</t>
  </si>
  <si>
    <t>IncS</t>
  </si>
  <si>
    <t>IncA</t>
  </si>
  <si>
    <t>LowL</t>
  </si>
  <si>
    <t>LowS</t>
  </si>
  <si>
    <t>LowA</t>
  </si>
  <si>
    <t>MidL</t>
  </si>
  <si>
    <t>MidS</t>
  </si>
  <si>
    <t>MidA</t>
  </si>
  <si>
    <t>UppL</t>
  </si>
  <si>
    <t>UppS</t>
  </si>
  <si>
    <t>UppA</t>
  </si>
  <si>
    <t>Statistix 8.1                                           21/03/2013, 12:29:05 PM</t>
  </si>
  <si>
    <t xml:space="preserve">Randomized Complete Block AOV Table for SevL  </t>
  </si>
  <si>
    <t>Source   DF        SS        MS      F        P</t>
  </si>
  <si>
    <t>Rep       3   1.73410   0.57803</t>
  </si>
  <si>
    <t>Treat     5   0.33458   0.06692   0.55   0.7380</t>
  </si>
  <si>
    <t>Error    15   1.83346   0.12223</t>
  </si>
  <si>
    <t>Total    23   3.90214</t>
  </si>
  <si>
    <t>Grand Mean 0.2124    CV 164.58</t>
  </si>
  <si>
    <t>Tukey's 1 Degree of Freedom Test for Nonadditivity</t>
  </si>
  <si>
    <t>Source          DF        SS        MS       F        P</t>
  </si>
  <si>
    <t>Nonadditivity    1   1.10147   1.10147   21.07   0.0004</t>
  </si>
  <si>
    <t>Remainder       14   0.73199   0.05228</t>
  </si>
  <si>
    <t>Relative Efficiency, RCB 1.46</t>
  </si>
  <si>
    <t xml:space="preserve">Means of SevL for Treat  </t>
  </si>
  <si>
    <t>Treat    Mean</t>
  </si>
  <si>
    <t xml:space="preserve">    1  0.2057</t>
  </si>
  <si>
    <t xml:space="preserve">    2  0.4097</t>
  </si>
  <si>
    <t xml:space="preserve">    3  0.2689</t>
  </si>
  <si>
    <t xml:space="preserve">    4  0.0123</t>
  </si>
  <si>
    <t xml:space="preserve">    5  0.1756</t>
  </si>
  <si>
    <t xml:space="preserve">    6  0.2024</t>
  </si>
  <si>
    <t>Observations per Mean            4</t>
  </si>
  <si>
    <t>Standard Error of a Mean    0.1748</t>
  </si>
  <si>
    <t>Std Error (Diff of 2 Means) 0.2472</t>
  </si>
  <si>
    <t xml:space="preserve">Randomized Complete Block AOV Table for IncL  </t>
  </si>
  <si>
    <t>Rep       3    1.5082   0.50272</t>
  </si>
  <si>
    <t>Treat     5    1.7593   0.35187   0.69   0.6406</t>
  </si>
  <si>
    <t>Error    15    7.6803   0.51202</t>
  </si>
  <si>
    <t>Total    23   10.9478</t>
  </si>
  <si>
    <t>Grand Mean 0.6433    CV 111.23</t>
  </si>
  <si>
    <t>Nonadditivity    1   1.09095   1.09095    2.32   0.1502</t>
  </si>
  <si>
    <t>Remainder       14   6.58936   0.47067</t>
  </si>
  <si>
    <t>Relative Efficiency, RCB 0.98</t>
  </si>
  <si>
    <t xml:space="preserve">Means of IncL for Treat  </t>
  </si>
  <si>
    <t xml:space="preserve">    1  1.1699</t>
  </si>
  <si>
    <t xml:space="preserve">    2  0.6519</t>
  </si>
  <si>
    <t xml:space="preserve">    3  0.6800</t>
  </si>
  <si>
    <t xml:space="preserve">    4  0.2785</t>
  </si>
  <si>
    <t xml:space="preserve">    5  0.4824</t>
  </si>
  <si>
    <t xml:space="preserve">    6  0.5973</t>
  </si>
  <si>
    <t>Standard Error of a Mean    0.3578</t>
  </si>
  <si>
    <t>Std Error (Diff of 2 Means) 0.5060</t>
  </si>
  <si>
    <t xml:space="preserve">Randomized Complete Block AOV Table for LowL  </t>
  </si>
  <si>
    <t>Rep       3   2.39771   0.79924</t>
  </si>
  <si>
    <t>Treat     5   0.98242   0.19648   0.64   0.6705</t>
  </si>
  <si>
    <t>Error    15   4.57999   0.30533</t>
  </si>
  <si>
    <t>Total    23   7.96011</t>
  </si>
  <si>
    <t>Grand Mean 0.4813    CV 114.81</t>
  </si>
  <si>
    <t>Nonadditivity    1   0.14979   0.14979    0.47   0.5027</t>
  </si>
  <si>
    <t>Remainder       14   4.43019   0.31644</t>
  </si>
  <si>
    <t>Relative Efficiency, RCB 1.19</t>
  </si>
  <si>
    <t xml:space="preserve">Means of LowL for Treat  </t>
  </si>
  <si>
    <t xml:space="preserve">    1  0.6872</t>
  </si>
  <si>
    <t xml:space="preserve">    2  0.5668</t>
  </si>
  <si>
    <t xml:space="preserve">    4  0.1747</t>
  </si>
  <si>
    <t xml:space="preserve">    5  0.2386</t>
  </si>
  <si>
    <t xml:space="preserve">    6  0.5403</t>
  </si>
  <si>
    <t>Standard Error of a Mean    0.2763</t>
  </si>
  <si>
    <t>Std Error (Diff of 2 Means) 0.3907</t>
  </si>
  <si>
    <t xml:space="preserve">Randomized Complete Block AOV Table for MidL  </t>
  </si>
  <si>
    <t>Rep       3   0.58367   0.19456</t>
  </si>
  <si>
    <t>Treat     5   2.30592   0.46118   1.31   0.3136</t>
  </si>
  <si>
    <t>Error    15   5.29930   0.35329</t>
  </si>
  <si>
    <t>Total    23   8.18889</t>
  </si>
  <si>
    <t>Grand Mean 0.3888    CV 152.86</t>
  </si>
  <si>
    <t>Nonadditivity    1   0.82442   0.82442    2.58   0.1306</t>
  </si>
  <si>
    <t>Remainder       14   4.47488   0.31963</t>
  </si>
  <si>
    <t>Relative Efficiency, RCB 0.92</t>
  </si>
  <si>
    <t xml:space="preserve">Means of MidL for Treat  </t>
  </si>
  <si>
    <t xml:space="preserve">    1  1.0011</t>
  </si>
  <si>
    <t xml:space="preserve">    2  0.4133</t>
  </si>
  <si>
    <t xml:space="preserve">    3  0.0000</t>
  </si>
  <si>
    <t xml:space="preserve">    5  0.4133</t>
  </si>
  <si>
    <t xml:space="preserve">    6  0.3306</t>
  </si>
  <si>
    <t>Standard Error of a Mean    0.2972</t>
  </si>
  <si>
    <t>Std Error (Diff of 2 Means) 0.4203</t>
  </si>
  <si>
    <t>Statistix 8.1                                           21/03/2013, 12:29:46 PM</t>
  </si>
  <si>
    <t>LSD All-Pairwise Comparisons Test of SevL for Treat</t>
  </si>
  <si>
    <t>Alpha              0.05     Standard Error for Comparison  0.2472</t>
  </si>
  <si>
    <t>Critical T Value  2.131     Critical Value for Comparison  0.5269</t>
  </si>
  <si>
    <t>Error term used: Rep*Treat, 15 DF</t>
  </si>
  <si>
    <t>There are no significant pairwise differences among the means.</t>
  </si>
  <si>
    <t>LSD All-Pairwise Comparisons Test of IncL for Treat</t>
  </si>
  <si>
    <t>Alpha              0.05     Standard Error for Comparison  0.5060</t>
  </si>
  <si>
    <t>Critical T Value  2.131     Critical Value for Comparison  1.0785</t>
  </si>
  <si>
    <t>LSD All-Pairwise Comparisons Test of LowL for Treat</t>
  </si>
  <si>
    <t>Alpha              0.05     Standard Error for Comparison  0.3907</t>
  </si>
  <si>
    <t>Critical T Value  2.131     Critical Value for Comparison  0.8328</t>
  </si>
  <si>
    <t>LSD All-Pairwise Comparisons Test of MidL for Treat</t>
  </si>
  <si>
    <t>Alpha              0.05     Standard Error for Comparison  0.4203</t>
  </si>
  <si>
    <t>Critical T Value  2.131     Critical Value for Comparison  0.8958</t>
  </si>
  <si>
    <t>There are 2 groups (A and B) in which the means</t>
  </si>
  <si>
    <t>are not significantly different from one another.</t>
  </si>
  <si>
    <t>Mean</t>
  </si>
  <si>
    <t>Homogeneous</t>
  </si>
  <si>
    <t>Groups</t>
  </si>
  <si>
    <t>A</t>
  </si>
  <si>
    <t>AB</t>
  </si>
  <si>
    <t>B</t>
  </si>
  <si>
    <t>P=</t>
  </si>
  <si>
    <t>LSD=</t>
  </si>
  <si>
    <t>NSD</t>
  </si>
  <si>
    <t>18 DAT1</t>
  </si>
  <si>
    <t>Day</t>
  </si>
  <si>
    <t>Temps</t>
  </si>
  <si>
    <t>Rain</t>
  </si>
  <si>
    <t>Evap</t>
  </si>
  <si>
    <t>Sun</t>
  </si>
  <si>
    <t>Max wind gust</t>
  </si>
  <si>
    <t>Min</t>
  </si>
  <si>
    <t>Max</t>
  </si>
  <si>
    <t>Dir</t>
  </si>
  <si>
    <t>Spd</t>
  </si>
  <si>
    <t>Temp</t>
  </si>
  <si>
    <t>RH</t>
  </si>
  <si>
    <t>Cld</t>
  </si>
  <si>
    <t>MSLP</t>
  </si>
  <si>
    <t>°C</t>
  </si>
  <si>
    <t>hours</t>
  </si>
  <si>
    <t>km/h</t>
  </si>
  <si>
    <t>local</t>
  </si>
  <si>
    <t>%</t>
  </si>
  <si>
    <r>
      <t>8</t>
    </r>
    <r>
      <rPr>
        <vertAlign val="superscript"/>
        <sz val="9"/>
        <color theme="1"/>
        <rFont val="Arial"/>
        <family val="2"/>
      </rPr>
      <t>th</t>
    </r>
  </si>
  <si>
    <t>hPa</t>
  </si>
  <si>
    <t>Fr</t>
  </si>
  <si>
    <t>SSE</t>
  </si>
  <si>
    <t>Sa</t>
  </si>
  <si>
    <t>Su</t>
  </si>
  <si>
    <t>Mo</t>
  </si>
  <si>
    <t>SE</t>
  </si>
  <si>
    <t>Tu</t>
  </si>
  <si>
    <t>We</t>
  </si>
  <si>
    <t>ESE</t>
  </si>
  <si>
    <t>Th</t>
  </si>
  <si>
    <t>ENE</t>
  </si>
  <si>
    <t>NW</t>
  </si>
  <si>
    <t>SSW</t>
  </si>
  <si>
    <t>SW</t>
  </si>
  <si>
    <t>WSW</t>
  </si>
  <si>
    <t>WNW</t>
  </si>
  <si>
    <t>NNE</t>
  </si>
  <si>
    <t>Statistics for the first 24 days of March 2013</t>
  </si>
  <si>
    <t>NNW</t>
  </si>
  <si>
    <t>W</t>
  </si>
  <si>
    <t>NE</t>
  </si>
  <si>
    <t>Calm</t>
  </si>
  <si>
    <t>March 2013 Gunnedah</t>
  </si>
  <si>
    <t>February 2013 Gunnedah</t>
  </si>
  <si>
    <t>Source   DF        SS        MS       F        P</t>
  </si>
  <si>
    <t>CD</t>
  </si>
  <si>
    <t>D</t>
  </si>
  <si>
    <t>BC</t>
  </si>
  <si>
    <t>&lt;0.01</t>
  </si>
  <si>
    <t>log+1 transformation</t>
  </si>
  <si>
    <t>There are 4 groups (A, B, etc.) in which the means</t>
  </si>
  <si>
    <t>C</t>
  </si>
  <si>
    <t>There are 3 groups (A, B, etc.) in which the means</t>
  </si>
  <si>
    <t xml:space="preserve">Randomized Complete Block AOV Table for Low  </t>
  </si>
  <si>
    <t>LSD All-Pairwise Comparisons Test of Low for Treat</t>
  </si>
  <si>
    <t xml:space="preserve">Means of Low for Treat  </t>
  </si>
  <si>
    <t>ABC</t>
  </si>
  <si>
    <t xml:space="preserve">Randomized Complete Block AOV Table for UppL  </t>
  </si>
  <si>
    <t>LSD All-Pairwise Comparisons Test of UppL for Treat</t>
  </si>
  <si>
    <t xml:space="preserve">Means of UppL for Treat  </t>
  </si>
  <si>
    <t>Statistix 8.1                                            27/03/2013, 5:12:42 PM</t>
  </si>
  <si>
    <t>Rep       3    2.2419   0.74729</t>
  </si>
  <si>
    <t>Treat    10    6.5330   0.65330   4.19   0.0011</t>
  </si>
  <si>
    <t>Error    30    4.6829   0.15610</t>
  </si>
  <si>
    <t>Total    43   13.4578</t>
  </si>
  <si>
    <t>Grand Mean 0.4704    CV 83.99</t>
  </si>
  <si>
    <t>Nonadditivity    1   0.33800   0.33800    2.26   0.1439</t>
  </si>
  <si>
    <t>Remainder       29   4.34488   0.14982</t>
  </si>
  <si>
    <t>Relative Efficiency, RCB 1.26</t>
  </si>
  <si>
    <t>Treat      Mean     Treat      Mean</t>
  </si>
  <si>
    <t xml:space="preserve">    1    0.8906         7    0.4395</t>
  </si>
  <si>
    <t xml:space="preserve">    2    1.0344         8  6.33E-03</t>
  </si>
  <si>
    <t xml:space="preserve">    3    0.9687         9    0.0000</t>
  </si>
  <si>
    <t xml:space="preserve">    4    0.5976        10    0.3638</t>
  </si>
  <si>
    <t xml:space="preserve">    5    0.1118        11  6.33E-03</t>
  </si>
  <si>
    <t xml:space="preserve">    6    0.7553     </t>
  </si>
  <si>
    <t>Standard Error of a Mean    0.1975</t>
  </si>
  <si>
    <t>Std Error (Diff of 2 Means) 0.2794</t>
  </si>
  <si>
    <t xml:space="preserve">Randomized Complete Block AOV Table for IncS  </t>
  </si>
  <si>
    <t>Rep       3    27.137    9.0456</t>
  </si>
  <si>
    <t>Treat    10   227.385   22.7385   12.62   0.0000</t>
  </si>
  <si>
    <t>Error    30    54.068    1.8023</t>
  </si>
  <si>
    <t>Total    43   308.590</t>
  </si>
  <si>
    <t>Grand Mean 3.5143    CV 38.20</t>
  </si>
  <si>
    <t>Nonadditivity    1    2.9059   2.90591    1.65   0.2095</t>
  </si>
  <si>
    <t>Remainder       29   51.1625   1.76422</t>
  </si>
  <si>
    <t>Relative Efficiency, RCB 1.28</t>
  </si>
  <si>
    <t xml:space="preserve">Means of IncS for Treat  </t>
  </si>
  <si>
    <t>Treat    Mean     Treat    Mean</t>
  </si>
  <si>
    <t xml:space="preserve">    1  5.8649         7  3.3884</t>
  </si>
  <si>
    <t xml:space="preserve">    2  6.6480         8  1.0607</t>
  </si>
  <si>
    <t xml:space="preserve">    3  6.1334         9  0.7071</t>
  </si>
  <si>
    <t xml:space="preserve">    4  3.3817        10  2.7886</t>
  </si>
  <si>
    <t xml:space="preserve">    5  1.1677        11  1.0607</t>
  </si>
  <si>
    <t xml:space="preserve">    6  6.4560     </t>
  </si>
  <si>
    <t>Standard Error of a Mean    0.6712</t>
  </si>
  <si>
    <t>Std Error (Diff of 2 Means) 0.9493</t>
  </si>
  <si>
    <t>Rep       3    568.36   189.455</t>
  </si>
  <si>
    <t>Treat    10   3162.73   316.273   8.28   0.0000</t>
  </si>
  <si>
    <t>Error    30   1145.64    38.188</t>
  </si>
  <si>
    <t>Total    43   4876.73</t>
  </si>
  <si>
    <t>Grand Mean 9.7273    CV 63.53</t>
  </si>
  <si>
    <t>Nonadditivity    1    110.34   110.342    3.09   0.0893</t>
  </si>
  <si>
    <t>Remainder       29   1035.29    35.700</t>
  </si>
  <si>
    <t xml:space="preserve">    1  19.500         7  9.5000</t>
  </si>
  <si>
    <t xml:space="preserve">    2  19.500         8  0.5000</t>
  </si>
  <si>
    <t xml:space="preserve">    3  21.500         9  0.0000</t>
  </si>
  <si>
    <t xml:space="preserve">    4  9.0000        10  6.0000</t>
  </si>
  <si>
    <t xml:space="preserve">    5  1.0000        11  0.5000</t>
  </si>
  <si>
    <t xml:space="preserve">    6  20.000     </t>
  </si>
  <si>
    <t>Standard Error of a Mean    3.0898</t>
  </si>
  <si>
    <t>Std Error (Diff of 2 Means) 4.3697</t>
  </si>
  <si>
    <t xml:space="preserve">Randomized Complete Block AOV Table for MidA  </t>
  </si>
  <si>
    <t>Rep       3   0.11278   0.03759</t>
  </si>
  <si>
    <t>Treat    10   1.35979   0.13598   10.94   0.0000</t>
  </si>
  <si>
    <t>Error    30   0.37286   0.01243</t>
  </si>
  <si>
    <t>Total    43   1.84543</t>
  </si>
  <si>
    <t>Grand Mean 0.1963    CV 56.78</t>
  </si>
  <si>
    <t>Nonadditivity    1   0.02277   0.02277    1.89   0.1801</t>
  </si>
  <si>
    <t>Remainder       29   0.35009   0.01207</t>
  </si>
  <si>
    <t>Relative Efficiency, RCB 1.14</t>
  </si>
  <si>
    <t xml:space="preserve">Means of MidA for Treat  </t>
  </si>
  <si>
    <t xml:space="preserve">    1  0.3929         7  0.1963</t>
  </si>
  <si>
    <t xml:space="preserve">    2  0.4438         8  0.0000</t>
  </si>
  <si>
    <t xml:space="preserve">    3  0.4079         9  0.0000</t>
  </si>
  <si>
    <t xml:space="preserve">    4  0.0973        10  0.1805</t>
  </si>
  <si>
    <t xml:space="preserve">    5  0.0355        11  0.0000</t>
  </si>
  <si>
    <t xml:space="preserve">    6  0.4055     </t>
  </si>
  <si>
    <t>Standard Error of a Mean    0.0557</t>
  </si>
  <si>
    <t>Std Error (Diff of 2 Means) 0.0788</t>
  </si>
  <si>
    <t>Rep       3   0.67831   0.22610</t>
  </si>
  <si>
    <t>Treat    10   2.47992   0.24799   3.24   0.0061</t>
  </si>
  <si>
    <t>Error    30   2.29863   0.07662</t>
  </si>
  <si>
    <t>Total    43   5.45686</t>
  </si>
  <si>
    <t>Grand Mean 0.1743    CV 158.80</t>
  </si>
  <si>
    <t>Nonadditivity    1   1.12912   1.12912   28.00   0.0000</t>
  </si>
  <si>
    <t>Remainder       29   1.16951   0.04033</t>
  </si>
  <si>
    <t xml:space="preserve">    1  0.1193         7  0.0000</t>
  </si>
  <si>
    <t xml:space="preserve">    2  0.5880         8  0.1193</t>
  </si>
  <si>
    <t xml:space="preserve">    3  0.1193         9  0.0000</t>
  </si>
  <si>
    <t xml:space="preserve">    4  0.1193        10  0.0000</t>
  </si>
  <si>
    <t xml:space="preserve">    5  0.0000        11  0.1193</t>
  </si>
  <si>
    <t xml:space="preserve">    6  0.7330     </t>
  </si>
  <si>
    <t>Standard Error of a Mean    0.1384</t>
  </si>
  <si>
    <t>Std Error (Diff of 2 Means) 0.1957</t>
  </si>
  <si>
    <t>Statistix 8.1                                            27/03/2013, 5:13:19 PM</t>
  </si>
  <si>
    <t>Alpha              0.05     Standard Error for Comparison  0.2794</t>
  </si>
  <si>
    <t>Critical T Value  2.042     Critical Value for Comparison  0.5706</t>
  </si>
  <si>
    <t>Error term used: Rep*Treat, 30 DF</t>
  </si>
  <si>
    <t>There are 5 groups (A, B, etc.) in which the means</t>
  </si>
  <si>
    <t>LSD All-Pairwise Comparisons Test of IncS for Treat</t>
  </si>
  <si>
    <t>Alpha              0.05     Standard Error for Comparison  0.9493</t>
  </si>
  <si>
    <t>Critical T Value  2.042     Critical Value for Comparison  1.9387</t>
  </si>
  <si>
    <t>Alpha              0.05     Standard Error for Comparison  4.3697</t>
  </si>
  <si>
    <t>Critical T Value  2.042     Critical Value for Comparison  8.9240</t>
  </si>
  <si>
    <t>LSD All-Pairwise Comparisons Test of MidA for Treat</t>
  </si>
  <si>
    <t>Alpha              0.05     Standard Error for Comparison  0.0788</t>
  </si>
  <si>
    <t>Critical T Value  2.042     Critical Value for Comparison  0.1610</t>
  </si>
  <si>
    <t>Alpha              0.05     Standard Error for Comparison  0.1957</t>
  </si>
  <si>
    <t>Critical T Value  2.042     Critical Value for Comparison  0.3997</t>
  </si>
  <si>
    <t>Homogeneous Groups</t>
  </si>
  <si>
    <t>ABCD</t>
  </si>
  <si>
    <t>DE</t>
  </si>
  <si>
    <t>BCDE</t>
  </si>
  <si>
    <t>CDE</t>
  </si>
  <si>
    <t>BCD</t>
  </si>
  <si>
    <t>sqrt(x+0.5) transformation</t>
  </si>
  <si>
    <t>Arcsin(sqrt(x/100)) transformation</t>
  </si>
  <si>
    <t>26 DAT1, 7 DAT2</t>
  </si>
  <si>
    <t>abc</t>
  </si>
  <si>
    <t>ab</t>
  </si>
  <si>
    <t>abcd</t>
  </si>
  <si>
    <t>de</t>
  </si>
  <si>
    <t>bcde</t>
  </si>
  <si>
    <t>e</t>
  </si>
  <si>
    <t>cde</t>
  </si>
  <si>
    <t>cd</t>
  </si>
  <si>
    <t>bc</t>
  </si>
  <si>
    <t>bcd</t>
  </si>
  <si>
    <t>9.00am</t>
  </si>
  <si>
    <t>2-8</t>
  </si>
  <si>
    <t>0.50?</t>
  </si>
  <si>
    <t>yield kg/plot</t>
  </si>
  <si>
    <t>Yield Kg/ha</t>
  </si>
  <si>
    <t>1 meter row spacings</t>
  </si>
  <si>
    <t>Statistix 8.1                                           12/04/2013, 11:19:19 AM</t>
  </si>
  <si>
    <t xml:space="preserve">Randomized Complete Block AOV Table for Yield~01  </t>
  </si>
  <si>
    <t>Source   DF       SS        MS      F        P</t>
  </si>
  <si>
    <t>Rep       3    92843   30947.6</t>
  </si>
  <si>
    <t>Treat    10   335653   33565.3   1.82   0.1016</t>
  </si>
  <si>
    <t>Error    29   534992   18448.0</t>
  </si>
  <si>
    <t>Total    42</t>
  </si>
  <si>
    <t>Note: SS are marginal (type III) sums of squares</t>
  </si>
  <si>
    <t>Grand Mean 1453.6    CV 9.34</t>
  </si>
  <si>
    <t>Source          DF       SS        MS       F        P</t>
  </si>
  <si>
    <t>Nonadditivity    1     2243    2243.1    0.12   0.7339</t>
  </si>
  <si>
    <t>Remainder       28   532749   19026.7</t>
  </si>
  <si>
    <t>Relative Efficiency, RCB 1.05</t>
  </si>
  <si>
    <t xml:space="preserve">Means of Yield~01 for Treat  </t>
  </si>
  <si>
    <t>Treat  N    Mean      SE     Treat  N    Mean      SE</t>
  </si>
  <si>
    <t xml:space="preserve">    1  4  1312.5  67.912         7  4  1562.5  67.912</t>
  </si>
  <si>
    <t xml:space="preserve">    2  4  1604.2  67.912         8  4  1409.7  67.912</t>
  </si>
  <si>
    <t xml:space="preserve">    3  4  1423.6  67.912         9  4  1520.8  67.912</t>
  </si>
  <si>
    <t xml:space="preserve">    4  4  1395.8  67.912        10  3  1489.8  78.418</t>
  </si>
  <si>
    <t xml:space="preserve">    5  4  1416.7  67.912        11  4  1340.3  67.912</t>
  </si>
  <si>
    <t xml:space="preserve">    6  4  1513.9  67.912     </t>
  </si>
  <si>
    <t># Treat 10 Rep 3 Outlier Removed - Dud plot</t>
  </si>
  <si>
    <t>Statistix 8.1                                           12/04/2013, 11:20:10 AM</t>
  </si>
  <si>
    <t>LSD All-Pairwise Comparisons Test of Yield~01 for Treat</t>
  </si>
  <si>
    <t>Alpha              0.05     Standard Error for Comparison  96.042 TO 103.74</t>
  </si>
  <si>
    <t>Critical T Value  2.045     Critical Value for Comparison  196.43 TO 212.17</t>
  </si>
  <si>
    <t>Error term used: Rep*Treat, 29 DF</t>
  </si>
  <si>
    <t>Yield (kg/ha)</t>
  </si>
  <si>
    <t>42 DAT1, 23 DAT2</t>
  </si>
  <si>
    <t>Plot area assumed at 18m2 (1m row spacing) area still to be confirmed by Kaylx</t>
  </si>
  <si>
    <t># Treat 10 Rep 3 Outlier Removed - dud plot</t>
  </si>
  <si>
    <t>*</t>
  </si>
  <si>
    <t>Area harvested 12m x 1.8m</t>
  </si>
  <si>
    <t>Statistix 8.1                                           12/04/2013, 11:46:24 AM</t>
  </si>
  <si>
    <t xml:space="preserve">Randomized Complete Block AOV Table for Yield  </t>
  </si>
  <si>
    <t>Rep       3    64475   21491.6</t>
  </si>
  <si>
    <t>Treat    10   233034   23303.4   1.82   0.1016</t>
  </si>
  <si>
    <t>Error    29   371409   12807.2</t>
  </si>
  <si>
    <t>Grand Mean 1211.4    CV 9.34</t>
  </si>
  <si>
    <t>Nonadditivity    1     1554    1553.7    0.12   0.7342</t>
  </si>
  <si>
    <t>Remainder       28   369855   13209.1</t>
  </si>
  <si>
    <t xml:space="preserve">Means of Yield for Treat  </t>
  </si>
  <si>
    <t xml:space="preserve">    1  4  1093.8  56.584         7  4  1302.1  56.584</t>
  </si>
  <si>
    <t xml:space="preserve">    2  4  1336.8  56.584         8  4  1174.8  56.584</t>
  </si>
  <si>
    <t xml:space="preserve">    3  4  1186.3  56.584         9  4  1267.4  56.584</t>
  </si>
  <si>
    <t xml:space="preserve">    4  4  1163.2  56.584        10  3  1241.5  65.338</t>
  </si>
  <si>
    <t xml:space="preserve">    5  4  1180.6  56.584        11  4  1116.9  56.584</t>
  </si>
  <si>
    <t xml:space="preserve">    6  4  1261.5  56.584     </t>
  </si>
  <si>
    <t>Statistix 8.1                                           12/04/2013, 11:46:49 AM</t>
  </si>
  <si>
    <t>LSD All-Pairwise Comparisons Test of Yield for Treat</t>
  </si>
  <si>
    <t>Alpha              0.05     Standard Error for Comparison  80.023 TO 86.434</t>
  </si>
  <si>
    <t>Critical T Value  2.045     Critical Value for Comparison  163.66 TO 176.78</t>
  </si>
  <si>
    <t>21.6m2 Harvest area</t>
  </si>
  <si>
    <t>18m2 Harvest area                            # Treat 10 Rep 3 Outlier Removed - Dud plot</t>
  </si>
  <si>
    <t># Caution on wording of assessments</t>
  </si>
  <si>
    <t>CV=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</si>
</sst>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;;;"/>
    <numFmt numFmtId="165" formatCode="0.0"/>
    <numFmt numFmtId="166" formatCode="0.0000_)"/>
    <numFmt numFmtId="167" formatCode="0.0_)"/>
    <numFmt numFmtId="168" formatCode="0_)"/>
    <numFmt numFmtId="169" formatCode="#,##0.0"/>
    <numFmt numFmtId="170" formatCode="[$-F800]dddd\,\ mmmm\ dd\,\ yyyy"/>
    <numFmt numFmtId="171" formatCode="General_)"/>
    <numFmt numFmtId="172" formatCode="0.00000"/>
  </numFmts>
  <fonts count="7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i/>
      <sz val="9"/>
      <color rgb="FF0070C0"/>
      <name val="Arial"/>
      <family val="2"/>
    </font>
    <font>
      <sz val="8"/>
      <color rgb="FF0070C0"/>
      <name val="Arial"/>
      <family val="2"/>
    </font>
    <font>
      <i/>
      <sz val="8"/>
      <color rgb="FF0070C0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b/>
      <sz val="11"/>
      <color indexed="8"/>
      <name val="Arial"/>
      <family val="2"/>
    </font>
    <font>
      <sz val="8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70C0"/>
      <name val="Arial"/>
      <family val="2"/>
    </font>
    <font>
      <i/>
      <u/>
      <sz val="10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rgb="FFFF0000"/>
      <name val="Arial"/>
      <family val="2"/>
    </font>
    <font>
      <sz val="7"/>
      <color theme="1"/>
      <name val="Arial"/>
      <family val="2"/>
    </font>
    <font>
      <i/>
      <sz val="12"/>
      <color indexed="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1"/>
      <color rgb="FF7030A0"/>
      <name val="Arial"/>
      <family val="2"/>
    </font>
    <font>
      <i/>
      <sz val="11"/>
      <color indexed="8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mienne"/>
      <family val="5"/>
    </font>
    <font>
      <i/>
      <sz val="12"/>
      <color theme="1"/>
      <name val="Amienne"/>
      <family val="5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Amienne"/>
      <family val="5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1"/>
      <color rgb="FFEE0000"/>
      <name val="Arial"/>
      <family val="2"/>
    </font>
    <font>
      <sz val="11"/>
      <color rgb="FF0000EE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5E5C3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rgb="FFCCCC99"/>
      </right>
      <top/>
      <bottom style="medium">
        <color rgb="FFCCCC99"/>
      </bottom>
      <diagonal/>
    </border>
    <border>
      <left/>
      <right style="medium">
        <color rgb="FFCCCC99"/>
      </right>
      <top/>
      <bottom style="medium">
        <color rgb="FFCCCC99"/>
      </bottom>
      <diagonal/>
    </border>
    <border>
      <left/>
      <right style="medium">
        <color rgb="FFCCCC99"/>
      </right>
      <top/>
      <bottom style="dotted">
        <color rgb="FFCCCC99"/>
      </bottom>
      <diagonal/>
    </border>
    <border>
      <left/>
      <right/>
      <top/>
      <bottom style="dotted">
        <color rgb="FFCCCC99"/>
      </bottom>
      <diagonal/>
    </border>
    <border>
      <left/>
      <right style="dotted">
        <color rgb="FFCCCC99"/>
      </right>
      <top/>
      <bottom style="dotted">
        <color rgb="FFCCCC99"/>
      </bottom>
      <diagonal/>
    </border>
    <border>
      <left/>
      <right/>
      <top/>
      <bottom style="medium">
        <color rgb="FFCCCC99"/>
      </bottom>
      <diagonal/>
    </border>
    <border>
      <left/>
      <right/>
      <top style="medium">
        <color rgb="FFCCCC99"/>
      </top>
      <bottom style="medium">
        <color rgb="FFCCCC99"/>
      </bottom>
      <diagonal/>
    </border>
    <border>
      <left style="thick">
        <color rgb="FFCCCC99"/>
      </left>
      <right style="dotted">
        <color rgb="FFCCCC99"/>
      </right>
      <top style="thick">
        <color rgb="FFCCCC99"/>
      </top>
      <bottom/>
      <diagonal/>
    </border>
    <border>
      <left/>
      <right/>
      <top style="thick">
        <color rgb="FFCCCC99"/>
      </top>
      <bottom style="dotted">
        <color rgb="FFCCCC99"/>
      </bottom>
      <diagonal/>
    </border>
    <border>
      <left/>
      <right style="medium">
        <color rgb="FFCCCC99"/>
      </right>
      <top style="thick">
        <color rgb="FFCCCC99"/>
      </top>
      <bottom style="dotted">
        <color rgb="FFCCCC99"/>
      </bottom>
      <diagonal/>
    </border>
    <border>
      <left/>
      <right style="thick">
        <color rgb="FFCCCC99"/>
      </right>
      <top style="thick">
        <color rgb="FFCCCC99"/>
      </top>
      <bottom style="dotted">
        <color rgb="FFCCCC99"/>
      </bottom>
      <diagonal/>
    </border>
    <border>
      <left style="thick">
        <color rgb="FFCCCC99"/>
      </left>
      <right style="dotted">
        <color rgb="FFCCCC99"/>
      </right>
      <top/>
      <bottom/>
      <diagonal/>
    </border>
    <border>
      <left/>
      <right style="thick">
        <color rgb="FFCCCC99"/>
      </right>
      <top/>
      <bottom style="dotted">
        <color rgb="FFCCCC99"/>
      </bottom>
      <diagonal/>
    </border>
    <border>
      <left style="thick">
        <color rgb="FFCCCC99"/>
      </left>
      <right style="dotted">
        <color rgb="FFCCCC99"/>
      </right>
      <top/>
      <bottom style="medium">
        <color rgb="FFCCCC99"/>
      </bottom>
      <diagonal/>
    </border>
    <border>
      <left/>
      <right style="thick">
        <color rgb="FFCCCC99"/>
      </right>
      <top/>
      <bottom style="medium">
        <color rgb="FFCCCC99"/>
      </bottom>
      <diagonal/>
    </border>
    <border>
      <left style="thick">
        <color rgb="FFCCCC99"/>
      </left>
      <right style="dotted">
        <color rgb="FFCCCC99"/>
      </right>
      <top/>
      <bottom style="dotted">
        <color rgb="FFCCCC99"/>
      </bottom>
      <diagonal/>
    </border>
    <border>
      <left style="thick">
        <color rgb="FFCCCC99"/>
      </left>
      <right/>
      <top style="medium">
        <color rgb="FFCCCC99"/>
      </top>
      <bottom style="medium">
        <color rgb="FFCCCC99"/>
      </bottom>
      <diagonal/>
    </border>
    <border>
      <left/>
      <right style="thick">
        <color rgb="FFCCCC99"/>
      </right>
      <top style="medium">
        <color rgb="FFCCCC99"/>
      </top>
      <bottom style="medium">
        <color rgb="FFCCCC99"/>
      </bottom>
      <diagonal/>
    </border>
    <border>
      <left style="dotted">
        <color rgb="FFCCCC99"/>
      </left>
      <right style="medium">
        <color rgb="FFCCCC99"/>
      </right>
      <top style="thick">
        <color rgb="FFCCCC99"/>
      </top>
      <bottom/>
      <diagonal/>
    </border>
    <border>
      <left style="dotted">
        <color rgb="FFCCCC99"/>
      </left>
      <right style="medium">
        <color rgb="FFCCCC99"/>
      </right>
      <top/>
      <bottom/>
      <diagonal/>
    </border>
    <border>
      <left style="dotted">
        <color rgb="FFCCCC99"/>
      </left>
      <right style="medium">
        <color rgb="FFCCCC99"/>
      </right>
      <top/>
      <bottom style="medium">
        <color rgb="FFCCCC99"/>
      </bottom>
      <diagonal/>
    </border>
    <border>
      <left style="medium">
        <color rgb="FFCCCC99"/>
      </left>
      <right/>
      <top style="thick">
        <color rgb="FFCCCC99"/>
      </top>
      <bottom style="dotted">
        <color rgb="FFCCCC99"/>
      </bottom>
      <diagonal/>
    </border>
    <border>
      <left style="medium">
        <color rgb="FFCCCC99"/>
      </left>
      <right style="medium">
        <color rgb="FFCCCC99"/>
      </right>
      <top style="thick">
        <color rgb="FFCCCC99"/>
      </top>
      <bottom/>
      <diagonal/>
    </border>
    <border>
      <left style="medium">
        <color rgb="FFCCCC99"/>
      </left>
      <right style="medium">
        <color rgb="FFCCCC99"/>
      </right>
      <top/>
      <bottom style="dotted">
        <color rgb="FFCCCC99"/>
      </bottom>
      <diagonal/>
    </border>
    <border>
      <left style="medium">
        <color rgb="FFCCCC99"/>
      </left>
      <right/>
      <top style="dotted">
        <color rgb="FFCCCC99"/>
      </top>
      <bottom style="medium">
        <color rgb="FFCCCC99"/>
      </bottom>
      <diagonal/>
    </border>
    <border>
      <left/>
      <right style="dotted">
        <color rgb="FFCCCC99"/>
      </right>
      <top style="dotted">
        <color rgb="FFCCCC99"/>
      </top>
      <bottom style="medium">
        <color rgb="FFCCCC99"/>
      </bottom>
      <diagonal/>
    </border>
    <border>
      <left style="dotted">
        <color rgb="FFCCCC99"/>
      </left>
      <right/>
      <top style="dotted">
        <color rgb="FFCCCC99"/>
      </top>
      <bottom style="medium">
        <color rgb="FFCCCC99"/>
      </bottom>
      <diagonal/>
    </border>
    <border>
      <left style="dotted">
        <color rgb="FFCCCC99"/>
      </left>
      <right/>
      <top style="medium">
        <color rgb="FFCCCC99"/>
      </top>
      <bottom style="medium">
        <color rgb="FFCCCC99"/>
      </bottom>
      <diagonal/>
    </border>
    <border>
      <left/>
      <right style="dotted">
        <color rgb="FFCCCC99"/>
      </right>
      <top style="medium">
        <color rgb="FFCCCC99"/>
      </top>
      <bottom style="medium">
        <color rgb="FFCCCC99"/>
      </bottom>
      <diagonal/>
    </border>
  </borders>
  <cellStyleXfs count="10">
    <xf numFmtId="0" fontId="0" fillId="0" borderId="0"/>
    <xf numFmtId="0" fontId="6" fillId="0" borderId="0"/>
    <xf numFmtId="0" fontId="6" fillId="0" borderId="0"/>
    <xf numFmtId="171" fontId="12" fillId="0" borderId="0"/>
    <xf numFmtId="171" fontId="12" fillId="0" borderId="0" applyBorder="0"/>
    <xf numFmtId="171" fontId="13" fillId="0" borderId="0"/>
    <xf numFmtId="9" fontId="5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776">
    <xf numFmtId="0" fontId="0" fillId="0" borderId="0" xfId="0"/>
    <xf numFmtId="0" fontId="9" fillId="0" borderId="0" xfId="0" applyFont="1" applyBorder="1" applyAlignment="1"/>
    <xf numFmtId="0" fontId="6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168" fontId="8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/>
    <xf numFmtId="0" fontId="14" fillId="0" borderId="0" xfId="0" applyFont="1" applyFill="1" applyBorder="1"/>
    <xf numFmtId="0" fontId="20" fillId="0" borderId="0" xfId="0" applyFont="1" applyBorder="1" applyAlignment="1"/>
    <xf numFmtId="0" fontId="9" fillId="0" borderId="0" xfId="0" applyFont="1" applyBorder="1" applyAlignment="1">
      <alignment horizontal="right"/>
    </xf>
    <xf numFmtId="0" fontId="21" fillId="0" borderId="0" xfId="0" applyFont="1" applyBorder="1"/>
    <xf numFmtId="0" fontId="22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168" fontId="7" fillId="2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center"/>
    </xf>
    <xf numFmtId="0" fontId="20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21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26" fillId="0" borderId="0" xfId="0" applyFont="1" applyFill="1" applyBorder="1" applyAlignment="1">
      <alignment horizontal="left"/>
    </xf>
    <xf numFmtId="14" fontId="19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fill"/>
      <protection locked="0"/>
    </xf>
    <xf numFmtId="0" fontId="5" fillId="0" borderId="2" xfId="0" applyFont="1" applyFill="1" applyBorder="1"/>
    <xf numFmtId="0" fontId="5" fillId="0" borderId="0" xfId="0" applyFont="1" applyFill="1"/>
    <xf numFmtId="0" fontId="18" fillId="0" borderId="4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18" fillId="0" borderId="0" xfId="0" applyFont="1" applyFill="1" applyBorder="1" applyAlignment="1">
      <alignment vertical="center"/>
    </xf>
    <xf numFmtId="0" fontId="9" fillId="0" borderId="11" xfId="0" applyFont="1" applyFill="1" applyBorder="1" applyAlignment="1"/>
    <xf numFmtId="0" fontId="9" fillId="0" borderId="12" xfId="0" applyFont="1" applyFill="1" applyBorder="1" applyAlignment="1"/>
    <xf numFmtId="0" fontId="9" fillId="0" borderId="1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30" fillId="0" borderId="5" xfId="0" applyFont="1" applyFill="1" applyBorder="1" applyAlignment="1">
      <alignment vertical="top" wrapText="1"/>
    </xf>
    <xf numFmtId="0" fontId="5" fillId="0" borderId="6" xfId="0" applyFont="1" applyFill="1" applyBorder="1"/>
    <xf numFmtId="0" fontId="5" fillId="0" borderId="7" xfId="0" applyFont="1" applyFill="1" applyBorder="1"/>
    <xf numFmtId="0" fontId="30" fillId="0" borderId="8" xfId="0" applyFont="1" applyFill="1" applyBorder="1" applyAlignment="1">
      <alignment vertical="top"/>
    </xf>
    <xf numFmtId="0" fontId="30" fillId="0" borderId="8" xfId="0" applyFont="1" applyFill="1" applyBorder="1" applyAlignment="1">
      <alignment vertical="top" wrapText="1"/>
    </xf>
    <xf numFmtId="0" fontId="18" fillId="0" borderId="0" xfId="0" applyFont="1" applyFill="1"/>
    <xf numFmtId="0" fontId="5" fillId="0" borderId="0" xfId="0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40" fillId="2" borderId="0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>
      <alignment horizontal="right" wrapText="1"/>
    </xf>
    <xf numFmtId="171" fontId="14" fillId="0" borderId="0" xfId="3" applyFont="1" applyFill="1" applyBorder="1" applyAlignment="1">
      <alignment vertical="center"/>
    </xf>
    <xf numFmtId="171" fontId="14" fillId="0" borderId="0" xfId="3" applyFont="1" applyFill="1" applyBorder="1" applyAlignment="1">
      <alignment horizontal="center" vertical="center"/>
    </xf>
    <xf numFmtId="171" fontId="29" fillId="0" borderId="0" xfId="3" applyFont="1" applyFill="1" applyBorder="1" applyAlignment="1">
      <alignment horizontal="left" vertical="center"/>
    </xf>
    <xf numFmtId="171" fontId="43" fillId="0" borderId="0" xfId="3" applyFont="1" applyFill="1" applyBorder="1" applyAlignment="1">
      <alignment vertical="center"/>
    </xf>
    <xf numFmtId="15" fontId="16" fillId="0" borderId="0" xfId="4" applyNumberFormat="1" applyFont="1" applyFill="1" applyBorder="1" applyAlignment="1">
      <alignment horizontal="left" vertical="center"/>
    </xf>
    <xf numFmtId="171" fontId="14" fillId="0" borderId="5" xfId="3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71" fontId="12" fillId="0" borderId="0" xfId="3" applyFont="1" applyFill="1" applyBorder="1" applyAlignment="1">
      <alignment vertical="center"/>
    </xf>
    <xf numFmtId="171" fontId="39" fillId="0" borderId="0" xfId="3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1" fillId="0" borderId="17" xfId="0" applyFont="1" applyBorder="1" applyAlignment="1">
      <alignment horizontal="center" vertical="center"/>
    </xf>
    <xf numFmtId="171" fontId="14" fillId="0" borderId="7" xfId="3" applyFont="1" applyFill="1" applyBorder="1" applyAlignment="1">
      <alignment vertical="center"/>
    </xf>
    <xf numFmtId="171" fontId="14" fillId="0" borderId="8" xfId="3" applyFont="1" applyFill="1" applyBorder="1" applyAlignment="1">
      <alignment vertical="center"/>
    </xf>
    <xf numFmtId="171" fontId="26" fillId="0" borderId="0" xfId="4" applyFont="1" applyFill="1" applyBorder="1" applyAlignment="1">
      <alignment vertical="center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9" xfId="0" applyNumberFormat="1" applyFont="1" applyFill="1" applyBorder="1" applyAlignment="1" applyProtection="1">
      <protection locked="0"/>
    </xf>
    <xf numFmtId="0" fontId="8" fillId="0" borderId="1" xfId="0" applyNumberFormat="1" applyFont="1" applyFill="1" applyBorder="1" applyAlignment="1" applyProtection="1"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2" borderId="27" xfId="0" applyNumberFormat="1" applyFont="1" applyFill="1" applyBorder="1" applyAlignment="1" applyProtection="1">
      <alignment horizontal="left"/>
      <protection locked="0"/>
    </xf>
    <xf numFmtId="0" fontId="6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49" fontId="6" fillId="0" borderId="28" xfId="0" applyNumberFormat="1" applyFont="1" applyFill="1" applyBorder="1" applyAlignment="1" applyProtection="1">
      <alignment horizontal="center" vertical="center"/>
      <protection locked="0"/>
    </xf>
    <xf numFmtId="165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center" vertical="center"/>
      <protection locked="0"/>
    </xf>
    <xf numFmtId="9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24" xfId="0" applyNumberFormat="1" applyFont="1" applyFill="1" applyBorder="1" applyAlignment="1" applyProtection="1">
      <alignment horizontal="center" vertical="center"/>
      <protection locked="0"/>
    </xf>
    <xf numFmtId="168" fontId="6" fillId="0" borderId="10" xfId="0" applyNumberFormat="1" applyFont="1" applyFill="1" applyBorder="1" applyAlignment="1" applyProtection="1">
      <alignment horizontal="center" vertical="center"/>
      <protection locked="0"/>
    </xf>
    <xf numFmtId="168" fontId="6" fillId="0" borderId="14" xfId="0" applyNumberFormat="1" applyFont="1" applyFill="1" applyBorder="1" applyAlignment="1" applyProtection="1">
      <alignment horizontal="center" vertical="center"/>
      <protection locked="0"/>
    </xf>
    <xf numFmtId="49" fontId="6" fillId="0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vertical="center"/>
      <protection locked="0"/>
    </xf>
    <xf numFmtId="0" fontId="6" fillId="0" borderId="29" xfId="0" applyNumberFormat="1" applyFont="1" applyFill="1" applyBorder="1" applyAlignment="1" applyProtection="1">
      <alignment horizontal="left" vertical="center"/>
      <protection locked="0"/>
    </xf>
    <xf numFmtId="167" fontId="6" fillId="0" borderId="7" xfId="0" applyNumberFormat="1" applyFont="1" applyFill="1" applyBorder="1" applyAlignment="1" applyProtection="1"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protection locked="0"/>
    </xf>
    <xf numFmtId="0" fontId="45" fillId="0" borderId="0" xfId="0" applyNumberFormat="1" applyFont="1" applyFill="1" applyBorder="1" applyAlignment="1" applyProtection="1">
      <alignment horizontal="center"/>
      <protection locked="0"/>
    </xf>
    <xf numFmtId="0" fontId="6" fillId="3" borderId="6" xfId="0" applyNumberFormat="1" applyFont="1" applyFill="1" applyBorder="1" applyAlignment="1" applyProtection="1">
      <alignment horizontal="center"/>
      <protection locked="0"/>
    </xf>
    <xf numFmtId="0" fontId="6" fillId="3" borderId="7" xfId="0" applyNumberFormat="1" applyFont="1" applyFill="1" applyBorder="1" applyAlignment="1" applyProtection="1">
      <alignment horizontal="center"/>
      <protection locked="0"/>
    </xf>
    <xf numFmtId="0" fontId="6" fillId="3" borderId="8" xfId="0" applyNumberFormat="1" applyFont="1" applyFill="1" applyBorder="1" applyAlignment="1" applyProtection="1">
      <alignment horizontal="center"/>
      <protection locked="0"/>
    </xf>
    <xf numFmtId="0" fontId="6" fillId="0" borderId="14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171" fontId="14" fillId="0" borderId="9" xfId="3" applyFont="1" applyFill="1" applyBorder="1" applyAlignment="1">
      <alignment vertical="center"/>
    </xf>
    <xf numFmtId="171" fontId="14" fillId="0" borderId="34" xfId="3" applyFont="1" applyFill="1" applyBorder="1" applyAlignment="1">
      <alignment vertical="center"/>
    </xf>
    <xf numFmtId="0" fontId="8" fillId="3" borderId="7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168" fontId="8" fillId="0" borderId="15" xfId="0" applyNumberFormat="1" applyFont="1" applyFill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Alignment="1" applyProtection="1">
      <protection locked="0"/>
    </xf>
    <xf numFmtId="0" fontId="15" fillId="0" borderId="4" xfId="0" applyFont="1" applyFill="1" applyBorder="1"/>
    <xf numFmtId="0" fontId="41" fillId="0" borderId="0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5" fontId="5" fillId="0" borderId="15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/>
    <xf numFmtId="0" fontId="18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27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25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34" fillId="0" borderId="0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 wrapText="1"/>
    </xf>
    <xf numFmtId="171" fontId="14" fillId="0" borderId="47" xfId="3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0" borderId="6" xfId="0" applyNumberFormat="1" applyFont="1" applyFill="1" applyBorder="1" applyAlignment="1" applyProtection="1">
      <alignment horizontal="center"/>
    </xf>
    <xf numFmtId="1" fontId="11" fillId="0" borderId="7" xfId="0" applyNumberFormat="1" applyFont="1" applyFill="1" applyBorder="1" applyAlignment="1" applyProtection="1">
      <alignment horizontal="center"/>
    </xf>
    <xf numFmtId="1" fontId="6" fillId="0" borderId="7" xfId="0" applyNumberFormat="1" applyFont="1" applyFill="1" applyBorder="1" applyAlignment="1" applyProtection="1">
      <alignment horizontal="center"/>
    </xf>
    <xf numFmtId="166" fontId="6" fillId="0" borderId="7" xfId="0" applyNumberFormat="1" applyFont="1" applyFill="1" applyBorder="1" applyAlignment="1" applyProtection="1">
      <alignment horizontal="center"/>
    </xf>
    <xf numFmtId="0" fontId="11" fillId="0" borderId="42" xfId="0" applyNumberFormat="1" applyFont="1" applyFill="1" applyBorder="1" applyAlignment="1" applyProtection="1">
      <alignment horizontal="center"/>
    </xf>
    <xf numFmtId="0" fontId="48" fillId="0" borderId="3" xfId="0" applyNumberFormat="1" applyFont="1" applyFill="1" applyBorder="1" applyAlignment="1" applyProtection="1">
      <alignment horizontal="center"/>
      <protection locked="0"/>
    </xf>
    <xf numFmtId="2" fontId="6" fillId="0" borderId="8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left"/>
    </xf>
    <xf numFmtId="0" fontId="18" fillId="0" borderId="3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171" fontId="15" fillId="0" borderId="38" xfId="5" applyFont="1" applyFill="1" applyBorder="1" applyAlignment="1" applyProtection="1">
      <alignment horizontal="center" vertical="center" wrapText="1"/>
    </xf>
    <xf numFmtId="171" fontId="14" fillId="0" borderId="9" xfId="3" applyFont="1" applyFill="1" applyBorder="1" applyAlignment="1">
      <alignment vertical="top"/>
    </xf>
    <xf numFmtId="0" fontId="18" fillId="0" borderId="4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15" fillId="0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18" fillId="0" borderId="32" xfId="0" applyFont="1" applyBorder="1" applyAlignment="1">
      <alignment horizontal="center" wrapText="1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171" fontId="10" fillId="0" borderId="1" xfId="4" applyFont="1" applyFill="1" applyBorder="1" applyAlignment="1">
      <alignment horizontal="left" vertical="center"/>
    </xf>
    <xf numFmtId="171" fontId="14" fillId="0" borderId="2" xfId="3" applyFont="1" applyFill="1" applyBorder="1" applyAlignment="1">
      <alignment vertical="center"/>
    </xf>
    <xf numFmtId="171" fontId="44" fillId="0" borderId="2" xfId="4" applyFont="1" applyFill="1" applyBorder="1" applyAlignment="1">
      <alignment vertical="center"/>
    </xf>
    <xf numFmtId="171" fontId="11" fillId="0" borderId="4" xfId="4" applyFont="1" applyFill="1" applyBorder="1" applyAlignment="1">
      <alignment horizontal="left" vertical="center"/>
    </xf>
    <xf numFmtId="171" fontId="11" fillId="0" borderId="4" xfId="3" applyFont="1" applyFill="1" applyBorder="1" applyAlignment="1">
      <alignment horizontal="left" vertical="center"/>
    </xf>
    <xf numFmtId="171" fontId="15" fillId="0" borderId="4" xfId="3" applyFont="1" applyFill="1" applyBorder="1" applyAlignment="1">
      <alignment horizontal="left" vertical="center"/>
    </xf>
    <xf numFmtId="171" fontId="14" fillId="0" borderId="26" xfId="3" applyFont="1" applyFill="1" applyBorder="1" applyAlignment="1">
      <alignment horizontal="center" vertical="center"/>
    </xf>
    <xf numFmtId="171" fontId="15" fillId="0" borderId="46" xfId="3" applyFont="1" applyFill="1" applyBorder="1" applyAlignment="1">
      <alignment horizontal="center" vertical="center" wrapText="1"/>
    </xf>
    <xf numFmtId="171" fontId="16" fillId="0" borderId="22" xfId="3" applyFont="1" applyFill="1" applyBorder="1" applyAlignment="1">
      <alignment vertical="center" wrapText="1"/>
    </xf>
    <xf numFmtId="171" fontId="14" fillId="0" borderId="41" xfId="3" applyFont="1" applyFill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6" fillId="0" borderId="50" xfId="0" applyNumberFormat="1" applyFont="1" applyFill="1" applyBorder="1" applyAlignment="1" applyProtection="1">
      <alignment horizontal="center"/>
      <protection locked="0"/>
    </xf>
    <xf numFmtId="0" fontId="6" fillId="0" borderId="45" xfId="0" applyNumberFormat="1" applyFont="1" applyFill="1" applyBorder="1" applyAlignment="1" applyProtection="1">
      <alignment horizontal="center"/>
      <protection locked="0"/>
    </xf>
    <xf numFmtId="0" fontId="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1" fontId="15" fillId="0" borderId="39" xfId="3" applyFont="1" applyFill="1" applyBorder="1" applyAlignment="1">
      <alignment horizontal="center" vertical="center" wrapText="1"/>
    </xf>
    <xf numFmtId="171" fontId="14" fillId="0" borderId="38" xfId="3" applyNumberFormat="1" applyFont="1" applyFill="1" applyBorder="1" applyAlignment="1" applyProtection="1">
      <alignment horizontal="center" vertical="center"/>
    </xf>
    <xf numFmtId="171" fontId="14" fillId="0" borderId="40" xfId="3" applyNumberFormat="1" applyFont="1" applyFill="1" applyBorder="1" applyAlignment="1" applyProtection="1">
      <alignment horizontal="center" vertical="center"/>
    </xf>
    <xf numFmtId="0" fontId="6" fillId="0" borderId="19" xfId="0" applyNumberFormat="1" applyFont="1" applyFill="1" applyBorder="1" applyAlignment="1" applyProtection="1">
      <protection locked="0"/>
    </xf>
    <xf numFmtId="49" fontId="6" fillId="0" borderId="54" xfId="0" applyNumberFormat="1" applyFont="1" applyFill="1" applyBorder="1" applyAlignment="1" applyProtection="1">
      <alignment horizontal="center" vertical="center" wrapText="1"/>
      <protection locked="0"/>
    </xf>
    <xf numFmtId="171" fontId="14" fillId="0" borderId="55" xfId="3" applyNumberFormat="1" applyFont="1" applyFill="1" applyBorder="1" applyAlignment="1" applyProtection="1">
      <alignment horizontal="center" vertical="center"/>
    </xf>
    <xf numFmtId="171" fontId="14" fillId="0" borderId="31" xfId="3" applyNumberFormat="1" applyFont="1" applyFill="1" applyBorder="1" applyAlignment="1" applyProtection="1">
      <alignment horizontal="center" vertical="center"/>
    </xf>
    <xf numFmtId="171" fontId="14" fillId="0" borderId="38" xfId="3" applyFont="1" applyFill="1" applyBorder="1" applyAlignment="1">
      <alignment horizontal="center" vertical="center"/>
    </xf>
    <xf numFmtId="171" fontId="14" fillId="0" borderId="37" xfId="3" applyNumberFormat="1" applyFont="1" applyFill="1" applyBorder="1" applyAlignment="1" applyProtection="1">
      <alignment horizontal="center" vertical="center"/>
    </xf>
    <xf numFmtId="171" fontId="14" fillId="0" borderId="50" xfId="3" applyNumberFormat="1" applyFont="1" applyFill="1" applyBorder="1" applyAlignment="1" applyProtection="1">
      <alignment horizontal="center" vertical="center"/>
    </xf>
    <xf numFmtId="171" fontId="14" fillId="0" borderId="15" xfId="3" applyFont="1" applyFill="1" applyBorder="1" applyAlignment="1">
      <alignment vertical="center"/>
    </xf>
    <xf numFmtId="171" fontId="14" fillId="0" borderId="40" xfId="3" applyFont="1" applyFill="1" applyBorder="1" applyAlignment="1">
      <alignment horizontal="center" vertical="center"/>
    </xf>
    <xf numFmtId="171" fontId="14" fillId="0" borderId="23" xfId="3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71" fontId="14" fillId="0" borderId="41" xfId="3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4" fontId="5" fillId="0" borderId="15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0" fillId="0" borderId="7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171" fontId="14" fillId="0" borderId="4" xfId="3" applyNumberFormat="1" applyFont="1" applyFill="1" applyBorder="1" applyAlignment="1" applyProtection="1">
      <alignment horizontal="center" vertical="center"/>
    </xf>
    <xf numFmtId="171" fontId="14" fillId="0" borderId="15" xfId="3" applyNumberFormat="1" applyFont="1" applyFill="1" applyBorder="1" applyAlignment="1" applyProtection="1">
      <alignment horizontal="center" vertical="center"/>
    </xf>
    <xf numFmtId="171" fontId="15" fillId="0" borderId="51" xfId="3" applyFont="1" applyFill="1" applyBorder="1" applyAlignment="1">
      <alignment horizontal="center" vertical="center"/>
    </xf>
    <xf numFmtId="171" fontId="15" fillId="0" borderId="52" xfId="3" applyNumberFormat="1" applyFont="1" applyFill="1" applyBorder="1" applyAlignment="1" applyProtection="1">
      <alignment horizontal="center" vertical="center"/>
    </xf>
    <xf numFmtId="171" fontId="15" fillId="0" borderId="52" xfId="3" applyNumberFormat="1" applyFont="1" applyFill="1" applyBorder="1" applyAlignment="1" applyProtection="1">
      <alignment horizontal="center" vertical="center" wrapText="1"/>
    </xf>
    <xf numFmtId="171" fontId="15" fillId="0" borderId="13" xfId="3" applyNumberFormat="1" applyFont="1" applyFill="1" applyBorder="1" applyAlignment="1" applyProtection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4" fillId="0" borderId="5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0" fillId="0" borderId="6" xfId="0" applyFont="1" applyFill="1" applyBorder="1" applyAlignment="1">
      <alignment vertical="top"/>
    </xf>
    <xf numFmtId="171" fontId="15" fillId="0" borderId="40" xfId="5" applyFont="1" applyFill="1" applyBorder="1" applyAlignment="1" applyProtection="1">
      <alignment horizontal="center" vertical="center" wrapText="1"/>
    </xf>
    <xf numFmtId="9" fontId="6" fillId="0" borderId="24" xfId="6" applyFont="1" applyFill="1" applyBorder="1" applyAlignment="1" applyProtection="1">
      <alignment horizontal="center" vertical="center"/>
      <protection locked="0"/>
    </xf>
    <xf numFmtId="171" fontId="15" fillId="0" borderId="4" xfId="5" applyFont="1" applyFill="1" applyBorder="1" applyAlignment="1" applyProtection="1">
      <alignment horizontal="center" vertical="center" wrapText="1"/>
    </xf>
    <xf numFmtId="171" fontId="15" fillId="0" borderId="0" xfId="5" applyFont="1" applyFill="1" applyBorder="1" applyAlignment="1" applyProtection="1">
      <alignment horizontal="center" vertical="center" wrapText="1"/>
    </xf>
    <xf numFmtId="171" fontId="15" fillId="0" borderId="20" xfId="5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wrapText="1"/>
      <protection locked="0"/>
    </xf>
    <xf numFmtId="0" fontId="35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6" fillId="0" borderId="17" xfId="0" applyNumberFormat="1" applyFont="1" applyFill="1" applyBorder="1" applyAlignment="1" applyProtection="1">
      <alignment horizontal="center"/>
      <protection locked="0"/>
    </xf>
    <xf numFmtId="165" fontId="8" fillId="0" borderId="0" xfId="0" applyNumberFormat="1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6" fillId="5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15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top" wrapText="1"/>
      <protection locked="0"/>
    </xf>
    <xf numFmtId="169" fontId="8" fillId="0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Border="1" applyAlignment="1" applyProtection="1">
      <protection locked="0"/>
    </xf>
    <xf numFmtId="0" fontId="8" fillId="2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2" fontId="45" fillId="0" borderId="0" xfId="0" applyNumberFormat="1" applyFont="1" applyFill="1" applyBorder="1" applyAlignment="1" applyProtection="1">
      <alignment horizontal="center"/>
      <protection locked="0"/>
    </xf>
    <xf numFmtId="0" fontId="6" fillId="0" borderId="43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44" xfId="0" applyNumberFormat="1" applyFont="1" applyFill="1" applyBorder="1" applyAlignment="1" applyProtection="1">
      <alignment horizontal="center"/>
      <protection locked="0"/>
    </xf>
    <xf numFmtId="0" fontId="6" fillId="3" borderId="42" xfId="0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 applyProtection="1">
      <alignment horizontal="center"/>
      <protection locked="0"/>
    </xf>
    <xf numFmtId="0" fontId="8" fillId="0" borderId="43" xfId="0" applyNumberFormat="1" applyFont="1" applyFill="1" applyBorder="1" applyAlignment="1" applyProtection="1">
      <alignment horizontal="center"/>
      <protection locked="0"/>
    </xf>
    <xf numFmtId="0" fontId="46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11" fillId="0" borderId="4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8" fillId="0" borderId="47" xfId="0" applyNumberFormat="1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169" fontId="8" fillId="0" borderId="15" xfId="0" applyNumberFormat="1" applyFont="1" applyFill="1" applyBorder="1" applyAlignment="1" applyProtection="1">
      <alignment horizontal="center"/>
    </xf>
    <xf numFmtId="169" fontId="8" fillId="0" borderId="10" xfId="0" applyNumberFormat="1" applyFont="1" applyFill="1" applyBorder="1" applyAlignment="1" applyProtection="1">
      <alignment horizontal="center"/>
    </xf>
    <xf numFmtId="167" fontId="6" fillId="2" borderId="4" xfId="0" applyNumberFormat="1" applyFont="1" applyFill="1" applyBorder="1" applyAlignment="1" applyProtection="1">
      <alignment horizontal="left"/>
      <protection locked="0"/>
    </xf>
    <xf numFmtId="170" fontId="6" fillId="0" borderId="59" xfId="0" applyNumberFormat="1" applyFont="1" applyFill="1" applyBorder="1" applyAlignment="1" applyProtection="1">
      <protection locked="0"/>
    </xf>
    <xf numFmtId="170" fontId="6" fillId="0" borderId="2" xfId="0" applyNumberFormat="1" applyFont="1" applyFill="1" applyBorder="1" applyAlignment="1" applyProtection="1">
      <protection locked="0"/>
    </xf>
    <xf numFmtId="170" fontId="6" fillId="0" borderId="60" xfId="0" applyNumberFormat="1" applyFont="1" applyFill="1" applyBorder="1" applyAlignment="1" applyProtection="1">
      <protection locked="0"/>
    </xf>
    <xf numFmtId="0" fontId="8" fillId="0" borderId="58" xfId="0" applyNumberFormat="1" applyFont="1" applyFill="1" applyBorder="1" applyAlignment="1" applyProtection="1">
      <protection locked="0"/>
    </xf>
    <xf numFmtId="1" fontId="8" fillId="0" borderId="6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 applyProtection="1">
      <alignment horizontal="left"/>
      <protection locked="0"/>
    </xf>
    <xf numFmtId="0" fontId="6" fillId="0" borderId="59" xfId="0" applyNumberFormat="1" applyFont="1" applyFill="1" applyBorder="1" applyAlignment="1" applyProtection="1">
      <alignment horizontal="center"/>
      <protection locked="0"/>
    </xf>
    <xf numFmtId="20" fontId="6" fillId="0" borderId="62" xfId="0" applyNumberFormat="1" applyFont="1" applyFill="1" applyBorder="1" applyAlignment="1" applyProtection="1">
      <alignment horizontal="center" vertical="center"/>
      <protection locked="0"/>
    </xf>
    <xf numFmtId="0" fontId="6" fillId="0" borderId="59" xfId="0" applyNumberFormat="1" applyFont="1" applyFill="1" applyBorder="1" applyAlignment="1" applyProtection="1">
      <alignment horizontal="left"/>
      <protection locked="0"/>
    </xf>
    <xf numFmtId="0" fontId="6" fillId="0" borderId="2" xfId="0" applyNumberFormat="1" applyFont="1" applyFill="1" applyBorder="1" applyAlignment="1" applyProtection="1">
      <protection locked="0"/>
    </xf>
    <xf numFmtId="0" fontId="6" fillId="2" borderId="38" xfId="0" applyNumberFormat="1" applyFont="1" applyFill="1" applyBorder="1" applyAlignment="1" applyProtection="1">
      <alignment horizontal="left" wrapText="1"/>
      <protection locked="0"/>
    </xf>
    <xf numFmtId="0" fontId="6" fillId="2" borderId="6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6" xfId="0" applyNumberFormat="1" applyFont="1" applyFill="1" applyBorder="1" applyAlignment="1" applyProtection="1">
      <alignment horizontal="center" vertical="center"/>
      <protection locked="0"/>
    </xf>
    <xf numFmtId="0" fontId="6" fillId="0" borderId="65" xfId="0" applyNumberFormat="1" applyFont="1" applyFill="1" applyBorder="1" applyAlignment="1" applyProtection="1">
      <alignment horizontal="center" vertical="center"/>
      <protection locked="0"/>
    </xf>
    <xf numFmtId="49" fontId="6" fillId="0" borderId="6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71" fontId="15" fillId="0" borderId="48" xfId="5" applyFont="1" applyFill="1" applyBorder="1" applyAlignment="1" applyProtection="1">
      <alignment horizontal="left" vertical="center"/>
    </xf>
    <xf numFmtId="171" fontId="15" fillId="0" borderId="50" xfId="4" applyFont="1" applyFill="1" applyBorder="1" applyAlignment="1">
      <alignment vertical="center"/>
    </xf>
    <xf numFmtId="171" fontId="15" fillId="0" borderId="50" xfId="4" quotePrefix="1" applyFont="1" applyFill="1" applyBorder="1" applyAlignment="1">
      <alignment horizontal="left" vertical="center"/>
    </xf>
    <xf numFmtId="171" fontId="15" fillId="0" borderId="27" xfId="5" applyFont="1" applyFill="1" applyBorder="1" applyAlignment="1" applyProtection="1">
      <alignment horizontal="left" vertical="center"/>
    </xf>
    <xf numFmtId="171" fontId="14" fillId="0" borderId="31" xfId="3" applyFont="1" applyFill="1" applyBorder="1" applyAlignment="1">
      <alignment vertical="center"/>
    </xf>
    <xf numFmtId="171" fontId="15" fillId="0" borderId="27" xfId="5" quotePrefix="1" applyFont="1" applyFill="1" applyBorder="1" applyAlignment="1" applyProtection="1">
      <alignment horizontal="left" vertical="center"/>
    </xf>
    <xf numFmtId="171" fontId="14" fillId="0" borderId="4" xfId="3" applyFont="1" applyFill="1" applyBorder="1" applyAlignment="1">
      <alignment vertical="center"/>
    </xf>
    <xf numFmtId="171" fontId="15" fillId="0" borderId="27" xfId="3" applyFont="1" applyFill="1" applyBorder="1" applyAlignment="1">
      <alignment vertical="top" wrapText="1"/>
    </xf>
    <xf numFmtId="171" fontId="14" fillId="0" borderId="6" xfId="3" applyFont="1" applyFill="1" applyBorder="1" applyAlignment="1">
      <alignment vertical="center"/>
    </xf>
    <xf numFmtId="0" fontId="1" fillId="0" borderId="0" xfId="0" applyFont="1"/>
    <xf numFmtId="1" fontId="11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66" fontId="6" fillId="0" borderId="0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horizontal="center"/>
    </xf>
    <xf numFmtId="1" fontId="6" fillId="0" borderId="12" xfId="0" applyNumberFormat="1" applyFont="1" applyFill="1" applyBorder="1" applyAlignment="1" applyProtection="1">
      <alignment horizontal="center"/>
    </xf>
    <xf numFmtId="0" fontId="6" fillId="6" borderId="1" xfId="0" applyNumberFormat="1" applyFont="1" applyFill="1" applyBorder="1" applyAlignment="1" applyProtection="1">
      <alignment horizontal="center"/>
      <protection locked="0"/>
    </xf>
    <xf numFmtId="0" fontId="6" fillId="6" borderId="2" xfId="0" applyNumberFormat="1" applyFont="1" applyFill="1" applyBorder="1" applyAlignment="1" applyProtection="1">
      <alignment horizontal="center"/>
      <protection locked="0"/>
    </xf>
    <xf numFmtId="0" fontId="6" fillId="6" borderId="43" xfId="0" applyNumberFormat="1" applyFont="1" applyFill="1" applyBorder="1" applyAlignment="1" applyProtection="1">
      <alignment horizontal="center" wrapText="1"/>
      <protection locked="0"/>
    </xf>
    <xf numFmtId="0" fontId="6" fillId="6" borderId="4" xfId="0" applyNumberFormat="1" applyFont="1" applyFill="1" applyBorder="1" applyAlignment="1" applyProtection="1">
      <alignment horizontal="center"/>
      <protection locked="0"/>
    </xf>
    <xf numFmtId="0" fontId="6" fillId="6" borderId="0" xfId="0" applyNumberFormat="1" applyFont="1" applyFill="1" applyBorder="1" applyAlignment="1" applyProtection="1">
      <alignment horizontal="center"/>
      <protection locked="0"/>
    </xf>
    <xf numFmtId="0" fontId="6" fillId="6" borderId="44" xfId="0" applyNumberFormat="1" applyFont="1" applyFill="1" applyBorder="1" applyAlignment="1" applyProtection="1">
      <alignment horizontal="center"/>
      <protection locked="0"/>
    </xf>
    <xf numFmtId="0" fontId="6" fillId="6" borderId="6" xfId="0" applyNumberFormat="1" applyFont="1" applyFill="1" applyBorder="1" applyAlignment="1" applyProtection="1">
      <alignment horizontal="center"/>
      <protection locked="0"/>
    </xf>
    <xf numFmtId="165" fontId="6" fillId="6" borderId="7" xfId="0" applyNumberFormat="1" applyFont="1" applyFill="1" applyBorder="1" applyAlignment="1" applyProtection="1">
      <alignment horizontal="center"/>
      <protection locked="0"/>
    </xf>
    <xf numFmtId="0" fontId="6" fillId="6" borderId="7" xfId="0" applyNumberFormat="1" applyFont="1" applyFill="1" applyBorder="1" applyAlignment="1" applyProtection="1">
      <alignment horizontal="center"/>
      <protection locked="0"/>
    </xf>
    <xf numFmtId="0" fontId="6" fillId="6" borderId="42" xfId="0" applyNumberFormat="1" applyFont="1" applyFill="1" applyBorder="1" applyAlignment="1" applyProtection="1">
      <alignment horizontal="center"/>
      <protection locked="0"/>
    </xf>
    <xf numFmtId="0" fontId="11" fillId="6" borderId="2" xfId="0" applyNumberFormat="1" applyFont="1" applyFill="1" applyBorder="1" applyAlignment="1" applyProtection="1">
      <alignment horizontal="center"/>
      <protection locked="0"/>
    </xf>
    <xf numFmtId="0" fontId="8" fillId="6" borderId="43" xfId="0" applyNumberFormat="1" applyFont="1" applyFill="1" applyBorder="1" applyAlignment="1" applyProtection="1">
      <alignment horizontal="center"/>
      <protection locked="0"/>
    </xf>
    <xf numFmtId="0" fontId="11" fillId="6" borderId="0" xfId="0" applyNumberFormat="1" applyFont="1" applyFill="1" applyBorder="1" applyAlignment="1" applyProtection="1">
      <alignment horizontal="center"/>
      <protection locked="0"/>
    </xf>
    <xf numFmtId="0" fontId="11" fillId="6" borderId="44" xfId="0" applyNumberFormat="1" applyFont="1" applyFill="1" applyBorder="1" applyAlignment="1" applyProtection="1">
      <alignment horizontal="center"/>
      <protection locked="0"/>
    </xf>
    <xf numFmtId="0" fontId="6" fillId="6" borderId="6" xfId="0" applyNumberFormat="1" applyFont="1" applyFill="1" applyBorder="1" applyAlignment="1" applyProtection="1">
      <alignment horizontal="center"/>
    </xf>
    <xf numFmtId="1" fontId="11" fillId="6" borderId="7" xfId="0" applyNumberFormat="1" applyFont="1" applyFill="1" applyBorder="1" applyAlignment="1" applyProtection="1">
      <alignment horizontal="center"/>
    </xf>
    <xf numFmtId="1" fontId="6" fillId="6" borderId="7" xfId="0" applyNumberFormat="1" applyFont="1" applyFill="1" applyBorder="1" applyAlignment="1" applyProtection="1">
      <alignment horizontal="center"/>
    </xf>
    <xf numFmtId="166" fontId="6" fillId="6" borderId="7" xfId="0" applyNumberFormat="1" applyFont="1" applyFill="1" applyBorder="1" applyAlignment="1" applyProtection="1">
      <alignment horizontal="center"/>
    </xf>
    <xf numFmtId="0" fontId="11" fillId="6" borderId="42" xfId="0" applyNumberFormat="1" applyFont="1" applyFill="1" applyBorder="1" applyAlignment="1" applyProtection="1">
      <alignment horizontal="center"/>
    </xf>
    <xf numFmtId="168" fontId="8" fillId="6" borderId="15" xfId="0" applyNumberFormat="1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6" fillId="6" borderId="17" xfId="0" applyNumberFormat="1" applyFont="1" applyFill="1" applyBorder="1" applyAlignment="1" applyProtection="1">
      <alignment horizontal="center"/>
      <protection locked="0"/>
    </xf>
    <xf numFmtId="0" fontId="11" fillId="0" borderId="12" xfId="0" applyNumberFormat="1" applyFont="1" applyFill="1" applyBorder="1" applyAlignment="1" applyProtection="1">
      <alignment horizontal="center"/>
    </xf>
    <xf numFmtId="0" fontId="6" fillId="7" borderId="1" xfId="0" applyNumberFormat="1" applyFont="1" applyFill="1" applyBorder="1" applyAlignment="1" applyProtection="1">
      <alignment horizontal="center"/>
      <protection locked="0"/>
    </xf>
    <xf numFmtId="0" fontId="6" fillId="7" borderId="2" xfId="0" applyNumberFormat="1" applyFont="1" applyFill="1" applyBorder="1" applyAlignment="1" applyProtection="1">
      <alignment horizontal="center"/>
      <protection locked="0"/>
    </xf>
    <xf numFmtId="0" fontId="6" fillId="7" borderId="43" xfId="0" applyNumberFormat="1" applyFont="1" applyFill="1" applyBorder="1" applyAlignment="1" applyProtection="1">
      <alignment horizontal="center" wrapText="1"/>
      <protection locked="0"/>
    </xf>
    <xf numFmtId="0" fontId="6" fillId="7" borderId="4" xfId="0" applyNumberFormat="1" applyFont="1" applyFill="1" applyBorder="1" applyAlignment="1" applyProtection="1">
      <alignment horizontal="center"/>
      <protection locked="0"/>
    </xf>
    <xf numFmtId="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44" xfId="0" applyNumberFormat="1" applyFont="1" applyFill="1" applyBorder="1" applyAlignment="1" applyProtection="1">
      <alignment horizontal="center"/>
      <protection locked="0"/>
    </xf>
    <xf numFmtId="0" fontId="6" fillId="7" borderId="6" xfId="0" applyNumberFormat="1" applyFont="1" applyFill="1" applyBorder="1" applyAlignment="1" applyProtection="1">
      <alignment horizontal="center"/>
      <protection locked="0"/>
    </xf>
    <xf numFmtId="165" fontId="6" fillId="7" borderId="7" xfId="0" applyNumberFormat="1" applyFont="1" applyFill="1" applyBorder="1" applyAlignment="1" applyProtection="1">
      <alignment horizontal="center"/>
      <protection locked="0"/>
    </xf>
    <xf numFmtId="0" fontId="6" fillId="7" borderId="7" xfId="0" applyNumberFormat="1" applyFont="1" applyFill="1" applyBorder="1" applyAlignment="1" applyProtection="1">
      <alignment horizontal="center"/>
      <protection locked="0"/>
    </xf>
    <xf numFmtId="0" fontId="6" fillId="7" borderId="42" xfId="0" applyNumberFormat="1" applyFont="1" applyFill="1" applyBorder="1" applyAlignment="1" applyProtection="1">
      <alignment horizontal="center"/>
      <protection locked="0"/>
    </xf>
    <xf numFmtId="0" fontId="11" fillId="7" borderId="2" xfId="0" applyNumberFormat="1" applyFont="1" applyFill="1" applyBorder="1" applyAlignment="1" applyProtection="1">
      <alignment horizontal="center"/>
      <protection locked="0"/>
    </xf>
    <xf numFmtId="0" fontId="8" fillId="7" borderId="43" xfId="0" applyNumberFormat="1" applyFont="1" applyFill="1" applyBorder="1" applyAlignment="1" applyProtection="1">
      <alignment horizontal="center"/>
      <protection locked="0"/>
    </xf>
    <xf numFmtId="0" fontId="11" fillId="7" borderId="0" xfId="0" applyNumberFormat="1" applyFont="1" applyFill="1" applyBorder="1" applyAlignment="1" applyProtection="1">
      <alignment horizontal="center"/>
      <protection locked="0"/>
    </xf>
    <xf numFmtId="0" fontId="11" fillId="7" borderId="44" xfId="0" applyNumberFormat="1" applyFont="1" applyFill="1" applyBorder="1" applyAlignment="1" applyProtection="1">
      <alignment horizontal="center"/>
      <protection locked="0"/>
    </xf>
    <xf numFmtId="0" fontId="6" fillId="7" borderId="6" xfId="0" applyNumberFormat="1" applyFont="1" applyFill="1" applyBorder="1" applyAlignment="1" applyProtection="1">
      <alignment horizontal="center"/>
    </xf>
    <xf numFmtId="1" fontId="11" fillId="7" borderId="7" xfId="0" applyNumberFormat="1" applyFont="1" applyFill="1" applyBorder="1" applyAlignment="1" applyProtection="1">
      <alignment horizontal="center"/>
    </xf>
    <xf numFmtId="1" fontId="6" fillId="7" borderId="7" xfId="0" applyNumberFormat="1" applyFont="1" applyFill="1" applyBorder="1" applyAlignment="1" applyProtection="1">
      <alignment horizontal="center"/>
    </xf>
    <xf numFmtId="166" fontId="6" fillId="7" borderId="7" xfId="0" applyNumberFormat="1" applyFont="1" applyFill="1" applyBorder="1" applyAlignment="1" applyProtection="1">
      <alignment horizontal="center"/>
    </xf>
    <xf numFmtId="0" fontId="11" fillId="7" borderId="42" xfId="0" applyNumberFormat="1" applyFont="1" applyFill="1" applyBorder="1" applyAlignment="1" applyProtection="1">
      <alignment horizontal="center"/>
    </xf>
    <xf numFmtId="0" fontId="6" fillId="7" borderId="50" xfId="0" applyNumberFormat="1" applyFont="1" applyFill="1" applyBorder="1" applyAlignment="1" applyProtection="1">
      <alignment horizontal="center"/>
      <protection locked="0"/>
    </xf>
    <xf numFmtId="168" fontId="8" fillId="7" borderId="15" xfId="0" applyNumberFormat="1" applyFont="1" applyFill="1" applyBorder="1" applyAlignment="1" applyProtection="1">
      <alignment horizontal="center"/>
      <protection locked="0"/>
    </xf>
    <xf numFmtId="0" fontId="1" fillId="7" borderId="15" xfId="0" applyFont="1" applyFill="1" applyBorder="1" applyAlignment="1" applyProtection="1">
      <alignment horizontal="center" vertical="center" wrapText="1"/>
      <protection locked="0"/>
    </xf>
    <xf numFmtId="169" fontId="8" fillId="7" borderId="15" xfId="0" applyNumberFormat="1" applyFont="1" applyFill="1" applyBorder="1" applyAlignment="1" applyProtection="1">
      <alignment horizontal="center"/>
    </xf>
    <xf numFmtId="0" fontId="6" fillId="7" borderId="17" xfId="0" applyNumberFormat="1" applyFont="1" applyFill="1" applyBorder="1" applyAlignment="1" applyProtection="1">
      <alignment horizontal="center"/>
      <protection locked="0"/>
    </xf>
    <xf numFmtId="165" fontId="8" fillId="7" borderId="47" xfId="0" applyNumberFormat="1" applyFont="1" applyFill="1" applyBorder="1" applyAlignment="1" applyProtection="1">
      <alignment horizontal="center"/>
    </xf>
    <xf numFmtId="0" fontId="6" fillId="6" borderId="50" xfId="0" applyNumberFormat="1" applyFont="1" applyFill="1" applyBorder="1" applyAlignment="1" applyProtection="1">
      <alignment horizontal="center"/>
      <protection locked="0"/>
    </xf>
    <xf numFmtId="169" fontId="8" fillId="6" borderId="15" xfId="0" applyNumberFormat="1" applyFont="1" applyFill="1" applyBorder="1" applyAlignment="1" applyProtection="1">
      <alignment horizontal="center"/>
    </xf>
    <xf numFmtId="165" fontId="8" fillId="6" borderId="22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16" xfId="0" applyNumberFormat="1" applyFont="1" applyFill="1" applyBorder="1" applyAlignment="1" applyProtection="1">
      <alignment horizontal="center"/>
      <protection locked="0"/>
    </xf>
    <xf numFmtId="0" fontId="6" fillId="3" borderId="16" xfId="0" applyNumberFormat="1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7" xfId="0" applyNumberFormat="1" applyFont="1" applyFill="1" applyBorder="1" applyAlignment="1" applyProtection="1">
      <alignment horizontal="center"/>
      <protection locked="0"/>
    </xf>
    <xf numFmtId="0" fontId="6" fillId="5" borderId="17" xfId="0" applyNumberFormat="1" applyFont="1" applyFill="1" applyBorder="1" applyAlignment="1" applyProtection="1">
      <alignment horizontal="center" vertical="center"/>
      <protection locked="0"/>
    </xf>
    <xf numFmtId="169" fontId="8" fillId="0" borderId="0" xfId="0" applyNumberFormat="1" applyFont="1" applyFill="1" applyBorder="1" applyAlignment="1" applyProtection="1">
      <alignment horizontal="center"/>
    </xf>
    <xf numFmtId="165" fontId="8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6" borderId="64" xfId="0" applyNumberFormat="1" applyFont="1" applyFill="1" applyBorder="1" applyAlignment="1" applyProtection="1">
      <alignment horizontal="center"/>
      <protection locked="0"/>
    </xf>
    <xf numFmtId="168" fontId="8" fillId="6" borderId="23" xfId="0" applyNumberFormat="1" applyFont="1" applyFill="1" applyBorder="1" applyAlignment="1" applyProtection="1">
      <alignment horizontal="center"/>
      <protection locked="0"/>
    </xf>
    <xf numFmtId="0" fontId="1" fillId="6" borderId="23" xfId="0" applyFont="1" applyFill="1" applyBorder="1" applyAlignment="1" applyProtection="1">
      <alignment horizontal="center" vertical="center" wrapText="1"/>
      <protection locked="0"/>
    </xf>
    <xf numFmtId="169" fontId="8" fillId="6" borderId="56" xfId="0" applyNumberFormat="1" applyFont="1" applyFill="1" applyBorder="1" applyAlignment="1" applyProtection="1">
      <alignment horizontal="center"/>
    </xf>
    <xf numFmtId="0" fontId="6" fillId="6" borderId="67" xfId="0" applyNumberFormat="1" applyFont="1" applyFill="1" applyBorder="1" applyAlignment="1" applyProtection="1">
      <alignment horizontal="center"/>
      <protection locked="0"/>
    </xf>
    <xf numFmtId="165" fontId="8" fillId="6" borderId="68" xfId="0" applyNumberFormat="1" applyFont="1" applyFill="1" applyBorder="1" applyAlignment="1" applyProtection="1">
      <alignment horizontal="center"/>
    </xf>
    <xf numFmtId="168" fontId="8" fillId="0" borderId="45" xfId="0" applyNumberFormat="1" applyFont="1" applyFill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 vertical="center" wrapText="1"/>
      <protection locked="0"/>
    </xf>
    <xf numFmtId="169" fontId="8" fillId="0" borderId="69" xfId="0" applyNumberFormat="1" applyFont="1" applyFill="1" applyBorder="1" applyAlignment="1" applyProtection="1">
      <alignment horizontal="center"/>
    </xf>
    <xf numFmtId="165" fontId="8" fillId="0" borderId="35" xfId="0" applyNumberFormat="1" applyFont="1" applyFill="1" applyBorder="1" applyAlignment="1" applyProtection="1">
      <alignment horizontal="center"/>
    </xf>
    <xf numFmtId="168" fontId="8" fillId="0" borderId="23" xfId="0" applyNumberFormat="1" applyFont="1" applyFill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9" fontId="8" fillId="0" borderId="23" xfId="0" applyNumberFormat="1" applyFont="1" applyFill="1" applyBorder="1" applyAlignment="1" applyProtection="1">
      <alignment horizontal="center"/>
    </xf>
    <xf numFmtId="0" fontId="6" fillId="0" borderId="67" xfId="0" applyNumberFormat="1" applyFont="1" applyFill="1" applyBorder="1" applyAlignment="1" applyProtection="1">
      <alignment horizontal="center"/>
      <protection locked="0"/>
    </xf>
    <xf numFmtId="165" fontId="8" fillId="0" borderId="68" xfId="0" applyNumberFormat="1" applyFont="1" applyFill="1" applyBorder="1" applyAlignment="1" applyProtection="1">
      <alignment horizontal="center"/>
    </xf>
    <xf numFmtId="0" fontId="6" fillId="0" borderId="39" xfId="0" applyNumberFormat="1" applyFont="1" applyFill="1" applyBorder="1" applyAlignment="1" applyProtection="1">
      <alignment horizontal="center"/>
      <protection locked="0"/>
    </xf>
    <xf numFmtId="0" fontId="6" fillId="0" borderId="38" xfId="0" applyNumberFormat="1" applyFont="1" applyFill="1" applyBorder="1" applyAlignment="1" applyProtection="1">
      <alignment horizontal="center" vertical="center"/>
      <protection locked="0"/>
    </xf>
    <xf numFmtId="0" fontId="6" fillId="0" borderId="40" xfId="0" applyNumberFormat="1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168" fontId="8" fillId="0" borderId="52" xfId="0" applyNumberFormat="1" applyFont="1" applyFill="1" applyBorder="1" applyAlignment="1" applyProtection="1">
      <alignment horizontal="center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169" fontId="8" fillId="0" borderId="52" xfId="0" applyNumberFormat="1" applyFont="1" applyFill="1" applyBorder="1" applyAlignment="1" applyProtection="1">
      <alignment horizontal="center"/>
    </xf>
    <xf numFmtId="0" fontId="6" fillId="0" borderId="52" xfId="0" applyNumberFormat="1" applyFont="1" applyFill="1" applyBorder="1" applyAlignment="1" applyProtection="1">
      <alignment horizontal="center"/>
      <protection locked="0"/>
    </xf>
    <xf numFmtId="165" fontId="8" fillId="0" borderId="53" xfId="0" applyNumberFormat="1" applyFont="1" applyFill="1" applyBorder="1" applyAlignment="1" applyProtection="1">
      <alignment horizontal="center"/>
    </xf>
    <xf numFmtId="0" fontId="8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6" xfId="0" applyNumberFormat="1" applyFont="1" applyFill="1" applyBorder="1" applyAlignment="1" applyProtection="1">
      <alignment horizontal="center" vertical="center" wrapText="1"/>
      <protection locked="0"/>
    </xf>
    <xf numFmtId="168" fontId="6" fillId="3" borderId="17" xfId="0" applyNumberFormat="1" applyFont="1" applyFill="1" applyBorder="1" applyAlignment="1" applyProtection="1">
      <alignment horizontal="center"/>
      <protection locked="0"/>
    </xf>
    <xf numFmtId="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48" xfId="0" applyNumberFormat="1" applyFont="1" applyFill="1" applyBorder="1" applyAlignment="1" applyProtection="1">
      <alignment horizontal="center"/>
      <protection locked="0"/>
    </xf>
    <xf numFmtId="168" fontId="8" fillId="6" borderId="45" xfId="0" applyNumberFormat="1" applyFont="1" applyFill="1" applyBorder="1" applyAlignment="1" applyProtection="1">
      <alignment horizontal="center"/>
      <protection locked="0"/>
    </xf>
    <xf numFmtId="0" fontId="1" fillId="6" borderId="45" xfId="0" applyFont="1" applyFill="1" applyBorder="1" applyAlignment="1" applyProtection="1">
      <alignment horizontal="center" vertical="center" wrapText="1"/>
      <protection locked="0"/>
    </xf>
    <xf numFmtId="169" fontId="8" fillId="6" borderId="45" xfId="0" applyNumberFormat="1" applyFont="1" applyFill="1" applyBorder="1" applyAlignment="1" applyProtection="1">
      <alignment horizontal="center"/>
    </xf>
    <xf numFmtId="0" fontId="6" fillId="6" borderId="45" xfId="0" applyNumberFormat="1" applyFont="1" applyFill="1" applyBorder="1" applyAlignment="1" applyProtection="1">
      <alignment horizontal="center"/>
      <protection locked="0"/>
    </xf>
    <xf numFmtId="165" fontId="8" fillId="6" borderId="35" xfId="0" applyNumberFormat="1" applyFont="1" applyFill="1" applyBorder="1" applyAlignment="1" applyProtection="1">
      <alignment horizontal="center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168" fontId="6" fillId="0" borderId="52" xfId="0" applyNumberFormat="1" applyFont="1" applyFill="1" applyBorder="1" applyAlignment="1" applyProtection="1">
      <alignment horizontal="center"/>
      <protection locked="0"/>
    </xf>
    <xf numFmtId="167" fontId="8" fillId="0" borderId="52" xfId="0" applyNumberFormat="1" applyFont="1" applyFill="1" applyBorder="1" applyAlignment="1" applyProtection="1">
      <alignment horizontal="center"/>
    </xf>
    <xf numFmtId="0" fontId="35" fillId="0" borderId="53" xfId="0" applyNumberFormat="1" applyFont="1" applyFill="1" applyBorder="1" applyAlignment="1" applyProtection="1">
      <alignment horizontal="center"/>
    </xf>
    <xf numFmtId="165" fontId="53" fillId="4" borderId="7" xfId="0" applyNumberFormat="1" applyFont="1" applyFill="1" applyBorder="1" applyAlignment="1" applyProtection="1">
      <alignment horizontal="center"/>
      <protection locked="0"/>
    </xf>
    <xf numFmtId="0" fontId="11" fillId="3" borderId="66" xfId="0" applyNumberFormat="1" applyFont="1" applyFill="1" applyBorder="1" applyAlignment="1" applyProtection="1">
      <alignment horizontal="center"/>
      <protection locked="0"/>
    </xf>
    <xf numFmtId="0" fontId="11" fillId="6" borderId="66" xfId="0" applyNumberFormat="1" applyFont="1" applyFill="1" applyBorder="1" applyAlignment="1" applyProtection="1">
      <alignment horizontal="center"/>
      <protection locked="0"/>
    </xf>
    <xf numFmtId="0" fontId="11" fillId="7" borderId="66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right"/>
    </xf>
    <xf numFmtId="0" fontId="54" fillId="0" borderId="0" xfId="0" applyFont="1" applyBorder="1"/>
    <xf numFmtId="0" fontId="0" fillId="0" borderId="7" xfId="0" applyBorder="1"/>
    <xf numFmtId="0" fontId="54" fillId="0" borderId="0" xfId="0" applyFont="1" applyBorder="1" applyAlignment="1">
      <alignment horizontal="center"/>
    </xf>
    <xf numFmtId="0" fontId="0" fillId="0" borderId="20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top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54" fillId="0" borderId="43" xfId="0" applyFont="1" applyBorder="1" applyAlignment="1">
      <alignment horizontal="center"/>
    </xf>
    <xf numFmtId="0" fontId="54" fillId="0" borderId="1" xfId="0" applyFont="1" applyBorder="1"/>
    <xf numFmtId="0" fontId="54" fillId="0" borderId="3" xfId="0" applyFont="1" applyBorder="1"/>
    <xf numFmtId="0" fontId="54" fillId="0" borderId="43" xfId="0" applyFont="1" applyBorder="1" applyAlignment="1">
      <alignment horizontal="left"/>
    </xf>
    <xf numFmtId="0" fontId="54" fillId="0" borderId="43" xfId="0" applyFont="1" applyBorder="1"/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8" fillId="0" borderId="0" xfId="0" applyFont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20" xfId="0" applyFont="1" applyFill="1" applyBorder="1" applyAlignment="1">
      <alignment horizontal="center"/>
    </xf>
    <xf numFmtId="0" fontId="58" fillId="0" borderId="0" xfId="0" applyFont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5" fillId="0" borderId="0" xfId="0" applyFont="1"/>
    <xf numFmtId="0" fontId="55" fillId="0" borderId="0" xfId="0" applyFont="1" applyAlignment="1">
      <alignment vertical="top"/>
    </xf>
    <xf numFmtId="0" fontId="54" fillId="0" borderId="0" xfId="0" applyFont="1" applyFill="1" applyBorder="1"/>
    <xf numFmtId="0" fontId="5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0" fillId="0" borderId="0" xfId="0" applyFont="1" applyAlignment="1">
      <alignment horizont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/>
    <xf numFmtId="0" fontId="60" fillId="0" borderId="0" xfId="0" applyFont="1" applyAlignment="1"/>
    <xf numFmtId="0" fontId="60" fillId="0" borderId="0" xfId="0" applyFont="1" applyAlignment="1">
      <alignment vertical="center"/>
    </xf>
    <xf numFmtId="0" fontId="58" fillId="0" borderId="0" xfId="0" applyFont="1" applyBorder="1" applyAlignment="1">
      <alignment horizontal="center"/>
    </xf>
    <xf numFmtId="0" fontId="63" fillId="0" borderId="11" xfId="0" applyFont="1" applyBorder="1" applyAlignment="1">
      <alignment horizontal="center" vertical="center"/>
    </xf>
    <xf numFmtId="0" fontId="63" fillId="0" borderId="70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70" xfId="0" applyFont="1" applyBorder="1" applyAlignment="1">
      <alignment horizontal="center" vertical="center"/>
    </xf>
    <xf numFmtId="0" fontId="63" fillId="0" borderId="13" xfId="0" applyFont="1" applyBorder="1" applyAlignment="1">
      <alignment horizontal="center" vertical="center"/>
    </xf>
    <xf numFmtId="0" fontId="63" fillId="0" borderId="70" xfId="0" applyFont="1" applyBorder="1" applyAlignment="1">
      <alignment horizontal="left" vertical="center"/>
    </xf>
    <xf numFmtId="0" fontId="64" fillId="0" borderId="13" xfId="0" applyFont="1" applyBorder="1" applyAlignment="1">
      <alignment horizontal="center" vertical="center"/>
    </xf>
    <xf numFmtId="0" fontId="61" fillId="0" borderId="7" xfId="0" applyFont="1" applyBorder="1" applyAlignment="1">
      <alignment vertical="top"/>
    </xf>
    <xf numFmtId="0" fontId="61" fillId="0" borderId="0" xfId="0" applyFont="1" applyAlignment="1">
      <alignment vertical="top"/>
    </xf>
    <xf numFmtId="0" fontId="60" fillId="0" borderId="0" xfId="0" applyFont="1" applyAlignment="1">
      <alignment vertical="top"/>
    </xf>
    <xf numFmtId="0" fontId="5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Border="1"/>
    <xf numFmtId="0" fontId="0" fillId="0" borderId="21" xfId="0" applyBorder="1"/>
    <xf numFmtId="0" fontId="0" fillId="0" borderId="19" xfId="0" applyFont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54" fillId="0" borderId="14" xfId="0" applyFont="1" applyBorder="1" applyAlignment="1">
      <alignment horizontal="center"/>
    </xf>
    <xf numFmtId="0" fontId="55" fillId="0" borderId="1" xfId="0" applyFont="1" applyBorder="1" applyAlignment="1">
      <alignment vertical="top"/>
    </xf>
    <xf numFmtId="0" fontId="54" fillId="0" borderId="2" xfId="0" applyFont="1" applyBorder="1"/>
    <xf numFmtId="0" fontId="0" fillId="0" borderId="2" xfId="0" applyBorder="1" applyAlignment="1">
      <alignment vertical="top"/>
    </xf>
    <xf numFmtId="0" fontId="54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" fillId="0" borderId="15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5" fillId="0" borderId="4" xfId="0" applyFont="1" applyBorder="1" applyAlignment="1">
      <alignment vertical="top"/>
    </xf>
    <xf numFmtId="0" fontId="0" fillId="0" borderId="18" xfId="0" applyFont="1" applyBorder="1" applyAlignment="1">
      <alignment horizontal="left"/>
    </xf>
    <xf numFmtId="0" fontId="0" fillId="0" borderId="18" xfId="0" applyBorder="1"/>
    <xf numFmtId="0" fontId="54" fillId="0" borderId="66" xfId="0" applyFont="1" applyBorder="1"/>
    <xf numFmtId="0" fontId="54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Font="1" applyBorder="1" applyAlignment="1">
      <alignment horizontal="left" vertical="center"/>
    </xf>
    <xf numFmtId="0" fontId="54" fillId="0" borderId="31" xfId="0" applyFont="1" applyBorder="1" applyAlignment="1">
      <alignment horizontal="center"/>
    </xf>
    <xf numFmtId="0" fontId="0" fillId="0" borderId="33" xfId="0" applyBorder="1"/>
    <xf numFmtId="0" fontId="54" fillId="0" borderId="50" xfId="0" applyFont="1" applyBorder="1" applyAlignment="1">
      <alignment horizontal="center"/>
    </xf>
    <xf numFmtId="0" fontId="0" fillId="0" borderId="26" xfId="0" applyBorder="1"/>
    <xf numFmtId="0" fontId="54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left"/>
    </xf>
    <xf numFmtId="0" fontId="0" fillId="0" borderId="71" xfId="0" applyBorder="1"/>
    <xf numFmtId="0" fontId="0" fillId="0" borderId="72" xfId="0" applyBorder="1"/>
    <xf numFmtId="2" fontId="6" fillId="0" borderId="62" xfId="0" applyNumberFormat="1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left" vertical="center"/>
      <protection locked="0"/>
    </xf>
    <xf numFmtId="49" fontId="6" fillId="0" borderId="63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Border="1" applyAlignment="1">
      <alignment horizontal="center" vertical="center"/>
    </xf>
    <xf numFmtId="0" fontId="55" fillId="0" borderId="20" xfId="0" applyFont="1" applyBorder="1"/>
    <xf numFmtId="0" fontId="60" fillId="0" borderId="20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2" borderId="6" xfId="0" applyNumberFormat="1" applyFont="1" applyFill="1" applyBorder="1" applyAlignment="1" applyProtection="1">
      <alignment horizontal="left" vertical="center" wrapText="1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left" vertical="center"/>
      <protection locked="0"/>
    </xf>
    <xf numFmtId="49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4" fontId="54" fillId="0" borderId="0" xfId="0" applyNumberFormat="1" applyFont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54" fillId="0" borderId="11" xfId="0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wrapText="1"/>
    </xf>
    <xf numFmtId="0" fontId="66" fillId="0" borderId="12" xfId="0" applyFont="1" applyFill="1" applyBorder="1" applyAlignment="1">
      <alignment horizontal="center"/>
    </xf>
    <xf numFmtId="0" fontId="66" fillId="0" borderId="12" xfId="0" applyFont="1" applyBorder="1" applyAlignment="1">
      <alignment horizontal="center"/>
    </xf>
    <xf numFmtId="0" fontId="66" fillId="0" borderId="13" xfId="0" applyFont="1" applyFill="1" applyBorder="1" applyAlignment="1">
      <alignment horizontal="center"/>
    </xf>
    <xf numFmtId="0" fontId="54" fillId="0" borderId="11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5" xfId="0" applyFont="1" applyBorder="1"/>
    <xf numFmtId="165" fontId="0" fillId="0" borderId="0" xfId="0" applyNumberFormat="1" applyFont="1" applyFill="1"/>
    <xf numFmtId="0" fontId="0" fillId="0" borderId="5" xfId="0" applyFont="1" applyFill="1" applyBorder="1"/>
    <xf numFmtId="0" fontId="0" fillId="0" borderId="3" xfId="0" applyFont="1" applyFill="1" applyBorder="1"/>
    <xf numFmtId="165" fontId="0" fillId="0" borderId="0" xfId="0" applyNumberFormat="1" applyFont="1" applyFill="1" applyBorder="1"/>
    <xf numFmtId="165" fontId="0" fillId="0" borderId="1" xfId="0" applyNumberFormat="1" applyFont="1" applyFill="1" applyBorder="1"/>
    <xf numFmtId="165" fontId="0" fillId="0" borderId="2" xfId="0" applyNumberFormat="1" applyFont="1" applyFill="1" applyBorder="1"/>
    <xf numFmtId="165" fontId="0" fillId="0" borderId="4" xfId="0" applyNumberFormat="1" applyFont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0" fontId="18" fillId="8" borderId="76" xfId="0" applyFont="1" applyFill="1" applyBorder="1" applyAlignment="1">
      <alignment horizontal="center" vertical="center" wrapText="1"/>
    </xf>
    <xf numFmtId="0" fontId="18" fillId="8" borderId="77" xfId="0" applyFont="1" applyFill="1" applyBorder="1" applyAlignment="1">
      <alignment horizontal="center" vertical="center" wrapText="1"/>
    </xf>
    <xf numFmtId="0" fontId="18" fillId="8" borderId="75" xfId="0" applyFont="1" applyFill="1" applyBorder="1" applyAlignment="1">
      <alignment horizontal="center" vertical="center" wrapText="1"/>
    </xf>
    <xf numFmtId="0" fontId="68" fillId="8" borderId="73" xfId="0" applyFont="1" applyFill="1" applyBorder="1" applyAlignment="1">
      <alignment horizontal="right" vertical="center" wrapText="1"/>
    </xf>
    <xf numFmtId="0" fontId="68" fillId="8" borderId="74" xfId="0" applyFont="1" applyFill="1" applyBorder="1" applyAlignment="1">
      <alignment horizontal="right" vertical="center" wrapText="1"/>
    </xf>
    <xf numFmtId="0" fontId="1" fillId="0" borderId="74" xfId="0" applyFont="1" applyBorder="1" applyAlignment="1">
      <alignment horizontal="right" vertical="center" wrapText="1"/>
    </xf>
    <xf numFmtId="0" fontId="70" fillId="0" borderId="73" xfId="0" applyFont="1" applyBorder="1" applyAlignment="1">
      <alignment horizontal="right" vertical="center" wrapText="1"/>
    </xf>
    <xf numFmtId="0" fontId="71" fillId="0" borderId="74" xfId="0" applyFont="1" applyBorder="1" applyAlignment="1">
      <alignment horizontal="right" vertical="center" wrapText="1"/>
    </xf>
    <xf numFmtId="0" fontId="1" fillId="0" borderId="78" xfId="0" applyFont="1" applyBorder="1" applyAlignment="1">
      <alignment horizontal="right" vertical="center" wrapText="1"/>
    </xf>
    <xf numFmtId="0" fontId="1" fillId="0" borderId="73" xfId="0" applyFont="1" applyBorder="1" applyAlignment="1">
      <alignment horizontal="right" vertical="center" wrapText="1"/>
    </xf>
    <xf numFmtId="20" fontId="1" fillId="0" borderId="74" xfId="0" applyNumberFormat="1" applyFont="1" applyBorder="1" applyAlignment="1">
      <alignment horizontal="right" vertical="center" wrapText="1"/>
    </xf>
    <xf numFmtId="0" fontId="71" fillId="0" borderId="73" xfId="0" applyFont="1" applyBorder="1" applyAlignment="1">
      <alignment horizontal="right" vertical="center" wrapText="1"/>
    </xf>
    <xf numFmtId="0" fontId="71" fillId="0" borderId="78" xfId="0" applyFont="1" applyBorder="1" applyAlignment="1">
      <alignment horizontal="right" vertical="center" wrapText="1"/>
    </xf>
    <xf numFmtId="0" fontId="70" fillId="0" borderId="74" xfId="0" applyFont="1" applyBorder="1" applyAlignment="1">
      <alignment horizontal="right" vertical="center" wrapText="1"/>
    </xf>
    <xf numFmtId="0" fontId="70" fillId="0" borderId="78" xfId="0" applyFont="1" applyBorder="1" applyAlignment="1">
      <alignment horizontal="right" vertical="center" wrapText="1"/>
    </xf>
    <xf numFmtId="20" fontId="70" fillId="0" borderId="74" xfId="0" applyNumberFormat="1" applyFont="1" applyBorder="1" applyAlignment="1">
      <alignment horizontal="right" vertical="center" wrapText="1"/>
    </xf>
    <xf numFmtId="20" fontId="71" fillId="0" borderId="74" xfId="0" applyNumberFormat="1" applyFont="1" applyBorder="1" applyAlignment="1">
      <alignment horizontal="right" vertical="center" wrapText="1"/>
    </xf>
    <xf numFmtId="0" fontId="18" fillId="8" borderId="85" xfId="0" applyFont="1" applyFill="1" applyBorder="1" applyAlignment="1">
      <alignment horizontal="center" vertical="center" wrapText="1"/>
    </xf>
    <xf numFmtId="0" fontId="68" fillId="8" borderId="87" xfId="0" applyFont="1" applyFill="1" applyBorder="1" applyAlignment="1">
      <alignment horizontal="right" vertical="center" wrapText="1"/>
    </xf>
    <xf numFmtId="0" fontId="1" fillId="9" borderId="84" xfId="0" applyFont="1" applyFill="1" applyBorder="1" applyAlignment="1">
      <alignment horizontal="right" vertical="center" wrapText="1"/>
    </xf>
    <xf numFmtId="0" fontId="71" fillId="0" borderId="87" xfId="0" applyFont="1" applyBorder="1" applyAlignment="1">
      <alignment horizontal="right" vertical="center" wrapText="1"/>
    </xf>
    <xf numFmtId="0" fontId="1" fillId="0" borderId="87" xfId="0" applyFont="1" applyBorder="1" applyAlignment="1">
      <alignment horizontal="right" vertical="center" wrapText="1"/>
    </xf>
    <xf numFmtId="0" fontId="1" fillId="9" borderId="88" xfId="0" applyFont="1" applyFill="1" applyBorder="1" applyAlignment="1">
      <alignment horizontal="right" vertical="center" wrapText="1"/>
    </xf>
    <xf numFmtId="0" fontId="70" fillId="0" borderId="87" xfId="0" applyFont="1" applyBorder="1" applyAlignment="1">
      <alignment horizontal="right" vertical="center" wrapText="1"/>
    </xf>
    <xf numFmtId="0" fontId="72" fillId="0" borderId="0" xfId="0" applyFont="1" applyAlignment="1">
      <alignment horizontal="left" vertical="center"/>
    </xf>
    <xf numFmtId="0" fontId="1" fillId="10" borderId="73" xfId="0" applyFont="1" applyFill="1" applyBorder="1" applyAlignment="1">
      <alignment horizontal="right" vertical="center" wrapText="1"/>
    </xf>
    <xf numFmtId="0" fontId="1" fillId="10" borderId="74" xfId="0" applyFont="1" applyFill="1" applyBorder="1" applyAlignment="1">
      <alignment horizontal="right" vertical="center" wrapText="1"/>
    </xf>
    <xf numFmtId="0" fontId="72" fillId="0" borderId="0" xfId="0" applyFont="1" applyAlignment="1">
      <alignment horizontal="center"/>
    </xf>
    <xf numFmtId="0" fontId="71" fillId="10" borderId="73" xfId="0" applyFont="1" applyFill="1" applyBorder="1" applyAlignment="1">
      <alignment horizontal="right" vertical="center" wrapText="1"/>
    </xf>
    <xf numFmtId="0" fontId="1" fillId="10" borderId="78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horizontal="center" vertical="center"/>
    </xf>
    <xf numFmtId="11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 applyAlignment="1">
      <alignment horizontal="right"/>
    </xf>
    <xf numFmtId="0" fontId="73" fillId="0" borderId="0" xfId="0" applyFont="1" applyBorder="1" applyAlignment="1">
      <alignment horizontal="left"/>
    </xf>
    <xf numFmtId="0" fontId="5" fillId="0" borderId="5" xfId="0" applyFont="1" applyFill="1" applyBorder="1"/>
    <xf numFmtId="165" fontId="5" fillId="0" borderId="0" xfId="0" applyNumberFormat="1" applyFont="1" applyFill="1"/>
    <xf numFmtId="165" fontId="0" fillId="0" borderId="1" xfId="0" applyNumberFormat="1" applyFont="1" applyFill="1" applyBorder="1" applyAlignment="1">
      <alignment horizontal="right"/>
    </xf>
    <xf numFmtId="165" fontId="0" fillId="0" borderId="3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Fill="1" applyBorder="1"/>
    <xf numFmtId="0" fontId="1" fillId="0" borderId="4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2" fontId="5" fillId="0" borderId="4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right" vertical="top" wrapText="1"/>
    </xf>
    <xf numFmtId="0" fontId="0" fillId="0" borderId="0" xfId="0" applyFont="1"/>
    <xf numFmtId="0" fontId="75" fillId="0" borderId="0" xfId="0" applyFont="1" applyFill="1"/>
    <xf numFmtId="0" fontId="1" fillId="0" borderId="7" xfId="0" applyFont="1" applyFill="1" applyBorder="1" applyAlignment="1">
      <alignment horizontal="right"/>
    </xf>
    <xf numFmtId="0" fontId="1" fillId="0" borderId="6" xfId="0" applyFont="1" applyFill="1" applyBorder="1" applyAlignment="1">
      <alignment vertical="top" wrapText="1"/>
    </xf>
    <xf numFmtId="171" fontId="15" fillId="0" borderId="32" xfId="3" applyFont="1" applyFill="1" applyBorder="1" applyAlignment="1">
      <alignment horizontal="center" vertical="center"/>
    </xf>
    <xf numFmtId="171" fontId="15" fillId="0" borderId="25" xfId="3" applyFont="1" applyFill="1" applyBorder="1" applyAlignment="1">
      <alignment horizontal="center" vertical="center"/>
    </xf>
    <xf numFmtId="171" fontId="15" fillId="0" borderId="49" xfId="3" applyFont="1" applyFill="1" applyBorder="1" applyAlignment="1">
      <alignment horizontal="center" vertical="center"/>
    </xf>
    <xf numFmtId="171" fontId="15" fillId="0" borderId="27" xfId="4" quotePrefix="1" applyFont="1" applyFill="1" applyBorder="1" applyAlignment="1">
      <alignment horizontal="left" vertical="center" wrapText="1"/>
    </xf>
    <xf numFmtId="171" fontId="15" fillId="0" borderId="31" xfId="4" quotePrefix="1" applyFont="1" applyFill="1" applyBorder="1" applyAlignment="1">
      <alignment horizontal="left" vertical="center" wrapText="1"/>
    </xf>
    <xf numFmtId="171" fontId="14" fillId="0" borderId="18" xfId="3" applyFont="1" applyFill="1" applyBorder="1" applyAlignment="1">
      <alignment horizontal="left" vertical="center" wrapText="1"/>
    </xf>
    <xf numFmtId="171" fontId="14" fillId="0" borderId="33" xfId="3" applyFont="1" applyFill="1" applyBorder="1" applyAlignment="1">
      <alignment horizontal="left" vertical="center" wrapText="1"/>
    </xf>
    <xf numFmtId="171" fontId="14" fillId="0" borderId="18" xfId="3" applyFont="1" applyFill="1" applyBorder="1" applyAlignment="1">
      <alignment horizontal="left" vertical="center"/>
    </xf>
    <xf numFmtId="171" fontId="14" fillId="0" borderId="0" xfId="3" applyFont="1" applyFill="1" applyBorder="1" applyAlignment="1">
      <alignment horizontal="left" vertical="center"/>
    </xf>
    <xf numFmtId="171" fontId="14" fillId="0" borderId="33" xfId="3" applyFont="1" applyFill="1" applyBorder="1" applyAlignment="1">
      <alignment horizontal="left" vertical="center"/>
    </xf>
    <xf numFmtId="171" fontId="15" fillId="0" borderId="6" xfId="3" applyNumberFormat="1" applyFont="1" applyFill="1" applyBorder="1" applyAlignment="1" applyProtection="1">
      <alignment horizontal="center" vertical="center"/>
    </xf>
    <xf numFmtId="171" fontId="15" fillId="0" borderId="7" xfId="3" applyNumberFormat="1" applyFont="1" applyFill="1" applyBorder="1" applyAlignment="1" applyProtection="1">
      <alignment horizontal="center" vertical="center"/>
    </xf>
    <xf numFmtId="171" fontId="15" fillId="0" borderId="8" xfId="3" applyNumberFormat="1" applyFont="1" applyFill="1" applyBorder="1" applyAlignment="1" applyProtection="1">
      <alignment horizontal="center" vertical="center"/>
    </xf>
    <xf numFmtId="171" fontId="14" fillId="0" borderId="19" xfId="3" applyFont="1" applyFill="1" applyBorder="1" applyAlignment="1">
      <alignment horizontal="left" vertical="center"/>
    </xf>
    <xf numFmtId="171" fontId="14" fillId="0" borderId="26" xfId="3" applyFont="1" applyFill="1" applyBorder="1" applyAlignment="1">
      <alignment horizontal="left" vertical="center"/>
    </xf>
    <xf numFmtId="171" fontId="14" fillId="0" borderId="14" xfId="3" applyNumberFormat="1" applyFont="1" applyFill="1" applyBorder="1" applyAlignment="1" applyProtection="1">
      <alignment horizontal="center" vertical="center"/>
    </xf>
    <xf numFmtId="171" fontId="14" fillId="0" borderId="19" xfId="3" applyNumberFormat="1" applyFont="1" applyFill="1" applyBorder="1" applyAlignment="1" applyProtection="1">
      <alignment horizontal="center" vertical="center"/>
    </xf>
    <xf numFmtId="171" fontId="14" fillId="0" borderId="26" xfId="3" applyNumberFormat="1" applyFont="1" applyFill="1" applyBorder="1" applyAlignment="1" applyProtection="1">
      <alignment horizontal="center" vertical="center"/>
    </xf>
    <xf numFmtId="171" fontId="14" fillId="0" borderId="23" xfId="3" applyNumberFormat="1" applyFont="1" applyFill="1" applyBorder="1" applyAlignment="1" applyProtection="1">
      <alignment horizontal="center" vertical="center"/>
    </xf>
    <xf numFmtId="171" fontId="14" fillId="0" borderId="41" xfId="3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71" fontId="32" fillId="0" borderId="29" xfId="5" applyFont="1" applyFill="1" applyBorder="1" applyAlignment="1" applyProtection="1">
      <alignment horizontal="left" vertical="top" wrapText="1"/>
    </xf>
    <xf numFmtId="171" fontId="32" fillId="0" borderId="7" xfId="5" applyFont="1" applyFill="1" applyBorder="1" applyAlignment="1" applyProtection="1">
      <alignment horizontal="left" vertical="top" wrapText="1"/>
    </xf>
    <xf numFmtId="171" fontId="32" fillId="0" borderId="57" xfId="5" applyFont="1" applyFill="1" applyBorder="1" applyAlignment="1" applyProtection="1">
      <alignment horizontal="left" vertical="top" wrapText="1"/>
    </xf>
    <xf numFmtId="171" fontId="32" fillId="0" borderId="15" xfId="5" applyFont="1" applyFill="1" applyBorder="1" applyAlignment="1" applyProtection="1">
      <alignment horizontal="left" vertical="top" wrapText="1"/>
    </xf>
    <xf numFmtId="171" fontId="14" fillId="0" borderId="25" xfId="3" applyFont="1" applyFill="1" applyBorder="1" applyAlignment="1">
      <alignment horizontal="left" vertical="center"/>
    </xf>
    <xf numFmtId="171" fontId="14" fillId="0" borderId="49" xfId="3" applyFont="1" applyFill="1" applyBorder="1" applyAlignment="1">
      <alignment horizontal="left" vertical="center"/>
    </xf>
    <xf numFmtId="171" fontId="14" fillId="0" borderId="9" xfId="3" applyFont="1" applyFill="1" applyBorder="1" applyAlignment="1">
      <alignment horizontal="left" vertical="center" wrapText="1"/>
    </xf>
    <xf numFmtId="171" fontId="14" fillId="0" borderId="34" xfId="3" applyFont="1" applyFill="1" applyBorder="1" applyAlignment="1">
      <alignment horizontal="left" vertical="center" wrapText="1"/>
    </xf>
    <xf numFmtId="171" fontId="15" fillId="0" borderId="27" xfId="3" applyFont="1" applyFill="1" applyBorder="1" applyAlignment="1">
      <alignment horizontal="left" vertical="top" wrapText="1"/>
    </xf>
    <xf numFmtId="171" fontId="15" fillId="0" borderId="4" xfId="3" applyFont="1" applyFill="1" applyBorder="1" applyAlignment="1">
      <alignment horizontal="left" vertical="top" wrapText="1"/>
    </xf>
    <xf numFmtId="171" fontId="15" fillId="0" borderId="27" xfId="5" applyFont="1" applyFill="1" applyBorder="1" applyAlignment="1" applyProtection="1">
      <alignment horizontal="left" vertical="top"/>
    </xf>
    <xf numFmtId="171" fontId="15" fillId="0" borderId="4" xfId="5" applyFont="1" applyFill="1" applyBorder="1" applyAlignment="1" applyProtection="1">
      <alignment horizontal="left" vertical="top"/>
    </xf>
    <xf numFmtId="171" fontId="15" fillId="0" borderId="31" xfId="5" applyFont="1" applyFill="1" applyBorder="1" applyAlignment="1" applyProtection="1">
      <alignment horizontal="left" vertical="top"/>
    </xf>
    <xf numFmtId="171" fontId="32" fillId="0" borderId="14" xfId="5" applyFont="1" applyFill="1" applyBorder="1" applyAlignment="1" applyProtection="1">
      <alignment horizontal="left" vertical="top" wrapText="1"/>
    </xf>
    <xf numFmtId="171" fontId="32" fillId="0" borderId="19" xfId="5" applyFont="1" applyFill="1" applyBorder="1" applyAlignment="1" applyProtection="1">
      <alignment horizontal="left" vertical="top" wrapText="1"/>
    </xf>
    <xf numFmtId="171" fontId="32" fillId="0" borderId="21" xfId="5" applyFont="1" applyFill="1" applyBorder="1" applyAlignment="1" applyProtection="1">
      <alignment horizontal="left" vertical="top" wrapText="1"/>
    </xf>
    <xf numFmtId="172" fontId="28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65" fillId="0" borderId="0" xfId="0" applyFont="1" applyAlignment="1">
      <alignment horizontal="center"/>
    </xf>
    <xf numFmtId="0" fontId="65" fillId="0" borderId="0" xfId="0" applyFont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8" fillId="0" borderId="2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2" borderId="11" xfId="0" applyNumberFormat="1" applyFont="1" applyFill="1" applyBorder="1" applyAlignment="1" applyProtection="1">
      <alignment horizontal="left"/>
      <protection locked="0"/>
    </xf>
    <xf numFmtId="0" fontId="8" fillId="2" borderId="12" xfId="0" applyNumberFormat="1" applyFont="1" applyFill="1" applyBorder="1" applyAlignment="1" applyProtection="1">
      <alignment horizontal="left"/>
      <protection locked="0"/>
    </xf>
    <xf numFmtId="0" fontId="8" fillId="2" borderId="13" xfId="0" applyNumberFormat="1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74" fillId="0" borderId="4" xfId="0" applyNumberFormat="1" applyFont="1" applyFill="1" applyBorder="1" applyAlignment="1">
      <alignment horizontal="center" vertical="top"/>
    </xf>
    <xf numFmtId="165" fontId="74" fillId="0" borderId="5" xfId="0" applyNumberFormat="1" applyFont="1" applyFill="1" applyBorder="1" applyAlignment="1">
      <alignment horizontal="center" vertical="top"/>
    </xf>
    <xf numFmtId="165" fontId="74" fillId="0" borderId="6" xfId="0" applyNumberFormat="1" applyFont="1" applyFill="1" applyBorder="1" applyAlignment="1">
      <alignment horizontal="center" vertical="top"/>
    </xf>
    <xf numFmtId="165" fontId="74" fillId="0" borderId="8" xfId="0" applyNumberFormat="1" applyFont="1" applyFill="1" applyBorder="1" applyAlignment="1">
      <alignment horizontal="center" vertical="top"/>
    </xf>
    <xf numFmtId="165" fontId="74" fillId="0" borderId="4" xfId="0" applyNumberFormat="1" applyFont="1" applyBorder="1" applyAlignment="1">
      <alignment horizontal="center" vertical="top"/>
    </xf>
    <xf numFmtId="165" fontId="74" fillId="0" borderId="5" xfId="0" applyNumberFormat="1" applyFont="1" applyBorder="1" applyAlignment="1">
      <alignment horizontal="center" vertical="top"/>
    </xf>
    <xf numFmtId="165" fontId="74" fillId="0" borderId="6" xfId="0" applyNumberFormat="1" applyFont="1" applyBorder="1" applyAlignment="1">
      <alignment horizontal="center" vertical="top"/>
    </xf>
    <xf numFmtId="165" fontId="74" fillId="0" borderId="8" xfId="0" applyNumberFormat="1" applyFont="1" applyBorder="1" applyAlignment="1">
      <alignment horizontal="center" vertical="top"/>
    </xf>
    <xf numFmtId="165" fontId="74" fillId="0" borderId="4" xfId="0" applyNumberFormat="1" applyFont="1" applyBorder="1" applyAlignment="1">
      <alignment horizontal="center" vertical="top" wrapText="1"/>
    </xf>
    <xf numFmtId="165" fontId="74" fillId="0" borderId="5" xfId="0" applyNumberFormat="1" applyFont="1" applyBorder="1" applyAlignment="1">
      <alignment horizontal="center" vertical="top" wrapText="1"/>
    </xf>
    <xf numFmtId="165" fontId="74" fillId="0" borderId="6" xfId="0" applyNumberFormat="1" applyFont="1" applyBorder="1" applyAlignment="1">
      <alignment horizontal="center" vertical="top" wrapText="1"/>
    </xf>
    <xf numFmtId="165" fontId="74" fillId="0" borderId="8" xfId="0" applyNumberFormat="1" applyFont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8" fillId="9" borderId="89" xfId="0" applyFont="1" applyFill="1" applyBorder="1" applyAlignment="1">
      <alignment horizontal="left" vertical="center" wrapText="1"/>
    </xf>
    <xf numFmtId="0" fontId="18" fillId="9" borderId="79" xfId="0" applyFont="1" applyFill="1" applyBorder="1" applyAlignment="1">
      <alignment horizontal="left" vertical="center" wrapText="1"/>
    </xf>
    <xf numFmtId="0" fontId="18" fillId="9" borderId="90" xfId="0" applyFont="1" applyFill="1" applyBorder="1" applyAlignment="1">
      <alignment horizontal="left" vertical="center" wrapText="1"/>
    </xf>
    <xf numFmtId="0" fontId="18" fillId="8" borderId="80" xfId="0" applyFont="1" applyFill="1" applyBorder="1" applyAlignment="1">
      <alignment horizontal="center" vertical="center" wrapText="1"/>
    </xf>
    <xf numFmtId="0" fontId="18" fillId="8" borderId="84" xfId="0" applyFont="1" applyFill="1" applyBorder="1" applyAlignment="1">
      <alignment horizontal="center" vertical="center" wrapText="1"/>
    </xf>
    <xf numFmtId="0" fontId="18" fillId="8" borderId="86" xfId="0" applyFont="1" applyFill="1" applyBorder="1" applyAlignment="1">
      <alignment horizontal="center" vertical="center" wrapText="1"/>
    </xf>
    <xf numFmtId="0" fontId="18" fillId="8" borderId="91" xfId="0" applyFont="1" applyFill="1" applyBorder="1" applyAlignment="1">
      <alignment horizontal="center" vertical="center" wrapText="1"/>
    </xf>
    <xf numFmtId="0" fontId="18" fillId="8" borderId="92" xfId="0" applyFont="1" applyFill="1" applyBorder="1" applyAlignment="1">
      <alignment horizontal="center" vertical="center" wrapText="1"/>
    </xf>
    <xf numFmtId="0" fontId="18" fillId="8" borderId="93" xfId="0" applyFont="1" applyFill="1" applyBorder="1" applyAlignment="1">
      <alignment horizontal="center" vertical="center" wrapText="1"/>
    </xf>
    <xf numFmtId="0" fontId="18" fillId="8" borderId="94" xfId="0" applyFont="1" applyFill="1" applyBorder="1" applyAlignment="1">
      <alignment horizontal="center" vertical="center" wrapText="1"/>
    </xf>
    <xf numFmtId="0" fontId="18" fillId="8" borderId="82" xfId="0" applyFont="1" applyFill="1" applyBorder="1" applyAlignment="1">
      <alignment horizontal="center" vertical="center" wrapText="1"/>
    </xf>
    <xf numFmtId="0" fontId="18" fillId="8" borderId="95" xfId="0" applyFont="1" applyFill="1" applyBorder="1" applyAlignment="1">
      <alignment horizontal="center" vertical="center" wrapText="1"/>
    </xf>
    <xf numFmtId="0" fontId="18" fillId="8" borderId="96" xfId="0" applyFont="1" applyFill="1" applyBorder="1" applyAlignment="1">
      <alignment horizontal="center" vertical="center" wrapText="1"/>
    </xf>
    <xf numFmtId="0" fontId="18" fillId="8" borderId="81" xfId="0" applyFont="1" applyFill="1" applyBorder="1" applyAlignment="1">
      <alignment horizontal="center" vertical="center" wrapText="1"/>
    </xf>
    <xf numFmtId="18" fontId="18" fillId="8" borderId="94" xfId="0" applyNumberFormat="1" applyFont="1" applyFill="1" applyBorder="1" applyAlignment="1">
      <alignment horizontal="center" vertical="center" wrapText="1"/>
    </xf>
    <xf numFmtId="18" fontId="18" fillId="8" borderId="81" xfId="0" applyNumberFormat="1" applyFont="1" applyFill="1" applyBorder="1" applyAlignment="1">
      <alignment horizontal="center" vertical="center" wrapText="1"/>
    </xf>
    <xf numFmtId="18" fontId="18" fillId="8" borderId="82" xfId="0" applyNumberFormat="1" applyFont="1" applyFill="1" applyBorder="1" applyAlignment="1">
      <alignment horizontal="center" vertical="center" wrapText="1"/>
    </xf>
    <xf numFmtId="18" fontId="18" fillId="8" borderId="83" xfId="0" applyNumberFormat="1" applyFont="1" applyFill="1" applyBorder="1" applyAlignment="1">
      <alignment horizontal="center" vertical="center" wrapText="1"/>
    </xf>
    <xf numFmtId="0" fontId="68" fillId="8" borderId="97" xfId="0" applyFont="1" applyFill="1" applyBorder="1" applyAlignment="1">
      <alignment horizontal="right" vertical="center" wrapText="1"/>
    </xf>
    <xf numFmtId="0" fontId="68" fillId="8" borderId="98" xfId="0" applyFont="1" applyFill="1" applyBorder="1" applyAlignment="1">
      <alignment horizontal="right" vertical="center" wrapText="1"/>
    </xf>
    <xf numFmtId="0" fontId="68" fillId="8" borderId="99" xfId="0" applyFont="1" applyFill="1" applyBorder="1" applyAlignment="1">
      <alignment horizontal="right" vertical="center" wrapText="1"/>
    </xf>
    <xf numFmtId="0" fontId="71" fillId="10" borderId="100" xfId="0" applyFont="1" applyFill="1" applyBorder="1" applyAlignment="1">
      <alignment horizontal="right" vertical="center" wrapText="1"/>
    </xf>
    <xf numFmtId="0" fontId="71" fillId="10" borderId="101" xfId="0" applyFont="1" applyFill="1" applyBorder="1" applyAlignment="1">
      <alignment horizontal="right" vertical="center" wrapText="1"/>
    </xf>
  </cellXfs>
  <cellStyles count="10">
    <cellStyle name="chemes]_x000d__x000a_Sci-Fi=_x000d__x000a_Nature=_x000d__x000a_robin=_x000d__x000a__x000d__x000a_[SoundScheme.Nature]_x000d__x000a_SystemAsterisk=C:\SNDSYS" xfId="7"/>
    <cellStyle name="Normal" xfId="0" builtinId="0"/>
    <cellStyle name="Normal 2" xfId="1"/>
    <cellStyle name="Normal 2 2" xfId="2"/>
    <cellStyle name="Normal 2 2 2" xfId="8"/>
    <cellStyle name="Normal 3" xfId="3"/>
    <cellStyle name="Normal 3 2" xfId="9"/>
    <cellStyle name="Normal_F8426" xfId="5"/>
    <cellStyle name="Normal_TEMPLATE (2)" xfId="4"/>
    <cellStyle name="Percent" xfId="6" builtinId="5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91440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91440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91440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190500</xdr:colOff>
      <xdr:row>34</xdr:row>
      <xdr:rowOff>238125</xdr:rowOff>
    </xdr:from>
    <xdr:to>
      <xdr:col>3</xdr:col>
      <xdr:colOff>190502</xdr:colOff>
      <xdr:row>35</xdr:row>
      <xdr:rowOff>242475</xdr:rowOff>
    </xdr:to>
    <xdr:cxnSp macro="">
      <xdr:nvCxnSpPr>
        <xdr:cNvPr id="4" name="Straight Arrow Connector 3"/>
        <xdr:cNvCxnSpPr/>
      </xdr:nvCxnSpPr>
      <xdr:spPr>
        <a:xfrm flipH="1">
          <a:off x="5495925" y="1428750"/>
          <a:ext cx="2" cy="252000"/>
        </a:xfrm>
        <a:prstGeom prst="straightConnector1">
          <a:avLst/>
        </a:prstGeom>
        <a:ln w="12700"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66677</xdr:colOff>
      <xdr:row>35</xdr:row>
      <xdr:rowOff>104775</xdr:rowOff>
    </xdr:from>
    <xdr:to>
      <xdr:col>3</xdr:col>
      <xdr:colOff>318677</xdr:colOff>
      <xdr:row>35</xdr:row>
      <xdr:rowOff>104775</xdr:rowOff>
    </xdr:to>
    <xdr:cxnSp macro="">
      <xdr:nvCxnSpPr>
        <xdr:cNvPr id="13" name="Straight Arrow Connector 12"/>
        <xdr:cNvCxnSpPr/>
      </xdr:nvCxnSpPr>
      <xdr:spPr>
        <a:xfrm>
          <a:off x="5372102" y="1543050"/>
          <a:ext cx="252000" cy="0"/>
        </a:xfrm>
        <a:prstGeom prst="straightConnector1">
          <a:avLst/>
        </a:prstGeom>
        <a:ln w="12700"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95250</xdr:colOff>
      <xdr:row>47</xdr:row>
      <xdr:rowOff>95250</xdr:rowOff>
    </xdr:to>
    <xdr:pic>
      <xdr:nvPicPr>
        <xdr:cNvPr id="7" name="Picture 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95250</xdr:colOff>
      <xdr:row>50</xdr:row>
      <xdr:rowOff>95250</xdr:rowOff>
    </xdr:to>
    <xdr:pic>
      <xdr:nvPicPr>
        <xdr:cNvPr id="8" name="Picture 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9" name="Picture 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829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95250</xdr:colOff>
      <xdr:row>50</xdr:row>
      <xdr:rowOff>95250</xdr:rowOff>
    </xdr:to>
    <xdr:pic>
      <xdr:nvPicPr>
        <xdr:cNvPr id="10" name="Picture 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11" name="Picture 1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12" name="Picture 1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14" name="Picture 1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267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15" name="Picture 1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16" name="Picture 1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391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17" name="Picture 1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536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95250</xdr:colOff>
      <xdr:row>48</xdr:row>
      <xdr:rowOff>95250</xdr:rowOff>
    </xdr:to>
    <xdr:pic>
      <xdr:nvPicPr>
        <xdr:cNvPr id="18" name="Picture 1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95250</xdr:colOff>
      <xdr:row>48</xdr:row>
      <xdr:rowOff>95250</xdr:rowOff>
    </xdr:to>
    <xdr:pic>
      <xdr:nvPicPr>
        <xdr:cNvPr id="19" name="Picture 1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20" name="Picture 1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95250</xdr:colOff>
      <xdr:row>55</xdr:row>
      <xdr:rowOff>95250</xdr:rowOff>
    </xdr:to>
    <xdr:pic>
      <xdr:nvPicPr>
        <xdr:cNvPr id="21" name="Picture 2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2" name="Picture 2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23" name="Picture 2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24" name="Picture 2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25" name="Picture 2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26" name="Picture 2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27" name="Picture 2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28" name="Picture 2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29" name="Picture 2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0" name="Picture 2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1" name="Picture 3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2" name="Picture 3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95250</xdr:colOff>
      <xdr:row>55</xdr:row>
      <xdr:rowOff>95250</xdr:rowOff>
    </xdr:to>
    <xdr:pic>
      <xdr:nvPicPr>
        <xdr:cNvPr id="33" name="Picture 3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363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4" name="Picture 3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5" name="Picture 3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6" name="Picture 3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37" name="Picture 3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38" name="Picture 3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39" name="Picture 3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303467</xdr:colOff>
      <xdr:row>27</xdr:row>
      <xdr:rowOff>132691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66667" cy="5276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10</xdr:row>
      <xdr:rowOff>171450</xdr:rowOff>
    </xdr:from>
    <xdr:to>
      <xdr:col>8</xdr:col>
      <xdr:colOff>0</xdr:colOff>
      <xdr:row>10</xdr:row>
      <xdr:rowOff>171450</xdr:rowOff>
    </xdr:to>
    <xdr:cxnSp macro="">
      <xdr:nvCxnSpPr>
        <xdr:cNvPr id="2" name="Straight Arrow Connector 1"/>
        <xdr:cNvCxnSpPr/>
      </xdr:nvCxnSpPr>
      <xdr:spPr>
        <a:xfrm>
          <a:off x="514350" y="3286125"/>
          <a:ext cx="419100" cy="0"/>
        </a:xfrm>
        <a:prstGeom prst="straightConnector1">
          <a:avLst/>
        </a:prstGeom>
        <a:ln>
          <a:solidFill>
            <a:schemeClr val="tx1"/>
          </a:solidFill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112059</xdr:colOff>
      <xdr:row>1</xdr:row>
      <xdr:rowOff>22412</xdr:rowOff>
    </xdr:from>
    <xdr:to>
      <xdr:col>19</xdr:col>
      <xdr:colOff>358589</xdr:colOff>
      <xdr:row>4</xdr:row>
      <xdr:rowOff>168088</xdr:rowOff>
    </xdr:to>
    <xdr:sp macro="" textlink="">
      <xdr:nvSpPr>
        <xdr:cNvPr id="3" name="Quad Arrow 2"/>
        <xdr:cNvSpPr/>
      </xdr:nvSpPr>
      <xdr:spPr>
        <a:xfrm>
          <a:off x="5969934" y="193862"/>
          <a:ext cx="246530" cy="726701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38</xdr:col>
      <xdr:colOff>201706</xdr:colOff>
      <xdr:row>7</xdr:row>
      <xdr:rowOff>0</xdr:rowOff>
    </xdr:from>
    <xdr:to>
      <xdr:col>38</xdr:col>
      <xdr:colOff>201706</xdr:colOff>
      <xdr:row>8</xdr:row>
      <xdr:rowOff>0</xdr:rowOff>
    </xdr:to>
    <xdr:cxnSp macro="">
      <xdr:nvCxnSpPr>
        <xdr:cNvPr id="4" name="Straight Arrow Connector 3"/>
        <xdr:cNvCxnSpPr/>
      </xdr:nvCxnSpPr>
      <xdr:spPr>
        <a:xfrm>
          <a:off x="14451106" y="1343025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22412</xdr:colOff>
      <xdr:row>11</xdr:row>
      <xdr:rowOff>0</xdr:rowOff>
    </xdr:from>
    <xdr:to>
      <xdr:col>37</xdr:col>
      <xdr:colOff>11206</xdr:colOff>
      <xdr:row>11</xdr:row>
      <xdr:rowOff>0</xdr:rowOff>
    </xdr:to>
    <xdr:cxnSp macro="">
      <xdr:nvCxnSpPr>
        <xdr:cNvPr id="5" name="Straight Arrow Connector 4"/>
        <xdr:cNvCxnSpPr/>
      </xdr:nvCxnSpPr>
      <xdr:spPr>
        <a:xfrm>
          <a:off x="13490762" y="3305175"/>
          <a:ext cx="43646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171450</xdr:rowOff>
    </xdr:from>
    <xdr:to>
      <xdr:col>2</xdr:col>
      <xdr:colOff>0</xdr:colOff>
      <xdr:row>10</xdr:row>
      <xdr:rowOff>171450</xdr:rowOff>
    </xdr:to>
    <xdr:cxnSp macro="">
      <xdr:nvCxnSpPr>
        <xdr:cNvPr id="2" name="Straight Arrow Connector 1"/>
        <xdr:cNvCxnSpPr/>
      </xdr:nvCxnSpPr>
      <xdr:spPr>
        <a:xfrm>
          <a:off x="514350" y="3286125"/>
          <a:ext cx="419100" cy="0"/>
        </a:xfrm>
        <a:prstGeom prst="straightConnector1">
          <a:avLst/>
        </a:prstGeom>
        <a:ln>
          <a:solidFill>
            <a:schemeClr val="tx1"/>
          </a:solidFill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112059</xdr:colOff>
      <xdr:row>1</xdr:row>
      <xdr:rowOff>22412</xdr:rowOff>
    </xdr:from>
    <xdr:to>
      <xdr:col>13</xdr:col>
      <xdr:colOff>358589</xdr:colOff>
      <xdr:row>4</xdr:row>
      <xdr:rowOff>168088</xdr:rowOff>
    </xdr:to>
    <xdr:sp macro="" textlink="">
      <xdr:nvSpPr>
        <xdr:cNvPr id="3" name="Quad Arrow 2"/>
        <xdr:cNvSpPr/>
      </xdr:nvSpPr>
      <xdr:spPr>
        <a:xfrm>
          <a:off x="5969934" y="193862"/>
          <a:ext cx="246530" cy="726701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32</xdr:col>
      <xdr:colOff>201706</xdr:colOff>
      <xdr:row>7</xdr:row>
      <xdr:rowOff>0</xdr:rowOff>
    </xdr:from>
    <xdr:to>
      <xdr:col>32</xdr:col>
      <xdr:colOff>201706</xdr:colOff>
      <xdr:row>8</xdr:row>
      <xdr:rowOff>0</xdr:rowOff>
    </xdr:to>
    <xdr:cxnSp macro="">
      <xdr:nvCxnSpPr>
        <xdr:cNvPr id="4" name="Straight Arrow Connector 3"/>
        <xdr:cNvCxnSpPr/>
      </xdr:nvCxnSpPr>
      <xdr:spPr>
        <a:xfrm>
          <a:off x="14451106" y="1343025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22412</xdr:colOff>
      <xdr:row>11</xdr:row>
      <xdr:rowOff>0</xdr:rowOff>
    </xdr:from>
    <xdr:to>
      <xdr:col>31</xdr:col>
      <xdr:colOff>11206</xdr:colOff>
      <xdr:row>11</xdr:row>
      <xdr:rowOff>0</xdr:rowOff>
    </xdr:to>
    <xdr:cxnSp macro="">
      <xdr:nvCxnSpPr>
        <xdr:cNvPr id="5" name="Straight Arrow Connector 4"/>
        <xdr:cNvCxnSpPr/>
      </xdr:nvCxnSpPr>
      <xdr:spPr>
        <a:xfrm>
          <a:off x="13490762" y="3305175"/>
          <a:ext cx="43646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1091044</xdr:colOff>
      <xdr:row>18</xdr:row>
      <xdr:rowOff>103909</xdr:rowOff>
    </xdr:from>
    <xdr:to>
      <xdr:col>3</xdr:col>
      <xdr:colOff>917862</xdr:colOff>
      <xdr:row>18</xdr:row>
      <xdr:rowOff>103909</xdr:rowOff>
    </xdr:to>
    <xdr:cxnSp macro="">
      <xdr:nvCxnSpPr>
        <xdr:cNvPr id="3" name="Straight Arrow Connector 2"/>
        <xdr:cNvCxnSpPr/>
      </xdr:nvCxnSpPr>
      <xdr:spPr>
        <a:xfrm flipH="1">
          <a:off x="3827317" y="3550227"/>
          <a:ext cx="952500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RBW\PROCOLS\W98\TRIALN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NOS-W98"/>
      <sheetName val="TRIALNOS-W97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.emf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3.x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7"/>
  <sheetViews>
    <sheetView showGridLines="0" zoomScale="75" zoomScaleNormal="75" workbookViewId="0">
      <selection activeCell="A5" sqref="A5:E16"/>
    </sheetView>
  </sheetViews>
  <sheetFormatPr defaultColWidth="20" defaultRowHeight="13.8"/>
  <cols>
    <col min="1" max="1" width="8.6640625" style="68" customWidth="1"/>
    <col min="2" max="2" width="24.44140625" style="68" customWidth="1"/>
    <col min="3" max="3" width="14.6640625" style="68" customWidth="1"/>
    <col min="4" max="4" width="13.6640625" style="68" customWidth="1"/>
    <col min="5" max="5" width="15.109375" style="68" customWidth="1"/>
    <col min="6" max="6" width="18" style="68" customWidth="1"/>
    <col min="7" max="11" width="15.6640625" style="68" customWidth="1"/>
    <col min="12" max="254" width="20" style="68"/>
    <col min="255" max="255" width="2.33203125" style="68" customWidth="1"/>
    <col min="256" max="256" width="26.6640625" style="68" customWidth="1"/>
    <col min="257" max="257" width="9.109375" style="68" customWidth="1"/>
    <col min="258" max="258" width="32" style="68" customWidth="1"/>
    <col min="259" max="260" width="19.33203125" style="68" customWidth="1"/>
    <col min="261" max="261" width="100.44140625" style="68" customWidth="1"/>
    <col min="262" max="262" width="12" style="68" customWidth="1"/>
    <col min="263" max="510" width="20" style="68"/>
    <col min="511" max="511" width="2.33203125" style="68" customWidth="1"/>
    <col min="512" max="512" width="26.6640625" style="68" customWidth="1"/>
    <col min="513" max="513" width="9.109375" style="68" customWidth="1"/>
    <col min="514" max="514" width="32" style="68" customWidth="1"/>
    <col min="515" max="516" width="19.33203125" style="68" customWidth="1"/>
    <col min="517" max="517" width="100.44140625" style="68" customWidth="1"/>
    <col min="518" max="518" width="12" style="68" customWidth="1"/>
    <col min="519" max="766" width="20" style="68"/>
    <col min="767" max="767" width="2.33203125" style="68" customWidth="1"/>
    <col min="768" max="768" width="26.6640625" style="68" customWidth="1"/>
    <col min="769" max="769" width="9.109375" style="68" customWidth="1"/>
    <col min="770" max="770" width="32" style="68" customWidth="1"/>
    <col min="771" max="772" width="19.33203125" style="68" customWidth="1"/>
    <col min="773" max="773" width="100.44140625" style="68" customWidth="1"/>
    <col min="774" max="774" width="12" style="68" customWidth="1"/>
    <col min="775" max="1022" width="20" style="68"/>
    <col min="1023" max="1023" width="2.33203125" style="68" customWidth="1"/>
    <col min="1024" max="1024" width="26.6640625" style="68" customWidth="1"/>
    <col min="1025" max="1025" width="9.109375" style="68" customWidth="1"/>
    <col min="1026" max="1026" width="32" style="68" customWidth="1"/>
    <col min="1027" max="1028" width="19.33203125" style="68" customWidth="1"/>
    <col min="1029" max="1029" width="100.44140625" style="68" customWidth="1"/>
    <col min="1030" max="1030" width="12" style="68" customWidth="1"/>
    <col min="1031" max="1278" width="20" style="68"/>
    <col min="1279" max="1279" width="2.33203125" style="68" customWidth="1"/>
    <col min="1280" max="1280" width="26.6640625" style="68" customWidth="1"/>
    <col min="1281" max="1281" width="9.109375" style="68" customWidth="1"/>
    <col min="1282" max="1282" width="32" style="68" customWidth="1"/>
    <col min="1283" max="1284" width="19.33203125" style="68" customWidth="1"/>
    <col min="1285" max="1285" width="100.44140625" style="68" customWidth="1"/>
    <col min="1286" max="1286" width="12" style="68" customWidth="1"/>
    <col min="1287" max="1534" width="20" style="68"/>
    <col min="1535" max="1535" width="2.33203125" style="68" customWidth="1"/>
    <col min="1536" max="1536" width="26.6640625" style="68" customWidth="1"/>
    <col min="1537" max="1537" width="9.109375" style="68" customWidth="1"/>
    <col min="1538" max="1538" width="32" style="68" customWidth="1"/>
    <col min="1539" max="1540" width="19.33203125" style="68" customWidth="1"/>
    <col min="1541" max="1541" width="100.44140625" style="68" customWidth="1"/>
    <col min="1542" max="1542" width="12" style="68" customWidth="1"/>
    <col min="1543" max="1790" width="20" style="68"/>
    <col min="1791" max="1791" width="2.33203125" style="68" customWidth="1"/>
    <col min="1792" max="1792" width="26.6640625" style="68" customWidth="1"/>
    <col min="1793" max="1793" width="9.109375" style="68" customWidth="1"/>
    <col min="1794" max="1794" width="32" style="68" customWidth="1"/>
    <col min="1795" max="1796" width="19.33203125" style="68" customWidth="1"/>
    <col min="1797" max="1797" width="100.44140625" style="68" customWidth="1"/>
    <col min="1798" max="1798" width="12" style="68" customWidth="1"/>
    <col min="1799" max="2046" width="20" style="68"/>
    <col min="2047" max="2047" width="2.33203125" style="68" customWidth="1"/>
    <col min="2048" max="2048" width="26.6640625" style="68" customWidth="1"/>
    <col min="2049" max="2049" width="9.109375" style="68" customWidth="1"/>
    <col min="2050" max="2050" width="32" style="68" customWidth="1"/>
    <col min="2051" max="2052" width="19.33203125" style="68" customWidth="1"/>
    <col min="2053" max="2053" width="100.44140625" style="68" customWidth="1"/>
    <col min="2054" max="2054" width="12" style="68" customWidth="1"/>
    <col min="2055" max="2302" width="20" style="68"/>
    <col min="2303" max="2303" width="2.33203125" style="68" customWidth="1"/>
    <col min="2304" max="2304" width="26.6640625" style="68" customWidth="1"/>
    <col min="2305" max="2305" width="9.109375" style="68" customWidth="1"/>
    <col min="2306" max="2306" width="32" style="68" customWidth="1"/>
    <col min="2307" max="2308" width="19.33203125" style="68" customWidth="1"/>
    <col min="2309" max="2309" width="100.44140625" style="68" customWidth="1"/>
    <col min="2310" max="2310" width="12" style="68" customWidth="1"/>
    <col min="2311" max="2558" width="20" style="68"/>
    <col min="2559" max="2559" width="2.33203125" style="68" customWidth="1"/>
    <col min="2560" max="2560" width="26.6640625" style="68" customWidth="1"/>
    <col min="2561" max="2561" width="9.109375" style="68" customWidth="1"/>
    <col min="2562" max="2562" width="32" style="68" customWidth="1"/>
    <col min="2563" max="2564" width="19.33203125" style="68" customWidth="1"/>
    <col min="2565" max="2565" width="100.44140625" style="68" customWidth="1"/>
    <col min="2566" max="2566" width="12" style="68" customWidth="1"/>
    <col min="2567" max="2814" width="20" style="68"/>
    <col min="2815" max="2815" width="2.33203125" style="68" customWidth="1"/>
    <col min="2816" max="2816" width="26.6640625" style="68" customWidth="1"/>
    <col min="2817" max="2817" width="9.109375" style="68" customWidth="1"/>
    <col min="2818" max="2818" width="32" style="68" customWidth="1"/>
    <col min="2819" max="2820" width="19.33203125" style="68" customWidth="1"/>
    <col min="2821" max="2821" width="100.44140625" style="68" customWidth="1"/>
    <col min="2822" max="2822" width="12" style="68" customWidth="1"/>
    <col min="2823" max="3070" width="20" style="68"/>
    <col min="3071" max="3071" width="2.33203125" style="68" customWidth="1"/>
    <col min="3072" max="3072" width="26.6640625" style="68" customWidth="1"/>
    <col min="3073" max="3073" width="9.109375" style="68" customWidth="1"/>
    <col min="3074" max="3074" width="32" style="68" customWidth="1"/>
    <col min="3075" max="3076" width="19.33203125" style="68" customWidth="1"/>
    <col min="3077" max="3077" width="100.44140625" style="68" customWidth="1"/>
    <col min="3078" max="3078" width="12" style="68" customWidth="1"/>
    <col min="3079" max="3326" width="20" style="68"/>
    <col min="3327" max="3327" width="2.33203125" style="68" customWidth="1"/>
    <col min="3328" max="3328" width="26.6640625" style="68" customWidth="1"/>
    <col min="3329" max="3329" width="9.109375" style="68" customWidth="1"/>
    <col min="3330" max="3330" width="32" style="68" customWidth="1"/>
    <col min="3331" max="3332" width="19.33203125" style="68" customWidth="1"/>
    <col min="3333" max="3333" width="100.44140625" style="68" customWidth="1"/>
    <col min="3334" max="3334" width="12" style="68" customWidth="1"/>
    <col min="3335" max="3582" width="20" style="68"/>
    <col min="3583" max="3583" width="2.33203125" style="68" customWidth="1"/>
    <col min="3584" max="3584" width="26.6640625" style="68" customWidth="1"/>
    <col min="3585" max="3585" width="9.109375" style="68" customWidth="1"/>
    <col min="3586" max="3586" width="32" style="68" customWidth="1"/>
    <col min="3587" max="3588" width="19.33203125" style="68" customWidth="1"/>
    <col min="3589" max="3589" width="100.44140625" style="68" customWidth="1"/>
    <col min="3590" max="3590" width="12" style="68" customWidth="1"/>
    <col min="3591" max="3838" width="20" style="68"/>
    <col min="3839" max="3839" width="2.33203125" style="68" customWidth="1"/>
    <col min="3840" max="3840" width="26.6640625" style="68" customWidth="1"/>
    <col min="3841" max="3841" width="9.109375" style="68" customWidth="1"/>
    <col min="3842" max="3842" width="32" style="68" customWidth="1"/>
    <col min="3843" max="3844" width="19.33203125" style="68" customWidth="1"/>
    <col min="3845" max="3845" width="100.44140625" style="68" customWidth="1"/>
    <col min="3846" max="3846" width="12" style="68" customWidth="1"/>
    <col min="3847" max="4094" width="20" style="68"/>
    <col min="4095" max="4095" width="2.33203125" style="68" customWidth="1"/>
    <col min="4096" max="4096" width="26.6640625" style="68" customWidth="1"/>
    <col min="4097" max="4097" width="9.109375" style="68" customWidth="1"/>
    <col min="4098" max="4098" width="32" style="68" customWidth="1"/>
    <col min="4099" max="4100" width="19.33203125" style="68" customWidth="1"/>
    <col min="4101" max="4101" width="100.44140625" style="68" customWidth="1"/>
    <col min="4102" max="4102" width="12" style="68" customWidth="1"/>
    <col min="4103" max="4350" width="20" style="68"/>
    <col min="4351" max="4351" width="2.33203125" style="68" customWidth="1"/>
    <col min="4352" max="4352" width="26.6640625" style="68" customWidth="1"/>
    <col min="4353" max="4353" width="9.109375" style="68" customWidth="1"/>
    <col min="4354" max="4354" width="32" style="68" customWidth="1"/>
    <col min="4355" max="4356" width="19.33203125" style="68" customWidth="1"/>
    <col min="4357" max="4357" width="100.44140625" style="68" customWidth="1"/>
    <col min="4358" max="4358" width="12" style="68" customWidth="1"/>
    <col min="4359" max="4606" width="20" style="68"/>
    <col min="4607" max="4607" width="2.33203125" style="68" customWidth="1"/>
    <col min="4608" max="4608" width="26.6640625" style="68" customWidth="1"/>
    <col min="4609" max="4609" width="9.109375" style="68" customWidth="1"/>
    <col min="4610" max="4610" width="32" style="68" customWidth="1"/>
    <col min="4611" max="4612" width="19.33203125" style="68" customWidth="1"/>
    <col min="4613" max="4613" width="100.44140625" style="68" customWidth="1"/>
    <col min="4614" max="4614" width="12" style="68" customWidth="1"/>
    <col min="4615" max="4862" width="20" style="68"/>
    <col min="4863" max="4863" width="2.33203125" style="68" customWidth="1"/>
    <col min="4864" max="4864" width="26.6640625" style="68" customWidth="1"/>
    <col min="4865" max="4865" width="9.109375" style="68" customWidth="1"/>
    <col min="4866" max="4866" width="32" style="68" customWidth="1"/>
    <col min="4867" max="4868" width="19.33203125" style="68" customWidth="1"/>
    <col min="4869" max="4869" width="100.44140625" style="68" customWidth="1"/>
    <col min="4870" max="4870" width="12" style="68" customWidth="1"/>
    <col min="4871" max="5118" width="20" style="68"/>
    <col min="5119" max="5119" width="2.33203125" style="68" customWidth="1"/>
    <col min="5120" max="5120" width="26.6640625" style="68" customWidth="1"/>
    <col min="5121" max="5121" width="9.109375" style="68" customWidth="1"/>
    <col min="5122" max="5122" width="32" style="68" customWidth="1"/>
    <col min="5123" max="5124" width="19.33203125" style="68" customWidth="1"/>
    <col min="5125" max="5125" width="100.44140625" style="68" customWidth="1"/>
    <col min="5126" max="5126" width="12" style="68" customWidth="1"/>
    <col min="5127" max="5374" width="20" style="68"/>
    <col min="5375" max="5375" width="2.33203125" style="68" customWidth="1"/>
    <col min="5376" max="5376" width="26.6640625" style="68" customWidth="1"/>
    <col min="5377" max="5377" width="9.109375" style="68" customWidth="1"/>
    <col min="5378" max="5378" width="32" style="68" customWidth="1"/>
    <col min="5379" max="5380" width="19.33203125" style="68" customWidth="1"/>
    <col min="5381" max="5381" width="100.44140625" style="68" customWidth="1"/>
    <col min="5382" max="5382" width="12" style="68" customWidth="1"/>
    <col min="5383" max="5630" width="20" style="68"/>
    <col min="5631" max="5631" width="2.33203125" style="68" customWidth="1"/>
    <col min="5632" max="5632" width="26.6640625" style="68" customWidth="1"/>
    <col min="5633" max="5633" width="9.109375" style="68" customWidth="1"/>
    <col min="5634" max="5634" width="32" style="68" customWidth="1"/>
    <col min="5635" max="5636" width="19.33203125" style="68" customWidth="1"/>
    <col min="5637" max="5637" width="100.44140625" style="68" customWidth="1"/>
    <col min="5638" max="5638" width="12" style="68" customWidth="1"/>
    <col min="5639" max="5886" width="20" style="68"/>
    <col min="5887" max="5887" width="2.33203125" style="68" customWidth="1"/>
    <col min="5888" max="5888" width="26.6640625" style="68" customWidth="1"/>
    <col min="5889" max="5889" width="9.109375" style="68" customWidth="1"/>
    <col min="5890" max="5890" width="32" style="68" customWidth="1"/>
    <col min="5891" max="5892" width="19.33203125" style="68" customWidth="1"/>
    <col min="5893" max="5893" width="100.44140625" style="68" customWidth="1"/>
    <col min="5894" max="5894" width="12" style="68" customWidth="1"/>
    <col min="5895" max="6142" width="20" style="68"/>
    <col min="6143" max="6143" width="2.33203125" style="68" customWidth="1"/>
    <col min="6144" max="6144" width="26.6640625" style="68" customWidth="1"/>
    <col min="6145" max="6145" width="9.109375" style="68" customWidth="1"/>
    <col min="6146" max="6146" width="32" style="68" customWidth="1"/>
    <col min="6147" max="6148" width="19.33203125" style="68" customWidth="1"/>
    <col min="6149" max="6149" width="100.44140625" style="68" customWidth="1"/>
    <col min="6150" max="6150" width="12" style="68" customWidth="1"/>
    <col min="6151" max="6398" width="20" style="68"/>
    <col min="6399" max="6399" width="2.33203125" style="68" customWidth="1"/>
    <col min="6400" max="6400" width="26.6640625" style="68" customWidth="1"/>
    <col min="6401" max="6401" width="9.109375" style="68" customWidth="1"/>
    <col min="6402" max="6402" width="32" style="68" customWidth="1"/>
    <col min="6403" max="6404" width="19.33203125" style="68" customWidth="1"/>
    <col min="6405" max="6405" width="100.44140625" style="68" customWidth="1"/>
    <col min="6406" max="6406" width="12" style="68" customWidth="1"/>
    <col min="6407" max="6654" width="20" style="68"/>
    <col min="6655" max="6655" width="2.33203125" style="68" customWidth="1"/>
    <col min="6656" max="6656" width="26.6640625" style="68" customWidth="1"/>
    <col min="6657" max="6657" width="9.109375" style="68" customWidth="1"/>
    <col min="6658" max="6658" width="32" style="68" customWidth="1"/>
    <col min="6659" max="6660" width="19.33203125" style="68" customWidth="1"/>
    <col min="6661" max="6661" width="100.44140625" style="68" customWidth="1"/>
    <col min="6662" max="6662" width="12" style="68" customWidth="1"/>
    <col min="6663" max="6910" width="20" style="68"/>
    <col min="6911" max="6911" width="2.33203125" style="68" customWidth="1"/>
    <col min="6912" max="6912" width="26.6640625" style="68" customWidth="1"/>
    <col min="6913" max="6913" width="9.109375" style="68" customWidth="1"/>
    <col min="6914" max="6914" width="32" style="68" customWidth="1"/>
    <col min="6915" max="6916" width="19.33203125" style="68" customWidth="1"/>
    <col min="6917" max="6917" width="100.44140625" style="68" customWidth="1"/>
    <col min="6918" max="6918" width="12" style="68" customWidth="1"/>
    <col min="6919" max="7166" width="20" style="68"/>
    <col min="7167" max="7167" width="2.33203125" style="68" customWidth="1"/>
    <col min="7168" max="7168" width="26.6640625" style="68" customWidth="1"/>
    <col min="7169" max="7169" width="9.109375" style="68" customWidth="1"/>
    <col min="7170" max="7170" width="32" style="68" customWidth="1"/>
    <col min="7171" max="7172" width="19.33203125" style="68" customWidth="1"/>
    <col min="7173" max="7173" width="100.44140625" style="68" customWidth="1"/>
    <col min="7174" max="7174" width="12" style="68" customWidth="1"/>
    <col min="7175" max="7422" width="20" style="68"/>
    <col min="7423" max="7423" width="2.33203125" style="68" customWidth="1"/>
    <col min="7424" max="7424" width="26.6640625" style="68" customWidth="1"/>
    <col min="7425" max="7425" width="9.109375" style="68" customWidth="1"/>
    <col min="7426" max="7426" width="32" style="68" customWidth="1"/>
    <col min="7427" max="7428" width="19.33203125" style="68" customWidth="1"/>
    <col min="7429" max="7429" width="100.44140625" style="68" customWidth="1"/>
    <col min="7430" max="7430" width="12" style="68" customWidth="1"/>
    <col min="7431" max="7678" width="20" style="68"/>
    <col min="7679" max="7679" width="2.33203125" style="68" customWidth="1"/>
    <col min="7680" max="7680" width="26.6640625" style="68" customWidth="1"/>
    <col min="7681" max="7681" width="9.109375" style="68" customWidth="1"/>
    <col min="7682" max="7682" width="32" style="68" customWidth="1"/>
    <col min="7683" max="7684" width="19.33203125" style="68" customWidth="1"/>
    <col min="7685" max="7685" width="100.44140625" style="68" customWidth="1"/>
    <col min="7686" max="7686" width="12" style="68" customWidth="1"/>
    <col min="7687" max="7934" width="20" style="68"/>
    <col min="7935" max="7935" width="2.33203125" style="68" customWidth="1"/>
    <col min="7936" max="7936" width="26.6640625" style="68" customWidth="1"/>
    <col min="7937" max="7937" width="9.109375" style="68" customWidth="1"/>
    <col min="7938" max="7938" width="32" style="68" customWidth="1"/>
    <col min="7939" max="7940" width="19.33203125" style="68" customWidth="1"/>
    <col min="7941" max="7941" width="100.44140625" style="68" customWidth="1"/>
    <col min="7942" max="7942" width="12" style="68" customWidth="1"/>
    <col min="7943" max="8190" width="20" style="68"/>
    <col min="8191" max="8191" width="2.33203125" style="68" customWidth="1"/>
    <col min="8192" max="8192" width="26.6640625" style="68" customWidth="1"/>
    <col min="8193" max="8193" width="9.109375" style="68" customWidth="1"/>
    <col min="8194" max="8194" width="32" style="68" customWidth="1"/>
    <col min="8195" max="8196" width="19.33203125" style="68" customWidth="1"/>
    <col min="8197" max="8197" width="100.44140625" style="68" customWidth="1"/>
    <col min="8198" max="8198" width="12" style="68" customWidth="1"/>
    <col min="8199" max="8446" width="20" style="68"/>
    <col min="8447" max="8447" width="2.33203125" style="68" customWidth="1"/>
    <col min="8448" max="8448" width="26.6640625" style="68" customWidth="1"/>
    <col min="8449" max="8449" width="9.109375" style="68" customWidth="1"/>
    <col min="8450" max="8450" width="32" style="68" customWidth="1"/>
    <col min="8451" max="8452" width="19.33203125" style="68" customWidth="1"/>
    <col min="8453" max="8453" width="100.44140625" style="68" customWidth="1"/>
    <col min="8454" max="8454" width="12" style="68" customWidth="1"/>
    <col min="8455" max="8702" width="20" style="68"/>
    <col min="8703" max="8703" width="2.33203125" style="68" customWidth="1"/>
    <col min="8704" max="8704" width="26.6640625" style="68" customWidth="1"/>
    <col min="8705" max="8705" width="9.109375" style="68" customWidth="1"/>
    <col min="8706" max="8706" width="32" style="68" customWidth="1"/>
    <col min="8707" max="8708" width="19.33203125" style="68" customWidth="1"/>
    <col min="8709" max="8709" width="100.44140625" style="68" customWidth="1"/>
    <col min="8710" max="8710" width="12" style="68" customWidth="1"/>
    <col min="8711" max="8958" width="20" style="68"/>
    <col min="8959" max="8959" width="2.33203125" style="68" customWidth="1"/>
    <col min="8960" max="8960" width="26.6640625" style="68" customWidth="1"/>
    <col min="8961" max="8961" width="9.109375" style="68" customWidth="1"/>
    <col min="8962" max="8962" width="32" style="68" customWidth="1"/>
    <col min="8963" max="8964" width="19.33203125" style="68" customWidth="1"/>
    <col min="8965" max="8965" width="100.44140625" style="68" customWidth="1"/>
    <col min="8966" max="8966" width="12" style="68" customWidth="1"/>
    <col min="8967" max="9214" width="20" style="68"/>
    <col min="9215" max="9215" width="2.33203125" style="68" customWidth="1"/>
    <col min="9216" max="9216" width="26.6640625" style="68" customWidth="1"/>
    <col min="9217" max="9217" width="9.109375" style="68" customWidth="1"/>
    <col min="9218" max="9218" width="32" style="68" customWidth="1"/>
    <col min="9219" max="9220" width="19.33203125" style="68" customWidth="1"/>
    <col min="9221" max="9221" width="100.44140625" style="68" customWidth="1"/>
    <col min="9222" max="9222" width="12" style="68" customWidth="1"/>
    <col min="9223" max="9470" width="20" style="68"/>
    <col min="9471" max="9471" width="2.33203125" style="68" customWidth="1"/>
    <col min="9472" max="9472" width="26.6640625" style="68" customWidth="1"/>
    <col min="9473" max="9473" width="9.109375" style="68" customWidth="1"/>
    <col min="9474" max="9474" width="32" style="68" customWidth="1"/>
    <col min="9475" max="9476" width="19.33203125" style="68" customWidth="1"/>
    <col min="9477" max="9477" width="100.44140625" style="68" customWidth="1"/>
    <col min="9478" max="9478" width="12" style="68" customWidth="1"/>
    <col min="9479" max="9726" width="20" style="68"/>
    <col min="9727" max="9727" width="2.33203125" style="68" customWidth="1"/>
    <col min="9728" max="9728" width="26.6640625" style="68" customWidth="1"/>
    <col min="9729" max="9729" width="9.109375" style="68" customWidth="1"/>
    <col min="9730" max="9730" width="32" style="68" customWidth="1"/>
    <col min="9731" max="9732" width="19.33203125" style="68" customWidth="1"/>
    <col min="9733" max="9733" width="100.44140625" style="68" customWidth="1"/>
    <col min="9734" max="9734" width="12" style="68" customWidth="1"/>
    <col min="9735" max="9982" width="20" style="68"/>
    <col min="9983" max="9983" width="2.33203125" style="68" customWidth="1"/>
    <col min="9984" max="9984" width="26.6640625" style="68" customWidth="1"/>
    <col min="9985" max="9985" width="9.109375" style="68" customWidth="1"/>
    <col min="9986" max="9986" width="32" style="68" customWidth="1"/>
    <col min="9987" max="9988" width="19.33203125" style="68" customWidth="1"/>
    <col min="9989" max="9989" width="100.44140625" style="68" customWidth="1"/>
    <col min="9990" max="9990" width="12" style="68" customWidth="1"/>
    <col min="9991" max="10238" width="20" style="68"/>
    <col min="10239" max="10239" width="2.33203125" style="68" customWidth="1"/>
    <col min="10240" max="10240" width="26.6640625" style="68" customWidth="1"/>
    <col min="10241" max="10241" width="9.109375" style="68" customWidth="1"/>
    <col min="10242" max="10242" width="32" style="68" customWidth="1"/>
    <col min="10243" max="10244" width="19.33203125" style="68" customWidth="1"/>
    <col min="10245" max="10245" width="100.44140625" style="68" customWidth="1"/>
    <col min="10246" max="10246" width="12" style="68" customWidth="1"/>
    <col min="10247" max="10494" width="20" style="68"/>
    <col min="10495" max="10495" width="2.33203125" style="68" customWidth="1"/>
    <col min="10496" max="10496" width="26.6640625" style="68" customWidth="1"/>
    <col min="10497" max="10497" width="9.109375" style="68" customWidth="1"/>
    <col min="10498" max="10498" width="32" style="68" customWidth="1"/>
    <col min="10499" max="10500" width="19.33203125" style="68" customWidth="1"/>
    <col min="10501" max="10501" width="100.44140625" style="68" customWidth="1"/>
    <col min="10502" max="10502" width="12" style="68" customWidth="1"/>
    <col min="10503" max="10750" width="20" style="68"/>
    <col min="10751" max="10751" width="2.33203125" style="68" customWidth="1"/>
    <col min="10752" max="10752" width="26.6640625" style="68" customWidth="1"/>
    <col min="10753" max="10753" width="9.109375" style="68" customWidth="1"/>
    <col min="10754" max="10754" width="32" style="68" customWidth="1"/>
    <col min="10755" max="10756" width="19.33203125" style="68" customWidth="1"/>
    <col min="10757" max="10757" width="100.44140625" style="68" customWidth="1"/>
    <col min="10758" max="10758" width="12" style="68" customWidth="1"/>
    <col min="10759" max="11006" width="20" style="68"/>
    <col min="11007" max="11007" width="2.33203125" style="68" customWidth="1"/>
    <col min="11008" max="11008" width="26.6640625" style="68" customWidth="1"/>
    <col min="11009" max="11009" width="9.109375" style="68" customWidth="1"/>
    <col min="11010" max="11010" width="32" style="68" customWidth="1"/>
    <col min="11011" max="11012" width="19.33203125" style="68" customWidth="1"/>
    <col min="11013" max="11013" width="100.44140625" style="68" customWidth="1"/>
    <col min="11014" max="11014" width="12" style="68" customWidth="1"/>
    <col min="11015" max="11262" width="20" style="68"/>
    <col min="11263" max="11263" width="2.33203125" style="68" customWidth="1"/>
    <col min="11264" max="11264" width="26.6640625" style="68" customWidth="1"/>
    <col min="11265" max="11265" width="9.109375" style="68" customWidth="1"/>
    <col min="11266" max="11266" width="32" style="68" customWidth="1"/>
    <col min="11267" max="11268" width="19.33203125" style="68" customWidth="1"/>
    <col min="11269" max="11269" width="100.44140625" style="68" customWidth="1"/>
    <col min="11270" max="11270" width="12" style="68" customWidth="1"/>
    <col min="11271" max="11518" width="20" style="68"/>
    <col min="11519" max="11519" width="2.33203125" style="68" customWidth="1"/>
    <col min="11520" max="11520" width="26.6640625" style="68" customWidth="1"/>
    <col min="11521" max="11521" width="9.109375" style="68" customWidth="1"/>
    <col min="11522" max="11522" width="32" style="68" customWidth="1"/>
    <col min="11523" max="11524" width="19.33203125" style="68" customWidth="1"/>
    <col min="11525" max="11525" width="100.44140625" style="68" customWidth="1"/>
    <col min="11526" max="11526" width="12" style="68" customWidth="1"/>
    <col min="11527" max="11774" width="20" style="68"/>
    <col min="11775" max="11775" width="2.33203125" style="68" customWidth="1"/>
    <col min="11776" max="11776" width="26.6640625" style="68" customWidth="1"/>
    <col min="11777" max="11777" width="9.109375" style="68" customWidth="1"/>
    <col min="11778" max="11778" width="32" style="68" customWidth="1"/>
    <col min="11779" max="11780" width="19.33203125" style="68" customWidth="1"/>
    <col min="11781" max="11781" width="100.44140625" style="68" customWidth="1"/>
    <col min="11782" max="11782" width="12" style="68" customWidth="1"/>
    <col min="11783" max="12030" width="20" style="68"/>
    <col min="12031" max="12031" width="2.33203125" style="68" customWidth="1"/>
    <col min="12032" max="12032" width="26.6640625" style="68" customWidth="1"/>
    <col min="12033" max="12033" width="9.109375" style="68" customWidth="1"/>
    <col min="12034" max="12034" width="32" style="68" customWidth="1"/>
    <col min="12035" max="12036" width="19.33203125" style="68" customWidth="1"/>
    <col min="12037" max="12037" width="100.44140625" style="68" customWidth="1"/>
    <col min="12038" max="12038" width="12" style="68" customWidth="1"/>
    <col min="12039" max="12286" width="20" style="68"/>
    <col min="12287" max="12287" width="2.33203125" style="68" customWidth="1"/>
    <col min="12288" max="12288" width="26.6640625" style="68" customWidth="1"/>
    <col min="12289" max="12289" width="9.109375" style="68" customWidth="1"/>
    <col min="12290" max="12290" width="32" style="68" customWidth="1"/>
    <col min="12291" max="12292" width="19.33203125" style="68" customWidth="1"/>
    <col min="12293" max="12293" width="100.44140625" style="68" customWidth="1"/>
    <col min="12294" max="12294" width="12" style="68" customWidth="1"/>
    <col min="12295" max="12542" width="20" style="68"/>
    <col min="12543" max="12543" width="2.33203125" style="68" customWidth="1"/>
    <col min="12544" max="12544" width="26.6640625" style="68" customWidth="1"/>
    <col min="12545" max="12545" width="9.109375" style="68" customWidth="1"/>
    <col min="12546" max="12546" width="32" style="68" customWidth="1"/>
    <col min="12547" max="12548" width="19.33203125" style="68" customWidth="1"/>
    <col min="12549" max="12549" width="100.44140625" style="68" customWidth="1"/>
    <col min="12550" max="12550" width="12" style="68" customWidth="1"/>
    <col min="12551" max="12798" width="20" style="68"/>
    <col min="12799" max="12799" width="2.33203125" style="68" customWidth="1"/>
    <col min="12800" max="12800" width="26.6640625" style="68" customWidth="1"/>
    <col min="12801" max="12801" width="9.109375" style="68" customWidth="1"/>
    <col min="12802" max="12802" width="32" style="68" customWidth="1"/>
    <col min="12803" max="12804" width="19.33203125" style="68" customWidth="1"/>
    <col min="12805" max="12805" width="100.44140625" style="68" customWidth="1"/>
    <col min="12806" max="12806" width="12" style="68" customWidth="1"/>
    <col min="12807" max="13054" width="20" style="68"/>
    <col min="13055" max="13055" width="2.33203125" style="68" customWidth="1"/>
    <col min="13056" max="13056" width="26.6640625" style="68" customWidth="1"/>
    <col min="13057" max="13057" width="9.109375" style="68" customWidth="1"/>
    <col min="13058" max="13058" width="32" style="68" customWidth="1"/>
    <col min="13059" max="13060" width="19.33203125" style="68" customWidth="1"/>
    <col min="13061" max="13061" width="100.44140625" style="68" customWidth="1"/>
    <col min="13062" max="13062" width="12" style="68" customWidth="1"/>
    <col min="13063" max="13310" width="20" style="68"/>
    <col min="13311" max="13311" width="2.33203125" style="68" customWidth="1"/>
    <col min="13312" max="13312" width="26.6640625" style="68" customWidth="1"/>
    <col min="13313" max="13313" width="9.109375" style="68" customWidth="1"/>
    <col min="13314" max="13314" width="32" style="68" customWidth="1"/>
    <col min="13315" max="13316" width="19.33203125" style="68" customWidth="1"/>
    <col min="13317" max="13317" width="100.44140625" style="68" customWidth="1"/>
    <col min="13318" max="13318" width="12" style="68" customWidth="1"/>
    <col min="13319" max="13566" width="20" style="68"/>
    <col min="13567" max="13567" width="2.33203125" style="68" customWidth="1"/>
    <col min="13568" max="13568" width="26.6640625" style="68" customWidth="1"/>
    <col min="13569" max="13569" width="9.109375" style="68" customWidth="1"/>
    <col min="13570" max="13570" width="32" style="68" customWidth="1"/>
    <col min="13571" max="13572" width="19.33203125" style="68" customWidth="1"/>
    <col min="13573" max="13573" width="100.44140625" style="68" customWidth="1"/>
    <col min="13574" max="13574" width="12" style="68" customWidth="1"/>
    <col min="13575" max="13822" width="20" style="68"/>
    <col min="13823" max="13823" width="2.33203125" style="68" customWidth="1"/>
    <col min="13824" max="13824" width="26.6640625" style="68" customWidth="1"/>
    <col min="13825" max="13825" width="9.109375" style="68" customWidth="1"/>
    <col min="13826" max="13826" width="32" style="68" customWidth="1"/>
    <col min="13827" max="13828" width="19.33203125" style="68" customWidth="1"/>
    <col min="13829" max="13829" width="100.44140625" style="68" customWidth="1"/>
    <col min="13830" max="13830" width="12" style="68" customWidth="1"/>
    <col min="13831" max="14078" width="20" style="68"/>
    <col min="14079" max="14079" width="2.33203125" style="68" customWidth="1"/>
    <col min="14080" max="14080" width="26.6640625" style="68" customWidth="1"/>
    <col min="14081" max="14081" width="9.109375" style="68" customWidth="1"/>
    <col min="14082" max="14082" width="32" style="68" customWidth="1"/>
    <col min="14083" max="14084" width="19.33203125" style="68" customWidth="1"/>
    <col min="14085" max="14085" width="100.44140625" style="68" customWidth="1"/>
    <col min="14086" max="14086" width="12" style="68" customWidth="1"/>
    <col min="14087" max="14334" width="20" style="68"/>
    <col min="14335" max="14335" width="2.33203125" style="68" customWidth="1"/>
    <col min="14336" max="14336" width="26.6640625" style="68" customWidth="1"/>
    <col min="14337" max="14337" width="9.109375" style="68" customWidth="1"/>
    <col min="14338" max="14338" width="32" style="68" customWidth="1"/>
    <col min="14339" max="14340" width="19.33203125" style="68" customWidth="1"/>
    <col min="14341" max="14341" width="100.44140625" style="68" customWidth="1"/>
    <col min="14342" max="14342" width="12" style="68" customWidth="1"/>
    <col min="14343" max="14590" width="20" style="68"/>
    <col min="14591" max="14591" width="2.33203125" style="68" customWidth="1"/>
    <col min="14592" max="14592" width="26.6640625" style="68" customWidth="1"/>
    <col min="14593" max="14593" width="9.109375" style="68" customWidth="1"/>
    <col min="14594" max="14594" width="32" style="68" customWidth="1"/>
    <col min="14595" max="14596" width="19.33203125" style="68" customWidth="1"/>
    <col min="14597" max="14597" width="100.44140625" style="68" customWidth="1"/>
    <col min="14598" max="14598" width="12" style="68" customWidth="1"/>
    <col min="14599" max="14846" width="20" style="68"/>
    <col min="14847" max="14847" width="2.33203125" style="68" customWidth="1"/>
    <col min="14848" max="14848" width="26.6640625" style="68" customWidth="1"/>
    <col min="14849" max="14849" width="9.109375" style="68" customWidth="1"/>
    <col min="14850" max="14850" width="32" style="68" customWidth="1"/>
    <col min="14851" max="14852" width="19.33203125" style="68" customWidth="1"/>
    <col min="14853" max="14853" width="100.44140625" style="68" customWidth="1"/>
    <col min="14854" max="14854" width="12" style="68" customWidth="1"/>
    <col min="14855" max="15102" width="20" style="68"/>
    <col min="15103" max="15103" width="2.33203125" style="68" customWidth="1"/>
    <col min="15104" max="15104" width="26.6640625" style="68" customWidth="1"/>
    <col min="15105" max="15105" width="9.109375" style="68" customWidth="1"/>
    <col min="15106" max="15106" width="32" style="68" customWidth="1"/>
    <col min="15107" max="15108" width="19.33203125" style="68" customWidth="1"/>
    <col min="15109" max="15109" width="100.44140625" style="68" customWidth="1"/>
    <col min="15110" max="15110" width="12" style="68" customWidth="1"/>
    <col min="15111" max="15358" width="20" style="68"/>
    <col min="15359" max="15359" width="2.33203125" style="68" customWidth="1"/>
    <col min="15360" max="15360" width="26.6640625" style="68" customWidth="1"/>
    <col min="15361" max="15361" width="9.109375" style="68" customWidth="1"/>
    <col min="15362" max="15362" width="32" style="68" customWidth="1"/>
    <col min="15363" max="15364" width="19.33203125" style="68" customWidth="1"/>
    <col min="15365" max="15365" width="100.44140625" style="68" customWidth="1"/>
    <col min="15366" max="15366" width="12" style="68" customWidth="1"/>
    <col min="15367" max="15614" width="20" style="68"/>
    <col min="15615" max="15615" width="2.33203125" style="68" customWidth="1"/>
    <col min="15616" max="15616" width="26.6640625" style="68" customWidth="1"/>
    <col min="15617" max="15617" width="9.109375" style="68" customWidth="1"/>
    <col min="15618" max="15618" width="32" style="68" customWidth="1"/>
    <col min="15619" max="15620" width="19.33203125" style="68" customWidth="1"/>
    <col min="15621" max="15621" width="100.44140625" style="68" customWidth="1"/>
    <col min="15622" max="15622" width="12" style="68" customWidth="1"/>
    <col min="15623" max="15870" width="20" style="68"/>
    <col min="15871" max="15871" width="2.33203125" style="68" customWidth="1"/>
    <col min="15872" max="15872" width="26.6640625" style="68" customWidth="1"/>
    <col min="15873" max="15873" width="9.109375" style="68" customWidth="1"/>
    <col min="15874" max="15874" width="32" style="68" customWidth="1"/>
    <col min="15875" max="15876" width="19.33203125" style="68" customWidth="1"/>
    <col min="15877" max="15877" width="100.44140625" style="68" customWidth="1"/>
    <col min="15878" max="15878" width="12" style="68" customWidth="1"/>
    <col min="15879" max="16126" width="20" style="68"/>
    <col min="16127" max="16127" width="2.33203125" style="68" customWidth="1"/>
    <col min="16128" max="16128" width="26.6640625" style="68" customWidth="1"/>
    <col min="16129" max="16129" width="9.109375" style="68" customWidth="1"/>
    <col min="16130" max="16130" width="32" style="68" customWidth="1"/>
    <col min="16131" max="16132" width="19.33203125" style="68" customWidth="1"/>
    <col min="16133" max="16133" width="100.44140625" style="68" customWidth="1"/>
    <col min="16134" max="16134" width="12" style="68" customWidth="1"/>
    <col min="16135" max="16384" width="20" style="68"/>
  </cols>
  <sheetData>
    <row r="1" spans="1:13" ht="18">
      <c r="A1" s="193" t="s">
        <v>99</v>
      </c>
      <c r="B1" s="194"/>
      <c r="C1" s="195" t="s">
        <v>231</v>
      </c>
      <c r="D1" s="194"/>
      <c r="E1" s="194"/>
      <c r="F1" s="194"/>
      <c r="G1" s="213" t="s">
        <v>28</v>
      </c>
      <c r="H1" s="655" t="s">
        <v>29</v>
      </c>
      <c r="I1" s="656"/>
      <c r="J1" s="656"/>
      <c r="K1" s="657"/>
    </row>
    <row r="2" spans="1:13" ht="15.6">
      <c r="A2" s="196" t="s">
        <v>100</v>
      </c>
      <c r="B2" s="76"/>
      <c r="C2" s="82" t="s">
        <v>131</v>
      </c>
      <c r="G2" s="214" t="s">
        <v>172</v>
      </c>
      <c r="H2" s="670" t="s">
        <v>188</v>
      </c>
      <c r="I2" s="671"/>
      <c r="J2" s="671"/>
      <c r="K2" s="672"/>
    </row>
    <row r="3" spans="1:13" ht="15.6">
      <c r="A3" s="197" t="s">
        <v>101</v>
      </c>
      <c r="B3" s="76"/>
      <c r="C3" s="77" t="s">
        <v>234</v>
      </c>
      <c r="E3" s="72"/>
      <c r="G3" s="218" t="s">
        <v>173</v>
      </c>
      <c r="H3" s="670" t="s">
        <v>188</v>
      </c>
      <c r="I3" s="671"/>
      <c r="J3" s="671"/>
      <c r="K3" s="672"/>
    </row>
    <row r="4" spans="1:13" ht="15" thickBot="1">
      <c r="A4" s="198"/>
      <c r="C4" s="70"/>
      <c r="D4" s="71"/>
      <c r="E4" s="72"/>
      <c r="G4" s="215"/>
      <c r="H4" s="673"/>
      <c r="I4" s="673"/>
      <c r="J4" s="673"/>
      <c r="K4" s="674"/>
    </row>
    <row r="5" spans="1:13" ht="14.4" thickBot="1">
      <c r="A5" s="245" t="s">
        <v>27</v>
      </c>
      <c r="B5" s="246" t="s">
        <v>30</v>
      </c>
      <c r="C5" s="247" t="s">
        <v>132</v>
      </c>
      <c r="D5" s="247" t="s">
        <v>148</v>
      </c>
      <c r="E5" s="246" t="s">
        <v>34</v>
      </c>
      <c r="F5" s="248"/>
      <c r="G5" s="665" t="s">
        <v>87</v>
      </c>
      <c r="H5" s="666"/>
      <c r="I5" s="666"/>
      <c r="J5" s="666"/>
      <c r="K5" s="667"/>
    </row>
    <row r="6" spans="1:13" ht="15" customHeight="1">
      <c r="A6" s="219">
        <v>1</v>
      </c>
      <c r="B6" s="249" t="s">
        <v>176</v>
      </c>
      <c r="C6" s="249" t="s">
        <v>1</v>
      </c>
      <c r="D6" s="249" t="s">
        <v>1</v>
      </c>
      <c r="E6" s="250" t="s">
        <v>1</v>
      </c>
      <c r="F6" s="251"/>
      <c r="G6" s="326" t="s">
        <v>89</v>
      </c>
      <c r="H6" s="683" t="str">
        <f>C1</f>
        <v>Fungicides for powdery mildew in Mungbean</v>
      </c>
      <c r="I6" s="683"/>
      <c r="J6" s="683"/>
      <c r="K6" s="684"/>
    </row>
    <row r="7" spans="1:13" ht="15" customHeight="1">
      <c r="A7" s="222">
        <f>A6+1</f>
        <v>2</v>
      </c>
      <c r="B7" s="118" t="s">
        <v>209</v>
      </c>
      <c r="C7" s="118">
        <v>500</v>
      </c>
      <c r="D7" s="118" t="s">
        <v>1</v>
      </c>
      <c r="E7" s="118" t="s">
        <v>136</v>
      </c>
      <c r="F7" s="252"/>
      <c r="G7" s="689" t="s">
        <v>90</v>
      </c>
      <c r="H7" s="675" t="s">
        <v>220</v>
      </c>
      <c r="I7" s="675"/>
      <c r="J7" s="675"/>
      <c r="K7" s="676"/>
    </row>
    <row r="8" spans="1:13" ht="15" customHeight="1">
      <c r="A8" s="222">
        <v>3</v>
      </c>
      <c r="B8" s="118" t="s">
        <v>177</v>
      </c>
      <c r="C8" s="118">
        <v>250</v>
      </c>
      <c r="D8" s="118" t="s">
        <v>1</v>
      </c>
      <c r="E8" s="118" t="s">
        <v>178</v>
      </c>
      <c r="F8" s="252"/>
      <c r="G8" s="690"/>
      <c r="H8" s="677"/>
      <c r="I8" s="677"/>
      <c r="J8" s="677"/>
      <c r="K8" s="678"/>
    </row>
    <row r="9" spans="1:13" ht="15" customHeight="1">
      <c r="A9" s="222">
        <v>4</v>
      </c>
      <c r="B9" s="118" t="s">
        <v>179</v>
      </c>
      <c r="C9" s="118">
        <v>200</v>
      </c>
      <c r="D9" s="118" t="s">
        <v>1</v>
      </c>
      <c r="E9" s="118" t="s">
        <v>178</v>
      </c>
      <c r="F9" s="252"/>
      <c r="G9" s="690"/>
      <c r="H9" s="325" t="s">
        <v>174</v>
      </c>
      <c r="I9" s="239"/>
      <c r="J9" s="239"/>
      <c r="K9" s="240"/>
    </row>
    <row r="10" spans="1:13" ht="15" customHeight="1">
      <c r="A10" s="222">
        <v>5</v>
      </c>
      <c r="B10" s="118" t="s">
        <v>179</v>
      </c>
      <c r="C10" s="118">
        <v>200</v>
      </c>
      <c r="D10" s="118" t="s">
        <v>180</v>
      </c>
      <c r="E10" s="118" t="s">
        <v>178</v>
      </c>
      <c r="F10" s="252"/>
      <c r="G10" s="691"/>
      <c r="H10" s="325" t="s">
        <v>175</v>
      </c>
      <c r="I10" s="241"/>
      <c r="J10" s="241"/>
      <c r="K10" s="242"/>
    </row>
    <row r="11" spans="1:13" ht="15" customHeight="1">
      <c r="A11" s="222">
        <v>6</v>
      </c>
      <c r="B11" s="118" t="s">
        <v>232</v>
      </c>
      <c r="C11" s="118">
        <v>500</v>
      </c>
      <c r="D11" s="118" t="s">
        <v>1</v>
      </c>
      <c r="E11" s="118" t="s">
        <v>178</v>
      </c>
      <c r="F11" s="252"/>
      <c r="G11" s="327" t="s">
        <v>91</v>
      </c>
      <c r="H11" s="668" t="s">
        <v>151</v>
      </c>
      <c r="I11" s="668"/>
      <c r="J11" s="668"/>
      <c r="K11" s="669"/>
      <c r="M11" s="69"/>
    </row>
    <row r="12" spans="1:13" ht="15" customHeight="1">
      <c r="A12" s="222">
        <v>7</v>
      </c>
      <c r="B12" s="118" t="s">
        <v>210</v>
      </c>
      <c r="C12" s="118" t="s">
        <v>211</v>
      </c>
      <c r="D12" s="118" t="s">
        <v>1</v>
      </c>
      <c r="E12" s="118" t="s">
        <v>192</v>
      </c>
      <c r="F12" s="252"/>
      <c r="G12" s="327" t="s">
        <v>18</v>
      </c>
      <c r="H12" s="668">
        <v>11</v>
      </c>
      <c r="I12" s="668"/>
      <c r="J12" s="668"/>
      <c r="K12" s="669"/>
      <c r="M12" s="69"/>
    </row>
    <row r="13" spans="1:13" ht="15" customHeight="1">
      <c r="A13" s="222">
        <v>8</v>
      </c>
      <c r="B13" s="118" t="s">
        <v>181</v>
      </c>
      <c r="C13" s="118" t="s">
        <v>182</v>
      </c>
      <c r="D13" s="118" t="s">
        <v>1</v>
      </c>
      <c r="E13" s="118" t="s">
        <v>178</v>
      </c>
      <c r="F13" s="252"/>
      <c r="G13" s="327" t="s">
        <v>98</v>
      </c>
      <c r="H13" s="668">
        <v>4</v>
      </c>
      <c r="I13" s="668"/>
      <c r="J13" s="668"/>
      <c r="K13" s="669"/>
    </row>
    <row r="14" spans="1:13" ht="15" customHeight="1">
      <c r="A14" s="222">
        <v>9</v>
      </c>
      <c r="B14" s="118" t="s">
        <v>183</v>
      </c>
      <c r="C14" s="118" t="s">
        <v>184</v>
      </c>
      <c r="D14" s="118" t="s">
        <v>180</v>
      </c>
      <c r="E14" s="118" t="s">
        <v>178</v>
      </c>
      <c r="F14" s="252"/>
      <c r="G14" s="328" t="s">
        <v>92</v>
      </c>
      <c r="H14" s="668" t="s">
        <v>153</v>
      </c>
      <c r="I14" s="668"/>
      <c r="J14" s="668"/>
      <c r="K14" s="669"/>
    </row>
    <row r="15" spans="1:13" ht="15" customHeight="1">
      <c r="A15" s="219">
        <v>10</v>
      </c>
      <c r="B15" s="118" t="s">
        <v>233</v>
      </c>
      <c r="C15" s="118" t="s">
        <v>211</v>
      </c>
      <c r="D15" s="118" t="s">
        <v>1</v>
      </c>
      <c r="E15" s="118" t="s">
        <v>178</v>
      </c>
      <c r="F15" s="252"/>
      <c r="G15" s="328" t="s">
        <v>95</v>
      </c>
      <c r="H15" s="668" t="s">
        <v>171</v>
      </c>
      <c r="I15" s="668"/>
      <c r="J15" s="668"/>
      <c r="K15" s="669"/>
    </row>
    <row r="16" spans="1:13" ht="29.25" customHeight="1">
      <c r="A16" s="243">
        <v>11</v>
      </c>
      <c r="B16" s="118" t="s">
        <v>185</v>
      </c>
      <c r="C16" s="118" t="s">
        <v>186</v>
      </c>
      <c r="D16" s="118" t="s">
        <v>1</v>
      </c>
      <c r="E16" s="118" t="s">
        <v>193</v>
      </c>
      <c r="F16" s="252"/>
      <c r="G16" s="658" t="s">
        <v>93</v>
      </c>
      <c r="H16" s="685" t="s">
        <v>187</v>
      </c>
      <c r="I16" s="685"/>
      <c r="J16" s="685"/>
      <c r="K16" s="686"/>
    </row>
    <row r="17" spans="1:11" ht="15" customHeight="1">
      <c r="A17" s="244"/>
      <c r="B17" s="223"/>
      <c r="C17" s="223"/>
      <c r="D17" s="223"/>
      <c r="E17" s="223"/>
      <c r="F17" s="199"/>
      <c r="G17" s="659"/>
      <c r="H17" s="660"/>
      <c r="I17" s="660"/>
      <c r="J17" s="660"/>
      <c r="K17" s="661"/>
    </row>
    <row r="18" spans="1:11">
      <c r="A18" s="219"/>
      <c r="B18" s="118"/>
      <c r="C18" s="118"/>
      <c r="D18" s="118"/>
      <c r="E18" s="118"/>
      <c r="F18" s="199"/>
      <c r="G18" s="329" t="s">
        <v>94</v>
      </c>
      <c r="H18" s="68" t="s">
        <v>229</v>
      </c>
      <c r="K18" s="73"/>
    </row>
    <row r="19" spans="1:11">
      <c r="A19" s="220"/>
      <c r="B19" s="118"/>
      <c r="C19" s="118"/>
      <c r="D19" s="118"/>
      <c r="E19" s="118"/>
      <c r="F19" s="199"/>
      <c r="G19" s="330"/>
      <c r="H19" s="662"/>
      <c r="I19" s="663"/>
      <c r="J19" s="662"/>
      <c r="K19" s="664"/>
    </row>
    <row r="20" spans="1:11" ht="13.5" customHeight="1">
      <c r="A20" s="221"/>
      <c r="B20" s="223"/>
      <c r="C20" s="223"/>
      <c r="D20" s="223"/>
      <c r="E20" s="79"/>
      <c r="F20" s="165"/>
      <c r="G20" s="331" t="s">
        <v>96</v>
      </c>
      <c r="H20" s="68" t="s">
        <v>189</v>
      </c>
      <c r="I20" s="119"/>
      <c r="J20" s="119"/>
      <c r="K20" s="120"/>
    </row>
    <row r="21" spans="1:11" ht="15" customHeight="1" thickBot="1">
      <c r="A21" s="224"/>
      <c r="B21" s="225"/>
      <c r="C21" s="225"/>
      <c r="D21" s="225"/>
      <c r="E21" s="226"/>
      <c r="F21" s="227"/>
      <c r="G21" s="332"/>
      <c r="H21" s="68" t="s">
        <v>190</v>
      </c>
      <c r="K21" s="73"/>
    </row>
    <row r="22" spans="1:11" ht="18.75" customHeight="1">
      <c r="B22" s="265" t="s">
        <v>88</v>
      </c>
      <c r="C22" s="266"/>
      <c r="D22" s="266"/>
      <c r="E22" s="267"/>
      <c r="F22" s="200" t="s">
        <v>24</v>
      </c>
      <c r="G22" s="332"/>
      <c r="H22" s="68" t="s">
        <v>191</v>
      </c>
      <c r="K22" s="73"/>
    </row>
    <row r="23" spans="1:11" ht="29.25" customHeight="1">
      <c r="A23" s="177">
        <v>1</v>
      </c>
      <c r="B23" s="692" t="s">
        <v>221</v>
      </c>
      <c r="C23" s="693"/>
      <c r="D23" s="693"/>
      <c r="E23" s="694"/>
      <c r="F23" s="201"/>
      <c r="G23" s="687" t="s">
        <v>133</v>
      </c>
      <c r="H23" s="685" t="s">
        <v>228</v>
      </c>
      <c r="I23" s="685"/>
      <c r="J23" s="685"/>
      <c r="K23" s="686"/>
    </row>
    <row r="24" spans="1:11" ht="15" customHeight="1">
      <c r="A24" s="177">
        <v>2</v>
      </c>
      <c r="B24" s="682" t="s">
        <v>222</v>
      </c>
      <c r="C24" s="682"/>
      <c r="D24" s="682"/>
      <c r="E24" s="682"/>
      <c r="F24" s="201"/>
      <c r="G24" s="688"/>
      <c r="H24" s="68" t="s">
        <v>194</v>
      </c>
      <c r="K24" s="73"/>
    </row>
    <row r="25" spans="1:11" ht="30" customHeight="1">
      <c r="A25" s="177">
        <v>3</v>
      </c>
      <c r="B25" s="682" t="s">
        <v>223</v>
      </c>
      <c r="C25" s="682"/>
      <c r="D25" s="682"/>
      <c r="E25" s="682"/>
      <c r="F25" s="201"/>
      <c r="G25" s="332"/>
      <c r="H25" s="660" t="s">
        <v>201</v>
      </c>
      <c r="I25" s="660"/>
      <c r="J25" s="660"/>
      <c r="K25" s="661"/>
    </row>
    <row r="26" spans="1:11" ht="15" customHeight="1">
      <c r="A26" s="177">
        <v>4</v>
      </c>
      <c r="B26" s="682" t="s">
        <v>152</v>
      </c>
      <c r="C26" s="682"/>
      <c r="D26" s="682"/>
      <c r="E26" s="682"/>
      <c r="F26" s="201"/>
      <c r="G26" s="333" t="s">
        <v>97</v>
      </c>
      <c r="H26" s="178"/>
      <c r="I26" s="119"/>
      <c r="J26" s="119"/>
      <c r="K26" s="120"/>
    </row>
    <row r="27" spans="1:11" ht="15" thickBot="1">
      <c r="A27" s="263"/>
      <c r="B27" s="679"/>
      <c r="C27" s="680"/>
      <c r="D27" s="680"/>
      <c r="E27" s="681"/>
      <c r="F27" s="202"/>
      <c r="G27" s="334"/>
      <c r="H27" s="80"/>
      <c r="I27" s="80"/>
      <c r="J27" s="80"/>
      <c r="K27" s="81"/>
    </row>
  </sheetData>
  <customSheetViews>
    <customSheetView guid="{4ED3B459-8CCF-427D-BCB7-B6C2356342A5}" showPageBreaks="1" showGridLines="0" fitToPage="1" printArea="1">
      <pageMargins left="0" right="0" top="0" bottom="0" header="0.51181102362204722" footer="0.51181102362204722"/>
      <printOptions horizontalCentered="1" verticalCentered="1"/>
      <pageSetup paperSize="9" scale="77" orientation="landscape" horizontalDpi="4294967293" verticalDpi="150" r:id="rId1"/>
      <headerFooter alignWithMargins="0">
        <oddHeader>&amp;C&amp;"Arial,Bold"&amp;12&amp;A</oddHeader>
        <oddFooter>&amp;R&amp;"Arial,Italic"&amp;F</oddFooter>
      </headerFooter>
    </customSheetView>
    <customSheetView guid="{60D7A983-4DB2-462C-9266-4B3A555AD22F}" scale="80" showPageBreaks="1" showGridLines="0" fitToPage="1" printArea="1" topLeftCell="A10">
      <selection activeCell="D2" sqref="D2"/>
      <pageMargins left="0" right="0" top="0" bottom="0" header="0.51181102362204722" footer="0.51181102362204722"/>
      <printOptions horizontalCentered="1" verticalCentered="1"/>
      <pageSetup paperSize="9" scale="77" orientation="landscape" horizontalDpi="150" verticalDpi="150" r:id="rId2"/>
      <headerFooter alignWithMargins="0"/>
    </customSheetView>
  </customSheetViews>
  <mergeCells count="25">
    <mergeCell ref="B27:E27"/>
    <mergeCell ref="B26:E26"/>
    <mergeCell ref="B24:E24"/>
    <mergeCell ref="H6:K6"/>
    <mergeCell ref="H13:K13"/>
    <mergeCell ref="B25:E25"/>
    <mergeCell ref="H16:K16"/>
    <mergeCell ref="H23:K23"/>
    <mergeCell ref="G23:G24"/>
    <mergeCell ref="G7:G10"/>
    <mergeCell ref="H12:K12"/>
    <mergeCell ref="B23:E23"/>
    <mergeCell ref="H25:K25"/>
    <mergeCell ref="H1:K1"/>
    <mergeCell ref="G16:G17"/>
    <mergeCell ref="H17:K17"/>
    <mergeCell ref="H19:K19"/>
    <mergeCell ref="G5:K5"/>
    <mergeCell ref="H15:K15"/>
    <mergeCell ref="H2:K2"/>
    <mergeCell ref="H3:K3"/>
    <mergeCell ref="H4:K4"/>
    <mergeCell ref="H14:K14"/>
    <mergeCell ref="H11:K11"/>
    <mergeCell ref="H7:K8"/>
  </mergeCells>
  <printOptions horizontalCentered="1" verticalCentered="1" gridLinesSet="0"/>
  <pageMargins left="0" right="0" top="0" bottom="0" header="0.51181102362204722" footer="0.51181102362204722"/>
  <pageSetup paperSize="9" scale="83" orientation="landscape" horizontalDpi="4294967293" verticalDpi="150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75"/>
  <sheetViews>
    <sheetView topLeftCell="A30" zoomScale="70" zoomScaleNormal="70" workbookViewId="0">
      <selection activeCell="T55" sqref="T55:U55"/>
    </sheetView>
  </sheetViews>
  <sheetFormatPr defaultColWidth="9.109375" defaultRowHeight="13.8"/>
  <cols>
    <col min="1" max="1" width="13.33203125" style="43" customWidth="1"/>
    <col min="2" max="2" width="27.88671875" style="43" customWidth="1"/>
    <col min="3" max="4" width="16.88671875" style="43" customWidth="1"/>
    <col min="5" max="5" width="19" style="43" customWidth="1"/>
    <col min="6" max="6" width="12.6640625" style="43" customWidth="1"/>
    <col min="7" max="7" width="10.5546875" style="43" customWidth="1"/>
    <col min="8" max="8" width="11.88671875" style="43" customWidth="1"/>
    <col min="9" max="11" width="10.5546875" style="43" customWidth="1"/>
    <col min="12" max="12" width="12.44140625" style="43" customWidth="1"/>
    <col min="13" max="25" width="10" style="43" customWidth="1"/>
    <col min="26" max="26" width="13.44140625" style="43" customWidth="1"/>
    <col min="27" max="27" width="10.5546875" style="43" customWidth="1"/>
    <col min="28" max="28" width="16.88671875" style="43" customWidth="1"/>
    <col min="29" max="16384" width="9.109375" style="43"/>
  </cols>
  <sheetData>
    <row r="1" spans="1:26">
      <c r="A1" s="135" t="s">
        <v>3</v>
      </c>
      <c r="B1" s="42"/>
      <c r="C1" s="135" t="str">
        <f>'Product data'!C1</f>
        <v>Fungicides for powdery mildew in Mungbean</v>
      </c>
      <c r="D1" s="135"/>
      <c r="E1" s="134"/>
      <c r="F1" s="134"/>
    </row>
    <row r="2" spans="1:26" ht="15" customHeight="1">
      <c r="A2" s="135" t="s">
        <v>227</v>
      </c>
      <c r="B2" s="45"/>
      <c r="C2" s="325" t="s">
        <v>220</v>
      </c>
      <c r="D2" s="135"/>
      <c r="E2" s="134"/>
      <c r="F2" s="134"/>
      <c r="J2" s="324"/>
      <c r="K2" s="324"/>
      <c r="L2" s="324"/>
    </row>
    <row r="3" spans="1:26">
      <c r="A3" s="135"/>
      <c r="B3" s="45"/>
      <c r="C3" s="253" t="s">
        <v>174</v>
      </c>
      <c r="D3" s="135"/>
      <c r="E3" s="134"/>
      <c r="F3" s="134"/>
      <c r="I3" s="323"/>
      <c r="J3" s="324"/>
      <c r="K3" s="324"/>
      <c r="L3" s="324"/>
    </row>
    <row r="4" spans="1:26">
      <c r="A4" s="135"/>
      <c r="B4" s="45"/>
      <c r="C4" s="253" t="s">
        <v>175</v>
      </c>
      <c r="D4" s="135"/>
      <c r="E4" s="134"/>
      <c r="F4" s="134"/>
      <c r="J4" s="45"/>
      <c r="K4" s="45"/>
      <c r="L4" s="45"/>
    </row>
    <row r="5" spans="1:26" ht="15" customHeight="1">
      <c r="A5" s="163" t="s">
        <v>144</v>
      </c>
      <c r="B5" s="45"/>
      <c r="C5" s="134" t="s">
        <v>257</v>
      </c>
      <c r="D5" s="134"/>
      <c r="E5" s="46"/>
      <c r="F5" s="46"/>
      <c r="Z5" s="45"/>
    </row>
    <row r="6" spans="1:26" ht="15" customHeight="1">
      <c r="A6" s="163" t="s">
        <v>147</v>
      </c>
      <c r="B6" s="45"/>
      <c r="C6" s="134" t="s">
        <v>259</v>
      </c>
      <c r="D6" s="134"/>
      <c r="E6" s="46"/>
      <c r="F6" s="46"/>
      <c r="Z6" s="45"/>
    </row>
    <row r="7" spans="1:26" ht="15" customHeight="1">
      <c r="A7" s="163" t="s">
        <v>145</v>
      </c>
      <c r="B7" s="45"/>
      <c r="C7" s="134" t="s">
        <v>260</v>
      </c>
      <c r="D7" s="134"/>
      <c r="E7" s="46"/>
      <c r="F7" s="46"/>
      <c r="Z7" s="45"/>
    </row>
    <row r="8" spans="1:26" ht="15.75" customHeight="1">
      <c r="A8" s="126"/>
      <c r="B8" s="9"/>
      <c r="C8" s="74"/>
      <c r="D8" s="74"/>
      <c r="E8" s="127"/>
      <c r="F8" s="74"/>
      <c r="Z8" s="45"/>
    </row>
    <row r="9" spans="1:26">
      <c r="A9" s="44" t="s">
        <v>37</v>
      </c>
      <c r="B9" s="45"/>
      <c r="C9" s="161" t="s">
        <v>170</v>
      </c>
      <c r="D9" s="161"/>
      <c r="E9" s="133"/>
      <c r="F9" s="133"/>
      <c r="Z9" s="45"/>
    </row>
    <row r="10" spans="1:26">
      <c r="A10" s="44" t="s">
        <v>83</v>
      </c>
      <c r="B10" s="45"/>
      <c r="C10" s="46">
        <f>'Product data'!C11</f>
        <v>11</v>
      </c>
      <c r="D10" s="46"/>
      <c r="E10" s="133"/>
      <c r="F10" s="133"/>
      <c r="Z10" s="45"/>
    </row>
    <row r="11" spans="1:26">
      <c r="A11" s="44" t="s">
        <v>84</v>
      </c>
      <c r="B11" s="45"/>
      <c r="C11" s="46">
        <f>'Product data'!C12</f>
        <v>4</v>
      </c>
      <c r="D11" s="46"/>
      <c r="E11" s="133"/>
      <c r="F11" s="133"/>
    </row>
    <row r="12" spans="1:26">
      <c r="A12" s="48" t="s">
        <v>38</v>
      </c>
      <c r="B12" s="49"/>
      <c r="C12" s="46" t="str">
        <f>'Product data'!C13</f>
        <v>12 x 4 metres</v>
      </c>
      <c r="D12" s="46"/>
      <c r="E12" s="133"/>
      <c r="F12" s="133"/>
    </row>
    <row r="13" spans="1:26">
      <c r="A13" s="128"/>
      <c r="B13" s="129"/>
      <c r="C13" s="74"/>
      <c r="D13" s="74"/>
      <c r="E13" s="74"/>
      <c r="F13" s="74"/>
    </row>
    <row r="14" spans="1:26">
      <c r="A14" s="163" t="s">
        <v>160</v>
      </c>
      <c r="B14" s="129"/>
      <c r="C14" s="161" t="s">
        <v>266</v>
      </c>
      <c r="D14" s="46"/>
      <c r="E14" s="74"/>
      <c r="F14" s="74"/>
    </row>
    <row r="15" spans="1:26">
      <c r="A15" s="21" t="s">
        <v>161</v>
      </c>
      <c r="B15" s="129"/>
      <c r="C15" s="46" t="str">
        <f>+'Product data'!C17</f>
        <v>-</v>
      </c>
      <c r="D15" s="46"/>
      <c r="E15" s="74"/>
      <c r="F15" s="74"/>
    </row>
    <row r="16" spans="1:26">
      <c r="A16" s="21" t="s">
        <v>162</v>
      </c>
      <c r="B16" s="129"/>
      <c r="C16" s="528" t="s">
        <v>168</v>
      </c>
      <c r="D16" s="46"/>
      <c r="E16" s="74"/>
      <c r="F16" s="74"/>
    </row>
    <row r="17" spans="1:17">
      <c r="A17" s="21" t="s">
        <v>163</v>
      </c>
      <c r="B17" s="129"/>
      <c r="C17" s="161" t="s">
        <v>267</v>
      </c>
      <c r="D17" s="46"/>
      <c r="E17" s="74"/>
      <c r="F17" s="74"/>
    </row>
    <row r="18" spans="1:17">
      <c r="A18" s="21" t="s">
        <v>164</v>
      </c>
      <c r="B18" s="129"/>
      <c r="C18" s="46" t="str">
        <f>+'Product data'!C20</f>
        <v>-</v>
      </c>
      <c r="D18" s="46"/>
      <c r="E18" s="74"/>
      <c r="F18" s="74"/>
    </row>
    <row r="19" spans="1:17">
      <c r="A19" s="21" t="s">
        <v>165</v>
      </c>
      <c r="B19" s="129"/>
      <c r="C19" s="134" t="s">
        <v>268</v>
      </c>
      <c r="D19" s="46"/>
      <c r="E19" s="74"/>
      <c r="F19" s="74"/>
    </row>
    <row r="20" spans="1:17">
      <c r="A20" s="21" t="s">
        <v>166</v>
      </c>
      <c r="B20" s="129"/>
      <c r="C20" s="46" t="str">
        <f>+'Product data'!C22</f>
        <v>-</v>
      </c>
      <c r="D20" s="46"/>
      <c r="E20" s="74"/>
      <c r="F20" s="74"/>
    </row>
    <row r="21" spans="1:17">
      <c r="A21" s="163" t="s">
        <v>167</v>
      </c>
      <c r="B21" s="129"/>
      <c r="C21" s="161" t="s">
        <v>269</v>
      </c>
      <c r="D21" s="46"/>
      <c r="E21" s="74"/>
      <c r="F21" s="74"/>
    </row>
    <row r="22" spans="1:17">
      <c r="A22" s="128"/>
      <c r="B22" s="129"/>
      <c r="C22" s="133"/>
      <c r="D22" s="133"/>
      <c r="E22" s="133"/>
      <c r="F22" s="133"/>
    </row>
    <row r="23" spans="1:17">
      <c r="A23" s="44" t="s">
        <v>82</v>
      </c>
      <c r="B23" s="46"/>
      <c r="C23" s="160" t="s">
        <v>136</v>
      </c>
      <c r="D23" s="160" t="s">
        <v>138</v>
      </c>
      <c r="E23" s="160" t="s">
        <v>199</v>
      </c>
      <c r="F23" s="184"/>
    </row>
    <row r="24" spans="1:17">
      <c r="A24" s="44" t="s">
        <v>42</v>
      </c>
      <c r="B24" s="46"/>
      <c r="C24" s="233">
        <v>41333</v>
      </c>
      <c r="D24" s="233">
        <v>41351</v>
      </c>
      <c r="E24" s="234"/>
      <c r="F24" s="229"/>
    </row>
    <row r="25" spans="1:17">
      <c r="A25" s="44" t="s">
        <v>40</v>
      </c>
      <c r="B25" s="46"/>
      <c r="C25" s="725" t="s">
        <v>41</v>
      </c>
      <c r="D25" s="726"/>
      <c r="E25" s="727"/>
      <c r="F25" s="133"/>
    </row>
    <row r="26" spans="1:17">
      <c r="A26" s="44" t="s">
        <v>39</v>
      </c>
      <c r="B26" s="46"/>
      <c r="C26" s="526" t="s">
        <v>251</v>
      </c>
      <c r="D26" s="526" t="s">
        <v>251</v>
      </c>
      <c r="E26" s="526" t="s">
        <v>251</v>
      </c>
      <c r="F26" s="230"/>
    </row>
    <row r="27" spans="1:17">
      <c r="A27" s="44" t="s">
        <v>81</v>
      </c>
      <c r="B27" s="46"/>
      <c r="C27" s="527" t="s">
        <v>252</v>
      </c>
      <c r="D27" s="527" t="s">
        <v>252</v>
      </c>
      <c r="E27" s="527" t="s">
        <v>252</v>
      </c>
      <c r="F27" s="133"/>
    </row>
    <row r="28" spans="1:17">
      <c r="A28" s="44" t="s">
        <v>71</v>
      </c>
      <c r="B28" s="50"/>
      <c r="C28" s="131">
        <v>10.4</v>
      </c>
      <c r="D28" s="131">
        <v>10.4</v>
      </c>
      <c r="E28" s="131">
        <v>10.4</v>
      </c>
      <c r="F28" s="231"/>
    </row>
    <row r="29" spans="1:17">
      <c r="A29" s="48" t="s">
        <v>72</v>
      </c>
      <c r="B29" s="46"/>
      <c r="C29" s="132">
        <v>70</v>
      </c>
      <c r="D29" s="132">
        <v>70</v>
      </c>
      <c r="E29" s="132">
        <v>70</v>
      </c>
      <c r="F29" s="232"/>
    </row>
    <row r="30" spans="1:17">
      <c r="A30" s="130"/>
      <c r="B30" s="9"/>
      <c r="C30" s="9"/>
      <c r="D30" s="9"/>
      <c r="E30" s="9"/>
      <c r="F30" s="9"/>
    </row>
    <row r="31" spans="1:17" ht="22.8">
      <c r="A31" s="44" t="s">
        <v>85</v>
      </c>
      <c r="B31" s="45"/>
      <c r="C31" s="728" t="str">
        <f>'NGA Protocol'!H23</f>
        <v>Commercial paddock of var. "Crystal" mungbean. Ideally a paddock with certified planting seed</v>
      </c>
      <c r="D31" s="728"/>
      <c r="E31" s="728"/>
      <c r="H31" s="652" t="s">
        <v>682</v>
      </c>
    </row>
    <row r="32" spans="1:17">
      <c r="O32" s="640"/>
      <c r="Q32" s="136"/>
    </row>
    <row r="33" spans="1:27" ht="14.4" thickBot="1">
      <c r="A33" s="740"/>
      <c r="B33" s="740"/>
      <c r="O33" s="640"/>
    </row>
    <row r="34" spans="1:27" ht="42.75" customHeight="1" thickBot="1">
      <c r="A34" s="53"/>
      <c r="B34" s="54"/>
      <c r="C34" s="54"/>
      <c r="D34" s="54"/>
      <c r="E34" s="55"/>
      <c r="F34" s="747" t="s">
        <v>168</v>
      </c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48"/>
    </row>
    <row r="35" spans="1:27" ht="15" customHeight="1">
      <c r="A35" s="741" t="s">
        <v>26</v>
      </c>
      <c r="B35" s="729" t="s">
        <v>33</v>
      </c>
      <c r="C35" s="729" t="s">
        <v>150</v>
      </c>
      <c r="D35" s="729" t="s">
        <v>0</v>
      </c>
      <c r="E35" s="743" t="s">
        <v>169</v>
      </c>
      <c r="F35" s="737">
        <v>41351</v>
      </c>
      <c r="G35" s="738"/>
      <c r="H35" s="738"/>
      <c r="I35" s="738"/>
      <c r="J35" s="738"/>
      <c r="K35" s="738"/>
      <c r="L35" s="738"/>
      <c r="M35" s="738"/>
      <c r="N35" s="738"/>
      <c r="O35" s="739"/>
      <c r="P35" s="737">
        <v>41359</v>
      </c>
      <c r="Q35" s="738"/>
      <c r="R35" s="738"/>
      <c r="S35" s="738"/>
      <c r="T35" s="738"/>
      <c r="U35" s="738"/>
      <c r="V35" s="738"/>
      <c r="W35" s="738"/>
      <c r="X35" s="738"/>
      <c r="Y35" s="738"/>
      <c r="Z35" s="751">
        <v>41375</v>
      </c>
      <c r="AA35" s="752"/>
    </row>
    <row r="36" spans="1:27" ht="14.25" customHeight="1" thickBot="1">
      <c r="A36" s="742"/>
      <c r="B36" s="730"/>
      <c r="C36" s="730"/>
      <c r="D36" s="730"/>
      <c r="E36" s="744"/>
      <c r="F36" s="734" t="s">
        <v>441</v>
      </c>
      <c r="G36" s="735"/>
      <c r="H36" s="735"/>
      <c r="I36" s="735"/>
      <c r="J36" s="735"/>
      <c r="K36" s="735"/>
      <c r="L36" s="735"/>
      <c r="M36" s="735"/>
      <c r="N36" s="735"/>
      <c r="O36" s="736"/>
      <c r="P36" s="734" t="s">
        <v>611</v>
      </c>
      <c r="Q36" s="735"/>
      <c r="R36" s="735"/>
      <c r="S36" s="735"/>
      <c r="T36" s="735"/>
      <c r="U36" s="735"/>
      <c r="V36" s="735"/>
      <c r="W36" s="735"/>
      <c r="X36" s="735"/>
      <c r="Y36" s="735"/>
      <c r="Z36" s="749" t="s">
        <v>656</v>
      </c>
      <c r="AA36" s="750"/>
    </row>
    <row r="37" spans="1:27" ht="50.25" customHeight="1" thickBot="1">
      <c r="A37" s="742"/>
      <c r="B37" s="730"/>
      <c r="C37" s="730"/>
      <c r="D37" s="731"/>
      <c r="E37" s="744"/>
      <c r="F37" s="732" t="s">
        <v>200</v>
      </c>
      <c r="G37" s="733"/>
      <c r="H37" s="732" t="s">
        <v>311</v>
      </c>
      <c r="I37" s="733"/>
      <c r="J37" s="732" t="s">
        <v>316</v>
      </c>
      <c r="K37" s="733"/>
      <c r="L37" s="732" t="s">
        <v>317</v>
      </c>
      <c r="M37" s="733"/>
      <c r="N37" s="732" t="s">
        <v>318</v>
      </c>
      <c r="O37" s="733"/>
      <c r="P37" s="732" t="s">
        <v>200</v>
      </c>
      <c r="Q37" s="733"/>
      <c r="R37" s="732" t="s">
        <v>311</v>
      </c>
      <c r="S37" s="733"/>
      <c r="T37" s="732" t="s">
        <v>316</v>
      </c>
      <c r="U37" s="733"/>
      <c r="V37" s="732" t="s">
        <v>317</v>
      </c>
      <c r="W37" s="733"/>
      <c r="X37" s="732" t="s">
        <v>318</v>
      </c>
      <c r="Y37" s="733"/>
      <c r="Z37" s="745" t="s">
        <v>655</v>
      </c>
      <c r="AA37" s="746"/>
    </row>
    <row r="38" spans="1:27" ht="14.4">
      <c r="A38" s="209">
        <v>1</v>
      </c>
      <c r="B38" s="212" t="str">
        <f>+'NGA Protocol'!B6</f>
        <v>Nil</v>
      </c>
      <c r="C38" s="212" t="str">
        <f>+'NGA Protocol'!C6</f>
        <v>-</v>
      </c>
      <c r="D38" s="212" t="s">
        <v>1</v>
      </c>
      <c r="E38" s="260" t="str">
        <f>+'NGA Protocol'!D6</f>
        <v>-</v>
      </c>
      <c r="F38" s="587">
        <v>0.60583160062500752</v>
      </c>
      <c r="G38" s="588"/>
      <c r="H38" s="587">
        <v>13.787678500830566</v>
      </c>
      <c r="I38" s="588"/>
      <c r="J38" s="587">
        <v>3.8663125607319904</v>
      </c>
      <c r="K38" s="588"/>
      <c r="L38" s="587">
        <v>9.0253605396052379</v>
      </c>
      <c r="M38" s="588"/>
      <c r="N38" s="587">
        <v>0</v>
      </c>
      <c r="O38" s="588"/>
      <c r="P38" s="587">
        <v>6.773202827984619</v>
      </c>
      <c r="Q38" s="588" t="s">
        <v>612</v>
      </c>
      <c r="R38" s="587">
        <v>33.897052009999996</v>
      </c>
      <c r="S38" s="588" t="s">
        <v>74</v>
      </c>
      <c r="T38" s="587">
        <v>19.5</v>
      </c>
      <c r="U38" s="588" t="s">
        <v>74</v>
      </c>
      <c r="V38" s="587">
        <v>14.658870864080145</v>
      </c>
      <c r="W38" s="588" t="s">
        <v>74</v>
      </c>
      <c r="X38" s="587">
        <v>0.31613367118572921</v>
      </c>
      <c r="Y38" s="588" t="s">
        <v>290</v>
      </c>
      <c r="Z38" s="647">
        <v>1093.8</v>
      </c>
      <c r="AA38" s="47"/>
    </row>
    <row r="39" spans="1:27" ht="14.4">
      <c r="A39" s="162">
        <v>2</v>
      </c>
      <c r="B39" s="211" t="str">
        <f>+'NGA Protocol'!B7</f>
        <v>Spin-flo</v>
      </c>
      <c r="C39" s="211">
        <f>+'NGA Protocol'!C7</f>
        <v>500</v>
      </c>
      <c r="D39" s="211" t="s">
        <v>1</v>
      </c>
      <c r="E39" s="261" t="s">
        <v>136</v>
      </c>
      <c r="F39" s="587">
        <v>1.5686208293828754</v>
      </c>
      <c r="G39" s="588"/>
      <c r="H39" s="587">
        <v>3.4864207438368995</v>
      </c>
      <c r="I39" s="588"/>
      <c r="J39" s="587">
        <v>2.6880771722615444</v>
      </c>
      <c r="K39" s="588"/>
      <c r="L39" s="587">
        <v>1.5900014069479336</v>
      </c>
      <c r="M39" s="588"/>
      <c r="N39" s="587">
        <v>0</v>
      </c>
      <c r="O39" s="588"/>
      <c r="P39" s="587">
        <v>9.8243044760913083</v>
      </c>
      <c r="Q39" s="588" t="s">
        <v>74</v>
      </c>
      <c r="R39" s="587">
        <v>43.695903999999999</v>
      </c>
      <c r="S39" s="588" t="s">
        <v>74</v>
      </c>
      <c r="T39" s="587">
        <v>19.5</v>
      </c>
      <c r="U39" s="588" t="s">
        <v>74</v>
      </c>
      <c r="V39" s="587">
        <v>18.436240786418896</v>
      </c>
      <c r="W39" s="588" t="s">
        <v>74</v>
      </c>
      <c r="X39" s="587">
        <v>2.8725764492161723</v>
      </c>
      <c r="Y39" s="588" t="s">
        <v>74</v>
      </c>
      <c r="Z39" s="647">
        <v>1336.8</v>
      </c>
      <c r="AA39" s="47"/>
    </row>
    <row r="40" spans="1:27" ht="14.4">
      <c r="A40" s="162">
        <v>3</v>
      </c>
      <c r="B40" s="211" t="str">
        <f>+'NGA Protocol'!B8</f>
        <v>Tilt</v>
      </c>
      <c r="C40" s="211">
        <f>+'NGA Protocol'!C8</f>
        <v>250</v>
      </c>
      <c r="D40" s="211" t="s">
        <v>1</v>
      </c>
      <c r="E40" s="261" t="s">
        <v>178</v>
      </c>
      <c r="F40" s="587">
        <v>0.85737672905296902</v>
      </c>
      <c r="G40" s="588"/>
      <c r="H40" s="587">
        <v>3.786300923226384</v>
      </c>
      <c r="I40" s="588"/>
      <c r="J40" s="587">
        <v>3.786300923226384</v>
      </c>
      <c r="K40" s="588"/>
      <c r="L40" s="587">
        <v>0</v>
      </c>
      <c r="M40" s="588"/>
      <c r="N40" s="587">
        <v>0</v>
      </c>
      <c r="O40" s="588"/>
      <c r="P40" s="587">
        <v>8.3046491103123987</v>
      </c>
      <c r="Q40" s="588" t="s">
        <v>613</v>
      </c>
      <c r="R40" s="587">
        <v>37.118595560000003</v>
      </c>
      <c r="S40" s="588" t="s">
        <v>74</v>
      </c>
      <c r="T40" s="587">
        <v>21.5</v>
      </c>
      <c r="U40" s="588" t="s">
        <v>74</v>
      </c>
      <c r="V40" s="587">
        <v>15.735700321895859</v>
      </c>
      <c r="W40" s="588" t="s">
        <v>74</v>
      </c>
      <c r="X40" s="587">
        <v>0.31613367118572921</v>
      </c>
      <c r="Y40" s="588" t="s">
        <v>290</v>
      </c>
      <c r="Z40" s="647">
        <v>1186.3</v>
      </c>
      <c r="AA40" s="47"/>
    </row>
    <row r="41" spans="1:27" ht="14.4">
      <c r="A41" s="162">
        <v>4</v>
      </c>
      <c r="B41" s="211" t="str">
        <f>+'NGA Protocol'!B9</f>
        <v>Amistar Xtra</v>
      </c>
      <c r="C41" s="211">
        <f>+'NGA Protocol'!C9</f>
        <v>200</v>
      </c>
      <c r="D41" s="211" t="s">
        <v>1</v>
      </c>
      <c r="E41" s="261" t="s">
        <v>178</v>
      </c>
      <c r="F41" s="587">
        <v>2.8726671953680061E-2</v>
      </c>
      <c r="G41" s="588"/>
      <c r="H41" s="587">
        <v>0.8988908421013635</v>
      </c>
      <c r="I41" s="588"/>
      <c r="J41" s="587">
        <v>0.49520245001705598</v>
      </c>
      <c r="K41" s="588"/>
      <c r="L41" s="587">
        <v>0.49520245001705598</v>
      </c>
      <c r="M41" s="588"/>
      <c r="N41" s="587">
        <v>0</v>
      </c>
      <c r="O41" s="588"/>
      <c r="P41" s="587">
        <v>2.9591321672816613</v>
      </c>
      <c r="Q41" s="588" t="s">
        <v>614</v>
      </c>
      <c r="R41" s="587">
        <v>10.93589489</v>
      </c>
      <c r="S41" s="588" t="s">
        <v>290</v>
      </c>
      <c r="T41" s="587">
        <v>9</v>
      </c>
      <c r="U41" s="588" t="s">
        <v>620</v>
      </c>
      <c r="V41" s="587">
        <v>0.94374511611585699</v>
      </c>
      <c r="W41" s="588" t="s">
        <v>620</v>
      </c>
      <c r="X41" s="587">
        <v>0.31613367118572921</v>
      </c>
      <c r="Y41" s="588" t="s">
        <v>290</v>
      </c>
      <c r="Z41" s="647">
        <v>1163.2</v>
      </c>
      <c r="AA41" s="47"/>
    </row>
    <row r="42" spans="1:27" ht="14.4">
      <c r="A42" s="162">
        <v>5</v>
      </c>
      <c r="B42" s="211" t="str">
        <f>+'NGA Protocol'!B10</f>
        <v>Amistar Xtra</v>
      </c>
      <c r="C42" s="211">
        <f>+'NGA Protocol'!C10</f>
        <v>200</v>
      </c>
      <c r="D42" s="211" t="s">
        <v>198</v>
      </c>
      <c r="E42" s="261" t="s">
        <v>178</v>
      </c>
      <c r="F42" s="589">
        <v>0.49830421062265917</v>
      </c>
      <c r="G42" s="590"/>
      <c r="H42" s="589">
        <v>2.0366867884657847</v>
      </c>
      <c r="I42" s="590"/>
      <c r="J42" s="589">
        <v>0.73220784042882547</v>
      </c>
      <c r="K42" s="590"/>
      <c r="L42" s="589">
        <v>1.5900014069479336</v>
      </c>
      <c r="M42" s="590"/>
      <c r="N42" s="589">
        <v>0</v>
      </c>
      <c r="O42" s="590"/>
      <c r="P42" s="589">
        <v>0.29359997945242444</v>
      </c>
      <c r="Q42" s="590" t="s">
        <v>615</v>
      </c>
      <c r="R42" s="589">
        <v>0.86352328999999983</v>
      </c>
      <c r="S42" s="590" t="s">
        <v>619</v>
      </c>
      <c r="T42" s="589">
        <v>1</v>
      </c>
      <c r="U42" s="590" t="s">
        <v>621</v>
      </c>
      <c r="V42" s="589">
        <v>0.12597206789296894</v>
      </c>
      <c r="W42" s="590" t="s">
        <v>620</v>
      </c>
      <c r="X42" s="589">
        <v>0</v>
      </c>
      <c r="Y42" s="590" t="s">
        <v>290</v>
      </c>
      <c r="Z42" s="647">
        <v>1180.5999999999999</v>
      </c>
      <c r="AA42" s="47"/>
    </row>
    <row r="43" spans="1:27" ht="14.4">
      <c r="A43" s="162">
        <v>6</v>
      </c>
      <c r="B43" s="211" t="str">
        <f>+'NGA Protocol'!B11</f>
        <v>Cabrio</v>
      </c>
      <c r="C43" s="211">
        <v>500</v>
      </c>
      <c r="D43" s="211" t="s">
        <v>1</v>
      </c>
      <c r="E43" s="261" t="s">
        <v>178</v>
      </c>
      <c r="F43" s="587">
        <v>0.59367588102876701</v>
      </c>
      <c r="G43" s="588"/>
      <c r="H43" s="587">
        <v>2.9563982400425171</v>
      </c>
      <c r="I43" s="588"/>
      <c r="J43" s="587">
        <v>2.4697645052885191</v>
      </c>
      <c r="K43" s="588"/>
      <c r="L43" s="587">
        <v>1.1409178345704647</v>
      </c>
      <c r="M43" s="588"/>
      <c r="N43" s="587">
        <v>0</v>
      </c>
      <c r="O43" s="588"/>
      <c r="P43" s="587">
        <v>4.6924601627871025</v>
      </c>
      <c r="Q43" s="588" t="s">
        <v>612</v>
      </c>
      <c r="R43" s="587">
        <v>41.179936000000005</v>
      </c>
      <c r="S43" s="588" t="s">
        <v>74</v>
      </c>
      <c r="T43" s="587">
        <v>20</v>
      </c>
      <c r="U43" s="588" t="s">
        <v>74</v>
      </c>
      <c r="V43" s="587">
        <v>15.561309942554821</v>
      </c>
      <c r="W43" s="588" t="s">
        <v>74</v>
      </c>
      <c r="X43" s="587">
        <v>4.4075432294558086</v>
      </c>
      <c r="Y43" s="588" t="s">
        <v>74</v>
      </c>
      <c r="Z43" s="647">
        <v>1261.5</v>
      </c>
      <c r="AA43" s="47"/>
    </row>
    <row r="44" spans="1:27" ht="14.4">
      <c r="A44" s="162">
        <v>7</v>
      </c>
      <c r="B44" s="211" t="str">
        <f>+'NGA Protocol'!B12</f>
        <v>Spin-flo x 2</v>
      </c>
      <c r="C44" s="211" t="str">
        <f>+'NGA Protocol'!C12</f>
        <v>500 x 2</v>
      </c>
      <c r="D44" s="211" t="s">
        <v>1</v>
      </c>
      <c r="E44" s="261" t="s">
        <v>192</v>
      </c>
      <c r="G44" s="590"/>
      <c r="I44" s="590"/>
      <c r="K44" s="590"/>
      <c r="M44" s="590"/>
      <c r="N44" s="589"/>
      <c r="O44" s="590"/>
      <c r="P44" s="641">
        <v>1.7510596049903655</v>
      </c>
      <c r="Q44" s="590" t="s">
        <v>616</v>
      </c>
      <c r="R44" s="641">
        <v>10.981254559999998</v>
      </c>
      <c r="S44" s="590" t="s">
        <v>290</v>
      </c>
      <c r="T44" s="641">
        <v>9.5</v>
      </c>
      <c r="U44" s="590" t="s">
        <v>290</v>
      </c>
      <c r="V44" s="641">
        <v>3.8041277549585097</v>
      </c>
      <c r="W44" s="590" t="s">
        <v>290</v>
      </c>
      <c r="X44" s="589">
        <v>0</v>
      </c>
      <c r="Y44" s="590" t="s">
        <v>290</v>
      </c>
      <c r="Z44" s="647">
        <v>1302.0999999999999</v>
      </c>
      <c r="AA44" s="47"/>
    </row>
    <row r="45" spans="1:27" ht="14.4">
      <c r="A45" s="162">
        <v>8</v>
      </c>
      <c r="B45" s="211" t="str">
        <f>+'NGA Protocol'!B13</f>
        <v>Tilt x 2</v>
      </c>
      <c r="C45" s="211" t="str">
        <f>+'NGA Protocol'!C13</f>
        <v>250 x 2</v>
      </c>
      <c r="D45" s="211" t="s">
        <v>1</v>
      </c>
      <c r="E45" s="261" t="s">
        <v>178</v>
      </c>
      <c r="G45" s="588"/>
      <c r="I45" s="588"/>
      <c r="K45" s="588"/>
      <c r="M45" s="588"/>
      <c r="N45" s="587"/>
      <c r="O45" s="588"/>
      <c r="P45" s="641">
        <v>1.4682102205234804E-2</v>
      </c>
      <c r="Q45" s="588" t="s">
        <v>617</v>
      </c>
      <c r="R45" s="641">
        <v>0.62508448999999988</v>
      </c>
      <c r="S45" s="588" t="s">
        <v>619</v>
      </c>
      <c r="T45" s="641">
        <v>0.5</v>
      </c>
      <c r="U45" s="588" t="s">
        <v>619</v>
      </c>
      <c r="V45" s="641">
        <v>0</v>
      </c>
      <c r="W45" s="588" t="s">
        <v>292</v>
      </c>
      <c r="X45" s="587">
        <v>0.31613367118572921</v>
      </c>
      <c r="Y45" s="588" t="s">
        <v>290</v>
      </c>
      <c r="Z45" s="647">
        <v>1174.8</v>
      </c>
      <c r="AA45" s="47"/>
    </row>
    <row r="46" spans="1:27" ht="14.4">
      <c r="A46" s="162">
        <v>9</v>
      </c>
      <c r="B46" s="211" t="str">
        <f>+'NGA Protocol'!B14</f>
        <v>Amistar Xtra x 2</v>
      </c>
      <c r="C46" s="211" t="str">
        <f>+'NGA Protocol'!C14</f>
        <v>200 x 2</v>
      </c>
      <c r="D46" s="211" t="s">
        <v>198</v>
      </c>
      <c r="E46" s="261" t="s">
        <v>178</v>
      </c>
      <c r="F46" s="587"/>
      <c r="G46" s="588"/>
      <c r="H46" s="587"/>
      <c r="I46" s="588"/>
      <c r="J46" s="587"/>
      <c r="K46" s="588"/>
      <c r="L46" s="587"/>
      <c r="M46" s="588"/>
      <c r="N46" s="587"/>
      <c r="O46" s="588"/>
      <c r="P46" s="587">
        <v>0</v>
      </c>
      <c r="Q46" s="588" t="s">
        <v>617</v>
      </c>
      <c r="R46" s="587">
        <v>-9.5900000000592733E-6</v>
      </c>
      <c r="S46" s="588" t="s">
        <v>294</v>
      </c>
      <c r="T46" s="587">
        <v>0</v>
      </c>
      <c r="U46" s="588" t="s">
        <v>294</v>
      </c>
      <c r="V46" s="587">
        <v>0</v>
      </c>
      <c r="W46" s="588" t="s">
        <v>292</v>
      </c>
      <c r="X46" s="587">
        <v>0</v>
      </c>
      <c r="Y46" s="588" t="s">
        <v>290</v>
      </c>
      <c r="Z46" s="647">
        <v>1267.4000000000001</v>
      </c>
      <c r="AA46" s="47"/>
    </row>
    <row r="47" spans="1:27" ht="14.4">
      <c r="A47" s="210">
        <v>10</v>
      </c>
      <c r="B47" s="211" t="str">
        <f>+'NGA Protocol'!B15</f>
        <v>Cabrio x 2</v>
      </c>
      <c r="C47" s="211" t="str">
        <f>+'NGA Protocol'!C15</f>
        <v>500 x 2</v>
      </c>
      <c r="D47" s="211" t="s">
        <v>15</v>
      </c>
      <c r="E47" s="261" t="s">
        <v>178</v>
      </c>
      <c r="F47" s="587"/>
      <c r="G47" s="588"/>
      <c r="H47" s="587"/>
      <c r="I47" s="588"/>
      <c r="J47" s="587"/>
      <c r="K47" s="588"/>
      <c r="L47" s="587"/>
      <c r="M47" s="588"/>
      <c r="N47" s="587"/>
      <c r="O47" s="588"/>
      <c r="P47" s="587">
        <v>1.3110002901206248</v>
      </c>
      <c r="Q47" s="588" t="s">
        <v>618</v>
      </c>
      <c r="R47" s="587">
        <v>7.2762899600000015</v>
      </c>
      <c r="S47" s="588" t="s">
        <v>620</v>
      </c>
      <c r="T47" s="587">
        <v>6</v>
      </c>
      <c r="U47" s="588" t="s">
        <v>621</v>
      </c>
      <c r="V47" s="587">
        <v>3.2227959222500351</v>
      </c>
      <c r="W47" s="588" t="s">
        <v>290</v>
      </c>
      <c r="X47" s="587">
        <v>0</v>
      </c>
      <c r="Y47" s="588" t="s">
        <v>290</v>
      </c>
      <c r="Z47" s="647">
        <v>1241.5</v>
      </c>
      <c r="AA47" s="47"/>
    </row>
    <row r="48" spans="1:27" ht="15" thickBot="1">
      <c r="A48" s="287">
        <v>11</v>
      </c>
      <c r="B48" s="288" t="str">
        <f>+'NGA Protocol'!B16</f>
        <v>Tilt x 3</v>
      </c>
      <c r="C48" s="288" t="str">
        <f>+'NGA Protocol'!C16</f>
        <v>250 x 3</v>
      </c>
      <c r="D48" s="288" t="s">
        <v>1</v>
      </c>
      <c r="E48" s="289" t="s">
        <v>193</v>
      </c>
      <c r="F48" s="587"/>
      <c r="G48" s="588"/>
      <c r="H48" s="587"/>
      <c r="I48" s="588"/>
      <c r="J48" s="587"/>
      <c r="K48" s="588"/>
      <c r="L48" s="587"/>
      <c r="M48" s="588"/>
      <c r="N48" s="587"/>
      <c r="O48" s="588"/>
      <c r="P48" s="587">
        <v>1.4682102205234804E-2</v>
      </c>
      <c r="Q48" s="588" t="s">
        <v>617</v>
      </c>
      <c r="R48" s="587">
        <v>0.62508448999999988</v>
      </c>
      <c r="S48" s="588" t="s">
        <v>619</v>
      </c>
      <c r="T48" s="587">
        <v>0.5</v>
      </c>
      <c r="U48" s="588" t="s">
        <v>619</v>
      </c>
      <c r="V48" s="587">
        <v>0</v>
      </c>
      <c r="W48" s="588" t="s">
        <v>292</v>
      </c>
      <c r="X48" s="587">
        <v>0.31613367118572921</v>
      </c>
      <c r="Y48" s="588" t="s">
        <v>290</v>
      </c>
      <c r="Z48" s="648">
        <v>1116.9000000000001</v>
      </c>
      <c r="AA48" s="268"/>
    </row>
    <row r="49" spans="1:27" ht="14.4">
      <c r="A49" s="51"/>
      <c r="B49" s="46"/>
      <c r="D49" s="46"/>
      <c r="E49" s="46" t="s">
        <v>35</v>
      </c>
      <c r="F49" s="593">
        <v>0.73</v>
      </c>
      <c r="G49" s="591"/>
      <c r="H49" s="594">
        <v>0.64</v>
      </c>
      <c r="I49" s="591"/>
      <c r="J49" s="594">
        <v>0.67</v>
      </c>
      <c r="K49" s="591"/>
      <c r="L49" s="594">
        <v>0.31</v>
      </c>
      <c r="M49" s="591"/>
      <c r="N49" s="596" t="s">
        <v>15</v>
      </c>
      <c r="O49" s="591"/>
      <c r="P49" s="642" t="s">
        <v>491</v>
      </c>
      <c r="Q49" s="643"/>
      <c r="R49" s="644" t="s">
        <v>491</v>
      </c>
      <c r="S49" s="591"/>
      <c r="T49" s="644" t="s">
        <v>491</v>
      </c>
      <c r="U49" s="591"/>
      <c r="V49" s="644" t="s">
        <v>491</v>
      </c>
      <c r="W49" s="591"/>
      <c r="X49" s="596" t="s">
        <v>491</v>
      </c>
      <c r="Y49" s="591"/>
      <c r="Z49" s="649">
        <v>0.1</v>
      </c>
      <c r="AA49" s="56"/>
    </row>
    <row r="50" spans="1:27" ht="15" customHeight="1">
      <c r="A50" s="51"/>
      <c r="B50" s="46"/>
      <c r="D50" s="46"/>
      <c r="E50" s="46" t="s">
        <v>36</v>
      </c>
      <c r="F50" s="595" t="s">
        <v>440</v>
      </c>
      <c r="G50" s="588"/>
      <c r="H50" s="587" t="s">
        <v>440</v>
      </c>
      <c r="I50" s="588"/>
      <c r="J50" s="587" t="s">
        <v>440</v>
      </c>
      <c r="K50" s="588"/>
      <c r="L50" s="587" t="s">
        <v>440</v>
      </c>
      <c r="M50" s="588"/>
      <c r="N50" s="592"/>
      <c r="O50" s="588"/>
      <c r="P50" s="717" t="s">
        <v>492</v>
      </c>
      <c r="Q50" s="718"/>
      <c r="R50" s="717" t="s">
        <v>609</v>
      </c>
      <c r="S50" s="718"/>
      <c r="T50" s="587">
        <v>8.9</v>
      </c>
      <c r="U50" s="588"/>
      <c r="V50" s="721" t="s">
        <v>610</v>
      </c>
      <c r="W50" s="722"/>
      <c r="X50" s="713" t="s">
        <v>492</v>
      </c>
      <c r="Y50" s="714"/>
      <c r="Z50" s="650" t="s">
        <v>440</v>
      </c>
      <c r="AA50" s="57"/>
    </row>
    <row r="51" spans="1:27" ht="15.75" customHeight="1" thickBot="1">
      <c r="A51" s="58"/>
      <c r="B51" s="59"/>
      <c r="C51" s="59"/>
      <c r="D51" s="59"/>
      <c r="E51" s="653" t="s">
        <v>683</v>
      </c>
      <c r="F51" s="262"/>
      <c r="G51" s="60"/>
      <c r="H51" s="238"/>
      <c r="I51" s="238"/>
      <c r="J51" s="262"/>
      <c r="K51" s="60"/>
      <c r="L51" s="262"/>
      <c r="M51" s="60"/>
      <c r="N51" s="262"/>
      <c r="O51" s="60"/>
      <c r="P51" s="719"/>
      <c r="Q51" s="720"/>
      <c r="R51" s="719"/>
      <c r="S51" s="720"/>
      <c r="T51" s="262"/>
      <c r="U51" s="60"/>
      <c r="V51" s="723"/>
      <c r="W51" s="724"/>
      <c r="X51" s="715"/>
      <c r="Y51" s="716"/>
      <c r="Z51" s="654">
        <v>9.34</v>
      </c>
      <c r="AA51" s="61"/>
    </row>
    <row r="52" spans="1:27">
      <c r="B52" s="136" t="s">
        <v>219</v>
      </c>
      <c r="O52" s="640"/>
      <c r="Z52" s="138" t="s">
        <v>657</v>
      </c>
      <c r="AA52" s="45"/>
    </row>
    <row r="53" spans="1:27" ht="14.4">
      <c r="O53" s="640"/>
      <c r="Z53" s="651" t="s">
        <v>658</v>
      </c>
      <c r="AA53" s="45"/>
    </row>
    <row r="54" spans="1:27">
      <c r="O54" s="640"/>
      <c r="Z54" s="45"/>
      <c r="AA54" s="45"/>
    </row>
    <row r="55" spans="1:27">
      <c r="A55" s="62" t="s">
        <v>43</v>
      </c>
      <c r="C55" s="43" t="s">
        <v>47</v>
      </c>
    </row>
    <row r="57" spans="1:27">
      <c r="A57" s="62" t="s">
        <v>283</v>
      </c>
    </row>
    <row r="58" spans="1:27">
      <c r="A58" s="136" t="s">
        <v>284</v>
      </c>
    </row>
    <row r="59" spans="1:27">
      <c r="A59" s="136" t="s">
        <v>285</v>
      </c>
    </row>
    <row r="63" spans="1:27">
      <c r="A63" s="62" t="s">
        <v>45</v>
      </c>
      <c r="C63" s="43" t="s">
        <v>44</v>
      </c>
    </row>
    <row r="64" spans="1:27">
      <c r="C64" s="43" t="s">
        <v>49</v>
      </c>
    </row>
    <row r="65" spans="1:1">
      <c r="A65" s="63"/>
    </row>
    <row r="66" spans="1:1" ht="16.2">
      <c r="A66" s="64"/>
    </row>
    <row r="69" spans="1:1">
      <c r="A69" s="62" t="s">
        <v>46</v>
      </c>
    </row>
    <row r="75" spans="1:1">
      <c r="A75" s="62" t="s">
        <v>48</v>
      </c>
    </row>
  </sheetData>
  <customSheetViews>
    <customSheetView guid="{4ED3B459-8CCF-427D-BCB7-B6C2356342A5}" scale="85" showGridLines="0">
      <pageMargins left="0.7" right="0.7" top="0.75" bottom="0.75" header="0.3" footer="0.3"/>
      <pageSetup paperSize="9" orientation="portrait" horizontalDpi="4294967294" verticalDpi="0" r:id="rId1"/>
    </customSheetView>
    <customSheetView guid="{60D7A983-4DB2-462C-9266-4B3A555AD22F}" scale="85" topLeftCell="A10">
      <selection activeCell="H14" sqref="H14"/>
      <pageMargins left="0.7" right="0.7" top="0.75" bottom="0.75" header="0.3" footer="0.3"/>
    </customSheetView>
  </customSheetViews>
  <mergeCells count="30">
    <mergeCell ref="Z37:AA37"/>
    <mergeCell ref="F34:AA34"/>
    <mergeCell ref="Z36:AA36"/>
    <mergeCell ref="Z35:AA35"/>
    <mergeCell ref="L37:M37"/>
    <mergeCell ref="P35:Y35"/>
    <mergeCell ref="P36:Y36"/>
    <mergeCell ref="P37:Q37"/>
    <mergeCell ref="R37:S37"/>
    <mergeCell ref="T37:U37"/>
    <mergeCell ref="V37:W37"/>
    <mergeCell ref="X37:Y37"/>
    <mergeCell ref="A33:B33"/>
    <mergeCell ref="A35:A37"/>
    <mergeCell ref="B35:B37"/>
    <mergeCell ref="C35:C37"/>
    <mergeCell ref="E35:E37"/>
    <mergeCell ref="X50:Y51"/>
    <mergeCell ref="R50:S51"/>
    <mergeCell ref="P50:Q51"/>
    <mergeCell ref="V50:W51"/>
    <mergeCell ref="C25:E25"/>
    <mergeCell ref="C31:E31"/>
    <mergeCell ref="D35:D37"/>
    <mergeCell ref="F37:G37"/>
    <mergeCell ref="H37:I37"/>
    <mergeCell ref="J37:K37"/>
    <mergeCell ref="F36:O36"/>
    <mergeCell ref="F35:O35"/>
    <mergeCell ref="N37:O37"/>
  </mergeCells>
  <pageMargins left="0.7" right="0.7" top="0.75" bottom="0.75" header="0.3" footer="0.3"/>
  <pageSetup paperSize="9" orientation="portrait" horizontalDpi="4294967293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28" workbookViewId="0">
      <selection activeCell="M54" sqref="M54"/>
    </sheetView>
  </sheetViews>
  <sheetFormatPr defaultRowHeight="14.4"/>
  <sheetData>
    <row r="1" spans="1:22" ht="18.600000000000001" thickBot="1">
      <c r="A1" s="621" t="s">
        <v>486</v>
      </c>
    </row>
    <row r="2" spans="1:22" ht="15" thickTop="1">
      <c r="A2" s="756" t="s">
        <v>24</v>
      </c>
      <c r="B2" s="759" t="s">
        <v>442</v>
      </c>
      <c r="C2" s="762" t="s">
        <v>443</v>
      </c>
      <c r="D2" s="763"/>
      <c r="E2" s="764" t="s">
        <v>444</v>
      </c>
      <c r="F2" s="764" t="s">
        <v>445</v>
      </c>
      <c r="G2" s="764" t="s">
        <v>446</v>
      </c>
      <c r="H2" s="762" t="s">
        <v>447</v>
      </c>
      <c r="I2" s="766"/>
      <c r="J2" s="763"/>
      <c r="K2" s="767">
        <v>0.375</v>
      </c>
      <c r="L2" s="768"/>
      <c r="M2" s="768"/>
      <c r="N2" s="768"/>
      <c r="O2" s="768"/>
      <c r="P2" s="769"/>
      <c r="Q2" s="767">
        <v>0.625</v>
      </c>
      <c r="R2" s="768"/>
      <c r="S2" s="768"/>
      <c r="T2" s="768"/>
      <c r="U2" s="768"/>
      <c r="V2" s="770"/>
    </row>
    <row r="3" spans="1:22">
      <c r="A3" s="757"/>
      <c r="B3" s="760"/>
      <c r="C3" s="598" t="s">
        <v>448</v>
      </c>
      <c r="D3" s="599" t="s">
        <v>449</v>
      </c>
      <c r="E3" s="765"/>
      <c r="F3" s="765"/>
      <c r="G3" s="765"/>
      <c r="H3" s="597" t="s">
        <v>450</v>
      </c>
      <c r="I3" s="598" t="s">
        <v>451</v>
      </c>
      <c r="J3" s="599" t="s">
        <v>66</v>
      </c>
      <c r="K3" s="598" t="s">
        <v>452</v>
      </c>
      <c r="L3" s="598" t="s">
        <v>453</v>
      </c>
      <c r="M3" s="598" t="s">
        <v>454</v>
      </c>
      <c r="N3" s="597" t="s">
        <v>450</v>
      </c>
      <c r="O3" s="598" t="s">
        <v>451</v>
      </c>
      <c r="P3" s="599" t="s">
        <v>455</v>
      </c>
      <c r="Q3" s="598" t="s">
        <v>452</v>
      </c>
      <c r="R3" s="598" t="s">
        <v>453</v>
      </c>
      <c r="S3" s="598" t="s">
        <v>454</v>
      </c>
      <c r="T3" s="597" t="s">
        <v>450</v>
      </c>
      <c r="U3" s="598" t="s">
        <v>451</v>
      </c>
      <c r="V3" s="614" t="s">
        <v>455</v>
      </c>
    </row>
    <row r="4" spans="1:22" ht="15" thickBot="1">
      <c r="A4" s="758"/>
      <c r="B4" s="761"/>
      <c r="C4" s="600" t="s">
        <v>456</v>
      </c>
      <c r="D4" s="601" t="s">
        <v>456</v>
      </c>
      <c r="E4" s="601" t="s">
        <v>25</v>
      </c>
      <c r="F4" s="601" t="s">
        <v>25</v>
      </c>
      <c r="G4" s="601" t="s">
        <v>457</v>
      </c>
      <c r="H4" s="771" t="s">
        <v>458</v>
      </c>
      <c r="I4" s="772"/>
      <c r="J4" s="601" t="s">
        <v>459</v>
      </c>
      <c r="K4" s="600" t="s">
        <v>456</v>
      </c>
      <c r="L4" s="600" t="s">
        <v>460</v>
      </c>
      <c r="M4" s="600" t="s">
        <v>461</v>
      </c>
      <c r="N4" s="773" t="s">
        <v>458</v>
      </c>
      <c r="O4" s="772"/>
      <c r="P4" s="601" t="s">
        <v>462</v>
      </c>
      <c r="Q4" s="600" t="s">
        <v>456</v>
      </c>
      <c r="R4" s="600" t="s">
        <v>460</v>
      </c>
      <c r="S4" s="600" t="s">
        <v>461</v>
      </c>
      <c r="T4" s="773" t="s">
        <v>458</v>
      </c>
      <c r="U4" s="772"/>
      <c r="V4" s="615" t="s">
        <v>462</v>
      </c>
    </row>
    <row r="5" spans="1:22" ht="15" thickBot="1">
      <c r="A5" s="616">
        <v>16</v>
      </c>
      <c r="B5" s="602" t="s">
        <v>465</v>
      </c>
      <c r="C5" s="606">
        <v>16.5</v>
      </c>
      <c r="D5" s="602">
        <v>28.7</v>
      </c>
      <c r="E5" s="610">
        <v>28.4</v>
      </c>
      <c r="F5" s="602">
        <v>7.6</v>
      </c>
      <c r="G5" s="602"/>
      <c r="H5" s="605" t="s">
        <v>464</v>
      </c>
      <c r="I5" s="606">
        <v>39</v>
      </c>
      <c r="J5" s="607">
        <v>0.80555555555555547</v>
      </c>
      <c r="K5" s="606">
        <v>21.5</v>
      </c>
      <c r="L5" s="606">
        <v>73</v>
      </c>
      <c r="M5" s="606">
        <v>2</v>
      </c>
      <c r="N5" s="605" t="s">
        <v>464</v>
      </c>
      <c r="O5" s="606">
        <v>15</v>
      </c>
      <c r="P5" s="602">
        <v>1018.9</v>
      </c>
      <c r="Q5" s="606">
        <v>27.7</v>
      </c>
      <c r="R5" s="606">
        <v>44</v>
      </c>
      <c r="S5" s="606"/>
      <c r="T5" s="605" t="s">
        <v>464</v>
      </c>
      <c r="U5" s="606">
        <v>22</v>
      </c>
      <c r="V5" s="618">
        <v>1015.7</v>
      </c>
    </row>
    <row r="6" spans="1:22" ht="15" thickBot="1">
      <c r="A6" s="619">
        <v>17</v>
      </c>
      <c r="B6" s="602" t="s">
        <v>466</v>
      </c>
      <c r="C6" s="606">
        <v>15</v>
      </c>
      <c r="D6" s="602">
        <v>28.6</v>
      </c>
      <c r="E6" s="602">
        <v>0</v>
      </c>
      <c r="F6" s="610">
        <v>8</v>
      </c>
      <c r="G6" s="602"/>
      <c r="H6" s="606" t="s">
        <v>464</v>
      </c>
      <c r="I6" s="606">
        <v>48</v>
      </c>
      <c r="J6" s="607">
        <v>0.81944444444444453</v>
      </c>
      <c r="K6" s="606">
        <v>20.100000000000001</v>
      </c>
      <c r="L6" s="606">
        <v>72</v>
      </c>
      <c r="M6" s="606">
        <v>1</v>
      </c>
      <c r="N6" s="606" t="s">
        <v>468</v>
      </c>
      <c r="O6" s="606">
        <v>19</v>
      </c>
      <c r="P6" s="602">
        <v>1019.3</v>
      </c>
      <c r="Q6" s="606">
        <v>27.9</v>
      </c>
      <c r="R6" s="606">
        <v>40</v>
      </c>
      <c r="S6" s="606"/>
      <c r="T6" s="606" t="s">
        <v>56</v>
      </c>
      <c r="U6" s="606">
        <v>20</v>
      </c>
      <c r="V6" s="618">
        <v>1015.9</v>
      </c>
    </row>
    <row r="7" spans="1:22" ht="15" thickBot="1">
      <c r="A7" s="616">
        <v>18</v>
      </c>
      <c r="B7" s="602" t="s">
        <v>467</v>
      </c>
      <c r="C7" s="606">
        <v>14.7</v>
      </c>
      <c r="D7" s="602">
        <v>29.6</v>
      </c>
      <c r="E7" s="602">
        <v>0</v>
      </c>
      <c r="F7" s="602">
        <v>7.4</v>
      </c>
      <c r="G7" s="602"/>
      <c r="H7" s="605" t="s">
        <v>473</v>
      </c>
      <c r="I7" s="606">
        <v>35</v>
      </c>
      <c r="J7" s="607">
        <v>0.7597222222222223</v>
      </c>
      <c r="K7" s="606">
        <v>21.1</v>
      </c>
      <c r="L7" s="606">
        <v>63</v>
      </c>
      <c r="M7" s="606">
        <v>2</v>
      </c>
      <c r="N7" s="605" t="s">
        <v>471</v>
      </c>
      <c r="O7" s="606">
        <v>13</v>
      </c>
      <c r="P7" s="602">
        <v>1016.9</v>
      </c>
      <c r="Q7" s="606">
        <v>28.6</v>
      </c>
      <c r="R7" s="606">
        <v>30</v>
      </c>
      <c r="S7" s="606"/>
      <c r="T7" s="605" t="s">
        <v>468</v>
      </c>
      <c r="U7" s="606">
        <v>11</v>
      </c>
      <c r="V7" s="618">
        <v>1012.3</v>
      </c>
    </row>
    <row r="8" spans="1:22" ht="15" thickBot="1">
      <c r="A8" s="616">
        <v>19</v>
      </c>
      <c r="B8" s="602" t="s">
        <v>469</v>
      </c>
      <c r="C8" s="606">
        <v>15.2</v>
      </c>
      <c r="D8" s="602">
        <v>31</v>
      </c>
      <c r="E8" s="602">
        <v>0</v>
      </c>
      <c r="F8" s="602">
        <v>6.2</v>
      </c>
      <c r="G8" s="602"/>
      <c r="H8" s="605" t="s">
        <v>468</v>
      </c>
      <c r="I8" s="606">
        <v>43</v>
      </c>
      <c r="J8" s="607">
        <v>0.51736111111111105</v>
      </c>
      <c r="K8" s="606">
        <v>21.7</v>
      </c>
      <c r="L8" s="606">
        <v>64</v>
      </c>
      <c r="M8" s="606">
        <v>2</v>
      </c>
      <c r="N8" s="605" t="s">
        <v>468</v>
      </c>
      <c r="O8" s="606">
        <v>11</v>
      </c>
      <c r="P8" s="602">
        <v>1013.6</v>
      </c>
      <c r="Q8" s="606">
        <v>30.1</v>
      </c>
      <c r="R8" s="606">
        <v>38</v>
      </c>
      <c r="S8" s="606"/>
      <c r="T8" s="605" t="s">
        <v>468</v>
      </c>
      <c r="U8" s="606">
        <v>24</v>
      </c>
      <c r="V8" s="618">
        <v>1010</v>
      </c>
    </row>
    <row r="9" spans="1:22" ht="15" thickBot="1">
      <c r="A9" s="616">
        <v>20</v>
      </c>
      <c r="B9" s="602" t="s">
        <v>470</v>
      </c>
      <c r="C9" s="606">
        <v>16.600000000000001</v>
      </c>
      <c r="D9" s="602">
        <v>30.2</v>
      </c>
      <c r="E9" s="602">
        <v>0</v>
      </c>
      <c r="F9" s="610">
        <v>8</v>
      </c>
      <c r="G9" s="602"/>
      <c r="H9" s="605" t="s">
        <v>464</v>
      </c>
      <c r="I9" s="606">
        <v>52</v>
      </c>
      <c r="J9" s="607">
        <v>0.55138888888888882</v>
      </c>
      <c r="K9" s="606">
        <v>22.1</v>
      </c>
      <c r="L9" s="606">
        <v>68</v>
      </c>
      <c r="M9" s="606">
        <v>2</v>
      </c>
      <c r="N9" s="605" t="s">
        <v>464</v>
      </c>
      <c r="O9" s="606">
        <v>26</v>
      </c>
      <c r="P9" s="602">
        <v>1012.8</v>
      </c>
      <c r="Q9" s="606">
        <v>28.6</v>
      </c>
      <c r="R9" s="606">
        <v>46</v>
      </c>
      <c r="S9" s="606"/>
      <c r="T9" s="605" t="s">
        <v>468</v>
      </c>
      <c r="U9" s="606">
        <v>31</v>
      </c>
      <c r="V9" s="618">
        <v>1011.8</v>
      </c>
    </row>
    <row r="10" spans="1:22" ht="15" thickBot="1">
      <c r="A10" s="616">
        <v>21</v>
      </c>
      <c r="B10" s="602" t="s">
        <v>472</v>
      </c>
      <c r="C10" s="606">
        <v>16.3</v>
      </c>
      <c r="D10" s="602">
        <v>30.5</v>
      </c>
      <c r="E10" s="602">
        <v>0</v>
      </c>
      <c r="F10" s="602">
        <v>7.6</v>
      </c>
      <c r="G10" s="602"/>
      <c r="H10" s="605" t="s">
        <v>468</v>
      </c>
      <c r="I10" s="606">
        <v>54</v>
      </c>
      <c r="J10" s="607">
        <v>0.68333333333333324</v>
      </c>
      <c r="K10" s="606">
        <v>22.3</v>
      </c>
      <c r="L10" s="606">
        <v>64</v>
      </c>
      <c r="M10" s="606">
        <v>1</v>
      </c>
      <c r="N10" s="605" t="s">
        <v>468</v>
      </c>
      <c r="O10" s="606">
        <v>24</v>
      </c>
      <c r="P10" s="602">
        <v>1014.3</v>
      </c>
      <c r="Q10" s="606">
        <v>28.7</v>
      </c>
      <c r="R10" s="606">
        <v>34</v>
      </c>
      <c r="S10" s="606"/>
      <c r="T10" s="605" t="s">
        <v>468</v>
      </c>
      <c r="U10" s="606">
        <v>26</v>
      </c>
      <c r="V10" s="618">
        <v>1011.4</v>
      </c>
    </row>
    <row r="11" spans="1:22" ht="15" thickBot="1">
      <c r="A11" s="616">
        <v>22</v>
      </c>
      <c r="B11" s="602" t="s">
        <v>463</v>
      </c>
      <c r="C11" s="606">
        <v>17.3</v>
      </c>
      <c r="D11" s="602">
        <v>27.2</v>
      </c>
      <c r="E11" s="602">
        <v>0</v>
      </c>
      <c r="F11" s="610">
        <v>8</v>
      </c>
      <c r="G11" s="602"/>
      <c r="H11" s="605" t="s">
        <v>464</v>
      </c>
      <c r="I11" s="606">
        <v>57</v>
      </c>
      <c r="J11" s="607">
        <v>0.63680555555555551</v>
      </c>
      <c r="K11" s="606">
        <v>20.6</v>
      </c>
      <c r="L11" s="606">
        <v>72</v>
      </c>
      <c r="M11" s="606">
        <v>6</v>
      </c>
      <c r="N11" s="605" t="s">
        <v>464</v>
      </c>
      <c r="O11" s="606">
        <v>22</v>
      </c>
      <c r="P11" s="602">
        <v>1012.6</v>
      </c>
      <c r="Q11" s="606">
        <v>26.3</v>
      </c>
      <c r="R11" s="606">
        <v>48</v>
      </c>
      <c r="S11" s="606"/>
      <c r="T11" s="611" t="s">
        <v>464</v>
      </c>
      <c r="U11" s="603">
        <v>37</v>
      </c>
      <c r="V11" s="618">
        <v>1010.1</v>
      </c>
    </row>
    <row r="12" spans="1:22" ht="15" thickBot="1">
      <c r="A12" s="616">
        <v>23</v>
      </c>
      <c r="B12" s="602" t="s">
        <v>465</v>
      </c>
      <c r="C12" s="606">
        <v>17.8</v>
      </c>
      <c r="D12" s="602">
        <v>24.9</v>
      </c>
      <c r="E12" s="602">
        <v>2.8</v>
      </c>
      <c r="F12" s="602">
        <v>5.8</v>
      </c>
      <c r="G12" s="602"/>
      <c r="H12" s="605" t="s">
        <v>464</v>
      </c>
      <c r="I12" s="606">
        <v>61</v>
      </c>
      <c r="J12" s="607">
        <v>0.1388888888888889</v>
      </c>
      <c r="K12" s="606">
        <v>20.5</v>
      </c>
      <c r="L12" s="603">
        <v>87</v>
      </c>
      <c r="M12" s="603">
        <v>8</v>
      </c>
      <c r="N12" s="611" t="s">
        <v>464</v>
      </c>
      <c r="O12" s="603">
        <v>28</v>
      </c>
      <c r="P12" s="604">
        <v>1006.5</v>
      </c>
      <c r="Q12" s="606">
        <v>22.6</v>
      </c>
      <c r="R12" s="603">
        <v>85</v>
      </c>
      <c r="S12" s="606"/>
      <c r="T12" s="605" t="s">
        <v>475</v>
      </c>
      <c r="U12" s="606">
        <v>20</v>
      </c>
      <c r="V12" s="618">
        <v>1004.1</v>
      </c>
    </row>
    <row r="13" spans="1:22" ht="15" thickBot="1">
      <c r="A13" s="619">
        <v>24</v>
      </c>
      <c r="B13" s="602" t="s">
        <v>466</v>
      </c>
      <c r="C13" s="606">
        <v>16.399999999999999</v>
      </c>
      <c r="D13" s="602">
        <v>31.7</v>
      </c>
      <c r="E13" s="602">
        <v>4</v>
      </c>
      <c r="F13" s="604">
        <v>1.6</v>
      </c>
      <c r="G13" s="602"/>
      <c r="H13" s="606" t="s">
        <v>258</v>
      </c>
      <c r="I13" s="606">
        <v>54</v>
      </c>
      <c r="J13" s="607">
        <v>0.625</v>
      </c>
      <c r="K13" s="606">
        <v>24.4</v>
      </c>
      <c r="L13" s="606">
        <v>70</v>
      </c>
      <c r="M13" s="606">
        <v>5</v>
      </c>
      <c r="N13" s="606" t="s">
        <v>479</v>
      </c>
      <c r="O13" s="606">
        <v>19</v>
      </c>
      <c r="P13" s="602">
        <v>1011.5</v>
      </c>
      <c r="Q13" s="606">
        <v>28.5</v>
      </c>
      <c r="R13" s="606">
        <v>46</v>
      </c>
      <c r="S13" s="606"/>
      <c r="T13" s="606" t="s">
        <v>478</v>
      </c>
      <c r="U13" s="606">
        <v>13</v>
      </c>
      <c r="V13" s="618">
        <v>1010.3</v>
      </c>
    </row>
    <row r="14" spans="1:22" ht="15" thickBot="1">
      <c r="A14" s="616">
        <v>25</v>
      </c>
      <c r="B14" s="602" t="s">
        <v>467</v>
      </c>
      <c r="C14" s="606">
        <v>18.600000000000001</v>
      </c>
      <c r="D14" s="602">
        <v>31.4</v>
      </c>
      <c r="E14" s="602">
        <v>1</v>
      </c>
      <c r="F14" s="602">
        <v>3.8</v>
      </c>
      <c r="G14" s="602"/>
      <c r="H14" s="605" t="s">
        <v>483</v>
      </c>
      <c r="I14" s="606">
        <v>39</v>
      </c>
      <c r="J14" s="607">
        <v>0.59444444444444444</v>
      </c>
      <c r="K14" s="606">
        <v>23.4</v>
      </c>
      <c r="L14" s="606">
        <v>71</v>
      </c>
      <c r="M14" s="606">
        <v>6</v>
      </c>
      <c r="N14" s="605" t="s">
        <v>468</v>
      </c>
      <c r="O14" s="606">
        <v>13</v>
      </c>
      <c r="P14" s="602">
        <v>1015.8</v>
      </c>
      <c r="Q14" s="606">
        <v>30.9</v>
      </c>
      <c r="R14" s="606">
        <v>44</v>
      </c>
      <c r="S14" s="606"/>
      <c r="T14" s="605" t="s">
        <v>56</v>
      </c>
      <c r="U14" s="606">
        <v>9</v>
      </c>
      <c r="V14" s="618">
        <v>1012.9</v>
      </c>
    </row>
    <row r="15" spans="1:22" ht="15" thickBot="1">
      <c r="A15" s="616">
        <v>26</v>
      </c>
      <c r="B15" s="602" t="s">
        <v>469</v>
      </c>
      <c r="C15" s="606">
        <v>19.2</v>
      </c>
      <c r="D15" s="602">
        <v>30.2</v>
      </c>
      <c r="E15" s="602">
        <v>0.4</v>
      </c>
      <c r="F15" s="602">
        <v>4.8</v>
      </c>
      <c r="G15" s="602"/>
      <c r="H15" s="605" t="s">
        <v>481</v>
      </c>
      <c r="I15" s="606">
        <v>30</v>
      </c>
      <c r="J15" s="607">
        <v>0.6645833333333333</v>
      </c>
      <c r="K15" s="606">
        <v>23.7</v>
      </c>
      <c r="L15" s="606">
        <v>69</v>
      </c>
      <c r="M15" s="606">
        <v>6</v>
      </c>
      <c r="N15" s="605" t="s">
        <v>468</v>
      </c>
      <c r="O15" s="606">
        <v>11</v>
      </c>
      <c r="P15" s="602">
        <v>1016.1</v>
      </c>
      <c r="Q15" s="606">
        <v>29.4</v>
      </c>
      <c r="R15" s="606">
        <v>48</v>
      </c>
      <c r="S15" s="606"/>
      <c r="T15" s="605" t="s">
        <v>464</v>
      </c>
      <c r="U15" s="606">
        <v>13</v>
      </c>
      <c r="V15" s="618">
        <v>1013.2</v>
      </c>
    </row>
    <row r="16" spans="1:22" ht="15" thickBot="1">
      <c r="A16" s="616">
        <v>27</v>
      </c>
      <c r="B16" s="602" t="s">
        <v>470</v>
      </c>
      <c r="C16" s="606">
        <v>18.600000000000001</v>
      </c>
      <c r="D16" s="602">
        <v>31.7</v>
      </c>
      <c r="E16" s="602">
        <v>1.8</v>
      </c>
      <c r="F16" s="602">
        <v>4.4000000000000004</v>
      </c>
      <c r="G16" s="602"/>
      <c r="H16" s="605" t="s">
        <v>473</v>
      </c>
      <c r="I16" s="606">
        <v>28</v>
      </c>
      <c r="J16" s="607">
        <v>0.35972222222222222</v>
      </c>
      <c r="K16" s="606">
        <v>22.8</v>
      </c>
      <c r="L16" s="606">
        <v>65</v>
      </c>
      <c r="M16" s="606">
        <v>5</v>
      </c>
      <c r="N16" s="605" t="s">
        <v>471</v>
      </c>
      <c r="O16" s="606">
        <v>13</v>
      </c>
      <c r="P16" s="602">
        <v>1015.3</v>
      </c>
      <c r="Q16" s="606">
        <v>29.5</v>
      </c>
      <c r="R16" s="606">
        <v>36</v>
      </c>
      <c r="S16" s="606"/>
      <c r="T16" s="605" t="s">
        <v>482</v>
      </c>
      <c r="U16" s="606">
        <v>11</v>
      </c>
      <c r="V16" s="618">
        <v>1011.3</v>
      </c>
    </row>
    <row r="17" spans="1:23" ht="18.600000000000001" thickBot="1">
      <c r="A17" s="616">
        <v>28</v>
      </c>
      <c r="B17" s="602" t="s">
        <v>472</v>
      </c>
      <c r="C17" s="606">
        <v>17.899999999999999</v>
      </c>
      <c r="D17" s="602">
        <v>29.1</v>
      </c>
      <c r="E17" s="602">
        <v>0</v>
      </c>
      <c r="F17" s="602">
        <v>5.8</v>
      </c>
      <c r="G17" s="602"/>
      <c r="H17" s="605" t="s">
        <v>258</v>
      </c>
      <c r="I17" s="606">
        <v>39</v>
      </c>
      <c r="J17" s="607">
        <v>0.55833333333333335</v>
      </c>
      <c r="K17" s="622">
        <v>22.2</v>
      </c>
      <c r="L17" s="622">
        <v>77</v>
      </c>
      <c r="M17" s="622">
        <v>6</v>
      </c>
      <c r="N17" s="774" t="s">
        <v>484</v>
      </c>
      <c r="O17" s="775"/>
      <c r="P17" s="623">
        <v>1011.2</v>
      </c>
      <c r="Q17" s="606">
        <v>27.5</v>
      </c>
      <c r="R17" s="606">
        <v>58</v>
      </c>
      <c r="S17" s="606"/>
      <c r="T17" s="605" t="s">
        <v>483</v>
      </c>
      <c r="U17" s="606">
        <v>15</v>
      </c>
      <c r="V17" s="618">
        <v>1007.5</v>
      </c>
      <c r="W17" s="624" t="s">
        <v>136</v>
      </c>
    </row>
    <row r="19" spans="1:23" ht="18.600000000000001" thickBot="1">
      <c r="A19" s="621" t="s">
        <v>485</v>
      </c>
    </row>
    <row r="20" spans="1:23" ht="15" thickTop="1">
      <c r="A20" s="756" t="s">
        <v>24</v>
      </c>
      <c r="B20" s="759" t="s">
        <v>442</v>
      </c>
      <c r="C20" s="762" t="s">
        <v>443</v>
      </c>
      <c r="D20" s="763"/>
      <c r="E20" s="764" t="s">
        <v>444</v>
      </c>
      <c r="F20" s="764" t="s">
        <v>445</v>
      </c>
      <c r="G20" s="764" t="s">
        <v>446</v>
      </c>
      <c r="H20" s="762" t="s">
        <v>447</v>
      </c>
      <c r="I20" s="766"/>
      <c r="J20" s="763"/>
      <c r="K20" s="767">
        <v>0.375</v>
      </c>
      <c r="L20" s="768"/>
      <c r="M20" s="768"/>
      <c r="N20" s="768"/>
      <c r="O20" s="768"/>
      <c r="P20" s="769"/>
      <c r="Q20" s="767">
        <v>0.625</v>
      </c>
      <c r="R20" s="768"/>
      <c r="S20" s="768"/>
      <c r="T20" s="768"/>
      <c r="U20" s="768"/>
      <c r="V20" s="770"/>
    </row>
    <row r="21" spans="1:23">
      <c r="A21" s="757"/>
      <c r="B21" s="760"/>
      <c r="C21" s="598" t="s">
        <v>448</v>
      </c>
      <c r="D21" s="599" t="s">
        <v>449</v>
      </c>
      <c r="E21" s="765"/>
      <c r="F21" s="765"/>
      <c r="G21" s="765"/>
      <c r="H21" s="597" t="s">
        <v>450</v>
      </c>
      <c r="I21" s="598" t="s">
        <v>451</v>
      </c>
      <c r="J21" s="599" t="s">
        <v>66</v>
      </c>
      <c r="K21" s="598" t="s">
        <v>452</v>
      </c>
      <c r="L21" s="598" t="s">
        <v>453</v>
      </c>
      <c r="M21" s="598" t="s">
        <v>454</v>
      </c>
      <c r="N21" s="597" t="s">
        <v>450</v>
      </c>
      <c r="O21" s="598" t="s">
        <v>451</v>
      </c>
      <c r="P21" s="599" t="s">
        <v>455</v>
      </c>
      <c r="Q21" s="598" t="s">
        <v>452</v>
      </c>
      <c r="R21" s="598" t="s">
        <v>453</v>
      </c>
      <c r="S21" s="598" t="s">
        <v>454</v>
      </c>
      <c r="T21" s="597" t="s">
        <v>450</v>
      </c>
      <c r="U21" s="598" t="s">
        <v>451</v>
      </c>
      <c r="V21" s="614" t="s">
        <v>455</v>
      </c>
    </row>
    <row r="22" spans="1:23" ht="15" thickBot="1">
      <c r="A22" s="758"/>
      <c r="B22" s="761"/>
      <c r="C22" s="600" t="s">
        <v>456</v>
      </c>
      <c r="D22" s="601" t="s">
        <v>456</v>
      </c>
      <c r="E22" s="601" t="s">
        <v>25</v>
      </c>
      <c r="F22" s="601" t="s">
        <v>25</v>
      </c>
      <c r="G22" s="601" t="s">
        <v>457</v>
      </c>
      <c r="H22" s="771" t="s">
        <v>458</v>
      </c>
      <c r="I22" s="772"/>
      <c r="J22" s="601" t="s">
        <v>459</v>
      </c>
      <c r="K22" s="600" t="s">
        <v>456</v>
      </c>
      <c r="L22" s="600" t="s">
        <v>460</v>
      </c>
      <c r="M22" s="600" t="s">
        <v>461</v>
      </c>
      <c r="N22" s="773" t="s">
        <v>458</v>
      </c>
      <c r="O22" s="772"/>
      <c r="P22" s="601" t="s">
        <v>462</v>
      </c>
      <c r="Q22" s="600" t="s">
        <v>456</v>
      </c>
      <c r="R22" s="600" t="s">
        <v>460</v>
      </c>
      <c r="S22" s="600" t="s">
        <v>461</v>
      </c>
      <c r="T22" s="773" t="s">
        <v>458</v>
      </c>
      <c r="U22" s="772"/>
      <c r="V22" s="615" t="s">
        <v>462</v>
      </c>
    </row>
    <row r="23" spans="1:23" ht="15" thickBot="1">
      <c r="A23" s="616">
        <v>1</v>
      </c>
      <c r="B23" s="602" t="s">
        <v>463</v>
      </c>
      <c r="C23" s="603">
        <v>18.7</v>
      </c>
      <c r="D23" s="604">
        <v>19.399999999999999</v>
      </c>
      <c r="E23" s="602">
        <v>19.2</v>
      </c>
      <c r="F23" s="602">
        <v>4</v>
      </c>
      <c r="G23" s="602"/>
      <c r="H23" s="605" t="s">
        <v>56</v>
      </c>
      <c r="I23" s="606">
        <v>54</v>
      </c>
      <c r="J23" s="607">
        <v>0.54236111111111118</v>
      </c>
      <c r="K23" s="606">
        <v>18.899999999999999</v>
      </c>
      <c r="L23" s="603">
        <v>94</v>
      </c>
      <c r="M23" s="603">
        <v>8</v>
      </c>
      <c r="N23" s="605" t="s">
        <v>464</v>
      </c>
      <c r="O23" s="606">
        <v>24</v>
      </c>
      <c r="P23" s="604">
        <v>1007.2</v>
      </c>
      <c r="Q23" s="608">
        <v>17.899999999999999</v>
      </c>
      <c r="R23" s="603">
        <v>94</v>
      </c>
      <c r="S23" s="606"/>
      <c r="T23" s="605" t="s">
        <v>464</v>
      </c>
      <c r="U23" s="606">
        <v>33</v>
      </c>
      <c r="V23" s="617">
        <v>1008.3</v>
      </c>
    </row>
    <row r="24" spans="1:23" ht="15" thickBot="1">
      <c r="A24" s="616">
        <v>2</v>
      </c>
      <c r="B24" s="602" t="s">
        <v>465</v>
      </c>
      <c r="C24" s="606">
        <v>15.7</v>
      </c>
      <c r="D24" s="602">
        <v>22.7</v>
      </c>
      <c r="E24" s="610">
        <v>34.4</v>
      </c>
      <c r="F24" s="602">
        <v>6.4</v>
      </c>
      <c r="G24" s="602"/>
      <c r="H24" s="611" t="s">
        <v>464</v>
      </c>
      <c r="I24" s="603">
        <v>69</v>
      </c>
      <c r="J24" s="612">
        <v>0.57638888888888895</v>
      </c>
      <c r="K24" s="606">
        <v>19</v>
      </c>
      <c r="L24" s="606">
        <v>72</v>
      </c>
      <c r="M24" s="606">
        <v>7</v>
      </c>
      <c r="N24" s="611" t="s">
        <v>464</v>
      </c>
      <c r="O24" s="603">
        <v>37</v>
      </c>
      <c r="P24" s="602">
        <v>1013.5</v>
      </c>
      <c r="Q24" s="606">
        <v>20.399999999999999</v>
      </c>
      <c r="R24" s="606">
        <v>66</v>
      </c>
      <c r="S24" s="606"/>
      <c r="T24" s="611" t="s">
        <v>464</v>
      </c>
      <c r="U24" s="603">
        <v>48</v>
      </c>
      <c r="V24" s="618">
        <v>1012.9</v>
      </c>
    </row>
    <row r="25" spans="1:23" ht="15" thickBot="1">
      <c r="A25" s="619">
        <v>3</v>
      </c>
      <c r="B25" s="602" t="s">
        <v>466</v>
      </c>
      <c r="C25" s="606">
        <v>17.2</v>
      </c>
      <c r="D25" s="602">
        <v>25.7</v>
      </c>
      <c r="E25" s="602">
        <v>0.4</v>
      </c>
      <c r="F25" s="604">
        <v>1.6</v>
      </c>
      <c r="G25" s="602"/>
      <c r="H25" s="606" t="s">
        <v>464</v>
      </c>
      <c r="I25" s="606">
        <v>59</v>
      </c>
      <c r="J25" s="607">
        <v>0.57638888888888895</v>
      </c>
      <c r="K25" s="606">
        <v>19.5</v>
      </c>
      <c r="L25" s="606">
        <v>83</v>
      </c>
      <c r="M25" s="606">
        <v>7</v>
      </c>
      <c r="N25" s="606" t="s">
        <v>464</v>
      </c>
      <c r="O25" s="606">
        <v>22</v>
      </c>
      <c r="P25" s="602">
        <v>1015.7</v>
      </c>
      <c r="Q25" s="606">
        <v>24.7</v>
      </c>
      <c r="R25" s="606">
        <v>63</v>
      </c>
      <c r="S25" s="606"/>
      <c r="T25" s="606" t="s">
        <v>464</v>
      </c>
      <c r="U25" s="606">
        <v>43</v>
      </c>
      <c r="V25" s="618">
        <v>1013.3</v>
      </c>
    </row>
    <row r="26" spans="1:23" ht="15" thickBot="1">
      <c r="A26" s="616">
        <v>4</v>
      </c>
      <c r="B26" s="602" t="s">
        <v>467</v>
      </c>
      <c r="C26" s="606">
        <v>18</v>
      </c>
      <c r="D26" s="602">
        <v>28.6</v>
      </c>
      <c r="E26" s="602">
        <v>0</v>
      </c>
      <c r="F26" s="602">
        <v>4.4000000000000004</v>
      </c>
      <c r="G26" s="602"/>
      <c r="H26" s="605" t="s">
        <v>464</v>
      </c>
      <c r="I26" s="606">
        <v>44</v>
      </c>
      <c r="J26" s="607">
        <v>0.3833333333333333</v>
      </c>
      <c r="K26" s="606">
        <v>21.4</v>
      </c>
      <c r="L26" s="606">
        <v>68</v>
      </c>
      <c r="M26" s="606">
        <v>3</v>
      </c>
      <c r="N26" s="605" t="s">
        <v>464</v>
      </c>
      <c r="O26" s="606">
        <v>28</v>
      </c>
      <c r="P26" s="602">
        <v>1016.9</v>
      </c>
      <c r="Q26" s="606">
        <v>27.4</v>
      </c>
      <c r="R26" s="606">
        <v>46</v>
      </c>
      <c r="S26" s="606"/>
      <c r="T26" s="605" t="s">
        <v>468</v>
      </c>
      <c r="U26" s="606">
        <v>22</v>
      </c>
      <c r="V26" s="618">
        <v>1014.5</v>
      </c>
    </row>
    <row r="27" spans="1:23" ht="15" thickBot="1">
      <c r="A27" s="616">
        <v>5</v>
      </c>
      <c r="B27" s="602" t="s">
        <v>469</v>
      </c>
      <c r="C27" s="606">
        <v>16.3</v>
      </c>
      <c r="D27" s="602">
        <v>28.4</v>
      </c>
      <c r="E27" s="602">
        <v>0</v>
      </c>
      <c r="F27" s="602">
        <v>6.2</v>
      </c>
      <c r="G27" s="602"/>
      <c r="H27" s="605" t="s">
        <v>57</v>
      </c>
      <c r="I27" s="606">
        <v>43</v>
      </c>
      <c r="J27" s="607">
        <v>0.48402777777777778</v>
      </c>
      <c r="K27" s="606">
        <v>20.6</v>
      </c>
      <c r="L27" s="606">
        <v>71</v>
      </c>
      <c r="M27" s="606">
        <v>5</v>
      </c>
      <c r="N27" s="605" t="s">
        <v>464</v>
      </c>
      <c r="O27" s="606">
        <v>20</v>
      </c>
      <c r="P27" s="602">
        <v>1017.8</v>
      </c>
      <c r="Q27" s="606">
        <v>27.3</v>
      </c>
      <c r="R27" s="606">
        <v>43</v>
      </c>
      <c r="S27" s="606"/>
      <c r="T27" s="605" t="s">
        <v>57</v>
      </c>
      <c r="U27" s="606">
        <v>22</v>
      </c>
      <c r="V27" s="618">
        <v>1015.2</v>
      </c>
    </row>
    <row r="28" spans="1:23" ht="15" thickBot="1">
      <c r="A28" s="616">
        <v>6</v>
      </c>
      <c r="B28" s="602" t="s">
        <v>470</v>
      </c>
      <c r="C28" s="606">
        <v>14.6</v>
      </c>
      <c r="D28" s="602">
        <v>28.6</v>
      </c>
      <c r="E28" s="602">
        <v>0</v>
      </c>
      <c r="F28" s="602">
        <v>5.6</v>
      </c>
      <c r="G28" s="602"/>
      <c r="H28" s="605" t="s">
        <v>57</v>
      </c>
      <c r="I28" s="606">
        <v>31</v>
      </c>
      <c r="J28" s="607">
        <v>0.39652777777777781</v>
      </c>
      <c r="K28" s="606">
        <v>19.5</v>
      </c>
      <c r="L28" s="606">
        <v>72</v>
      </c>
      <c r="M28" s="606">
        <v>2</v>
      </c>
      <c r="N28" s="605" t="s">
        <v>468</v>
      </c>
      <c r="O28" s="606">
        <v>19</v>
      </c>
      <c r="P28" s="602">
        <v>1018.9</v>
      </c>
      <c r="Q28" s="606">
        <v>27.6</v>
      </c>
      <c r="R28" s="606">
        <v>39</v>
      </c>
      <c r="S28" s="606"/>
      <c r="T28" s="605" t="s">
        <v>471</v>
      </c>
      <c r="U28" s="606">
        <v>13</v>
      </c>
      <c r="V28" s="618">
        <v>1015.6</v>
      </c>
    </row>
    <row r="29" spans="1:23" ht="15" thickBot="1">
      <c r="A29" s="616">
        <v>7</v>
      </c>
      <c r="B29" s="602" t="s">
        <v>472</v>
      </c>
      <c r="C29" s="606">
        <v>14.9</v>
      </c>
      <c r="D29" s="602">
        <v>28.3</v>
      </c>
      <c r="E29" s="602">
        <v>0</v>
      </c>
      <c r="F29" s="602">
        <v>5.8</v>
      </c>
      <c r="G29" s="602"/>
      <c r="H29" s="605" t="s">
        <v>57</v>
      </c>
      <c r="I29" s="606">
        <v>28</v>
      </c>
      <c r="J29" s="607">
        <v>0.51250000000000007</v>
      </c>
      <c r="K29" s="606">
        <v>20.8</v>
      </c>
      <c r="L29" s="606">
        <v>67</v>
      </c>
      <c r="M29" s="606">
        <v>1</v>
      </c>
      <c r="N29" s="605" t="s">
        <v>471</v>
      </c>
      <c r="O29" s="606">
        <v>13</v>
      </c>
      <c r="P29" s="602">
        <v>1019.2</v>
      </c>
      <c r="Q29" s="606">
        <v>27.3</v>
      </c>
      <c r="R29" s="606">
        <v>42</v>
      </c>
      <c r="S29" s="606"/>
      <c r="T29" s="605" t="s">
        <v>471</v>
      </c>
      <c r="U29" s="606">
        <v>15</v>
      </c>
      <c r="V29" s="618">
        <v>1015.6</v>
      </c>
    </row>
    <row r="30" spans="1:23" ht="15" thickBot="1">
      <c r="A30" s="616">
        <v>8</v>
      </c>
      <c r="B30" s="602" t="s">
        <v>463</v>
      </c>
      <c r="C30" s="606">
        <v>15.3</v>
      </c>
      <c r="D30" s="602">
        <v>29</v>
      </c>
      <c r="E30" s="602">
        <v>0</v>
      </c>
      <c r="F30" s="602">
        <v>5.6</v>
      </c>
      <c r="G30" s="602"/>
      <c r="H30" s="609" t="s">
        <v>57</v>
      </c>
      <c r="I30" s="608">
        <v>26</v>
      </c>
      <c r="J30" s="613">
        <v>0.42499999999999999</v>
      </c>
      <c r="K30" s="606">
        <v>20.100000000000001</v>
      </c>
      <c r="L30" s="606">
        <v>69</v>
      </c>
      <c r="M30" s="606">
        <v>4</v>
      </c>
      <c r="N30" s="605" t="s">
        <v>468</v>
      </c>
      <c r="O30" s="606">
        <v>15</v>
      </c>
      <c r="P30" s="602">
        <v>1020.2</v>
      </c>
      <c r="Q30" s="606">
        <v>27.7</v>
      </c>
      <c r="R30" s="606">
        <v>36</v>
      </c>
      <c r="S30" s="606"/>
      <c r="T30" s="609" t="s">
        <v>57</v>
      </c>
      <c r="U30" s="608">
        <v>9</v>
      </c>
      <c r="V30" s="618">
        <v>1016.8</v>
      </c>
    </row>
    <row r="31" spans="1:23" ht="15" thickBot="1">
      <c r="A31" s="616">
        <v>9</v>
      </c>
      <c r="B31" s="602" t="s">
        <v>465</v>
      </c>
      <c r="C31" s="606">
        <v>16.2</v>
      </c>
      <c r="D31" s="602">
        <v>29</v>
      </c>
      <c r="E31" s="602">
        <v>0</v>
      </c>
      <c r="F31" s="602">
        <v>6.2</v>
      </c>
      <c r="G31" s="602"/>
      <c r="H31" s="605" t="s">
        <v>473</v>
      </c>
      <c r="I31" s="606">
        <v>30</v>
      </c>
      <c r="J31" s="607">
        <v>0.43888888888888888</v>
      </c>
      <c r="K31" s="606">
        <v>21.1</v>
      </c>
      <c r="L31" s="606">
        <v>73</v>
      </c>
      <c r="M31" s="606">
        <v>6</v>
      </c>
      <c r="N31" s="605" t="s">
        <v>468</v>
      </c>
      <c r="O31" s="606">
        <v>13</v>
      </c>
      <c r="P31" s="602">
        <v>1020.2</v>
      </c>
      <c r="Q31" s="606">
        <v>28.2</v>
      </c>
      <c r="R31" s="606">
        <v>39</v>
      </c>
      <c r="S31" s="606"/>
      <c r="T31" s="605" t="s">
        <v>57</v>
      </c>
      <c r="U31" s="606">
        <v>15</v>
      </c>
      <c r="V31" s="618">
        <v>1016.8</v>
      </c>
    </row>
    <row r="32" spans="1:23" ht="15" thickBot="1">
      <c r="A32" s="619">
        <v>10</v>
      </c>
      <c r="B32" s="602" t="s">
        <v>466</v>
      </c>
      <c r="C32" s="606">
        <v>16.2</v>
      </c>
      <c r="D32" s="602">
        <v>28.6</v>
      </c>
      <c r="E32" s="602">
        <v>0</v>
      </c>
      <c r="F32" s="602">
        <v>5.4</v>
      </c>
      <c r="G32" s="602"/>
      <c r="H32" s="608" t="s">
        <v>57</v>
      </c>
      <c r="I32" s="608">
        <v>26</v>
      </c>
      <c r="J32" s="613">
        <v>0.35486111111111113</v>
      </c>
      <c r="K32" s="606">
        <v>20.5</v>
      </c>
      <c r="L32" s="606">
        <v>71</v>
      </c>
      <c r="M32" s="606">
        <v>3</v>
      </c>
      <c r="N32" s="606" t="s">
        <v>468</v>
      </c>
      <c r="O32" s="606">
        <v>13</v>
      </c>
      <c r="P32" s="602">
        <v>1019.1</v>
      </c>
      <c r="Q32" s="606">
        <v>27.2</v>
      </c>
      <c r="R32" s="606">
        <v>43</v>
      </c>
      <c r="S32" s="606"/>
      <c r="T32" s="606" t="s">
        <v>57</v>
      </c>
      <c r="U32" s="606">
        <v>11</v>
      </c>
      <c r="V32" s="618">
        <v>1015.8</v>
      </c>
    </row>
    <row r="33" spans="1:23" ht="15" thickBot="1">
      <c r="A33" s="616">
        <v>11</v>
      </c>
      <c r="B33" s="602" t="s">
        <v>467</v>
      </c>
      <c r="C33" s="606">
        <v>16.3</v>
      </c>
      <c r="D33" s="602">
        <v>29.5</v>
      </c>
      <c r="E33" s="602">
        <v>0</v>
      </c>
      <c r="F33" s="602">
        <v>5.4</v>
      </c>
      <c r="G33" s="602"/>
      <c r="H33" s="605" t="s">
        <v>471</v>
      </c>
      <c r="I33" s="606">
        <v>35</v>
      </c>
      <c r="J33" s="607">
        <v>0.75555555555555554</v>
      </c>
      <c r="K33" s="606">
        <v>21.2</v>
      </c>
      <c r="L33" s="606">
        <v>67</v>
      </c>
      <c r="M33" s="606">
        <v>3</v>
      </c>
      <c r="N33" s="605" t="s">
        <v>471</v>
      </c>
      <c r="O33" s="606">
        <v>11</v>
      </c>
      <c r="P33" s="602">
        <v>1018.8</v>
      </c>
      <c r="Q33" s="606">
        <v>27.9</v>
      </c>
      <c r="R33" s="606">
        <v>37</v>
      </c>
      <c r="S33" s="606"/>
      <c r="T33" s="605" t="s">
        <v>468</v>
      </c>
      <c r="U33" s="606">
        <v>13</v>
      </c>
      <c r="V33" s="618">
        <v>1016.1</v>
      </c>
    </row>
    <row r="34" spans="1:23" ht="15" thickBot="1">
      <c r="A34" s="616">
        <v>12</v>
      </c>
      <c r="B34" s="602" t="s">
        <v>469</v>
      </c>
      <c r="C34" s="606">
        <v>14.1</v>
      </c>
      <c r="D34" s="602">
        <v>28.2</v>
      </c>
      <c r="E34" s="602">
        <v>0</v>
      </c>
      <c r="F34" s="602">
        <v>5.6</v>
      </c>
      <c r="G34" s="602"/>
      <c r="H34" s="605" t="s">
        <v>57</v>
      </c>
      <c r="I34" s="606">
        <v>35</v>
      </c>
      <c r="J34" s="607">
        <v>0.59305555555555556</v>
      </c>
      <c r="K34" s="606">
        <v>20.9</v>
      </c>
      <c r="L34" s="606">
        <v>62</v>
      </c>
      <c r="M34" s="606">
        <v>1</v>
      </c>
      <c r="N34" s="605" t="s">
        <v>471</v>
      </c>
      <c r="O34" s="606">
        <v>17</v>
      </c>
      <c r="P34" s="602">
        <v>1018.8</v>
      </c>
      <c r="Q34" s="606">
        <v>27.6</v>
      </c>
      <c r="R34" s="606">
        <v>38</v>
      </c>
      <c r="S34" s="606"/>
      <c r="T34" s="605" t="s">
        <v>57</v>
      </c>
      <c r="U34" s="606">
        <v>24</v>
      </c>
      <c r="V34" s="618">
        <v>1015</v>
      </c>
    </row>
    <row r="35" spans="1:23" ht="15" thickBot="1">
      <c r="A35" s="616">
        <v>13</v>
      </c>
      <c r="B35" s="602" t="s">
        <v>470</v>
      </c>
      <c r="C35" s="606">
        <v>12.4</v>
      </c>
      <c r="D35" s="602">
        <v>28.9</v>
      </c>
      <c r="E35" s="602">
        <v>0</v>
      </c>
      <c r="F35" s="602">
        <v>5.6</v>
      </c>
      <c r="G35" s="602"/>
      <c r="H35" s="605" t="s">
        <v>468</v>
      </c>
      <c r="I35" s="606">
        <v>28</v>
      </c>
      <c r="J35" s="607">
        <v>0.51736111111111105</v>
      </c>
      <c r="K35" s="606">
        <v>19.7</v>
      </c>
      <c r="L35" s="606">
        <v>68</v>
      </c>
      <c r="M35" s="608">
        <v>0</v>
      </c>
      <c r="N35" s="605" t="s">
        <v>471</v>
      </c>
      <c r="O35" s="606">
        <v>11</v>
      </c>
      <c r="P35" s="602">
        <v>1014.7</v>
      </c>
      <c r="Q35" s="606">
        <v>28.1</v>
      </c>
      <c r="R35" s="606">
        <v>37</v>
      </c>
      <c r="S35" s="606"/>
      <c r="T35" s="605" t="s">
        <v>57</v>
      </c>
      <c r="U35" s="606">
        <v>15</v>
      </c>
      <c r="V35" s="618">
        <v>1010</v>
      </c>
    </row>
    <row r="36" spans="1:23" ht="15" thickBot="1">
      <c r="A36" s="616">
        <v>14</v>
      </c>
      <c r="B36" s="602" t="s">
        <v>472</v>
      </c>
      <c r="C36" s="606">
        <v>13.3</v>
      </c>
      <c r="D36" s="602">
        <v>30.6</v>
      </c>
      <c r="E36" s="602">
        <v>0</v>
      </c>
      <c r="F36" s="602">
        <v>5.6</v>
      </c>
      <c r="G36" s="602"/>
      <c r="H36" s="605" t="s">
        <v>464</v>
      </c>
      <c r="I36" s="606">
        <v>37</v>
      </c>
      <c r="J36" s="607">
        <v>0.83124999999999993</v>
      </c>
      <c r="K36" s="606">
        <v>20</v>
      </c>
      <c r="L36" s="606">
        <v>71</v>
      </c>
      <c r="M36" s="606">
        <v>1</v>
      </c>
      <c r="N36" s="605" t="s">
        <v>57</v>
      </c>
      <c r="O36" s="606">
        <v>7</v>
      </c>
      <c r="P36" s="602">
        <v>1011.2</v>
      </c>
      <c r="Q36" s="606">
        <v>29.7</v>
      </c>
      <c r="R36" s="606">
        <v>34</v>
      </c>
      <c r="S36" s="606"/>
      <c r="T36" s="605" t="s">
        <v>464</v>
      </c>
      <c r="U36" s="606">
        <v>20</v>
      </c>
      <c r="V36" s="618">
        <v>1008.4</v>
      </c>
    </row>
    <row r="37" spans="1:23" ht="15" thickBot="1">
      <c r="A37" s="616">
        <v>15</v>
      </c>
      <c r="B37" s="602" t="s">
        <v>463</v>
      </c>
      <c r="C37" s="606">
        <v>15.8</v>
      </c>
      <c r="D37" s="602">
        <v>31</v>
      </c>
      <c r="E37" s="602">
        <v>0</v>
      </c>
      <c r="F37" s="602">
        <v>6.6</v>
      </c>
      <c r="G37" s="602"/>
      <c r="H37" s="605" t="s">
        <v>471</v>
      </c>
      <c r="I37" s="606">
        <v>31</v>
      </c>
      <c r="J37" s="607">
        <v>0.4236111111111111</v>
      </c>
      <c r="K37" s="603">
        <v>22</v>
      </c>
      <c r="L37" s="606">
        <v>71</v>
      </c>
      <c r="M37" s="608">
        <v>0</v>
      </c>
      <c r="N37" s="605" t="s">
        <v>468</v>
      </c>
      <c r="O37" s="606">
        <v>9</v>
      </c>
      <c r="P37" s="602">
        <v>1014.7</v>
      </c>
      <c r="Q37" s="606">
        <v>30.4</v>
      </c>
      <c r="R37" s="606">
        <v>44</v>
      </c>
      <c r="S37" s="606"/>
      <c r="T37" s="605" t="s">
        <v>464</v>
      </c>
      <c r="U37" s="606">
        <v>15</v>
      </c>
      <c r="V37" s="618">
        <v>1012.7</v>
      </c>
    </row>
    <row r="38" spans="1:23" ht="15" thickBot="1">
      <c r="A38" s="616">
        <v>16</v>
      </c>
      <c r="B38" s="602" t="s">
        <v>465</v>
      </c>
      <c r="C38" s="606">
        <v>16.100000000000001</v>
      </c>
      <c r="D38" s="610">
        <v>32.9</v>
      </c>
      <c r="E38" s="602">
        <v>0</v>
      </c>
      <c r="F38" s="602">
        <v>5.6</v>
      </c>
      <c r="G38" s="602"/>
      <c r="H38" s="605" t="s">
        <v>474</v>
      </c>
      <c r="I38" s="606">
        <v>37</v>
      </c>
      <c r="J38" s="607">
        <v>0.59583333333333333</v>
      </c>
      <c r="K38" s="606">
        <v>21.5</v>
      </c>
      <c r="L38" s="606">
        <v>71</v>
      </c>
      <c r="M38" s="606">
        <v>1</v>
      </c>
      <c r="N38" s="605" t="s">
        <v>57</v>
      </c>
      <c r="O38" s="606">
        <v>7</v>
      </c>
      <c r="P38" s="602">
        <v>1014.5</v>
      </c>
      <c r="Q38" s="603">
        <v>31.8</v>
      </c>
      <c r="R38" s="606">
        <v>36</v>
      </c>
      <c r="S38" s="606"/>
      <c r="T38" s="605" t="s">
        <v>474</v>
      </c>
      <c r="U38" s="606">
        <v>20</v>
      </c>
      <c r="V38" s="618">
        <v>1009.8</v>
      </c>
    </row>
    <row r="39" spans="1:23" ht="15" thickBot="1">
      <c r="A39" s="619">
        <v>17</v>
      </c>
      <c r="B39" s="602" t="s">
        <v>466</v>
      </c>
      <c r="C39" s="606">
        <v>12.8</v>
      </c>
      <c r="D39" s="602">
        <v>26.9</v>
      </c>
      <c r="E39" s="602">
        <v>0</v>
      </c>
      <c r="F39" s="602">
        <v>4.8</v>
      </c>
      <c r="G39" s="602"/>
      <c r="H39" s="606" t="s">
        <v>464</v>
      </c>
      <c r="I39" s="606">
        <v>35</v>
      </c>
      <c r="J39" s="607">
        <v>0.89027777777777783</v>
      </c>
      <c r="K39" s="606">
        <v>20.6</v>
      </c>
      <c r="L39" s="608">
        <v>46</v>
      </c>
      <c r="M39" s="606">
        <v>1</v>
      </c>
      <c r="N39" s="606" t="s">
        <v>475</v>
      </c>
      <c r="O39" s="606">
        <v>13</v>
      </c>
      <c r="P39" s="602">
        <v>1012.3</v>
      </c>
      <c r="Q39" s="606">
        <v>26.3</v>
      </c>
      <c r="R39" s="606">
        <v>24</v>
      </c>
      <c r="S39" s="606"/>
      <c r="T39" s="606" t="s">
        <v>476</v>
      </c>
      <c r="U39" s="606">
        <v>17</v>
      </c>
      <c r="V39" s="618">
        <v>1011.8</v>
      </c>
    </row>
    <row r="40" spans="1:23" ht="18.600000000000001" thickBot="1">
      <c r="A40" s="616">
        <v>18</v>
      </c>
      <c r="B40" s="602" t="s">
        <v>467</v>
      </c>
      <c r="C40" s="608">
        <v>10.7</v>
      </c>
      <c r="D40" s="602">
        <v>27.3</v>
      </c>
      <c r="E40" s="602">
        <v>0</v>
      </c>
      <c r="F40" s="610">
        <v>8</v>
      </c>
      <c r="G40" s="602"/>
      <c r="H40" s="605" t="s">
        <v>464</v>
      </c>
      <c r="I40" s="606">
        <v>41</v>
      </c>
      <c r="J40" s="607">
        <v>0.8881944444444444</v>
      </c>
      <c r="K40" s="625">
        <v>16.600000000000001</v>
      </c>
      <c r="L40" s="622">
        <v>67</v>
      </c>
      <c r="M40" s="622">
        <v>1</v>
      </c>
      <c r="N40" s="626" t="s">
        <v>468</v>
      </c>
      <c r="O40" s="622">
        <v>22</v>
      </c>
      <c r="P40" s="623">
        <v>1018.5</v>
      </c>
      <c r="Q40" s="606">
        <v>26.3</v>
      </c>
      <c r="R40" s="606">
        <v>28</v>
      </c>
      <c r="S40" s="606"/>
      <c r="T40" s="609" t="s">
        <v>476</v>
      </c>
      <c r="U40" s="608">
        <v>9</v>
      </c>
      <c r="V40" s="618">
        <v>1015.9</v>
      </c>
      <c r="W40" s="624" t="s">
        <v>138</v>
      </c>
    </row>
    <row r="41" spans="1:23" ht="15" thickBot="1">
      <c r="A41" s="616">
        <v>19</v>
      </c>
      <c r="B41" s="602" t="s">
        <v>469</v>
      </c>
      <c r="C41" s="606">
        <v>13.7</v>
      </c>
      <c r="D41" s="602">
        <v>28.2</v>
      </c>
      <c r="E41" s="602">
        <v>0</v>
      </c>
      <c r="F41" s="602">
        <v>5.6</v>
      </c>
      <c r="G41" s="602"/>
      <c r="H41" s="605" t="s">
        <v>464</v>
      </c>
      <c r="I41" s="606">
        <v>46</v>
      </c>
      <c r="J41" s="607">
        <v>0.80763888888888891</v>
      </c>
      <c r="K41" s="606">
        <v>18.600000000000001</v>
      </c>
      <c r="L41" s="606">
        <v>65</v>
      </c>
      <c r="M41" s="606">
        <v>3</v>
      </c>
      <c r="N41" s="605" t="s">
        <v>468</v>
      </c>
      <c r="O41" s="606">
        <v>19</v>
      </c>
      <c r="P41" s="602">
        <v>1021.1</v>
      </c>
      <c r="Q41" s="606">
        <v>27.4</v>
      </c>
      <c r="R41" s="606">
        <v>34</v>
      </c>
      <c r="S41" s="606"/>
      <c r="T41" s="605" t="s">
        <v>57</v>
      </c>
      <c r="U41" s="606">
        <v>13</v>
      </c>
      <c r="V41" s="618">
        <v>1018.3</v>
      </c>
    </row>
    <row r="42" spans="1:23" ht="15" thickBot="1">
      <c r="A42" s="616">
        <v>20</v>
      </c>
      <c r="B42" s="602" t="s">
        <v>470</v>
      </c>
      <c r="C42" s="606">
        <v>13.1</v>
      </c>
      <c r="D42" s="602">
        <v>28.9</v>
      </c>
      <c r="E42" s="602">
        <v>0</v>
      </c>
      <c r="F42" s="602">
        <v>5.8</v>
      </c>
      <c r="G42" s="602"/>
      <c r="H42" s="605" t="s">
        <v>57</v>
      </c>
      <c r="I42" s="606">
        <v>31</v>
      </c>
      <c r="J42" s="607">
        <v>0.92569444444444438</v>
      </c>
      <c r="K42" s="606">
        <v>18.600000000000001</v>
      </c>
      <c r="L42" s="606">
        <v>63</v>
      </c>
      <c r="M42" s="606">
        <v>2</v>
      </c>
      <c r="N42" s="605" t="s">
        <v>471</v>
      </c>
      <c r="O42" s="606">
        <v>9</v>
      </c>
      <c r="P42" s="610">
        <v>1023.1</v>
      </c>
      <c r="Q42" s="606">
        <v>27.7</v>
      </c>
      <c r="R42" s="606">
        <v>29</v>
      </c>
      <c r="S42" s="606"/>
      <c r="T42" s="609" t="s">
        <v>56</v>
      </c>
      <c r="U42" s="608">
        <v>9</v>
      </c>
      <c r="V42" s="620">
        <v>1018.9</v>
      </c>
    </row>
    <row r="43" spans="1:23" ht="15" thickBot="1">
      <c r="A43" s="616">
        <v>21</v>
      </c>
      <c r="B43" s="602" t="s">
        <v>472</v>
      </c>
      <c r="C43" s="606">
        <v>13.1</v>
      </c>
      <c r="D43" s="602">
        <v>29.7</v>
      </c>
      <c r="E43" s="602">
        <v>0</v>
      </c>
      <c r="F43" s="602">
        <v>5</v>
      </c>
      <c r="G43" s="602"/>
      <c r="H43" s="605" t="s">
        <v>258</v>
      </c>
      <c r="I43" s="606">
        <v>35</v>
      </c>
      <c r="J43" s="607">
        <v>0.56180555555555556</v>
      </c>
      <c r="K43" s="606">
        <v>19.8</v>
      </c>
      <c r="L43" s="606">
        <v>58</v>
      </c>
      <c r="M43" s="606">
        <v>1</v>
      </c>
      <c r="N43" s="605" t="s">
        <v>57</v>
      </c>
      <c r="O43" s="606">
        <v>15</v>
      </c>
      <c r="P43" s="602">
        <v>1020.1</v>
      </c>
      <c r="Q43" s="606">
        <v>28.7</v>
      </c>
      <c r="R43" s="606">
        <v>33</v>
      </c>
      <c r="S43" s="606"/>
      <c r="T43" s="605" t="s">
        <v>258</v>
      </c>
      <c r="U43" s="606">
        <v>17</v>
      </c>
      <c r="V43" s="618">
        <v>1014.5</v>
      </c>
    </row>
    <row r="44" spans="1:23" ht="15" thickBot="1">
      <c r="A44" s="616">
        <v>22</v>
      </c>
      <c r="B44" s="602" t="s">
        <v>463</v>
      </c>
      <c r="C44" s="606">
        <v>16.7</v>
      </c>
      <c r="D44" s="602">
        <v>29.6</v>
      </c>
      <c r="E44" s="602">
        <v>0</v>
      </c>
      <c r="F44" s="602">
        <v>4.8</v>
      </c>
      <c r="G44" s="602"/>
      <c r="H44" s="605" t="s">
        <v>477</v>
      </c>
      <c r="I44" s="606">
        <v>33</v>
      </c>
      <c r="J44" s="607">
        <v>0.67847222222222225</v>
      </c>
      <c r="K44" s="606">
        <v>21.4</v>
      </c>
      <c r="L44" s="606">
        <v>73</v>
      </c>
      <c r="M44" s="606">
        <v>7</v>
      </c>
      <c r="N44" s="609" t="s">
        <v>468</v>
      </c>
      <c r="O44" s="608">
        <v>6</v>
      </c>
      <c r="P44" s="602">
        <v>1019.1</v>
      </c>
      <c r="Q44" s="606">
        <v>26.7</v>
      </c>
      <c r="R44" s="606">
        <v>55</v>
      </c>
      <c r="S44" s="606"/>
      <c r="T44" s="605" t="s">
        <v>478</v>
      </c>
      <c r="U44" s="606">
        <v>17</v>
      </c>
      <c r="V44" s="618">
        <v>1016</v>
      </c>
    </row>
    <row r="45" spans="1:23" ht="15" thickBot="1">
      <c r="A45" s="616">
        <v>23</v>
      </c>
      <c r="B45" s="602" t="s">
        <v>465</v>
      </c>
      <c r="C45" s="606">
        <v>17.399999999999999</v>
      </c>
      <c r="D45" s="602">
        <v>29.2</v>
      </c>
      <c r="E45" s="602">
        <v>5</v>
      </c>
      <c r="F45" s="602">
        <v>2.2000000000000002</v>
      </c>
      <c r="G45" s="602"/>
      <c r="H45" s="605" t="s">
        <v>56</v>
      </c>
      <c r="I45" s="606">
        <v>44</v>
      </c>
      <c r="J45" s="607">
        <v>0.2638888888888889</v>
      </c>
      <c r="K45" s="606">
        <v>19</v>
      </c>
      <c r="L45" s="606">
        <v>91</v>
      </c>
      <c r="M45" s="606">
        <v>7</v>
      </c>
      <c r="N45" s="605" t="s">
        <v>479</v>
      </c>
      <c r="O45" s="606">
        <v>9</v>
      </c>
      <c r="P45" s="602">
        <v>1018.1</v>
      </c>
      <c r="Q45" s="606">
        <v>27.9</v>
      </c>
      <c r="R45" s="606">
        <v>63</v>
      </c>
      <c r="S45" s="606"/>
      <c r="T45" s="609" t="s">
        <v>477</v>
      </c>
      <c r="U45" s="608">
        <v>9</v>
      </c>
      <c r="V45" s="618">
        <v>1014.8</v>
      </c>
    </row>
    <row r="46" spans="1:23" ht="15" thickBot="1">
      <c r="A46" s="616">
        <v>24</v>
      </c>
      <c r="B46" s="602" t="s">
        <v>466</v>
      </c>
      <c r="C46" s="606">
        <v>15.8</v>
      </c>
      <c r="D46" s="602"/>
      <c r="E46" s="602">
        <v>0.4</v>
      </c>
      <c r="F46" s="602">
        <v>2</v>
      </c>
      <c r="G46" s="602"/>
      <c r="H46" s="605"/>
      <c r="I46" s="606"/>
      <c r="J46" s="602"/>
      <c r="K46" s="606">
        <v>21.9</v>
      </c>
      <c r="L46" s="606">
        <v>85</v>
      </c>
      <c r="M46" s="606">
        <v>3</v>
      </c>
      <c r="N46" s="609" t="s">
        <v>468</v>
      </c>
      <c r="O46" s="608">
        <v>6</v>
      </c>
      <c r="P46" s="602">
        <v>1016.3</v>
      </c>
      <c r="Q46" s="606">
        <v>31.7</v>
      </c>
      <c r="R46" s="608">
        <v>23</v>
      </c>
      <c r="S46" s="606"/>
      <c r="T46" s="605" t="s">
        <v>478</v>
      </c>
      <c r="U46" s="606">
        <v>24</v>
      </c>
      <c r="V46" s="618">
        <v>1012.5</v>
      </c>
    </row>
    <row r="47" spans="1:23" ht="15" thickBot="1">
      <c r="A47" s="753" t="s">
        <v>480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5"/>
    </row>
  </sheetData>
  <mergeCells count="26">
    <mergeCell ref="A20:A22"/>
    <mergeCell ref="B20:B22"/>
    <mergeCell ref="Q2:V2"/>
    <mergeCell ref="H4:I4"/>
    <mergeCell ref="T4:U4"/>
    <mergeCell ref="C20:D20"/>
    <mergeCell ref="E20:E21"/>
    <mergeCell ref="N17:O17"/>
    <mergeCell ref="G20:G21"/>
    <mergeCell ref="N4:O4"/>
    <mergeCell ref="A47:V47"/>
    <mergeCell ref="A2:A4"/>
    <mergeCell ref="B2:B4"/>
    <mergeCell ref="C2:D2"/>
    <mergeCell ref="E2:E3"/>
    <mergeCell ref="F2:F3"/>
    <mergeCell ref="H20:J20"/>
    <mergeCell ref="K20:P20"/>
    <mergeCell ref="Q20:V20"/>
    <mergeCell ref="H22:I22"/>
    <mergeCell ref="N22:O22"/>
    <mergeCell ref="T22:U22"/>
    <mergeCell ref="G2:G3"/>
    <mergeCell ref="H2:J2"/>
    <mergeCell ref="K2:P2"/>
    <mergeCell ref="F20:F2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9"/>
  <sheetViews>
    <sheetView topLeftCell="A43" zoomScaleNormal="100" workbookViewId="0">
      <selection activeCell="D56" sqref="D56"/>
    </sheetView>
  </sheetViews>
  <sheetFormatPr defaultColWidth="9.109375" defaultRowHeight="13.8"/>
  <cols>
    <col min="1" max="1" width="13" style="28" customWidth="1"/>
    <col min="2" max="2" width="21.109375" style="28" customWidth="1"/>
    <col min="3" max="3" width="23.5546875" style="28" customWidth="1"/>
    <col min="4" max="4" width="15.88671875" style="28" customWidth="1"/>
    <col min="5" max="5" width="15.44140625" style="28" customWidth="1"/>
    <col min="6" max="6" width="14.109375" style="28" customWidth="1"/>
    <col min="7" max="7" width="15.109375" style="28" customWidth="1"/>
    <col min="8" max="8" width="12.88671875" style="28" customWidth="1"/>
    <col min="9" max="15" width="5.6640625" style="28" customWidth="1"/>
    <col min="16" max="16" width="7.88671875" style="28" customWidth="1"/>
    <col min="17" max="19" width="5.6640625" style="28" customWidth="1"/>
    <col min="20" max="20" width="9" style="28" customWidth="1"/>
    <col min="21" max="25" width="4.33203125" style="28" customWidth="1"/>
    <col min="26" max="40" width="3.44140625" style="28" customWidth="1"/>
    <col min="41" max="16384" width="9.109375" style="28"/>
  </cols>
  <sheetData>
    <row r="1" spans="1:25" ht="17.399999999999999">
      <c r="B1" s="137" t="s">
        <v>77</v>
      </c>
      <c r="C1" s="27" t="str">
        <f>+'NGA Protocol'!C1</f>
        <v>Fungicides for powdery mildew in Mungbean</v>
      </c>
      <c r="E1" s="31"/>
      <c r="F1" s="31"/>
      <c r="G1" s="31"/>
      <c r="H1" s="31"/>
      <c r="I1" s="31"/>
      <c r="L1" s="27"/>
      <c r="M1" s="27"/>
      <c r="N1" s="31"/>
      <c r="O1" s="31"/>
      <c r="P1" s="31"/>
      <c r="T1" s="29"/>
      <c r="Y1" s="1"/>
    </row>
    <row r="2" spans="1:25">
      <c r="B2" s="16" t="s">
        <v>19</v>
      </c>
      <c r="C2" s="138" t="s">
        <v>1</v>
      </c>
      <c r="E2" s="31"/>
      <c r="F2" s="31"/>
      <c r="G2" s="31"/>
      <c r="H2" s="31"/>
      <c r="I2" s="31"/>
      <c r="L2" s="149"/>
      <c r="M2" s="149"/>
      <c r="N2" s="31"/>
      <c r="O2" s="31"/>
      <c r="P2" s="31"/>
      <c r="T2" s="29"/>
      <c r="Y2" s="29"/>
    </row>
    <row r="3" spans="1:25" ht="15" customHeight="1">
      <c r="B3" s="16" t="s">
        <v>20</v>
      </c>
      <c r="C3" s="139" t="s">
        <v>1</v>
      </c>
      <c r="E3" s="31"/>
      <c r="F3" s="31"/>
      <c r="G3" s="31"/>
      <c r="H3" s="31"/>
      <c r="I3" s="31"/>
      <c r="L3" s="27"/>
      <c r="M3" s="26"/>
      <c r="N3" s="31"/>
      <c r="O3" s="31"/>
      <c r="P3" s="31"/>
      <c r="T3" s="29"/>
      <c r="Y3" s="29"/>
    </row>
    <row r="4" spans="1:25" ht="14.4">
      <c r="B4" s="16" t="s">
        <v>21</v>
      </c>
      <c r="C4" s="140" t="s">
        <v>1</v>
      </c>
      <c r="E4" s="31"/>
      <c r="F4" s="31"/>
      <c r="G4" s="31"/>
      <c r="H4" s="31"/>
      <c r="I4" s="31"/>
      <c r="L4" s="27"/>
      <c r="M4" s="27"/>
      <c r="N4" s="31"/>
      <c r="O4" s="31"/>
      <c r="P4" s="31"/>
      <c r="T4" s="29"/>
      <c r="U4" s="29"/>
    </row>
    <row r="5" spans="1:25" ht="15" customHeight="1">
      <c r="B5" s="16" t="s">
        <v>22</v>
      </c>
      <c r="C5" s="139" t="s">
        <v>1</v>
      </c>
      <c r="E5" s="31"/>
      <c r="F5" s="31"/>
      <c r="G5" s="31"/>
      <c r="H5" s="31"/>
      <c r="I5" s="31"/>
      <c r="L5" s="150"/>
      <c r="M5" s="150"/>
      <c r="N5" s="27"/>
      <c r="O5" s="27"/>
      <c r="P5" s="27"/>
      <c r="T5" s="29"/>
      <c r="U5" s="29"/>
    </row>
    <row r="6" spans="1:25" ht="15" customHeight="1">
      <c r="A6" s="31"/>
      <c r="B6" s="16" t="s">
        <v>79</v>
      </c>
      <c r="C6" s="138" t="s">
        <v>1</v>
      </c>
      <c r="E6" s="31"/>
      <c r="F6" s="31"/>
      <c r="G6" s="8"/>
      <c r="H6" s="31"/>
      <c r="I6" s="31"/>
      <c r="J6" s="31"/>
      <c r="K6" s="26"/>
      <c r="L6" s="30"/>
      <c r="M6" s="27"/>
      <c r="N6" s="27"/>
      <c r="O6" s="27"/>
      <c r="P6" s="27"/>
      <c r="T6" s="29"/>
      <c r="U6" s="29"/>
    </row>
    <row r="7" spans="1:25" ht="15" customHeight="1">
      <c r="A7" s="31"/>
      <c r="B7" s="16" t="s">
        <v>146</v>
      </c>
      <c r="C7" s="149" t="s">
        <v>1</v>
      </c>
      <c r="E7" s="31"/>
      <c r="F7" s="31"/>
      <c r="G7" s="8"/>
      <c r="H7" s="31"/>
      <c r="I7" s="31"/>
      <c r="J7" s="31"/>
      <c r="K7" s="26"/>
      <c r="L7" s="30"/>
      <c r="M7" s="27"/>
      <c r="N7" s="27"/>
      <c r="O7" s="27"/>
      <c r="P7" s="27"/>
      <c r="Q7" s="157"/>
      <c r="R7" s="157"/>
      <c r="S7" s="164"/>
      <c r="T7" s="29"/>
      <c r="U7" s="29"/>
    </row>
    <row r="8" spans="1:25" ht="15" customHeight="1">
      <c r="A8" s="31"/>
      <c r="B8" s="16" t="s">
        <v>31</v>
      </c>
      <c r="C8" s="141" t="s">
        <v>1</v>
      </c>
      <c r="E8" s="31"/>
      <c r="F8" s="31"/>
      <c r="G8" s="8"/>
      <c r="H8" s="31"/>
      <c r="I8" s="31"/>
      <c r="J8" s="31"/>
      <c r="K8" s="26"/>
      <c r="L8" s="30"/>
      <c r="M8" s="27"/>
      <c r="N8" s="27"/>
      <c r="O8" s="27"/>
      <c r="P8" s="27"/>
      <c r="Q8" s="157"/>
      <c r="R8" s="157"/>
      <c r="S8" s="164"/>
      <c r="T8" s="29"/>
      <c r="U8" s="29"/>
    </row>
    <row r="9" spans="1:25" ht="15" customHeight="1">
      <c r="A9" s="31"/>
      <c r="B9" s="16" t="s">
        <v>32</v>
      </c>
      <c r="C9" s="150" t="s">
        <v>1</v>
      </c>
      <c r="E9" s="31"/>
      <c r="F9" s="31"/>
      <c r="G9" s="8"/>
      <c r="H9" s="31"/>
      <c r="I9" s="31"/>
      <c r="J9" s="31"/>
      <c r="K9" s="26"/>
      <c r="L9" s="30"/>
      <c r="M9" s="27"/>
      <c r="N9" s="27"/>
      <c r="O9" s="27"/>
      <c r="P9" s="27"/>
      <c r="Q9" s="157"/>
      <c r="R9" s="157"/>
      <c r="S9" s="164"/>
      <c r="T9" s="29"/>
      <c r="U9" s="29"/>
    </row>
    <row r="10" spans="1:25" ht="15" customHeight="1">
      <c r="A10" s="31"/>
      <c r="B10" s="142"/>
      <c r="C10" s="142"/>
      <c r="E10" s="31"/>
      <c r="F10" s="31"/>
      <c r="G10" s="8"/>
      <c r="H10" s="31"/>
      <c r="I10" s="31"/>
      <c r="J10" s="31"/>
      <c r="K10" s="26"/>
      <c r="L10" s="30"/>
      <c r="M10" s="27"/>
      <c r="N10" s="27"/>
      <c r="O10" s="27"/>
      <c r="P10" s="27"/>
      <c r="Q10" s="157"/>
      <c r="R10" s="157"/>
      <c r="S10" s="164"/>
      <c r="T10" s="29"/>
      <c r="U10" s="29"/>
    </row>
    <row r="11" spans="1:25" ht="15" customHeight="1">
      <c r="A11" s="31"/>
      <c r="B11" s="16" t="str">
        <f>'NGA Protocol'!G12</f>
        <v>Treatments</v>
      </c>
      <c r="C11" s="75">
        <f>'NGA Protocol'!H12</f>
        <v>11</v>
      </c>
      <c r="E11" s="31"/>
      <c r="F11" s="65"/>
      <c r="G11" s="8"/>
      <c r="H11" s="31"/>
      <c r="I11" s="31"/>
      <c r="J11" s="31"/>
      <c r="K11" s="26"/>
      <c r="L11" s="30"/>
      <c r="M11" s="27"/>
      <c r="N11" s="27"/>
      <c r="O11" s="27"/>
      <c r="P11" s="27"/>
      <c r="Q11" s="157"/>
      <c r="R11" s="157"/>
      <c r="S11" s="164"/>
      <c r="T11" s="29"/>
      <c r="U11" s="29"/>
    </row>
    <row r="12" spans="1:25" ht="15" customHeight="1">
      <c r="A12" s="31"/>
      <c r="B12" s="16" t="str">
        <f>'NGA Protocol'!G13</f>
        <v>Reps</v>
      </c>
      <c r="C12" s="74">
        <f>'NGA Protocol'!H13</f>
        <v>4</v>
      </c>
      <c r="E12" s="31"/>
      <c r="G12" s="8"/>
      <c r="H12" s="31"/>
      <c r="I12" s="31"/>
      <c r="J12" s="31"/>
      <c r="K12" s="26"/>
      <c r="L12" s="30"/>
      <c r="M12" s="27"/>
      <c r="N12" s="27"/>
      <c r="O12" s="27"/>
      <c r="P12" s="27"/>
      <c r="Q12" s="157"/>
      <c r="R12" s="157"/>
      <c r="S12" s="164"/>
      <c r="T12" s="29"/>
      <c r="U12" s="29"/>
    </row>
    <row r="13" spans="1:25" ht="15" customHeight="1">
      <c r="A13" s="31"/>
      <c r="B13" s="181" t="str">
        <f>'NGA Protocol'!G14</f>
        <v>Plot Size</v>
      </c>
      <c r="C13" s="183" t="str">
        <f>'NGA Protocol'!H14</f>
        <v>12 x 4 metres</v>
      </c>
      <c r="E13" s="31"/>
      <c r="G13" s="8"/>
      <c r="H13" s="31"/>
      <c r="I13" s="31"/>
      <c r="J13" s="31"/>
      <c r="K13" s="26"/>
      <c r="L13" s="30"/>
      <c r="M13" s="27"/>
      <c r="N13" s="27"/>
      <c r="O13" s="27"/>
      <c r="P13" s="27"/>
      <c r="Q13" s="157"/>
      <c r="R13" s="157"/>
      <c r="S13" s="164"/>
      <c r="T13" s="29"/>
      <c r="U13" s="29"/>
    </row>
    <row r="14" spans="1:25" ht="15" customHeight="1">
      <c r="A14" s="31"/>
      <c r="B14" s="182" t="s">
        <v>76</v>
      </c>
      <c r="C14" s="184" t="str">
        <f>'NGA Protocol'!H15</f>
        <v>44 x 48 m</v>
      </c>
      <c r="E14" s="31"/>
      <c r="G14" s="8"/>
      <c r="H14" s="31"/>
      <c r="I14" s="31"/>
      <c r="J14" s="31"/>
      <c r="K14" s="26"/>
      <c r="L14" s="30"/>
      <c r="M14" s="27"/>
      <c r="N14" s="27"/>
      <c r="O14" s="27"/>
      <c r="P14" s="27"/>
      <c r="Q14" s="157"/>
      <c r="R14" s="157"/>
      <c r="S14" s="164"/>
      <c r="T14" s="29"/>
      <c r="U14" s="29"/>
    </row>
    <row r="15" spans="1:25" ht="15" customHeight="1">
      <c r="A15" s="31"/>
      <c r="E15" s="31"/>
      <c r="G15" s="8"/>
      <c r="H15" s="31"/>
      <c r="I15" s="31"/>
      <c r="J15" s="31"/>
      <c r="K15" s="26"/>
      <c r="L15" s="30"/>
      <c r="M15" s="27"/>
      <c r="N15" s="27"/>
      <c r="O15" s="27"/>
      <c r="P15" s="27"/>
      <c r="Q15" s="157"/>
      <c r="R15" s="157"/>
      <c r="S15" s="164"/>
      <c r="T15" s="29"/>
      <c r="U15" s="29"/>
    </row>
    <row r="16" spans="1:25">
      <c r="A16" s="67"/>
      <c r="B16" s="65" t="s">
        <v>86</v>
      </c>
      <c r="C16" s="158" t="s">
        <v>1</v>
      </c>
      <c r="E16" s="31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</row>
    <row r="17" spans="1:33" ht="14.4">
      <c r="A17" s="67"/>
      <c r="B17" s="237" t="s">
        <v>154</v>
      </c>
      <c r="C17" s="158" t="s">
        <v>1</v>
      </c>
      <c r="E17" s="31"/>
      <c r="F17" s="235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</row>
    <row r="18" spans="1:33" ht="14.4">
      <c r="A18" s="67"/>
      <c r="B18" s="237" t="s">
        <v>155</v>
      </c>
      <c r="C18" s="158" t="s">
        <v>1</v>
      </c>
      <c r="E18" s="31"/>
      <c r="F18" s="235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</row>
    <row r="19" spans="1:33" ht="14.4">
      <c r="A19" s="67"/>
      <c r="B19" s="237" t="s">
        <v>156</v>
      </c>
      <c r="C19" s="158" t="s">
        <v>1</v>
      </c>
      <c r="E19" s="31"/>
      <c r="F19" s="235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</row>
    <row r="20" spans="1:33" ht="14.4">
      <c r="A20" s="67"/>
      <c r="B20" s="237" t="s">
        <v>157</v>
      </c>
      <c r="C20" s="158" t="s">
        <v>1</v>
      </c>
      <c r="E20" s="31"/>
      <c r="F20" s="235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</row>
    <row r="21" spans="1:33" ht="14.4">
      <c r="A21" s="67"/>
      <c r="B21" s="237" t="s">
        <v>158</v>
      </c>
      <c r="C21" s="158" t="s">
        <v>1</v>
      </c>
      <c r="E21" s="31"/>
      <c r="F21" s="235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</row>
    <row r="22" spans="1:33" ht="14.4">
      <c r="A22" s="67"/>
      <c r="B22" s="237" t="s">
        <v>159</v>
      </c>
      <c r="C22" s="158" t="s">
        <v>1</v>
      </c>
      <c r="E22" s="31"/>
      <c r="F22" s="235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 spans="1:33" ht="15" customHeight="1">
      <c r="A23" s="31"/>
      <c r="B23" s="65" t="s">
        <v>23</v>
      </c>
      <c r="C23" s="158" t="s">
        <v>1</v>
      </c>
      <c r="E23" s="27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</row>
    <row r="24" spans="1:33" ht="14.4">
      <c r="A24" s="37"/>
      <c r="B24" s="26"/>
      <c r="C24" s="26"/>
      <c r="D24" s="30"/>
      <c r="E24" s="27"/>
      <c r="F24" s="236"/>
      <c r="G24" s="27"/>
      <c r="H24" s="27"/>
      <c r="I24" s="9"/>
      <c r="J24" s="8"/>
      <c r="K24" s="27"/>
      <c r="L24" s="27"/>
      <c r="M24" s="27"/>
      <c r="N24" s="27"/>
      <c r="O24" s="27"/>
      <c r="P24" s="27"/>
      <c r="Q24" s="27"/>
      <c r="R24" s="27"/>
      <c r="S24" s="27"/>
      <c r="AG24" s="52"/>
    </row>
    <row r="25" spans="1:33" ht="15">
      <c r="A25" s="37"/>
      <c r="B25" s="174" t="s">
        <v>140</v>
      </c>
      <c r="C25" s="26"/>
      <c r="D25" s="30"/>
      <c r="E25" s="27"/>
      <c r="F25" s="27"/>
      <c r="G25" s="27"/>
      <c r="H25" s="27"/>
      <c r="I25" s="9"/>
      <c r="J25" s="8"/>
      <c r="K25" s="27"/>
      <c r="L25" s="27"/>
      <c r="M25" s="27"/>
      <c r="N25" s="27"/>
      <c r="O25" s="27"/>
      <c r="P25" s="27"/>
      <c r="Q25" s="27"/>
      <c r="R25" s="27"/>
      <c r="S25" s="27"/>
      <c r="AG25" s="52"/>
    </row>
    <row r="26" spans="1:33" ht="15">
      <c r="A26" s="37"/>
      <c r="B26" s="174" t="s">
        <v>141</v>
      </c>
      <c r="C26" s="26"/>
      <c r="D26" s="30"/>
      <c r="E26" s="27"/>
      <c r="F26" s="27"/>
      <c r="G26" s="27"/>
      <c r="H26" s="27"/>
      <c r="I26" s="9"/>
      <c r="J26" s="8"/>
      <c r="K26" s="27"/>
      <c r="L26" s="27"/>
      <c r="M26" s="27"/>
      <c r="N26" s="27"/>
      <c r="O26" s="27"/>
      <c r="P26" s="27"/>
      <c r="Q26" s="27"/>
      <c r="R26" s="27"/>
      <c r="S26" s="27"/>
      <c r="AG26" s="52"/>
    </row>
    <row r="27" spans="1:33" ht="15">
      <c r="A27" s="37"/>
      <c r="B27" s="174" t="s">
        <v>142</v>
      </c>
      <c r="C27" s="26"/>
      <c r="D27" s="30"/>
      <c r="E27" s="27"/>
      <c r="F27" s="27"/>
      <c r="G27" s="27"/>
      <c r="H27" s="27"/>
      <c r="I27" s="9"/>
      <c r="J27" s="8"/>
      <c r="K27" s="27"/>
      <c r="L27" s="27"/>
      <c r="M27" s="27"/>
      <c r="N27" s="27"/>
      <c r="O27" s="27"/>
      <c r="P27" s="27"/>
      <c r="Q27" s="27"/>
      <c r="R27" s="27"/>
      <c r="S27" s="27"/>
      <c r="AG27" s="52"/>
    </row>
    <row r="28" spans="1:33">
      <c r="A28" s="37"/>
      <c r="B28" s="26"/>
      <c r="C28" s="26"/>
      <c r="D28" s="30"/>
      <c r="E28" s="27"/>
      <c r="F28" s="27"/>
      <c r="G28" s="27"/>
      <c r="H28" s="27"/>
      <c r="I28" s="9"/>
      <c r="J28" s="8"/>
      <c r="K28" s="27"/>
      <c r="L28" s="27"/>
      <c r="M28" s="27"/>
      <c r="N28" s="27"/>
      <c r="O28" s="27"/>
      <c r="P28" s="27"/>
      <c r="Q28" s="27"/>
      <c r="R28" s="27"/>
      <c r="S28" s="27"/>
      <c r="AG28" s="52"/>
    </row>
    <row r="29" spans="1:33" ht="17.399999999999999">
      <c r="A29" s="17" t="s">
        <v>75</v>
      </c>
      <c r="B29" s="143"/>
      <c r="C29" s="27"/>
      <c r="D29" s="27"/>
      <c r="E29" s="27"/>
      <c r="F29" s="9"/>
      <c r="H29" s="33"/>
      <c r="I29" s="33"/>
      <c r="J29" s="26"/>
      <c r="K29" s="26"/>
      <c r="L29" s="26"/>
      <c r="M29" s="27"/>
      <c r="Q29" s="27"/>
      <c r="R29" s="27"/>
      <c r="S29" s="27"/>
      <c r="T29" s="29"/>
      <c r="U29" s="10"/>
      <c r="V29" s="10"/>
      <c r="W29" s="29"/>
      <c r="X29" s="11"/>
      <c r="Y29" s="12"/>
      <c r="AG29" s="52"/>
    </row>
    <row r="30" spans="1:33" ht="17.399999999999999">
      <c r="A30" s="18" t="s">
        <v>56</v>
      </c>
      <c r="B30" s="695"/>
      <c r="C30" s="695"/>
      <c r="D30" s="35"/>
      <c r="E30" s="8"/>
      <c r="F30" s="9"/>
      <c r="H30" s="34"/>
      <c r="I30" s="34"/>
      <c r="J30" s="26"/>
      <c r="K30" s="26"/>
      <c r="L30" s="26"/>
      <c r="M30" s="27"/>
      <c r="Q30" s="27"/>
      <c r="R30" s="27"/>
      <c r="S30" s="27"/>
      <c r="T30" s="29"/>
      <c r="U30" s="10"/>
      <c r="V30" s="10"/>
      <c r="W30" s="29"/>
      <c r="X30" s="11"/>
      <c r="Y30" s="12"/>
      <c r="AG30" s="52"/>
    </row>
    <row r="31" spans="1:33" s="31" customFormat="1" ht="17.399999999999999">
      <c r="A31" s="18" t="s">
        <v>57</v>
      </c>
      <c r="B31" s="696"/>
      <c r="C31" s="696"/>
      <c r="D31" s="27"/>
      <c r="E31" s="27"/>
      <c r="F31" s="9"/>
      <c r="H31" s="139"/>
      <c r="I31" s="139"/>
      <c r="J31" s="166"/>
      <c r="K31" s="166"/>
      <c r="L31" s="166"/>
      <c r="Q31" s="27"/>
      <c r="R31" s="27"/>
      <c r="S31" s="27"/>
      <c r="T31" s="27"/>
      <c r="U31" s="23"/>
      <c r="V31" s="23"/>
      <c r="W31" s="27"/>
      <c r="X31" s="24"/>
      <c r="Y31" s="25"/>
      <c r="AG31" s="52"/>
    </row>
    <row r="32" spans="1:33" s="31" customFormat="1" ht="17.399999999999999">
      <c r="A32" s="18"/>
      <c r="B32" s="147"/>
      <c r="C32" s="147"/>
      <c r="D32" s="27"/>
      <c r="E32" s="27"/>
      <c r="F32" s="9"/>
      <c r="H32" s="139"/>
      <c r="I32" s="139"/>
      <c r="J32" s="148"/>
      <c r="K32" s="148"/>
      <c r="L32" s="148"/>
      <c r="Q32" s="27"/>
      <c r="R32" s="27"/>
      <c r="S32" s="27"/>
      <c r="T32" s="27"/>
      <c r="U32" s="23"/>
      <c r="V32" s="23"/>
      <c r="W32" s="27"/>
      <c r="X32" s="24"/>
      <c r="Y32" s="25"/>
      <c r="AG32" s="52"/>
    </row>
    <row r="33" spans="1:33" s="31" customFormat="1" ht="17.399999999999999">
      <c r="A33" s="18"/>
      <c r="B33" s="147"/>
      <c r="C33" s="147"/>
      <c r="D33" s="27"/>
      <c r="E33" s="27"/>
      <c r="F33" s="9"/>
      <c r="H33" s="139"/>
      <c r="I33" s="139"/>
      <c r="J33" s="148"/>
      <c r="K33" s="148"/>
      <c r="L33" s="148"/>
      <c r="N33" s="30"/>
      <c r="O33" s="22"/>
      <c r="Q33" s="27"/>
      <c r="R33" s="27"/>
      <c r="S33" s="27"/>
      <c r="T33" s="27"/>
      <c r="U33" s="23"/>
      <c r="V33" s="23"/>
      <c r="W33" s="27"/>
      <c r="X33" s="24"/>
      <c r="Y33" s="25"/>
      <c r="AG33" s="52"/>
    </row>
    <row r="34" spans="1:33" s="31" customFormat="1" ht="17.399999999999999">
      <c r="A34" s="18"/>
      <c r="D34" s="36" t="s">
        <v>74</v>
      </c>
      <c r="E34" s="27"/>
      <c r="F34" s="9"/>
      <c r="G34" s="32"/>
      <c r="H34" s="26"/>
      <c r="I34" s="26"/>
      <c r="N34" s="30"/>
      <c r="O34" s="22"/>
      <c r="Q34" s="27"/>
      <c r="R34" s="27"/>
      <c r="S34" s="27"/>
      <c r="T34" s="27"/>
      <c r="U34" s="23"/>
      <c r="V34" s="23"/>
      <c r="W34" s="27"/>
      <c r="X34" s="24"/>
      <c r="Y34" s="25"/>
      <c r="AG34" s="52"/>
    </row>
    <row r="35" spans="1:33" s="31" customFormat="1" ht="17.399999999999999">
      <c r="A35" s="18" t="s">
        <v>134</v>
      </c>
      <c r="B35" s="151"/>
      <c r="C35" s="30"/>
      <c r="D35" s="144" t="s">
        <v>52</v>
      </c>
      <c r="E35" s="27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2"/>
      <c r="T35" s="27"/>
      <c r="U35" s="23"/>
      <c r="V35" s="23"/>
      <c r="W35" s="27"/>
      <c r="X35" s="24"/>
      <c r="Y35" s="25"/>
      <c r="AG35" s="52"/>
    </row>
    <row r="36" spans="1:33" ht="14.4">
      <c r="A36" s="18"/>
      <c r="B36" s="27"/>
      <c r="C36" s="145" t="s">
        <v>54</v>
      </c>
      <c r="D36" s="27"/>
      <c r="E36" s="146" t="s">
        <v>53</v>
      </c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27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3">
      <c r="A37" s="29"/>
      <c r="B37" s="117"/>
      <c r="C37" s="30"/>
      <c r="D37" s="22" t="s">
        <v>55</v>
      </c>
      <c r="E37" s="31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3">
      <c r="A38" s="29"/>
      <c r="B38" s="13"/>
      <c r="C38" s="30"/>
      <c r="D38" s="22"/>
      <c r="E38" s="31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3">
      <c r="A39" s="29"/>
      <c r="B39" s="14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3">
      <c r="A40" s="29"/>
      <c r="B40" s="1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3">
      <c r="A41" s="29"/>
      <c r="B41" s="14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3">
      <c r="A42" s="29"/>
      <c r="B42" s="13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3">
      <c r="A43" s="2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3">
      <c r="A44" s="29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29"/>
      <c r="T44" s="29"/>
    </row>
    <row r="45" spans="1:33" ht="14.25" customHeight="1" thickBot="1"/>
    <row r="46" spans="1:33" s="78" customFormat="1" ht="44.25" customHeight="1">
      <c r="A46" s="179" t="s">
        <v>80</v>
      </c>
      <c r="B46" s="175" t="str">
        <f>'NGA Protocol'!B5</f>
        <v>Treatment</v>
      </c>
      <c r="C46" s="175" t="s">
        <v>143</v>
      </c>
      <c r="D46" s="186" t="s">
        <v>149</v>
      </c>
      <c r="E46" s="186" t="s">
        <v>214</v>
      </c>
      <c r="F46" s="187" t="str">
        <f>'NGA Protocol'!D5</f>
        <v>Adjuvants</v>
      </c>
      <c r="G46" s="175" t="str">
        <f>'NGA Protocol'!E5</f>
        <v>Timing</v>
      </c>
      <c r="H46" s="188" t="s">
        <v>78</v>
      </c>
    </row>
    <row r="47" spans="1:33" ht="15" customHeight="1">
      <c r="A47" s="185">
        <f>'NGA Protocol'!A6</f>
        <v>1</v>
      </c>
      <c r="B47" s="269" t="str">
        <f>+'NGA Protocol'!B6</f>
        <v>Nil</v>
      </c>
      <c r="C47" s="176" t="s">
        <v>1</v>
      </c>
      <c r="D47" s="180" t="str">
        <f>+'NGA Protocol'!C6</f>
        <v>-</v>
      </c>
      <c r="E47" s="176" t="s">
        <v>1</v>
      </c>
      <c r="F47" s="254" t="s">
        <v>1</v>
      </c>
      <c r="G47" s="176" t="s">
        <v>1</v>
      </c>
      <c r="H47" s="255" t="s">
        <v>1</v>
      </c>
    </row>
    <row r="48" spans="1:33">
      <c r="A48" s="185">
        <f>'NGA Protocol'!A7</f>
        <v>2</v>
      </c>
      <c r="B48" s="269" t="str">
        <f>+'NGA Protocol'!B7</f>
        <v>Spin-flo</v>
      </c>
      <c r="C48" s="203" t="s">
        <v>212</v>
      </c>
      <c r="D48" s="180">
        <v>500</v>
      </c>
      <c r="E48" s="180">
        <v>250</v>
      </c>
      <c r="F48" s="180" t="str">
        <f>+'NGA Protocol'!D7</f>
        <v>-</v>
      </c>
      <c r="G48" s="180" t="str">
        <f>+'NGA Protocol'!E7</f>
        <v>T1</v>
      </c>
      <c r="H48" s="189">
        <v>70</v>
      </c>
    </row>
    <row r="49" spans="1:8" ht="15" customHeight="1">
      <c r="A49" s="185">
        <f>'NGA Protocol'!A8</f>
        <v>3</v>
      </c>
      <c r="B49" s="269" t="str">
        <f>+'NGA Protocol'!B8</f>
        <v>Tilt</v>
      </c>
      <c r="C49" s="256" t="s">
        <v>195</v>
      </c>
      <c r="D49" s="258">
        <f>+'NGA Protocol'!C8</f>
        <v>250</v>
      </c>
      <c r="E49" s="258">
        <v>62.5</v>
      </c>
      <c r="F49" s="258" t="str">
        <f>+'NGA Protocol'!D8</f>
        <v>-</v>
      </c>
      <c r="G49" s="258" t="str">
        <f>+'NGA Protocol'!E8</f>
        <v>“</v>
      </c>
      <c r="H49" s="259">
        <v>70</v>
      </c>
    </row>
    <row r="50" spans="1:8" ht="30.75" customHeight="1">
      <c r="A50" s="257">
        <v>4</v>
      </c>
      <c r="B50" s="270" t="str">
        <f>+'NGA Protocol'!B9</f>
        <v>Amistar Xtra</v>
      </c>
      <c r="C50" s="256" t="s">
        <v>196</v>
      </c>
      <c r="D50" s="258">
        <f>+'NGA Protocol'!C9</f>
        <v>200</v>
      </c>
      <c r="E50" s="271" t="s">
        <v>215</v>
      </c>
      <c r="F50" s="258" t="str">
        <f>+'NGA Protocol'!D9</f>
        <v>-</v>
      </c>
      <c r="G50" s="258" t="str">
        <f>+'NGA Protocol'!E9</f>
        <v>“</v>
      </c>
      <c r="H50" s="259">
        <v>70</v>
      </c>
    </row>
    <row r="51" spans="1:8" ht="15" customHeight="1">
      <c r="A51" s="185">
        <v>5</v>
      </c>
      <c r="B51" s="269" t="str">
        <f>+'NGA Protocol'!B10</f>
        <v>Amistar Xtra</v>
      </c>
      <c r="C51" s="203" t="s">
        <v>197</v>
      </c>
      <c r="D51" s="258">
        <f>+'NGA Protocol'!C10</f>
        <v>200</v>
      </c>
      <c r="E51" s="271" t="s">
        <v>215</v>
      </c>
      <c r="F51" s="258" t="str">
        <f>+'NGA Protocol'!D10</f>
        <v>Adigor</v>
      </c>
      <c r="G51" s="258" t="str">
        <f>+'NGA Protocol'!E10</f>
        <v>“</v>
      </c>
      <c r="H51" s="259">
        <v>70</v>
      </c>
    </row>
    <row r="52" spans="1:8" ht="15" customHeight="1">
      <c r="A52" s="185">
        <v>6</v>
      </c>
      <c r="B52" s="269" t="str">
        <f>+'NGA Protocol'!B11</f>
        <v>Cabrio</v>
      </c>
      <c r="C52" s="203" t="s">
        <v>236</v>
      </c>
      <c r="D52" s="258">
        <v>500</v>
      </c>
      <c r="E52" s="271" t="s">
        <v>235</v>
      </c>
      <c r="F52" s="258" t="str">
        <f>+'NGA Protocol'!D11</f>
        <v>-</v>
      </c>
      <c r="G52" s="258" t="str">
        <f>+'NGA Protocol'!E11</f>
        <v>“</v>
      </c>
      <c r="H52" s="259">
        <v>70</v>
      </c>
    </row>
    <row r="53" spans="1:8" ht="15" customHeight="1">
      <c r="A53" s="185">
        <v>7</v>
      </c>
      <c r="B53" s="269" t="str">
        <f>+'NGA Protocol'!B12</f>
        <v>Spin-flo x 2</v>
      </c>
      <c r="C53" s="203" t="s">
        <v>212</v>
      </c>
      <c r="D53" s="258" t="str">
        <f>+'NGA Protocol'!C12</f>
        <v>500 x 2</v>
      </c>
      <c r="E53" s="271" t="s">
        <v>182</v>
      </c>
      <c r="F53" s="258" t="str">
        <f>+'NGA Protocol'!D12</f>
        <v>-</v>
      </c>
      <c r="G53" s="258" t="str">
        <f>+'NGA Protocol'!E12</f>
        <v>T1 &amp; T2</v>
      </c>
      <c r="H53" s="259">
        <v>70</v>
      </c>
    </row>
    <row r="54" spans="1:8">
      <c r="A54" s="185">
        <v>8</v>
      </c>
      <c r="B54" s="269" t="str">
        <f>+'NGA Protocol'!B13</f>
        <v>Tilt x 2</v>
      </c>
      <c r="C54" s="256" t="s">
        <v>195</v>
      </c>
      <c r="D54" s="258" t="str">
        <f>+'NGA Protocol'!C13</f>
        <v>250 x 2</v>
      </c>
      <c r="E54" s="271" t="s">
        <v>216</v>
      </c>
      <c r="F54" s="258" t="str">
        <f>+'NGA Protocol'!D13</f>
        <v>-</v>
      </c>
      <c r="G54" s="258" t="str">
        <f>+'NGA Protocol'!E13</f>
        <v>“</v>
      </c>
      <c r="H54" s="259">
        <v>70</v>
      </c>
    </row>
    <row r="55" spans="1:8" ht="28.5" customHeight="1">
      <c r="A55" s="257">
        <v>9</v>
      </c>
      <c r="B55" s="270" t="str">
        <f>+'NGA Protocol'!B14</f>
        <v>Amistar Xtra x 2</v>
      </c>
      <c r="C55" s="256" t="s">
        <v>196</v>
      </c>
      <c r="D55" s="258" t="str">
        <f>+'NGA Protocol'!C14</f>
        <v>200 x 2</v>
      </c>
      <c r="E55" s="271" t="s">
        <v>217</v>
      </c>
      <c r="F55" s="258" t="str">
        <f>+'NGA Protocol'!D14</f>
        <v>Adigor</v>
      </c>
      <c r="G55" s="258" t="str">
        <f>+'NGA Protocol'!E14</f>
        <v>“</v>
      </c>
      <c r="H55" s="259">
        <v>70</v>
      </c>
    </row>
    <row r="56" spans="1:8">
      <c r="A56" s="185">
        <v>10</v>
      </c>
      <c r="B56" s="269" t="str">
        <f>+'NGA Protocol'!B15</f>
        <v>Cabrio x 2</v>
      </c>
      <c r="C56" s="203" t="s">
        <v>236</v>
      </c>
      <c r="D56" s="258" t="str">
        <f>+'NGA Protocol'!C15</f>
        <v>500 x 2</v>
      </c>
      <c r="E56" s="271">
        <v>125</v>
      </c>
      <c r="F56" s="258" t="str">
        <f>+'NGA Protocol'!D15</f>
        <v>-</v>
      </c>
      <c r="G56" s="258" t="str">
        <f>+'NGA Protocol'!E15</f>
        <v>“</v>
      </c>
      <c r="H56" s="259">
        <v>70</v>
      </c>
    </row>
    <row r="57" spans="1:8">
      <c r="A57" s="185">
        <v>11</v>
      </c>
      <c r="B57" s="269" t="str">
        <f>+'NGA Protocol'!B16</f>
        <v>Tilt x 3</v>
      </c>
      <c r="C57" s="256" t="s">
        <v>195</v>
      </c>
      <c r="D57" s="258" t="str">
        <f>+'NGA Protocol'!C16</f>
        <v>250 x 3</v>
      </c>
      <c r="E57" s="271" t="s">
        <v>218</v>
      </c>
      <c r="F57" s="258" t="str">
        <f>+'NGA Protocol'!D16</f>
        <v>-</v>
      </c>
      <c r="G57" s="258" t="str">
        <f>+'NGA Protocol'!E16</f>
        <v>T1, T2 &amp; T3</v>
      </c>
      <c r="H57" s="259">
        <v>70</v>
      </c>
    </row>
    <row r="59" spans="1:8">
      <c r="B59" s="335" t="s">
        <v>230</v>
      </c>
    </row>
  </sheetData>
  <customSheetViews>
    <customSheetView guid="{4ED3B459-8CCF-427D-BCB7-B6C2356342A5}" fitToPage="1">
      <selection activeCell="F15" sqref="F15"/>
      <pageMargins left="0.11811023622047245" right="0.11811023622047245" top="0.11811023622047245" bottom="0.11811023622047245" header="0" footer="0"/>
      <printOptions horizontalCentered="1" verticalCentered="1"/>
      <pageSetup paperSize="9" scale="89" orientation="portrait" horizontalDpi="4294967293" verticalDpi="300" r:id="rId1"/>
      <headerFooter>
        <oddHeader>&amp;C&amp;"Arial,Bold"&amp;A</oddHeader>
        <oddFooter>&amp;R&amp;"Arial,Italic"&amp;8&amp;F</oddFooter>
      </headerFooter>
    </customSheetView>
    <customSheetView guid="{60D7A983-4DB2-462C-9266-4B3A555AD22F}" scale="55">
      <selection activeCell="F7" sqref="F7:S7"/>
      <pageMargins left="0.11811023622047245" right="0.11811023622047245" top="0.11811023622047245" bottom="0.11811023622047245" header="0" footer="0"/>
      <pageSetup paperSize="9" scale="60" orientation="landscape" horizontalDpi="4294967293" verticalDpi="0" r:id="rId2"/>
    </customSheetView>
  </customSheetViews>
  <mergeCells count="2">
    <mergeCell ref="B30:C30"/>
    <mergeCell ref="B31:C31"/>
  </mergeCells>
  <pageMargins left="0.11811023622047245" right="0.11811023622047245" top="0.11811023622047245" bottom="0.11811023622047245" header="0" footer="0"/>
  <pageSetup paperSize="9" scale="60" orientation="landscape" horizontalDpi="4294967293" verticalDpi="0" r:id="rId3"/>
  <drawing r:id="rId4"/>
  <legacyDrawing r:id="rId5"/>
  <controls>
    <mc:AlternateContent xmlns:mc="http://schemas.openxmlformats.org/markup-compatibility/2006">
      <mc:Choice Requires="x14">
        <control shapeId="3075" r:id="rId6" name="Control 3">
          <controlPr defaultSize="0" r:id="rId7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91440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4" r:id="rId8" name="Control 2">
          <controlPr defaultSize="0" r:id="rId9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91440</xdr:rowOff>
              </to>
            </anchor>
          </controlPr>
        </control>
      </mc:Choice>
      <mc:Fallback>
        <control shapeId="3074" r:id="rId8" name="Control 2"/>
      </mc:Fallback>
    </mc:AlternateContent>
    <mc:AlternateContent xmlns:mc="http://schemas.openxmlformats.org/markup-compatibility/2006">
      <mc:Choice Requires="x14">
        <control shapeId="3073" r:id="rId10" name="Control 1">
          <controlPr defaultSize="0" r:id="rId11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91440</xdr:rowOff>
              </to>
            </anchor>
          </controlPr>
        </control>
      </mc:Choice>
      <mc:Fallback>
        <control shapeId="3073" r:id="rId10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9" sqref="C29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="70" zoomScaleNormal="70" workbookViewId="0">
      <selection activeCell="E4" sqref="E4"/>
    </sheetView>
  </sheetViews>
  <sheetFormatPr defaultRowHeight="14.4"/>
  <cols>
    <col min="1" max="1" width="9.109375" style="491"/>
    <col min="7" max="7" width="7.33203125" customWidth="1"/>
    <col min="8" max="37" width="6.6640625" customWidth="1"/>
    <col min="38" max="39" width="5" customWidth="1"/>
  </cols>
  <sheetData>
    <row r="1" spans="1:52" ht="13.5" customHeight="1" thickBot="1">
      <c r="A1" s="477" t="s">
        <v>246</v>
      </c>
      <c r="B1" s="477" t="s">
        <v>245</v>
      </c>
      <c r="C1" s="477" t="s">
        <v>51</v>
      </c>
      <c r="D1" s="477" t="s">
        <v>139</v>
      </c>
      <c r="G1" t="s">
        <v>77</v>
      </c>
      <c r="H1" s="476" t="s">
        <v>231</v>
      </c>
      <c r="T1" s="493" t="s">
        <v>258</v>
      </c>
      <c r="W1" t="s">
        <v>296</v>
      </c>
    </row>
    <row r="2" spans="1:52">
      <c r="A2" s="491" t="str">
        <f>AK9</f>
        <v>sp</v>
      </c>
      <c r="B2" s="491">
        <v>1</v>
      </c>
      <c r="C2" s="491">
        <v>1</v>
      </c>
      <c r="D2" s="491">
        <v>1</v>
      </c>
      <c r="G2" t="s">
        <v>19</v>
      </c>
      <c r="H2" s="476" t="s">
        <v>257</v>
      </c>
      <c r="O2" s="463"/>
      <c r="P2" s="448" t="s">
        <v>8</v>
      </c>
      <c r="Q2" s="448" t="s">
        <v>251</v>
      </c>
      <c r="R2" s="464"/>
      <c r="W2" s="450" t="s">
        <v>74</v>
      </c>
      <c r="X2" t="s">
        <v>289</v>
      </c>
    </row>
    <row r="3" spans="1:52">
      <c r="A3" s="491">
        <f>AJ9</f>
        <v>4</v>
      </c>
      <c r="B3" s="491">
        <v>1</v>
      </c>
      <c r="C3" s="491">
        <v>2</v>
      </c>
      <c r="D3" s="491">
        <v>2</v>
      </c>
      <c r="G3" t="s">
        <v>20</v>
      </c>
      <c r="H3" s="476" t="s">
        <v>259</v>
      </c>
      <c r="O3" s="465"/>
      <c r="P3" s="446" t="s">
        <v>254</v>
      </c>
      <c r="Q3" s="446" t="s">
        <v>252</v>
      </c>
      <c r="R3" s="449"/>
      <c r="W3" s="450" t="s">
        <v>290</v>
      </c>
      <c r="X3" t="s">
        <v>291</v>
      </c>
    </row>
    <row r="4" spans="1:52" ht="15" thickBot="1">
      <c r="A4" s="491">
        <f>AI9</f>
        <v>10</v>
      </c>
      <c r="B4" s="491">
        <v>1</v>
      </c>
      <c r="C4" s="491">
        <v>3</v>
      </c>
      <c r="D4" s="491">
        <v>3</v>
      </c>
      <c r="G4" t="s">
        <v>21</v>
      </c>
      <c r="H4" t="s">
        <v>260</v>
      </c>
      <c r="O4" s="466"/>
      <c r="P4" s="452" t="s">
        <v>255</v>
      </c>
      <c r="Q4" s="452" t="s">
        <v>253</v>
      </c>
      <c r="R4" s="457"/>
      <c r="W4" s="450" t="s">
        <v>292</v>
      </c>
      <c r="X4" t="s">
        <v>293</v>
      </c>
    </row>
    <row r="5" spans="1:52">
      <c r="A5" s="491" t="str">
        <f>AH9</f>
        <v>x</v>
      </c>
      <c r="B5" s="491">
        <v>1</v>
      </c>
      <c r="C5" s="491">
        <v>4</v>
      </c>
      <c r="D5" s="491">
        <v>4</v>
      </c>
      <c r="G5" t="s">
        <v>22</v>
      </c>
      <c r="H5" t="s">
        <v>261</v>
      </c>
      <c r="W5" s="450" t="s">
        <v>294</v>
      </c>
      <c r="X5" t="s">
        <v>295</v>
      </c>
    </row>
    <row r="6" spans="1:52" s="458" customFormat="1" ht="15.75" customHeight="1">
      <c r="A6" s="458">
        <f>AG9</f>
        <v>5</v>
      </c>
      <c r="B6" s="458">
        <v>1</v>
      </c>
      <c r="C6" s="491">
        <v>5</v>
      </c>
      <c r="D6" s="491">
        <v>5</v>
      </c>
      <c r="K6" s="494"/>
      <c r="L6" s="494"/>
      <c r="M6" s="485"/>
      <c r="N6" s="485"/>
      <c r="O6" s="494"/>
      <c r="P6" s="494"/>
      <c r="Q6" s="485"/>
      <c r="S6" s="495"/>
      <c r="T6" s="495"/>
      <c r="U6" s="485"/>
      <c r="V6" s="485"/>
      <c r="W6" s="495"/>
      <c r="X6" s="495"/>
      <c r="Y6" s="485"/>
      <c r="Z6" s="485"/>
      <c r="AA6" s="495"/>
      <c r="AB6" s="495"/>
      <c r="AC6" s="492"/>
      <c r="AD6" s="485"/>
      <c r="AE6" s="495"/>
      <c r="AF6" s="495"/>
      <c r="AG6" s="485"/>
      <c r="AH6" s="485"/>
      <c r="AI6" s="496"/>
      <c r="AJ6" s="496"/>
    </row>
    <row r="7" spans="1:52" s="458" customFormat="1" ht="15.75" customHeight="1" thickBot="1">
      <c r="A7" s="458">
        <f>AF9</f>
        <v>1</v>
      </c>
      <c r="B7" s="458">
        <v>1</v>
      </c>
      <c r="C7" s="491">
        <v>6</v>
      </c>
      <c r="D7" s="491">
        <v>6</v>
      </c>
      <c r="G7" s="459" t="s">
        <v>294</v>
      </c>
      <c r="H7" s="479">
        <v>30</v>
      </c>
      <c r="I7" s="480">
        <v>29</v>
      </c>
      <c r="J7" s="479">
        <v>28</v>
      </c>
      <c r="K7" s="497">
        <v>27</v>
      </c>
      <c r="L7" s="481">
        <v>26</v>
      </c>
      <c r="M7" s="482">
        <v>25</v>
      </c>
      <c r="N7" s="481">
        <v>24</v>
      </c>
      <c r="O7" s="497">
        <v>23</v>
      </c>
      <c r="P7" s="481">
        <v>22</v>
      </c>
      <c r="Q7" s="482">
        <v>21</v>
      </c>
      <c r="R7" s="481">
        <v>20</v>
      </c>
      <c r="S7" s="481">
        <v>19</v>
      </c>
      <c r="T7" s="481">
        <v>18</v>
      </c>
      <c r="U7" s="482">
        <v>17</v>
      </c>
      <c r="V7" s="481">
        <v>16</v>
      </c>
      <c r="W7" s="481">
        <v>15</v>
      </c>
      <c r="X7" s="481">
        <v>14</v>
      </c>
      <c r="Y7" s="482">
        <v>13</v>
      </c>
      <c r="Z7" s="481">
        <v>12</v>
      </c>
      <c r="AA7" s="481">
        <v>11</v>
      </c>
      <c r="AB7" s="481">
        <v>10</v>
      </c>
      <c r="AC7" s="482">
        <v>9</v>
      </c>
      <c r="AD7" s="481">
        <v>8</v>
      </c>
      <c r="AE7" s="481">
        <v>7</v>
      </c>
      <c r="AF7" s="481">
        <v>6</v>
      </c>
      <c r="AG7" s="484">
        <v>5</v>
      </c>
      <c r="AH7" s="488">
        <v>4</v>
      </c>
      <c r="AI7" s="488">
        <v>3</v>
      </c>
      <c r="AJ7" s="483">
        <v>2</v>
      </c>
      <c r="AK7" s="483">
        <v>1</v>
      </c>
      <c r="AL7" s="478" t="s">
        <v>292</v>
      </c>
    </row>
    <row r="8" spans="1:52" s="458" customFormat="1" ht="60" customHeight="1" thickBot="1">
      <c r="A8" s="458">
        <f>AE9</f>
        <v>2</v>
      </c>
      <c r="B8" s="458">
        <v>1</v>
      </c>
      <c r="C8" s="491">
        <v>7</v>
      </c>
      <c r="D8" s="491">
        <v>7</v>
      </c>
      <c r="G8" s="459" t="s">
        <v>247</v>
      </c>
      <c r="H8" s="498">
        <v>3</v>
      </c>
      <c r="I8" s="499">
        <v>9</v>
      </c>
      <c r="J8" s="500">
        <v>1</v>
      </c>
      <c r="K8" s="500">
        <v>8</v>
      </c>
      <c r="L8" s="500">
        <v>4</v>
      </c>
      <c r="M8" s="499">
        <v>11</v>
      </c>
      <c r="N8" s="501" t="s">
        <v>262</v>
      </c>
      <c r="O8" s="500">
        <v>5</v>
      </c>
      <c r="P8" s="500">
        <v>2</v>
      </c>
      <c r="Q8" s="502" t="s">
        <v>262</v>
      </c>
      <c r="R8" s="501" t="s">
        <v>262</v>
      </c>
      <c r="S8" s="500">
        <v>6</v>
      </c>
      <c r="T8" s="500">
        <v>10</v>
      </c>
      <c r="U8" s="499">
        <v>7</v>
      </c>
      <c r="V8" s="500">
        <v>9</v>
      </c>
      <c r="W8" s="500">
        <v>5</v>
      </c>
      <c r="X8" s="500">
        <v>1</v>
      </c>
      <c r="Y8" s="499">
        <v>11</v>
      </c>
      <c r="Z8" s="500">
        <v>10</v>
      </c>
      <c r="AA8" s="500">
        <v>4</v>
      </c>
      <c r="AB8" s="501" t="s">
        <v>263</v>
      </c>
      <c r="AC8" s="499">
        <v>8</v>
      </c>
      <c r="AD8" s="501" t="s">
        <v>262</v>
      </c>
      <c r="AE8" s="501" t="s">
        <v>262</v>
      </c>
      <c r="AF8" s="501" t="s">
        <v>262</v>
      </c>
      <c r="AG8" s="502" t="s">
        <v>262</v>
      </c>
      <c r="AH8" s="500">
        <v>6</v>
      </c>
      <c r="AI8" s="500">
        <v>3</v>
      </c>
      <c r="AJ8" s="500">
        <v>7</v>
      </c>
      <c r="AK8" s="503">
        <v>2</v>
      </c>
      <c r="AL8" s="478" t="s">
        <v>248</v>
      </c>
      <c r="AM8" s="458" t="s">
        <v>264</v>
      </c>
    </row>
    <row r="9" spans="1:52" s="458" customFormat="1" ht="60.75" customHeight="1" thickBot="1">
      <c r="A9" s="458">
        <f>AD9</f>
        <v>11</v>
      </c>
      <c r="B9" s="458">
        <v>1</v>
      </c>
      <c r="C9" s="491">
        <v>8</v>
      </c>
      <c r="D9" s="491">
        <v>8</v>
      </c>
      <c r="G9" s="459" t="s">
        <v>249</v>
      </c>
      <c r="H9" s="498">
        <v>10</v>
      </c>
      <c r="I9" s="499">
        <v>2</v>
      </c>
      <c r="J9" s="500">
        <v>5</v>
      </c>
      <c r="K9" s="500">
        <v>3</v>
      </c>
      <c r="L9" s="500">
        <v>6</v>
      </c>
      <c r="M9" s="499">
        <v>7</v>
      </c>
      <c r="N9" s="500">
        <v>4</v>
      </c>
      <c r="O9" s="500">
        <v>9</v>
      </c>
      <c r="P9" s="500">
        <v>8</v>
      </c>
      <c r="Q9" s="499">
        <v>1</v>
      </c>
      <c r="R9" s="500">
        <v>11</v>
      </c>
      <c r="S9" s="501" t="s">
        <v>263</v>
      </c>
      <c r="T9" s="501" t="s">
        <v>263</v>
      </c>
      <c r="U9" s="502" t="s">
        <v>263</v>
      </c>
      <c r="V9" s="501" t="s">
        <v>263</v>
      </c>
      <c r="W9" s="501" t="s">
        <v>262</v>
      </c>
      <c r="X9" s="501" t="s">
        <v>262</v>
      </c>
      <c r="Y9" s="499">
        <v>8</v>
      </c>
      <c r="Z9" s="500">
        <v>9</v>
      </c>
      <c r="AA9" s="500">
        <v>3</v>
      </c>
      <c r="AB9" s="500">
        <v>6</v>
      </c>
      <c r="AC9" s="499">
        <v>7</v>
      </c>
      <c r="AD9" s="500">
        <v>11</v>
      </c>
      <c r="AE9" s="500">
        <v>2</v>
      </c>
      <c r="AF9" s="500">
        <v>1</v>
      </c>
      <c r="AG9" s="504">
        <v>5</v>
      </c>
      <c r="AH9" s="501" t="s">
        <v>262</v>
      </c>
      <c r="AI9" s="500">
        <v>10</v>
      </c>
      <c r="AJ9" s="500">
        <v>4</v>
      </c>
      <c r="AK9" s="505" t="s">
        <v>263</v>
      </c>
      <c r="AL9" s="478" t="s">
        <v>250</v>
      </c>
    </row>
    <row r="10" spans="1:52" ht="18">
      <c r="A10" s="491">
        <f>AC9</f>
        <v>7</v>
      </c>
      <c r="B10" s="458">
        <v>1</v>
      </c>
      <c r="C10" s="491">
        <v>9</v>
      </c>
      <c r="D10" s="491">
        <v>9</v>
      </c>
      <c r="G10" s="553" t="s">
        <v>290</v>
      </c>
      <c r="H10" s="479">
        <v>30</v>
      </c>
      <c r="I10" s="480">
        <v>29</v>
      </c>
      <c r="J10" s="479">
        <v>28</v>
      </c>
      <c r="K10" s="497">
        <v>27</v>
      </c>
      <c r="L10" s="481">
        <v>26</v>
      </c>
      <c r="M10" s="482">
        <v>25</v>
      </c>
      <c r="N10" s="481">
        <v>24</v>
      </c>
      <c r="O10" s="497">
        <v>23</v>
      </c>
      <c r="P10" s="481">
        <v>22</v>
      </c>
      <c r="Q10" s="482">
        <v>21</v>
      </c>
      <c r="R10" s="481">
        <v>20</v>
      </c>
      <c r="S10" s="481">
        <v>19</v>
      </c>
      <c r="T10" s="481">
        <v>18</v>
      </c>
      <c r="U10" s="482">
        <v>17</v>
      </c>
      <c r="V10" s="481">
        <v>16</v>
      </c>
      <c r="W10" s="481">
        <v>15</v>
      </c>
      <c r="X10" s="481">
        <v>14</v>
      </c>
      <c r="Y10" s="482">
        <v>13</v>
      </c>
      <c r="Z10" s="481">
        <v>12</v>
      </c>
      <c r="AA10" s="481">
        <v>11</v>
      </c>
      <c r="AB10" s="481">
        <v>10</v>
      </c>
      <c r="AC10" s="482">
        <v>9</v>
      </c>
      <c r="AD10" s="481">
        <v>8</v>
      </c>
      <c r="AE10" s="481">
        <v>7</v>
      </c>
      <c r="AF10" s="481">
        <v>6</v>
      </c>
      <c r="AG10" s="484">
        <v>5</v>
      </c>
      <c r="AH10" s="488">
        <v>4</v>
      </c>
      <c r="AI10" s="488">
        <v>3</v>
      </c>
      <c r="AJ10" s="483">
        <v>2</v>
      </c>
      <c r="AK10" s="483">
        <v>1</v>
      </c>
      <c r="AL10" s="552" t="s">
        <v>74</v>
      </c>
    </row>
    <row r="11" spans="1:52">
      <c r="A11" s="491">
        <f>AB9</f>
        <v>6</v>
      </c>
      <c r="B11" s="458">
        <v>1</v>
      </c>
      <c r="C11" s="491">
        <v>10</v>
      </c>
      <c r="D11" s="491">
        <v>10</v>
      </c>
      <c r="H11" s="491" t="s">
        <v>244</v>
      </c>
      <c r="I11" s="454"/>
      <c r="K11" s="446"/>
      <c r="L11" s="446"/>
      <c r="M11" s="454"/>
      <c r="N11" s="446"/>
      <c r="O11" s="446"/>
      <c r="P11" s="446"/>
      <c r="Q11" s="454"/>
      <c r="R11" s="446"/>
      <c r="S11" s="446"/>
      <c r="T11" s="446"/>
      <c r="U11" s="454"/>
      <c r="V11" s="446"/>
      <c r="W11" s="446"/>
      <c r="X11" s="446"/>
      <c r="Y11" s="454"/>
      <c r="Z11" s="446"/>
      <c r="AA11" s="446"/>
      <c r="AB11" s="446"/>
      <c r="AC11" s="454"/>
      <c r="AD11" s="446"/>
      <c r="AE11" s="446"/>
      <c r="AF11" s="446"/>
      <c r="AG11" s="454"/>
      <c r="AH11" s="446"/>
      <c r="AI11" s="446"/>
      <c r="AK11" s="491" t="s">
        <v>244</v>
      </c>
    </row>
    <row r="12" spans="1:52" s="456" customFormat="1" ht="24.75" customHeight="1" thickBot="1">
      <c r="A12" s="489">
        <f>AA9</f>
        <v>3</v>
      </c>
      <c r="B12" s="489">
        <v>1</v>
      </c>
      <c r="C12" s="491">
        <v>11</v>
      </c>
      <c r="D12" s="491">
        <v>11</v>
      </c>
      <c r="H12" s="489"/>
      <c r="I12" s="489"/>
      <c r="J12" s="489"/>
      <c r="K12" s="506"/>
      <c r="L12" s="506"/>
      <c r="M12" s="486"/>
      <c r="N12" s="486"/>
      <c r="O12" s="507"/>
      <c r="P12" s="507"/>
      <c r="Q12" s="486"/>
      <c r="S12" s="508"/>
      <c r="T12" s="508"/>
      <c r="U12" s="486"/>
      <c r="AD12"/>
      <c r="AE12"/>
      <c r="AF12"/>
      <c r="AG12" s="509"/>
      <c r="AH12" s="509"/>
      <c r="AI12" s="509"/>
      <c r="AJ12" s="509"/>
      <c r="AK12" s="509"/>
      <c r="AL12" s="509"/>
      <c r="AM12" s="509"/>
      <c r="AN12" s="509"/>
      <c r="AO12" s="509"/>
      <c r="AP12" s="509"/>
      <c r="AQ12" s="509"/>
      <c r="AR12" s="509"/>
      <c r="AS12" s="509"/>
      <c r="AT12" s="509"/>
      <c r="AU12" s="510"/>
      <c r="AV12" s="510"/>
      <c r="AW12" s="510"/>
      <c r="AX12" s="510"/>
      <c r="AY12" s="510"/>
      <c r="AZ12" s="510"/>
    </row>
    <row r="13" spans="1:52" ht="13.5" customHeight="1" thickBot="1">
      <c r="A13" s="491">
        <f>Z9</f>
        <v>9</v>
      </c>
      <c r="B13" s="458">
        <v>1</v>
      </c>
      <c r="C13" s="491">
        <v>12</v>
      </c>
      <c r="D13" s="491">
        <v>12</v>
      </c>
      <c r="H13" s="471" t="s">
        <v>27</v>
      </c>
      <c r="I13" s="472" t="s">
        <v>30</v>
      </c>
      <c r="J13" s="473"/>
      <c r="K13" s="474" t="s">
        <v>256</v>
      </c>
      <c r="L13" s="475" t="s">
        <v>148</v>
      </c>
      <c r="M13" s="475" t="s">
        <v>34</v>
      </c>
      <c r="O13" s="487"/>
      <c r="W13" s="520"/>
      <c r="X13" s="521" t="s">
        <v>246</v>
      </c>
      <c r="Y13" s="521" t="s">
        <v>17</v>
      </c>
      <c r="Z13" s="448"/>
      <c r="AA13" s="522"/>
      <c r="AB13" s="522"/>
      <c r="AC13" s="464"/>
      <c r="AD13" s="509"/>
      <c r="AE13" s="509"/>
      <c r="AF13" s="509"/>
      <c r="AG13" s="509"/>
      <c r="AH13" s="509"/>
      <c r="AI13" s="509"/>
      <c r="AJ13" s="446"/>
      <c r="AK13" s="446"/>
      <c r="AL13" s="446"/>
      <c r="AM13" s="446"/>
      <c r="AN13" s="446"/>
      <c r="AO13" s="446"/>
      <c r="AP13" s="446"/>
      <c r="AQ13" s="446"/>
      <c r="AR13" s="446"/>
      <c r="AS13" s="446"/>
      <c r="AT13" s="446"/>
      <c r="AU13" s="446"/>
      <c r="AV13" s="446"/>
      <c r="AW13" s="446"/>
      <c r="AX13" s="446"/>
      <c r="AY13" s="446"/>
      <c r="AZ13" s="446"/>
    </row>
    <row r="14" spans="1:52" ht="15" customHeight="1">
      <c r="A14" s="491">
        <f>Y9</f>
        <v>8</v>
      </c>
      <c r="B14" s="458">
        <v>1</v>
      </c>
      <c r="C14" s="491">
        <v>13</v>
      </c>
      <c r="D14" s="491">
        <v>13</v>
      </c>
      <c r="H14" s="460">
        <v>1</v>
      </c>
      <c r="I14" s="463" t="s">
        <v>176</v>
      </c>
      <c r="J14" s="448"/>
      <c r="K14" s="467" t="s">
        <v>1</v>
      </c>
      <c r="L14" s="469"/>
      <c r="M14" s="464" t="s">
        <v>1</v>
      </c>
      <c r="P14" t="s">
        <v>287</v>
      </c>
      <c r="W14" s="465"/>
      <c r="X14" s="523" t="s">
        <v>242</v>
      </c>
      <c r="Y14" s="512"/>
      <c r="Z14" s="512"/>
      <c r="AA14" s="446"/>
      <c r="AB14" s="512"/>
      <c r="AC14" s="524"/>
      <c r="AD14" s="513"/>
      <c r="AE14" s="446"/>
      <c r="AF14" s="446"/>
      <c r="AG14" s="446"/>
      <c r="AH14" s="446"/>
      <c r="AI14" s="446"/>
      <c r="AJ14" s="446"/>
      <c r="AK14" s="446"/>
      <c r="AL14" s="446"/>
      <c r="AM14" s="446"/>
      <c r="AN14" s="446"/>
      <c r="AO14" s="446"/>
      <c r="AP14" s="446"/>
      <c r="AQ14" s="446"/>
      <c r="AR14" s="446"/>
      <c r="AS14" s="446"/>
      <c r="AT14" s="446"/>
      <c r="AU14" s="446"/>
      <c r="AV14" s="446"/>
      <c r="AW14" s="446"/>
      <c r="AX14" s="446"/>
      <c r="AY14" s="446"/>
      <c r="AZ14" s="446"/>
    </row>
    <row r="15" spans="1:52" ht="15" customHeight="1">
      <c r="A15" s="491" t="str">
        <f>X9</f>
        <v>x</v>
      </c>
      <c r="B15" s="491" t="s">
        <v>15</v>
      </c>
      <c r="C15" s="491">
        <v>14</v>
      </c>
      <c r="D15" s="491">
        <v>14</v>
      </c>
      <c r="H15" s="461">
        <v>2</v>
      </c>
      <c r="I15" s="465" t="s">
        <v>209</v>
      </c>
      <c r="J15" s="446"/>
      <c r="K15" s="447">
        <v>500</v>
      </c>
      <c r="L15" s="455"/>
      <c r="M15" s="449" t="s">
        <v>136</v>
      </c>
      <c r="P15" t="s">
        <v>286</v>
      </c>
      <c r="W15" s="465"/>
      <c r="X15" s="519" t="s">
        <v>238</v>
      </c>
      <c r="Y15" s="514" t="s">
        <v>213</v>
      </c>
      <c r="Z15" s="514"/>
      <c r="AA15" s="515"/>
      <c r="AB15" s="516"/>
      <c r="AC15" s="525"/>
      <c r="AD15" s="512"/>
      <c r="AE15" s="509"/>
      <c r="AF15" s="509"/>
      <c r="AG15" s="509"/>
      <c r="AH15" s="446"/>
      <c r="AI15" s="446"/>
      <c r="AJ15" s="446"/>
      <c r="AK15" s="446"/>
      <c r="AL15" s="446"/>
      <c r="AM15" s="446"/>
      <c r="AN15" s="446"/>
      <c r="AO15" s="446"/>
      <c r="AP15" s="446"/>
      <c r="AQ15" s="446"/>
      <c r="AR15" s="446"/>
      <c r="AS15" s="446"/>
      <c r="AT15" s="446"/>
      <c r="AU15" s="446"/>
      <c r="AV15" s="446"/>
      <c r="AW15" s="446"/>
      <c r="AX15" s="446"/>
      <c r="AY15" s="446"/>
      <c r="AZ15" s="446"/>
    </row>
    <row r="16" spans="1:52" ht="15" customHeight="1">
      <c r="A16" s="491" t="str">
        <f>W9</f>
        <v>x</v>
      </c>
      <c r="B16" s="491" t="s">
        <v>15</v>
      </c>
      <c r="C16" s="491">
        <v>15</v>
      </c>
      <c r="D16" s="491">
        <v>15</v>
      </c>
      <c r="H16" s="461">
        <v>3</v>
      </c>
      <c r="I16" s="465" t="s">
        <v>177</v>
      </c>
      <c r="J16" s="446"/>
      <c r="K16" s="447">
        <v>250</v>
      </c>
      <c r="L16" s="455"/>
      <c r="M16" s="449" t="s">
        <v>136</v>
      </c>
      <c r="P16" t="s">
        <v>288</v>
      </c>
      <c r="W16" s="465"/>
      <c r="X16" s="519" t="s">
        <v>240</v>
      </c>
      <c r="Y16" s="517" t="s">
        <v>177</v>
      </c>
      <c r="Z16" s="517"/>
      <c r="AA16" s="515"/>
      <c r="AB16" s="516"/>
      <c r="AC16" s="524"/>
      <c r="AD16" s="511"/>
    </row>
    <row r="17" spans="1:30" ht="15" customHeight="1">
      <c r="A17" s="491" t="str">
        <f>V9</f>
        <v>sp</v>
      </c>
      <c r="B17" s="491" t="s">
        <v>15</v>
      </c>
      <c r="C17" s="491">
        <v>16</v>
      </c>
      <c r="D17" s="491">
        <v>16</v>
      </c>
      <c r="H17" s="461">
        <v>4</v>
      </c>
      <c r="I17" s="465" t="s">
        <v>179</v>
      </c>
      <c r="J17" s="446"/>
      <c r="K17" s="447">
        <v>200</v>
      </c>
      <c r="L17" s="455"/>
      <c r="M17" s="449" t="s">
        <v>136</v>
      </c>
      <c r="W17" s="465"/>
      <c r="X17" s="519">
        <v>4</v>
      </c>
      <c r="Y17" s="514" t="s">
        <v>179</v>
      </c>
      <c r="Z17" s="514"/>
      <c r="AA17" s="515"/>
      <c r="AB17" s="516"/>
      <c r="AC17" s="525"/>
      <c r="AD17" s="511"/>
    </row>
    <row r="18" spans="1:30" ht="15" customHeight="1">
      <c r="A18" s="491" t="str">
        <f>U9</f>
        <v>sp</v>
      </c>
      <c r="B18" s="491" t="s">
        <v>15</v>
      </c>
      <c r="C18" s="491">
        <v>17</v>
      </c>
      <c r="D18" s="491">
        <v>17</v>
      </c>
      <c r="H18" s="461">
        <v>5</v>
      </c>
      <c r="I18" s="465" t="s">
        <v>179</v>
      </c>
      <c r="J18" s="446"/>
      <c r="K18" s="447">
        <v>200</v>
      </c>
      <c r="L18" s="449" t="s">
        <v>180</v>
      </c>
      <c r="M18" s="449" t="s">
        <v>136</v>
      </c>
      <c r="W18" s="465"/>
      <c r="X18" s="519" t="s">
        <v>239</v>
      </c>
      <c r="Y18" s="514" t="s">
        <v>179</v>
      </c>
      <c r="Z18" s="514"/>
      <c r="AA18" s="514" t="s">
        <v>202</v>
      </c>
      <c r="AB18" s="516"/>
      <c r="AC18" s="525"/>
      <c r="AD18" s="511"/>
    </row>
    <row r="19" spans="1:30" ht="15" customHeight="1">
      <c r="A19" s="491" t="str">
        <f>T9</f>
        <v>sp</v>
      </c>
      <c r="B19" s="491" t="s">
        <v>15</v>
      </c>
      <c r="C19" s="491">
        <v>18</v>
      </c>
      <c r="D19" s="491">
        <v>18</v>
      </c>
      <c r="H19" s="461">
        <v>6</v>
      </c>
      <c r="I19" s="465" t="s">
        <v>232</v>
      </c>
      <c r="J19" s="446"/>
      <c r="K19" s="447">
        <v>500</v>
      </c>
      <c r="L19" s="455"/>
      <c r="M19" s="449" t="s">
        <v>136</v>
      </c>
      <c r="W19" s="465"/>
      <c r="X19" s="519" t="s">
        <v>237</v>
      </c>
      <c r="Y19" s="514" t="s">
        <v>232</v>
      </c>
      <c r="Z19" s="514"/>
      <c r="AA19" s="515"/>
      <c r="AB19" s="516"/>
      <c r="AC19" s="525"/>
      <c r="AD19" s="511"/>
    </row>
    <row r="20" spans="1:30" ht="15" customHeight="1">
      <c r="A20" s="491" t="str">
        <f>S9</f>
        <v>sp</v>
      </c>
      <c r="B20" s="491" t="s">
        <v>15</v>
      </c>
      <c r="C20" s="491">
        <v>19</v>
      </c>
      <c r="D20" s="491">
        <v>19</v>
      </c>
      <c r="H20" s="461">
        <v>7</v>
      </c>
      <c r="I20" s="465" t="s">
        <v>210</v>
      </c>
      <c r="J20" s="446"/>
      <c r="K20" s="447" t="s">
        <v>211</v>
      </c>
      <c r="L20" s="455"/>
      <c r="M20" s="449" t="s">
        <v>192</v>
      </c>
      <c r="W20" s="465"/>
      <c r="X20" s="523" t="s">
        <v>241</v>
      </c>
      <c r="Y20" s="513"/>
      <c r="Z20" s="513"/>
      <c r="AA20" s="446"/>
      <c r="AB20" s="446"/>
      <c r="AC20" s="525"/>
      <c r="AD20" s="511"/>
    </row>
    <row r="21" spans="1:30" ht="15" customHeight="1">
      <c r="A21" s="491">
        <f>R9</f>
        <v>11</v>
      </c>
      <c r="B21" s="491">
        <v>2</v>
      </c>
      <c r="C21" s="491">
        <v>20</v>
      </c>
      <c r="D21" s="491">
        <v>20</v>
      </c>
      <c r="H21" s="461">
        <v>8</v>
      </c>
      <c r="I21" s="465" t="s">
        <v>181</v>
      </c>
      <c r="J21" s="446"/>
      <c r="K21" s="447" t="s">
        <v>182</v>
      </c>
      <c r="L21" s="455"/>
      <c r="M21" s="449" t="s">
        <v>192</v>
      </c>
      <c r="W21" s="465"/>
      <c r="X21" s="519" t="s">
        <v>205</v>
      </c>
      <c r="Y21" s="514" t="s">
        <v>213</v>
      </c>
      <c r="Z21" s="514"/>
      <c r="AA21" s="515"/>
      <c r="AB21" s="516"/>
      <c r="AC21" s="525"/>
      <c r="AD21" s="511"/>
    </row>
    <row r="22" spans="1:30" ht="15" customHeight="1">
      <c r="A22" s="491">
        <f>Q9</f>
        <v>1</v>
      </c>
      <c r="B22" s="491">
        <v>2</v>
      </c>
      <c r="C22" s="491">
        <v>21</v>
      </c>
      <c r="D22" s="491">
        <v>21</v>
      </c>
      <c r="H22" s="461">
        <v>9</v>
      </c>
      <c r="I22" s="465" t="s">
        <v>183</v>
      </c>
      <c r="J22" s="446"/>
      <c r="K22" s="447" t="s">
        <v>184</v>
      </c>
      <c r="L22" s="449" t="s">
        <v>180</v>
      </c>
      <c r="M22" s="449" t="s">
        <v>192</v>
      </c>
      <c r="W22" s="465"/>
      <c r="X22" s="519" t="s">
        <v>204</v>
      </c>
      <c r="Y22" s="514" t="s">
        <v>177</v>
      </c>
      <c r="Z22" s="514"/>
      <c r="AA22" s="515"/>
      <c r="AB22" s="516"/>
      <c r="AC22" s="525"/>
      <c r="AD22" s="511"/>
    </row>
    <row r="23" spans="1:30" ht="15" customHeight="1">
      <c r="A23" s="491">
        <f>P9</f>
        <v>8</v>
      </c>
      <c r="B23" s="491">
        <v>2</v>
      </c>
      <c r="C23" s="491">
        <v>22</v>
      </c>
      <c r="D23" s="491">
        <v>22</v>
      </c>
      <c r="H23" s="461">
        <v>10</v>
      </c>
      <c r="I23" s="465" t="s">
        <v>233</v>
      </c>
      <c r="J23" s="446"/>
      <c r="K23" s="447" t="s">
        <v>211</v>
      </c>
      <c r="L23" s="455"/>
      <c r="M23" s="449" t="s">
        <v>192</v>
      </c>
      <c r="W23" s="465"/>
      <c r="X23" s="519" t="s">
        <v>203</v>
      </c>
      <c r="Y23" s="514" t="s">
        <v>179</v>
      </c>
      <c r="Z23" s="514"/>
      <c r="AA23" s="514" t="s">
        <v>202</v>
      </c>
      <c r="AB23" s="516"/>
      <c r="AC23" s="525"/>
      <c r="AD23" s="511"/>
    </row>
    <row r="24" spans="1:30" ht="15" customHeight="1" thickBot="1">
      <c r="A24" s="491">
        <f>O9</f>
        <v>9</v>
      </c>
      <c r="B24" s="491">
        <v>2</v>
      </c>
      <c r="C24" s="491">
        <v>23</v>
      </c>
      <c r="D24" s="491">
        <v>23</v>
      </c>
      <c r="H24" s="462">
        <v>11</v>
      </c>
      <c r="I24" s="466" t="s">
        <v>185</v>
      </c>
      <c r="J24" s="452"/>
      <c r="K24" s="468" t="s">
        <v>186</v>
      </c>
      <c r="L24" s="470"/>
      <c r="M24" s="457" t="s">
        <v>193</v>
      </c>
      <c r="W24" s="465"/>
      <c r="X24" s="519" t="s">
        <v>206</v>
      </c>
      <c r="Y24" s="514" t="s">
        <v>232</v>
      </c>
      <c r="Z24" s="514"/>
      <c r="AA24" s="515"/>
      <c r="AB24" s="516"/>
      <c r="AC24" s="525"/>
      <c r="AD24" s="511"/>
    </row>
    <row r="25" spans="1:30" ht="15" customHeight="1">
      <c r="A25" s="491">
        <f>N9</f>
        <v>4</v>
      </c>
      <c r="B25" s="491">
        <v>2</v>
      </c>
      <c r="C25" s="491">
        <v>24</v>
      </c>
      <c r="D25" s="491">
        <v>24</v>
      </c>
      <c r="W25" s="465"/>
      <c r="X25" s="519" t="s">
        <v>207</v>
      </c>
      <c r="Y25" s="514" t="s">
        <v>177</v>
      </c>
      <c r="Z25" s="514"/>
      <c r="AA25" s="515"/>
      <c r="AB25" s="516"/>
      <c r="AC25" s="525"/>
      <c r="AD25" s="511"/>
    </row>
    <row r="26" spans="1:30" ht="15" customHeight="1">
      <c r="A26" s="491">
        <f>M9</f>
        <v>7</v>
      </c>
      <c r="B26" s="491">
        <v>2</v>
      </c>
      <c r="C26" s="491">
        <v>25</v>
      </c>
      <c r="D26" s="491">
        <v>25</v>
      </c>
      <c r="W26" s="465"/>
      <c r="X26" s="523" t="s">
        <v>243</v>
      </c>
      <c r="Y26" s="513"/>
      <c r="Z26" s="513"/>
      <c r="AA26" s="446"/>
      <c r="AB26" s="446"/>
      <c r="AC26" s="525"/>
      <c r="AD26" s="511"/>
    </row>
    <row r="27" spans="1:30" ht="15" customHeight="1">
      <c r="A27" s="491">
        <f>L9</f>
        <v>6</v>
      </c>
      <c r="B27" s="491">
        <v>2</v>
      </c>
      <c r="C27" s="491">
        <v>26</v>
      </c>
      <c r="D27" s="491">
        <v>26</v>
      </c>
      <c r="W27" s="465"/>
      <c r="X27" s="519" t="s">
        <v>208</v>
      </c>
      <c r="Y27" s="514" t="s">
        <v>177</v>
      </c>
      <c r="Z27" s="514"/>
      <c r="AA27" s="515"/>
      <c r="AB27" s="516"/>
      <c r="AC27" s="525"/>
      <c r="AD27" s="511"/>
    </row>
    <row r="28" spans="1:30" ht="15" thickBot="1">
      <c r="A28" s="491">
        <f>K9</f>
        <v>3</v>
      </c>
      <c r="B28" s="491">
        <v>2</v>
      </c>
      <c r="C28" s="491">
        <v>27</v>
      </c>
      <c r="D28" s="491">
        <v>27</v>
      </c>
      <c r="W28" s="466"/>
      <c r="X28" s="452"/>
      <c r="Y28" s="452"/>
      <c r="Z28" s="452"/>
      <c r="AA28" s="452"/>
      <c r="AB28" s="452"/>
      <c r="AC28" s="457"/>
      <c r="AD28" s="511"/>
    </row>
    <row r="29" spans="1:30">
      <c r="A29" s="491">
        <f>J9</f>
        <v>5</v>
      </c>
      <c r="B29" s="491">
        <v>2</v>
      </c>
      <c r="C29" s="491">
        <v>28</v>
      </c>
      <c r="D29" s="491">
        <v>28</v>
      </c>
    </row>
    <row r="30" spans="1:30">
      <c r="A30" s="491">
        <f>I9</f>
        <v>2</v>
      </c>
      <c r="B30" s="491">
        <v>2</v>
      </c>
      <c r="C30" s="491">
        <v>29</v>
      </c>
      <c r="D30" s="491">
        <v>29</v>
      </c>
    </row>
    <row r="31" spans="1:30">
      <c r="A31" s="491">
        <f>H9</f>
        <v>10</v>
      </c>
      <c r="B31" s="491">
        <v>2</v>
      </c>
      <c r="C31" s="491">
        <v>30</v>
      </c>
      <c r="D31" s="491">
        <v>30</v>
      </c>
    </row>
    <row r="32" spans="1:30">
      <c r="A32" s="491">
        <f>AK8</f>
        <v>2</v>
      </c>
      <c r="B32" s="491">
        <v>3</v>
      </c>
      <c r="C32" s="491">
        <v>1</v>
      </c>
      <c r="D32" s="491">
        <v>31</v>
      </c>
    </row>
    <row r="33" spans="1:4">
      <c r="A33" s="491">
        <f>AJ8</f>
        <v>7</v>
      </c>
      <c r="B33" s="491">
        <v>3</v>
      </c>
      <c r="C33" s="491">
        <v>2</v>
      </c>
      <c r="D33" s="491">
        <v>32</v>
      </c>
    </row>
    <row r="34" spans="1:4">
      <c r="A34" s="491">
        <f>AI8</f>
        <v>3</v>
      </c>
      <c r="B34" s="491">
        <v>3</v>
      </c>
      <c r="C34" s="491">
        <v>3</v>
      </c>
      <c r="D34" s="491">
        <v>33</v>
      </c>
    </row>
    <row r="35" spans="1:4">
      <c r="A35" s="491">
        <f>AH8</f>
        <v>6</v>
      </c>
      <c r="B35" s="491">
        <v>3</v>
      </c>
      <c r="C35" s="491">
        <v>4</v>
      </c>
      <c r="D35" s="491">
        <v>34</v>
      </c>
    </row>
    <row r="36" spans="1:4">
      <c r="A36" s="491" t="str">
        <f>AG8</f>
        <v>x</v>
      </c>
      <c r="B36" s="491" t="s">
        <v>15</v>
      </c>
      <c r="C36" s="491">
        <v>5</v>
      </c>
      <c r="D36" s="491">
        <v>35</v>
      </c>
    </row>
    <row r="37" spans="1:4">
      <c r="A37" s="491" t="str">
        <f>AF8</f>
        <v>x</v>
      </c>
      <c r="B37" s="491" t="s">
        <v>15</v>
      </c>
      <c r="C37" s="491">
        <v>6</v>
      </c>
      <c r="D37" s="491">
        <v>36</v>
      </c>
    </row>
    <row r="38" spans="1:4">
      <c r="A38" s="491" t="str">
        <f>AE8</f>
        <v>x</v>
      </c>
      <c r="B38" s="491" t="s">
        <v>15</v>
      </c>
      <c r="C38" s="491">
        <v>7</v>
      </c>
      <c r="D38" s="491">
        <v>37</v>
      </c>
    </row>
    <row r="39" spans="1:4">
      <c r="A39" s="491" t="str">
        <f>AD8</f>
        <v>x</v>
      </c>
      <c r="B39" s="491" t="s">
        <v>15</v>
      </c>
      <c r="C39" s="491">
        <v>8</v>
      </c>
      <c r="D39" s="491">
        <v>38</v>
      </c>
    </row>
    <row r="40" spans="1:4">
      <c r="A40" s="491">
        <f>AC8</f>
        <v>8</v>
      </c>
      <c r="B40" s="491">
        <v>3</v>
      </c>
      <c r="C40" s="491">
        <v>9</v>
      </c>
      <c r="D40" s="491">
        <v>39</v>
      </c>
    </row>
    <row r="41" spans="1:4">
      <c r="A41" s="491" t="str">
        <f>AB8</f>
        <v>sp</v>
      </c>
      <c r="B41" s="491" t="s">
        <v>15</v>
      </c>
      <c r="C41" s="491">
        <v>10</v>
      </c>
      <c r="D41" s="491">
        <v>40</v>
      </c>
    </row>
    <row r="42" spans="1:4">
      <c r="A42" s="491">
        <f>AA8</f>
        <v>4</v>
      </c>
      <c r="B42" s="491">
        <v>3</v>
      </c>
      <c r="C42" s="491">
        <v>11</v>
      </c>
      <c r="D42" s="491">
        <v>41</v>
      </c>
    </row>
    <row r="43" spans="1:4">
      <c r="A43" s="491">
        <f>Z8</f>
        <v>10</v>
      </c>
      <c r="B43" s="491">
        <v>3</v>
      </c>
      <c r="C43" s="491">
        <v>12</v>
      </c>
      <c r="D43" s="491">
        <v>42</v>
      </c>
    </row>
    <row r="44" spans="1:4">
      <c r="A44" s="491">
        <f>Y8</f>
        <v>11</v>
      </c>
      <c r="B44" s="491">
        <v>3</v>
      </c>
      <c r="C44" s="491">
        <v>13</v>
      </c>
      <c r="D44" s="491">
        <v>43</v>
      </c>
    </row>
    <row r="45" spans="1:4">
      <c r="A45" s="491">
        <f>X8</f>
        <v>1</v>
      </c>
      <c r="B45" s="491">
        <v>3</v>
      </c>
      <c r="C45" s="491">
        <v>14</v>
      </c>
      <c r="D45" s="491">
        <v>44</v>
      </c>
    </row>
    <row r="46" spans="1:4">
      <c r="A46" s="491">
        <f>W8</f>
        <v>5</v>
      </c>
      <c r="B46" s="491">
        <v>3</v>
      </c>
      <c r="C46" s="491">
        <v>15</v>
      </c>
      <c r="D46" s="491">
        <v>45</v>
      </c>
    </row>
    <row r="47" spans="1:4">
      <c r="A47" s="491">
        <f>V8</f>
        <v>9</v>
      </c>
      <c r="B47" s="491">
        <v>3</v>
      </c>
      <c r="C47" s="491">
        <v>16</v>
      </c>
      <c r="D47" s="491">
        <v>46</v>
      </c>
    </row>
    <row r="48" spans="1:4">
      <c r="A48" s="491">
        <f>U8</f>
        <v>7</v>
      </c>
      <c r="B48" s="491">
        <v>4</v>
      </c>
      <c r="C48" s="491">
        <v>17</v>
      </c>
      <c r="D48" s="491">
        <v>47</v>
      </c>
    </row>
    <row r="49" spans="1:4">
      <c r="A49" s="491">
        <f>T8</f>
        <v>10</v>
      </c>
      <c r="B49" s="491">
        <v>4</v>
      </c>
      <c r="C49" s="491">
        <v>18</v>
      </c>
      <c r="D49" s="491">
        <v>48</v>
      </c>
    </row>
    <row r="50" spans="1:4">
      <c r="A50" s="491">
        <f>S8</f>
        <v>6</v>
      </c>
      <c r="B50" s="491">
        <v>4</v>
      </c>
      <c r="C50" s="491">
        <v>19</v>
      </c>
      <c r="D50" s="491">
        <v>49</v>
      </c>
    </row>
    <row r="51" spans="1:4">
      <c r="A51" s="491" t="str">
        <f>R8</f>
        <v>x</v>
      </c>
      <c r="B51" s="491" t="s">
        <v>15</v>
      </c>
      <c r="C51" s="491">
        <v>20</v>
      </c>
      <c r="D51" s="491">
        <v>50</v>
      </c>
    </row>
    <row r="52" spans="1:4">
      <c r="A52" s="491" t="str">
        <f>Q8</f>
        <v>x</v>
      </c>
      <c r="B52" s="491" t="s">
        <v>15</v>
      </c>
      <c r="C52" s="491">
        <v>21</v>
      </c>
      <c r="D52" s="491">
        <v>51</v>
      </c>
    </row>
    <row r="53" spans="1:4">
      <c r="A53" s="491">
        <f>P8</f>
        <v>2</v>
      </c>
      <c r="B53" s="491">
        <v>4</v>
      </c>
      <c r="C53" s="491">
        <v>22</v>
      </c>
      <c r="D53" s="491">
        <v>52</v>
      </c>
    </row>
    <row r="54" spans="1:4">
      <c r="A54" s="491">
        <f>O8</f>
        <v>5</v>
      </c>
      <c r="B54" s="491">
        <v>4</v>
      </c>
      <c r="C54" s="491">
        <v>23</v>
      </c>
      <c r="D54" s="491">
        <v>53</v>
      </c>
    </row>
    <row r="55" spans="1:4">
      <c r="A55" s="491" t="str">
        <f>N8</f>
        <v>x</v>
      </c>
      <c r="B55" s="491" t="s">
        <v>15</v>
      </c>
      <c r="C55" s="491">
        <v>24</v>
      </c>
      <c r="D55" s="491">
        <v>54</v>
      </c>
    </row>
    <row r="56" spans="1:4">
      <c r="A56" s="491">
        <f>M8</f>
        <v>11</v>
      </c>
      <c r="B56" s="491">
        <v>4</v>
      </c>
      <c r="C56" s="491">
        <v>25</v>
      </c>
      <c r="D56" s="491">
        <v>55</v>
      </c>
    </row>
    <row r="57" spans="1:4">
      <c r="A57" s="491">
        <f>L8</f>
        <v>4</v>
      </c>
      <c r="B57" s="491">
        <v>4</v>
      </c>
      <c r="C57" s="491">
        <v>26</v>
      </c>
      <c r="D57" s="491">
        <v>56</v>
      </c>
    </row>
    <row r="58" spans="1:4">
      <c r="A58" s="491">
        <f>K8</f>
        <v>8</v>
      </c>
      <c r="B58" s="491">
        <v>4</v>
      </c>
      <c r="C58" s="491">
        <v>27</v>
      </c>
      <c r="D58" s="491">
        <v>57</v>
      </c>
    </row>
    <row r="59" spans="1:4">
      <c r="A59" s="491">
        <f>J8</f>
        <v>1</v>
      </c>
      <c r="B59" s="491">
        <v>4</v>
      </c>
      <c r="C59" s="491">
        <v>28</v>
      </c>
      <c r="D59" s="491">
        <v>58</v>
      </c>
    </row>
    <row r="60" spans="1:4">
      <c r="A60" s="491">
        <f>I8</f>
        <v>9</v>
      </c>
      <c r="B60" s="491">
        <v>4</v>
      </c>
      <c r="C60" s="491">
        <v>29</v>
      </c>
      <c r="D60" s="491">
        <v>59</v>
      </c>
    </row>
    <row r="61" spans="1:4">
      <c r="A61" s="491">
        <f>H8</f>
        <v>3</v>
      </c>
      <c r="B61" s="491">
        <v>4</v>
      </c>
      <c r="C61" s="491">
        <v>30</v>
      </c>
      <c r="D61" s="491">
        <v>60</v>
      </c>
    </row>
  </sheetData>
  <pageMargins left="0.23622047244094491" right="0.23622047244094491" top="0.74803149606299213" bottom="0.74803149606299213" header="0.31496062992125984" footer="0.31496062992125984"/>
  <pageSetup paperSize="9" scale="65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opLeftCell="A13" zoomScale="85" zoomScaleNormal="85" workbookViewId="0">
      <selection activeCell="AB17" sqref="AB17"/>
    </sheetView>
  </sheetViews>
  <sheetFormatPr defaultRowHeight="14.4"/>
  <cols>
    <col min="1" max="1" width="7.33203125" customWidth="1"/>
    <col min="2" max="31" width="6.6640625" customWidth="1"/>
    <col min="32" max="32" width="5.5546875" customWidth="1"/>
    <col min="33" max="33" width="5" customWidth="1"/>
  </cols>
  <sheetData>
    <row r="1" spans="1:46" ht="13.5" customHeight="1" thickBot="1">
      <c r="A1" t="s">
        <v>77</v>
      </c>
      <c r="B1" s="476" t="s">
        <v>231</v>
      </c>
      <c r="N1" s="493" t="s">
        <v>258</v>
      </c>
    </row>
    <row r="2" spans="1:46">
      <c r="A2" t="s">
        <v>19</v>
      </c>
      <c r="B2" s="476" t="s">
        <v>257</v>
      </c>
      <c r="I2" s="463"/>
      <c r="J2" s="448" t="s">
        <v>8</v>
      </c>
      <c r="K2" s="448" t="s">
        <v>251</v>
      </c>
      <c r="L2" s="464"/>
    </row>
    <row r="3" spans="1:46">
      <c r="A3" t="s">
        <v>20</v>
      </c>
      <c r="B3" s="476" t="s">
        <v>259</v>
      </c>
      <c r="I3" s="465"/>
      <c r="J3" s="446" t="s">
        <v>254</v>
      </c>
      <c r="K3" s="446" t="s">
        <v>252</v>
      </c>
      <c r="L3" s="449"/>
    </row>
    <row r="4" spans="1:46" ht="15" thickBot="1">
      <c r="A4" t="s">
        <v>21</v>
      </c>
      <c r="B4" t="s">
        <v>260</v>
      </c>
      <c r="I4" s="466"/>
      <c r="J4" s="452" t="s">
        <v>255</v>
      </c>
      <c r="K4" s="452" t="s">
        <v>253</v>
      </c>
      <c r="L4" s="457"/>
    </row>
    <row r="5" spans="1:46" ht="22.8">
      <c r="A5" t="s">
        <v>22</v>
      </c>
      <c r="B5" t="s">
        <v>261</v>
      </c>
      <c r="C5" s="697">
        <v>7</v>
      </c>
      <c r="D5" s="697"/>
      <c r="G5" s="697">
        <v>6</v>
      </c>
      <c r="H5" s="697"/>
      <c r="K5" s="699">
        <v>5</v>
      </c>
      <c r="L5" s="699"/>
      <c r="O5" s="697">
        <v>4</v>
      </c>
      <c r="P5" s="697"/>
      <c r="S5" s="697">
        <v>3</v>
      </c>
      <c r="T5" s="697"/>
      <c r="W5" s="697">
        <v>2</v>
      </c>
      <c r="X5" s="697"/>
      <c r="AA5" s="697">
        <v>1</v>
      </c>
      <c r="AB5" s="697"/>
    </row>
    <row r="6" spans="1:46" s="458" customFormat="1" ht="15.75" customHeight="1">
      <c r="C6" s="548"/>
      <c r="E6" s="494"/>
      <c r="F6" s="494"/>
      <c r="G6" s="549"/>
      <c r="H6" s="485"/>
      <c r="I6" s="494"/>
      <c r="J6" s="494"/>
      <c r="K6" s="549"/>
      <c r="M6" s="495"/>
      <c r="N6" s="495"/>
      <c r="O6" s="549"/>
      <c r="P6" s="485"/>
      <c r="Q6" s="495"/>
      <c r="R6" s="495"/>
      <c r="S6" s="549"/>
      <c r="T6" s="485"/>
      <c r="U6" s="495"/>
      <c r="V6" s="495"/>
      <c r="W6" s="550"/>
      <c r="X6" s="485"/>
      <c r="Y6" s="495"/>
      <c r="Z6" s="495"/>
      <c r="AA6" s="549"/>
      <c r="AB6" s="485"/>
      <c r="AC6" s="496"/>
      <c r="AD6" s="496"/>
    </row>
    <row r="7" spans="1:46" s="458" customFormat="1" ht="15.75" customHeight="1" thickBot="1">
      <c r="B7" s="479">
        <v>30</v>
      </c>
      <c r="C7" s="480">
        <v>29</v>
      </c>
      <c r="D7" s="479">
        <v>28</v>
      </c>
      <c r="E7" s="497">
        <v>27</v>
      </c>
      <c r="F7" s="481">
        <v>26</v>
      </c>
      <c r="G7" s="482">
        <v>25</v>
      </c>
      <c r="H7" s="481">
        <v>24</v>
      </c>
      <c r="I7" s="497">
        <v>23</v>
      </c>
      <c r="J7" s="481">
        <v>22</v>
      </c>
      <c r="K7" s="482">
        <v>21</v>
      </c>
      <c r="L7" s="481">
        <v>20</v>
      </c>
      <c r="M7" s="481">
        <v>19</v>
      </c>
      <c r="N7" s="481">
        <v>18</v>
      </c>
      <c r="O7" s="482">
        <v>17</v>
      </c>
      <c r="P7" s="481">
        <v>16</v>
      </c>
      <c r="Q7" s="481">
        <v>15</v>
      </c>
      <c r="R7" s="481">
        <v>14</v>
      </c>
      <c r="S7" s="482">
        <v>13</v>
      </c>
      <c r="T7" s="481">
        <v>12</v>
      </c>
      <c r="U7" s="481">
        <v>11</v>
      </c>
      <c r="V7" s="481">
        <v>10</v>
      </c>
      <c r="W7" s="482">
        <v>9</v>
      </c>
      <c r="X7" s="481">
        <v>8</v>
      </c>
      <c r="Y7" s="481">
        <v>7</v>
      </c>
      <c r="Z7" s="481">
        <v>6</v>
      </c>
      <c r="AA7" s="484">
        <v>5</v>
      </c>
      <c r="AB7" s="488">
        <v>4</v>
      </c>
      <c r="AC7" s="488">
        <v>3</v>
      </c>
      <c r="AD7" s="483">
        <v>2</v>
      </c>
      <c r="AE7" s="483">
        <v>1</v>
      </c>
    </row>
    <row r="8" spans="1:46" s="458" customFormat="1" ht="60" customHeight="1" thickBot="1">
      <c r="A8" s="459" t="s">
        <v>247</v>
      </c>
      <c r="B8" s="498">
        <v>3</v>
      </c>
      <c r="C8" s="499">
        <v>9</v>
      </c>
      <c r="D8" s="500">
        <v>1</v>
      </c>
      <c r="E8" s="500">
        <v>8</v>
      </c>
      <c r="F8" s="500">
        <v>4</v>
      </c>
      <c r="G8" s="499">
        <v>11</v>
      </c>
      <c r="H8" s="501" t="s">
        <v>262</v>
      </c>
      <c r="I8" s="500">
        <v>5</v>
      </c>
      <c r="J8" s="500">
        <v>2</v>
      </c>
      <c r="K8" s="502" t="s">
        <v>262</v>
      </c>
      <c r="L8" s="501" t="s">
        <v>262</v>
      </c>
      <c r="M8" s="500">
        <v>6</v>
      </c>
      <c r="N8" s="500">
        <v>10</v>
      </c>
      <c r="O8" s="499">
        <v>7</v>
      </c>
      <c r="P8" s="500">
        <v>9</v>
      </c>
      <c r="Q8" s="500">
        <v>5</v>
      </c>
      <c r="R8" s="500">
        <v>1</v>
      </c>
      <c r="S8" s="499">
        <v>11</v>
      </c>
      <c r="T8" s="500">
        <v>10</v>
      </c>
      <c r="U8" s="500">
        <v>4</v>
      </c>
      <c r="V8" s="501" t="s">
        <v>263</v>
      </c>
      <c r="W8" s="499">
        <v>8</v>
      </c>
      <c r="X8" s="501" t="s">
        <v>262</v>
      </c>
      <c r="Y8" s="501" t="s">
        <v>262</v>
      </c>
      <c r="Z8" s="501" t="s">
        <v>262</v>
      </c>
      <c r="AA8" s="502" t="s">
        <v>262</v>
      </c>
      <c r="AB8" s="500">
        <v>6</v>
      </c>
      <c r="AC8" s="500">
        <v>3</v>
      </c>
      <c r="AD8" s="500">
        <v>7</v>
      </c>
      <c r="AE8" s="503">
        <v>2</v>
      </c>
      <c r="AF8" s="478" t="s">
        <v>248</v>
      </c>
      <c r="AG8" s="458" t="s">
        <v>264</v>
      </c>
    </row>
    <row r="9" spans="1:46" s="458" customFormat="1" ht="60.75" customHeight="1" thickBot="1">
      <c r="A9" s="459" t="s">
        <v>249</v>
      </c>
      <c r="B9" s="498">
        <v>10</v>
      </c>
      <c r="C9" s="499">
        <v>2</v>
      </c>
      <c r="D9" s="500">
        <v>5</v>
      </c>
      <c r="E9" s="500">
        <v>3</v>
      </c>
      <c r="F9" s="500">
        <v>6</v>
      </c>
      <c r="G9" s="499">
        <v>7</v>
      </c>
      <c r="H9" s="500">
        <v>4</v>
      </c>
      <c r="I9" s="500">
        <v>9</v>
      </c>
      <c r="J9" s="500">
        <v>8</v>
      </c>
      <c r="K9" s="499">
        <v>1</v>
      </c>
      <c r="L9" s="500">
        <v>11</v>
      </c>
      <c r="M9" s="501" t="s">
        <v>263</v>
      </c>
      <c r="N9" s="501" t="s">
        <v>263</v>
      </c>
      <c r="O9" s="502" t="s">
        <v>263</v>
      </c>
      <c r="P9" s="501" t="s">
        <v>263</v>
      </c>
      <c r="Q9" s="501" t="s">
        <v>262</v>
      </c>
      <c r="R9" s="501" t="s">
        <v>262</v>
      </c>
      <c r="S9" s="499">
        <v>8</v>
      </c>
      <c r="T9" s="500">
        <v>9</v>
      </c>
      <c r="U9" s="500">
        <v>3</v>
      </c>
      <c r="V9" s="500">
        <v>6</v>
      </c>
      <c r="W9" s="499">
        <v>7</v>
      </c>
      <c r="X9" s="500">
        <v>11</v>
      </c>
      <c r="Y9" s="500">
        <v>2</v>
      </c>
      <c r="Z9" s="500">
        <v>1</v>
      </c>
      <c r="AA9" s="504">
        <v>5</v>
      </c>
      <c r="AB9" s="501" t="s">
        <v>262</v>
      </c>
      <c r="AC9" s="500">
        <v>10</v>
      </c>
      <c r="AD9" s="500">
        <v>4</v>
      </c>
      <c r="AE9" s="505" t="s">
        <v>263</v>
      </c>
      <c r="AF9" s="478" t="s">
        <v>250</v>
      </c>
    </row>
    <row r="10" spans="1:46" ht="18">
      <c r="B10" s="479">
        <v>30</v>
      </c>
      <c r="C10" s="480">
        <v>29</v>
      </c>
      <c r="D10" s="479">
        <v>28</v>
      </c>
      <c r="E10" s="497">
        <v>27</v>
      </c>
      <c r="F10" s="481">
        <v>26</v>
      </c>
      <c r="G10" s="482">
        <v>25</v>
      </c>
      <c r="H10" s="481">
        <v>24</v>
      </c>
      <c r="I10" s="497">
        <v>23</v>
      </c>
      <c r="J10" s="481">
        <v>22</v>
      </c>
      <c r="K10" s="482">
        <v>21</v>
      </c>
      <c r="L10" s="481">
        <v>20</v>
      </c>
      <c r="M10" s="481">
        <v>19</v>
      </c>
      <c r="N10" s="481">
        <v>18</v>
      </c>
      <c r="O10" s="482">
        <v>17</v>
      </c>
      <c r="P10" s="481">
        <v>16</v>
      </c>
      <c r="Q10" s="481">
        <v>15</v>
      </c>
      <c r="R10" s="481">
        <v>14</v>
      </c>
      <c r="S10" s="482">
        <v>13</v>
      </c>
      <c r="T10" s="481">
        <v>12</v>
      </c>
      <c r="U10" s="481">
        <v>11</v>
      </c>
      <c r="V10" s="481">
        <v>10</v>
      </c>
      <c r="W10" s="482">
        <v>9</v>
      </c>
      <c r="X10" s="481">
        <v>8</v>
      </c>
      <c r="Y10" s="481">
        <v>7</v>
      </c>
      <c r="Z10" s="481">
        <v>6</v>
      </c>
      <c r="AA10" s="484">
        <v>5</v>
      </c>
      <c r="AB10" s="488">
        <v>4</v>
      </c>
      <c r="AC10" s="488">
        <v>3</v>
      </c>
      <c r="AD10" s="483">
        <v>2</v>
      </c>
      <c r="AE10" s="483">
        <v>1</v>
      </c>
    </row>
    <row r="11" spans="1:46">
      <c r="B11" s="491" t="s">
        <v>244</v>
      </c>
      <c r="C11" s="454"/>
      <c r="E11" s="446"/>
      <c r="F11" s="446"/>
      <c r="G11" s="454"/>
      <c r="H11" s="446"/>
      <c r="I11" s="446"/>
      <c r="J11" s="446"/>
      <c r="K11" s="454"/>
      <c r="L11" s="446"/>
      <c r="M11" s="446"/>
      <c r="N11" s="446"/>
      <c r="O11" s="454"/>
      <c r="P11" s="446"/>
      <c r="Q11" s="446"/>
      <c r="R11" s="446"/>
      <c r="S11" s="454"/>
      <c r="T11" s="446"/>
      <c r="U11" s="446"/>
      <c r="V11" s="446"/>
      <c r="W11" s="454"/>
      <c r="X11" s="446"/>
      <c r="Y11" s="446"/>
      <c r="Z11" s="446"/>
      <c r="AA11" s="454"/>
      <c r="AB11" s="446"/>
      <c r="AC11" s="446"/>
      <c r="AE11" s="491" t="s">
        <v>244</v>
      </c>
    </row>
    <row r="12" spans="1:46" s="456" customFormat="1" ht="18" customHeight="1" thickBot="1">
      <c r="B12" s="489"/>
      <c r="C12" s="697">
        <v>7</v>
      </c>
      <c r="D12" s="697"/>
      <c r="E12" s="551"/>
      <c r="F12" s="551"/>
      <c r="G12" s="697">
        <v>6</v>
      </c>
      <c r="H12" s="697"/>
      <c r="I12" s="551"/>
      <c r="J12" s="551"/>
      <c r="K12" s="698">
        <v>5</v>
      </c>
      <c r="L12" s="698"/>
      <c r="M12" s="551"/>
      <c r="N12" s="551"/>
      <c r="O12" s="697">
        <v>4</v>
      </c>
      <c r="P12" s="697"/>
      <c r="Q12" s="551"/>
      <c r="R12" s="551"/>
      <c r="S12" s="697">
        <v>3</v>
      </c>
      <c r="T12" s="697"/>
      <c r="U12" s="551"/>
      <c r="V12" s="551"/>
      <c r="W12" s="697">
        <v>2</v>
      </c>
      <c r="X12" s="697"/>
      <c r="Y12" s="551"/>
      <c r="Z12" s="551"/>
      <c r="AA12" s="697">
        <v>1</v>
      </c>
      <c r="AB12" s="697"/>
      <c r="AC12" s="509"/>
      <c r="AD12" s="509"/>
      <c r="AE12" s="509"/>
      <c r="AF12" s="509"/>
      <c r="AG12" s="509"/>
      <c r="AH12" s="509"/>
      <c r="AI12" s="509"/>
      <c r="AJ12" s="509"/>
      <c r="AK12" s="509"/>
      <c r="AL12" s="509"/>
      <c r="AM12" s="509"/>
      <c r="AN12" s="509"/>
      <c r="AO12" s="510"/>
      <c r="AP12" s="510"/>
      <c r="AQ12" s="510"/>
      <c r="AR12" s="510"/>
      <c r="AS12" s="510"/>
      <c r="AT12" s="510"/>
    </row>
    <row r="13" spans="1:46" ht="13.5" customHeight="1" thickBot="1">
      <c r="B13" s="471" t="s">
        <v>27</v>
      </c>
      <c r="C13" s="472" t="s">
        <v>30</v>
      </c>
      <c r="D13" s="473"/>
      <c r="E13" s="474" t="s">
        <v>256</v>
      </c>
      <c r="F13" s="475" t="s">
        <v>148</v>
      </c>
      <c r="G13" s="475" t="s">
        <v>34</v>
      </c>
      <c r="I13" s="487"/>
      <c r="Q13" s="520"/>
      <c r="R13" s="521"/>
      <c r="S13" s="521"/>
      <c r="T13" s="448"/>
      <c r="U13" s="522"/>
      <c r="V13" s="522"/>
      <c r="W13" s="464"/>
      <c r="X13" s="509"/>
      <c r="Y13" s="509"/>
      <c r="Z13" s="509"/>
      <c r="AA13" s="509"/>
      <c r="AB13" s="509"/>
      <c r="AC13" s="509"/>
      <c r="AD13" s="446"/>
      <c r="AE13" s="446"/>
      <c r="AF13" s="446"/>
      <c r="AG13" s="446"/>
      <c r="AH13" s="446"/>
      <c r="AI13" s="446"/>
      <c r="AJ13" s="446"/>
      <c r="AK13" s="446"/>
      <c r="AL13" s="446"/>
      <c r="AM13" s="446"/>
      <c r="AN13" s="446"/>
      <c r="AO13" s="446"/>
      <c r="AP13" s="446"/>
      <c r="AQ13" s="446"/>
      <c r="AR13" s="446"/>
      <c r="AS13" s="446"/>
      <c r="AT13" s="446"/>
    </row>
    <row r="14" spans="1:46" ht="15" customHeight="1" thickBot="1">
      <c r="B14" s="460">
        <v>1</v>
      </c>
      <c r="C14" s="463" t="s">
        <v>176</v>
      </c>
      <c r="D14" s="448"/>
      <c r="E14" s="467" t="s">
        <v>1</v>
      </c>
      <c r="F14" s="469"/>
      <c r="G14" s="464" t="s">
        <v>1</v>
      </c>
      <c r="J14" s="485" t="s">
        <v>287</v>
      </c>
      <c r="Q14" s="529"/>
      <c r="R14" s="523" t="s">
        <v>265</v>
      </c>
      <c r="S14" s="451"/>
      <c r="T14" s="446"/>
      <c r="U14" s="510"/>
      <c r="V14" s="510"/>
      <c r="W14" s="449"/>
      <c r="X14" s="509"/>
      <c r="Y14" s="446"/>
      <c r="Z14" s="446"/>
      <c r="AA14" s="446"/>
      <c r="AB14" s="446"/>
      <c r="AC14" s="446"/>
      <c r="AD14" s="446"/>
      <c r="AE14" s="446"/>
      <c r="AF14" s="446"/>
      <c r="AG14" s="446"/>
      <c r="AH14" s="446"/>
      <c r="AI14" s="446"/>
      <c r="AJ14" s="446"/>
      <c r="AK14" s="446"/>
      <c r="AL14" s="446"/>
      <c r="AM14" s="446"/>
      <c r="AN14" s="446"/>
      <c r="AO14" s="446"/>
      <c r="AP14" s="446"/>
      <c r="AQ14" s="446"/>
      <c r="AR14" s="446"/>
      <c r="AS14" s="446"/>
      <c r="AT14" s="446"/>
    </row>
    <row r="15" spans="1:46" ht="15" customHeight="1" thickBot="1">
      <c r="B15" s="461">
        <v>2</v>
      </c>
      <c r="C15" s="465" t="s">
        <v>209</v>
      </c>
      <c r="D15" s="446"/>
      <c r="E15" s="447">
        <v>500</v>
      </c>
      <c r="F15" s="455"/>
      <c r="G15" s="449" t="s">
        <v>136</v>
      </c>
      <c r="J15" s="485" t="s">
        <v>286</v>
      </c>
      <c r="Q15" s="465"/>
      <c r="R15" s="532" t="s">
        <v>246</v>
      </c>
      <c r="S15" s="533" t="s">
        <v>17</v>
      </c>
      <c r="T15" s="534"/>
      <c r="U15" s="535"/>
      <c r="V15" s="536"/>
      <c r="W15" s="524"/>
      <c r="X15" s="513"/>
      <c r="Y15" s="509"/>
      <c r="Z15" s="509"/>
      <c r="AA15" s="509"/>
      <c r="AB15" s="446"/>
      <c r="AC15" s="446"/>
      <c r="AD15" s="446"/>
      <c r="AE15" s="446"/>
      <c r="AF15" s="446"/>
      <c r="AG15" s="446"/>
      <c r="AH15" s="446"/>
      <c r="AI15" s="446"/>
      <c r="AJ15" s="446"/>
      <c r="AK15" s="446"/>
      <c r="AL15" s="446"/>
      <c r="AM15" s="446"/>
      <c r="AN15" s="446"/>
      <c r="AO15" s="446"/>
      <c r="AP15" s="446"/>
      <c r="AQ15" s="446"/>
      <c r="AR15" s="446"/>
      <c r="AS15" s="446"/>
      <c r="AT15" s="446"/>
    </row>
    <row r="16" spans="1:46" ht="15" customHeight="1">
      <c r="B16" s="461">
        <v>3</v>
      </c>
      <c r="C16" s="465" t="s">
        <v>177</v>
      </c>
      <c r="D16" s="446"/>
      <c r="E16" s="447">
        <v>250</v>
      </c>
      <c r="F16" s="455"/>
      <c r="G16" s="449" t="s">
        <v>136</v>
      </c>
      <c r="J16" s="485" t="s">
        <v>288</v>
      </c>
      <c r="Q16" s="465"/>
      <c r="R16" s="537" t="s">
        <v>238</v>
      </c>
      <c r="S16" s="530" t="s">
        <v>213</v>
      </c>
      <c r="T16" s="530"/>
      <c r="U16" s="531"/>
      <c r="V16" s="538"/>
      <c r="W16" s="525"/>
      <c r="X16" s="512"/>
    </row>
    <row r="17" spans="2:24" ht="15" customHeight="1">
      <c r="B17" s="461">
        <v>4</v>
      </c>
      <c r="C17" s="465" t="s">
        <v>179</v>
      </c>
      <c r="D17" s="446"/>
      <c r="E17" s="447">
        <v>200</v>
      </c>
      <c r="F17" s="455"/>
      <c r="G17" s="449" t="s">
        <v>136</v>
      </c>
      <c r="Q17" s="465"/>
      <c r="R17" s="539" t="s">
        <v>240</v>
      </c>
      <c r="S17" s="517" t="s">
        <v>177</v>
      </c>
      <c r="T17" s="517"/>
      <c r="U17" s="515"/>
      <c r="V17" s="540"/>
      <c r="W17" s="524"/>
      <c r="X17" s="511"/>
    </row>
    <row r="18" spans="2:24" ht="15" customHeight="1">
      <c r="B18" s="461">
        <v>5</v>
      </c>
      <c r="C18" s="465" t="s">
        <v>179</v>
      </c>
      <c r="D18" s="446"/>
      <c r="E18" s="447">
        <v>200</v>
      </c>
      <c r="F18" s="449" t="s">
        <v>180</v>
      </c>
      <c r="G18" s="449" t="s">
        <v>136</v>
      </c>
      <c r="Q18" s="465"/>
      <c r="R18" s="539">
        <v>4</v>
      </c>
      <c r="S18" s="514" t="s">
        <v>179</v>
      </c>
      <c r="T18" s="514"/>
      <c r="U18" s="515"/>
      <c r="V18" s="540"/>
      <c r="W18" s="525"/>
      <c r="X18" s="511"/>
    </row>
    <row r="19" spans="2:24" ht="15" customHeight="1">
      <c r="B19" s="461">
        <v>6</v>
      </c>
      <c r="C19" s="465" t="s">
        <v>232</v>
      </c>
      <c r="D19" s="446"/>
      <c r="E19" s="447">
        <v>500</v>
      </c>
      <c r="F19" s="455"/>
      <c r="G19" s="449" t="s">
        <v>136</v>
      </c>
      <c r="Q19" s="465"/>
      <c r="R19" s="539" t="s">
        <v>239</v>
      </c>
      <c r="S19" s="514" t="s">
        <v>179</v>
      </c>
      <c r="T19" s="514"/>
      <c r="U19" s="514" t="s">
        <v>202</v>
      </c>
      <c r="V19" s="540"/>
      <c r="W19" s="525"/>
      <c r="X19" s="511"/>
    </row>
    <row r="20" spans="2:24" ht="15" customHeight="1" thickBot="1">
      <c r="B20" s="461">
        <v>7</v>
      </c>
      <c r="C20" s="465" t="s">
        <v>210</v>
      </c>
      <c r="D20" s="446"/>
      <c r="E20" s="447" t="s">
        <v>211</v>
      </c>
      <c r="F20" s="455"/>
      <c r="G20" s="449" t="s">
        <v>192</v>
      </c>
      <c r="Q20" s="465"/>
      <c r="R20" s="541" t="s">
        <v>237</v>
      </c>
      <c r="S20" s="542" t="s">
        <v>232</v>
      </c>
      <c r="T20" s="542"/>
      <c r="U20" s="543"/>
      <c r="V20" s="544"/>
      <c r="W20" s="525"/>
      <c r="X20" s="511"/>
    </row>
    <row r="21" spans="2:24" ht="15" customHeight="1">
      <c r="B21" s="461">
        <v>8</v>
      </c>
      <c r="C21" s="465" t="s">
        <v>181</v>
      </c>
      <c r="D21" s="446"/>
      <c r="E21" s="447" t="s">
        <v>182</v>
      </c>
      <c r="F21" s="455"/>
      <c r="G21" s="449" t="s">
        <v>192</v>
      </c>
      <c r="Q21" s="465"/>
      <c r="R21" s="453"/>
      <c r="S21" s="513"/>
      <c r="T21" s="513"/>
      <c r="U21" s="446"/>
      <c r="V21" s="446"/>
      <c r="W21" s="525"/>
      <c r="X21" s="511"/>
    </row>
    <row r="22" spans="2:24" ht="15" customHeight="1" thickBot="1">
      <c r="B22" s="461">
        <v>9</v>
      </c>
      <c r="C22" s="465" t="s">
        <v>183</v>
      </c>
      <c r="D22" s="446"/>
      <c r="E22" s="447" t="s">
        <v>184</v>
      </c>
      <c r="F22" s="449" t="s">
        <v>180</v>
      </c>
      <c r="G22" s="449" t="s">
        <v>192</v>
      </c>
      <c r="Q22" s="465"/>
      <c r="R22" s="523" t="s">
        <v>241</v>
      </c>
      <c r="S22" s="513"/>
      <c r="T22" s="513"/>
      <c r="U22" s="446"/>
      <c r="V22" s="446"/>
      <c r="W22" s="525"/>
      <c r="X22" s="511"/>
    </row>
    <row r="23" spans="2:24" ht="15" customHeight="1" thickBot="1">
      <c r="B23" s="461">
        <v>10</v>
      </c>
      <c r="C23" s="465" t="s">
        <v>233</v>
      </c>
      <c r="D23" s="446"/>
      <c r="E23" s="447" t="s">
        <v>211</v>
      </c>
      <c r="F23" s="455"/>
      <c r="G23" s="449" t="s">
        <v>192</v>
      </c>
      <c r="Q23" s="465"/>
      <c r="R23" s="532" t="s">
        <v>246</v>
      </c>
      <c r="S23" s="533" t="s">
        <v>17</v>
      </c>
      <c r="T23" s="534"/>
      <c r="U23" s="535"/>
      <c r="V23" s="536"/>
      <c r="W23" s="525"/>
      <c r="X23" s="511"/>
    </row>
    <row r="24" spans="2:24" ht="15" customHeight="1" thickBot="1">
      <c r="B24" s="462">
        <v>11</v>
      </c>
      <c r="C24" s="466" t="s">
        <v>185</v>
      </c>
      <c r="D24" s="452"/>
      <c r="E24" s="468" t="s">
        <v>186</v>
      </c>
      <c r="F24" s="470"/>
      <c r="G24" s="457" t="s">
        <v>193</v>
      </c>
      <c r="Q24" s="465"/>
      <c r="R24" s="539" t="s">
        <v>205</v>
      </c>
      <c r="S24" s="514" t="s">
        <v>213</v>
      </c>
      <c r="T24" s="514"/>
      <c r="U24" s="515"/>
      <c r="V24" s="540"/>
      <c r="W24" s="525"/>
      <c r="X24" s="511"/>
    </row>
    <row r="25" spans="2:24" ht="15" customHeight="1">
      <c r="Q25" s="465"/>
      <c r="R25" s="539" t="s">
        <v>204</v>
      </c>
      <c r="S25" s="514" t="s">
        <v>177</v>
      </c>
      <c r="T25" s="514"/>
      <c r="U25" s="515"/>
      <c r="V25" s="540"/>
      <c r="W25" s="525"/>
      <c r="X25" s="511"/>
    </row>
    <row r="26" spans="2:24" ht="15" customHeight="1">
      <c r="Q26" s="465"/>
      <c r="R26" s="539" t="s">
        <v>203</v>
      </c>
      <c r="S26" s="514" t="s">
        <v>179</v>
      </c>
      <c r="T26" s="514"/>
      <c r="U26" s="514" t="s">
        <v>202</v>
      </c>
      <c r="V26" s="540"/>
      <c r="W26" s="525"/>
      <c r="X26" s="511"/>
    </row>
    <row r="27" spans="2:24" ht="15" customHeight="1">
      <c r="Q27" s="465"/>
      <c r="R27" s="539" t="s">
        <v>206</v>
      </c>
      <c r="S27" s="514" t="s">
        <v>232</v>
      </c>
      <c r="T27" s="514"/>
      <c r="U27" s="515"/>
      <c r="V27" s="540"/>
      <c r="W27" s="525"/>
      <c r="X27" s="511"/>
    </row>
    <row r="28" spans="2:24" ht="15" thickBot="1">
      <c r="Q28" s="465"/>
      <c r="R28" s="541" t="s">
        <v>207</v>
      </c>
      <c r="S28" s="542" t="s">
        <v>177</v>
      </c>
      <c r="T28" s="542"/>
      <c r="U28" s="543"/>
      <c r="V28" s="544"/>
      <c r="W28" s="525"/>
      <c r="X28" s="511"/>
    </row>
    <row r="29" spans="2:24">
      <c r="Q29" s="465"/>
      <c r="R29" s="453"/>
      <c r="S29" s="513"/>
      <c r="T29" s="513"/>
      <c r="U29" s="446"/>
      <c r="V29" s="446"/>
      <c r="W29" s="525"/>
      <c r="X29" s="511"/>
    </row>
    <row r="30" spans="2:24" ht="15" thickBot="1">
      <c r="Q30" s="465"/>
      <c r="R30" s="523" t="s">
        <v>243</v>
      </c>
      <c r="S30" s="513"/>
      <c r="T30" s="513"/>
      <c r="U30" s="446"/>
      <c r="V30" s="446"/>
      <c r="W30" s="525"/>
      <c r="X30" s="511"/>
    </row>
    <row r="31" spans="2:24" ht="15" thickBot="1">
      <c r="Q31" s="465"/>
      <c r="R31" s="532" t="s">
        <v>246</v>
      </c>
      <c r="S31" s="533" t="s">
        <v>17</v>
      </c>
      <c r="T31" s="534"/>
      <c r="U31" s="535"/>
      <c r="V31" s="536"/>
      <c r="W31" s="525"/>
      <c r="X31" s="511"/>
    </row>
    <row r="32" spans="2:24" ht="15" thickBot="1">
      <c r="Q32" s="465"/>
      <c r="R32" s="541" t="s">
        <v>208</v>
      </c>
      <c r="S32" s="542" t="s">
        <v>177</v>
      </c>
      <c r="T32" s="542"/>
      <c r="U32" s="543"/>
      <c r="V32" s="544"/>
      <c r="W32" s="525"/>
      <c r="X32" s="511"/>
    </row>
    <row r="33" spans="17:24" ht="15" thickBot="1">
      <c r="Q33" s="466"/>
      <c r="R33" s="452"/>
      <c r="S33" s="452"/>
      <c r="T33" s="452"/>
      <c r="U33" s="452"/>
      <c r="V33" s="452"/>
      <c r="W33" s="457"/>
      <c r="X33" s="511"/>
    </row>
  </sheetData>
  <mergeCells count="14">
    <mergeCell ref="W12:X12"/>
    <mergeCell ref="AA12:AB12"/>
    <mergeCell ref="C5:D5"/>
    <mergeCell ref="C12:D12"/>
    <mergeCell ref="G12:H12"/>
    <mergeCell ref="K12:L12"/>
    <mergeCell ref="O12:P12"/>
    <mergeCell ref="S12:T12"/>
    <mergeCell ref="AA5:AB5"/>
    <mergeCell ref="W5:X5"/>
    <mergeCell ref="S5:T5"/>
    <mergeCell ref="O5:P5"/>
    <mergeCell ref="K5:L5"/>
    <mergeCell ref="G5:H5"/>
  </mergeCells>
  <pageMargins left="0.23622047244094491" right="0.23622047244094491" top="0.74803149606299213" bottom="0.74803149606299213" header="0.31496062992125984" footer="0.31496062992125984"/>
  <pageSetup paperSize="9" scale="65" orientation="landscape" horizontalDpi="4294967293" verticalDpi="0" r:id="rId1"/>
  <ignoredErrors>
    <ignoredError sqref="R17" twoDigitTextYea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40" zoomScaleNormal="100" workbookViewId="0">
      <selection activeCell="C81" sqref="C81"/>
    </sheetView>
  </sheetViews>
  <sheetFormatPr defaultColWidth="8.88671875" defaultRowHeight="13.2"/>
  <cols>
    <col min="1" max="1" width="16.5546875" style="2" customWidth="1"/>
    <col min="2" max="2" width="16.88671875" style="2" customWidth="1"/>
    <col min="3" max="3" width="18.44140625" style="2" customWidth="1"/>
    <col min="4" max="4" width="12.88671875" style="2" customWidth="1"/>
    <col min="5" max="5" width="14.5546875" style="2" customWidth="1"/>
    <col min="6" max="6" width="13.88671875" style="2" customWidth="1"/>
    <col min="7" max="8" width="11.88671875" style="2" customWidth="1"/>
    <col min="9" max="9" width="12.6640625" style="2" customWidth="1"/>
    <col min="10" max="10" width="12" style="2" customWidth="1"/>
    <col min="11" max="11" width="10.5546875" style="2" customWidth="1"/>
    <col min="12" max="12" width="8.88671875" style="2" customWidth="1"/>
    <col min="13" max="13" width="18.88671875" style="2" customWidth="1"/>
    <col min="14" max="14" width="14" style="2" customWidth="1"/>
    <col min="15" max="15" width="14.44140625" style="2" customWidth="1"/>
    <col min="16" max="16384" width="8.88671875" style="2"/>
  </cols>
  <sheetData>
    <row r="1" spans="1:10" ht="20.399999999999999">
      <c r="A1" s="290" t="s">
        <v>3</v>
      </c>
      <c r="B1" s="190" t="str">
        <f>+'NGA Protocol'!C1</f>
        <v>Fungicides for powdery mildew in Mungbean</v>
      </c>
      <c r="C1" s="83"/>
      <c r="D1" s="83"/>
      <c r="F1" s="38"/>
      <c r="H1" s="125"/>
      <c r="J1" s="291"/>
    </row>
    <row r="2" spans="1:10" ht="13.8">
      <c r="A2" s="191"/>
      <c r="B2" s="192"/>
      <c r="C2" s="5"/>
      <c r="D2" s="83"/>
      <c r="E2" s="39"/>
      <c r="F2" s="5"/>
      <c r="G2" s="5"/>
      <c r="H2" s="5"/>
      <c r="I2" s="83"/>
    </row>
    <row r="3" spans="1:10" ht="13.8" thickBot="1">
      <c r="A3" s="4" t="s">
        <v>113</v>
      </c>
      <c r="B3" s="83"/>
      <c r="C3" s="5"/>
      <c r="D3" s="83"/>
      <c r="E3" s="39"/>
      <c r="F3" s="5"/>
      <c r="G3" s="5"/>
      <c r="H3" s="5"/>
      <c r="I3" s="83"/>
    </row>
    <row r="4" spans="1:10" ht="14.4" customHeight="1">
      <c r="A4" s="85" t="s">
        <v>2</v>
      </c>
      <c r="B4" s="111"/>
      <c r="C4" s="86" t="s">
        <v>119</v>
      </c>
      <c r="D4" s="700" t="s">
        <v>121</v>
      </c>
      <c r="E4" s="701"/>
      <c r="F4" s="172" t="s">
        <v>106</v>
      </c>
      <c r="G4" s="112"/>
      <c r="H4" s="112"/>
    </row>
    <row r="5" spans="1:10">
      <c r="A5" s="87" t="s">
        <v>110</v>
      </c>
      <c r="B5" s="83" t="s">
        <v>111</v>
      </c>
      <c r="C5" s="83" t="s">
        <v>118</v>
      </c>
      <c r="D5" s="5" t="s">
        <v>118</v>
      </c>
      <c r="E5" s="88" t="s">
        <v>112</v>
      </c>
      <c r="F5" s="88" t="s">
        <v>7</v>
      </c>
      <c r="G5" s="112"/>
      <c r="H5" s="112"/>
    </row>
    <row r="6" spans="1:10" ht="13.8" thickBot="1">
      <c r="A6" s="113" t="s">
        <v>50</v>
      </c>
      <c r="B6" s="114">
        <v>110015</v>
      </c>
      <c r="C6" s="114">
        <v>310</v>
      </c>
      <c r="D6" s="121">
        <v>300</v>
      </c>
      <c r="E6" s="115">
        <v>0.6</v>
      </c>
      <c r="F6" s="173">
        <f>E6*A10</f>
        <v>4.8</v>
      </c>
      <c r="G6" s="292"/>
      <c r="H6" s="292"/>
    </row>
    <row r="7" spans="1:10" ht="13.8" thickBot="1">
      <c r="A7" s="4" t="s">
        <v>109</v>
      </c>
      <c r="B7" s="4"/>
      <c r="C7" s="4"/>
    </row>
    <row r="8" spans="1:10">
      <c r="A8" s="91" t="s">
        <v>4</v>
      </c>
      <c r="B8" s="86" t="s">
        <v>107</v>
      </c>
      <c r="C8" s="86" t="s">
        <v>108</v>
      </c>
      <c r="D8" s="86" t="s">
        <v>114</v>
      </c>
      <c r="E8" s="86" t="s">
        <v>103</v>
      </c>
      <c r="F8" s="293" t="s">
        <v>122</v>
      </c>
      <c r="G8" s="294"/>
      <c r="H8" s="294"/>
      <c r="I8" s="2" t="s">
        <v>2</v>
      </c>
    </row>
    <row r="9" spans="1:10" ht="13.8" thickBot="1">
      <c r="A9" s="87" t="s">
        <v>8</v>
      </c>
      <c r="B9" s="83" t="s">
        <v>10</v>
      </c>
      <c r="C9" s="83" t="s">
        <v>9</v>
      </c>
      <c r="D9" s="83"/>
      <c r="E9" s="83" t="s">
        <v>14</v>
      </c>
      <c r="F9" s="295" t="s">
        <v>123</v>
      </c>
      <c r="G9" s="83"/>
      <c r="H9" s="83"/>
    </row>
    <row r="10" spans="1:10" ht="16.2" thickBot="1">
      <c r="A10" s="113">
        <v>8</v>
      </c>
      <c r="B10" s="442">
        <v>10.3</v>
      </c>
      <c r="C10" s="114">
        <v>12</v>
      </c>
      <c r="D10" s="443">
        <v>4</v>
      </c>
      <c r="E10" s="114">
        <v>3900</v>
      </c>
      <c r="F10" s="296">
        <v>30</v>
      </c>
      <c r="G10" s="83"/>
      <c r="H10" s="83"/>
    </row>
    <row r="11" spans="1:10" ht="15.6">
      <c r="A11" s="91" t="s">
        <v>5</v>
      </c>
      <c r="B11" s="297" t="s">
        <v>6</v>
      </c>
      <c r="C11" s="86" t="s">
        <v>104</v>
      </c>
      <c r="D11" s="86" t="s">
        <v>126</v>
      </c>
      <c r="E11" s="86" t="s">
        <v>105</v>
      </c>
      <c r="F11" s="298" t="s">
        <v>125</v>
      </c>
      <c r="G11" s="299"/>
      <c r="H11" s="299"/>
    </row>
    <row r="12" spans="1:10" ht="15.6">
      <c r="A12" s="87" t="s">
        <v>9</v>
      </c>
      <c r="B12" s="300" t="s">
        <v>11</v>
      </c>
      <c r="C12" s="83" t="s">
        <v>13</v>
      </c>
      <c r="D12" s="83" t="s">
        <v>12</v>
      </c>
      <c r="E12" s="83" t="s">
        <v>13</v>
      </c>
      <c r="F12" s="301" t="s">
        <v>124</v>
      </c>
      <c r="G12" s="299"/>
      <c r="H12" s="299"/>
    </row>
    <row r="13" spans="1:10" ht="16.2" thickBot="1">
      <c r="A13" s="167">
        <f>A10*0.5</f>
        <v>4</v>
      </c>
      <c r="B13" s="168">
        <f>(10000/(A13*(B10*1000/60))*(A10*E6))</f>
        <v>69.902912621359221</v>
      </c>
      <c r="C13" s="169">
        <f>((C10*D10*A13)/10000)*B13*1000</f>
        <v>1342.1359223300967</v>
      </c>
      <c r="D13" s="170">
        <f>(E13/1000)/B13</f>
        <v>7.4991666666666665E-2</v>
      </c>
      <c r="E13" s="169">
        <f>C13+E10</f>
        <v>5242.1359223300969</v>
      </c>
      <c r="F13" s="171">
        <f>(E10/1000)-(F10/60)*(E6*A10)</f>
        <v>1.5</v>
      </c>
      <c r="G13" s="299"/>
      <c r="H13" s="299"/>
    </row>
    <row r="14" spans="1:10" ht="7.5" customHeight="1" thickBot="1">
      <c r="A14" s="339"/>
      <c r="B14" s="336"/>
      <c r="C14" s="337"/>
      <c r="D14" s="338"/>
      <c r="E14" s="340"/>
      <c r="F14" s="363"/>
      <c r="G14" s="299"/>
      <c r="H14" s="299"/>
    </row>
    <row r="15" spans="1:10">
      <c r="A15" s="341" t="s">
        <v>4</v>
      </c>
      <c r="B15" s="342" t="s">
        <v>107</v>
      </c>
      <c r="C15" s="342" t="s">
        <v>108</v>
      </c>
      <c r="D15" s="342" t="s">
        <v>114</v>
      </c>
      <c r="E15" s="342" t="s">
        <v>103</v>
      </c>
      <c r="F15" s="343" t="s">
        <v>122</v>
      </c>
      <c r="G15" s="294"/>
      <c r="H15" s="294"/>
      <c r="I15" s="2" t="s">
        <v>2</v>
      </c>
    </row>
    <row r="16" spans="1:10" ht="13.8" thickBot="1">
      <c r="A16" s="344" t="s">
        <v>8</v>
      </c>
      <c r="B16" s="345" t="s">
        <v>10</v>
      </c>
      <c r="C16" s="345" t="s">
        <v>9</v>
      </c>
      <c r="D16" s="345"/>
      <c r="E16" s="345" t="s">
        <v>14</v>
      </c>
      <c r="F16" s="346" t="s">
        <v>123</v>
      </c>
      <c r="G16" s="83"/>
      <c r="H16" s="83"/>
    </row>
    <row r="17" spans="1:15" ht="16.2" thickBot="1">
      <c r="A17" s="347">
        <v>8</v>
      </c>
      <c r="B17" s="348">
        <v>10.3</v>
      </c>
      <c r="C17" s="349">
        <v>12</v>
      </c>
      <c r="D17" s="444">
        <v>8</v>
      </c>
      <c r="E17" s="349">
        <v>3900</v>
      </c>
      <c r="F17" s="350">
        <v>30</v>
      </c>
      <c r="G17" s="83"/>
      <c r="H17" s="83"/>
    </row>
    <row r="18" spans="1:15" ht="15.6">
      <c r="A18" s="341" t="s">
        <v>5</v>
      </c>
      <c r="B18" s="351" t="s">
        <v>6</v>
      </c>
      <c r="C18" s="342" t="s">
        <v>104</v>
      </c>
      <c r="D18" s="342" t="s">
        <v>126</v>
      </c>
      <c r="E18" s="342" t="s">
        <v>105</v>
      </c>
      <c r="F18" s="352" t="s">
        <v>125</v>
      </c>
      <c r="G18" s="299"/>
      <c r="H18" s="299"/>
    </row>
    <row r="19" spans="1:15" ht="15.6">
      <c r="A19" s="344" t="s">
        <v>9</v>
      </c>
      <c r="B19" s="353" t="s">
        <v>11</v>
      </c>
      <c r="C19" s="345" t="s">
        <v>13</v>
      </c>
      <c r="D19" s="345" t="s">
        <v>12</v>
      </c>
      <c r="E19" s="345" t="s">
        <v>13</v>
      </c>
      <c r="F19" s="354" t="s">
        <v>124</v>
      </c>
      <c r="G19" s="299"/>
      <c r="H19" s="299"/>
    </row>
    <row r="20" spans="1:15" ht="16.2" thickBot="1">
      <c r="A20" s="355">
        <f>A17*0.5</f>
        <v>4</v>
      </c>
      <c r="B20" s="356">
        <f>(10000/(A20*(B17*1000/60))*(A17*E6))</f>
        <v>69.902912621359221</v>
      </c>
      <c r="C20" s="357">
        <f>((C17*D17*A20)/10000)*B20*1000</f>
        <v>2684.2718446601934</v>
      </c>
      <c r="D20" s="358">
        <f>(E20/1000)/B20</f>
        <v>9.419166666666666E-2</v>
      </c>
      <c r="E20" s="357">
        <f>C20+E17</f>
        <v>6584.2718446601939</v>
      </c>
      <c r="F20" s="359">
        <f>(E17/1000)-(F17/60)*(E6*A17)</f>
        <v>1.5</v>
      </c>
      <c r="G20" s="299"/>
      <c r="H20" s="299"/>
    </row>
    <row r="21" spans="1:15" ht="8.25" customHeight="1" thickBot="1">
      <c r="A21" s="339"/>
      <c r="B21" s="336"/>
      <c r="C21" s="337"/>
      <c r="D21" s="338"/>
      <c r="E21" s="340"/>
      <c r="F21" s="363"/>
      <c r="G21" s="299"/>
      <c r="H21" s="299"/>
    </row>
    <row r="22" spans="1:15">
      <c r="A22" s="364" t="s">
        <v>4</v>
      </c>
      <c r="B22" s="365" t="s">
        <v>107</v>
      </c>
      <c r="C22" s="365" t="s">
        <v>108</v>
      </c>
      <c r="D22" s="365" t="s">
        <v>114</v>
      </c>
      <c r="E22" s="365" t="s">
        <v>103</v>
      </c>
      <c r="F22" s="366" t="s">
        <v>122</v>
      </c>
      <c r="G22" s="294"/>
      <c r="H22" s="294"/>
      <c r="I22" s="2" t="s">
        <v>2</v>
      </c>
    </row>
    <row r="23" spans="1:15" ht="13.8" thickBot="1">
      <c r="A23" s="367" t="s">
        <v>8</v>
      </c>
      <c r="B23" s="368" t="s">
        <v>10</v>
      </c>
      <c r="C23" s="368" t="s">
        <v>9</v>
      </c>
      <c r="D23" s="368"/>
      <c r="E23" s="368" t="s">
        <v>14</v>
      </c>
      <c r="F23" s="369" t="s">
        <v>123</v>
      </c>
      <c r="G23" s="83"/>
      <c r="H23" s="83"/>
    </row>
    <row r="24" spans="1:15" ht="16.2" thickBot="1">
      <c r="A24" s="370">
        <v>8</v>
      </c>
      <c r="B24" s="371">
        <v>10.3</v>
      </c>
      <c r="C24" s="372">
        <v>12</v>
      </c>
      <c r="D24" s="445">
        <v>12</v>
      </c>
      <c r="E24" s="372">
        <v>3900</v>
      </c>
      <c r="F24" s="373">
        <v>30</v>
      </c>
      <c r="G24" s="83"/>
      <c r="H24" s="83"/>
    </row>
    <row r="25" spans="1:15" ht="15.6">
      <c r="A25" s="364" t="s">
        <v>5</v>
      </c>
      <c r="B25" s="374" t="s">
        <v>6</v>
      </c>
      <c r="C25" s="365" t="s">
        <v>104</v>
      </c>
      <c r="D25" s="365" t="s">
        <v>126</v>
      </c>
      <c r="E25" s="365" t="s">
        <v>105</v>
      </c>
      <c r="F25" s="375" t="s">
        <v>125</v>
      </c>
      <c r="G25" s="299"/>
      <c r="H25" s="299"/>
    </row>
    <row r="26" spans="1:15" ht="15.6">
      <c r="A26" s="367" t="s">
        <v>9</v>
      </c>
      <c r="B26" s="376" t="s">
        <v>11</v>
      </c>
      <c r="C26" s="368" t="s">
        <v>13</v>
      </c>
      <c r="D26" s="368" t="s">
        <v>12</v>
      </c>
      <c r="E26" s="368" t="s">
        <v>13</v>
      </c>
      <c r="F26" s="377" t="s">
        <v>124</v>
      </c>
      <c r="G26" s="299"/>
      <c r="H26" s="299"/>
    </row>
    <row r="27" spans="1:15" ht="16.2" thickBot="1">
      <c r="A27" s="378">
        <f>A24*0.5</f>
        <v>4</v>
      </c>
      <c r="B27" s="379">
        <f>(10000/(A27*(B24*1000/60))*(A24*E6))</f>
        <v>69.902912621359221</v>
      </c>
      <c r="C27" s="380">
        <f>((C24*D24*A27)/10000)*B27*1000</f>
        <v>4026.4077669902908</v>
      </c>
      <c r="D27" s="381">
        <f>(E27/1000)/B27</f>
        <v>0.11339166666666667</v>
      </c>
      <c r="E27" s="380">
        <f>C27+E24</f>
        <v>7926.4077669902908</v>
      </c>
      <c r="F27" s="382">
        <f>(E24/1000)-(F24/60)*(E6*A24)</f>
        <v>1.5</v>
      </c>
      <c r="G27" s="299"/>
      <c r="H27" s="299"/>
    </row>
    <row r="28" spans="1:15" ht="13.8" thickBot="1">
      <c r="A28" s="3" t="s">
        <v>115</v>
      </c>
      <c r="E28" s="83"/>
    </row>
    <row r="29" spans="1:15" s="272" customFormat="1" ht="40.200000000000003" thickBot="1">
      <c r="A29" s="206" t="s">
        <v>102</v>
      </c>
      <c r="B29" s="207" t="s">
        <v>117</v>
      </c>
      <c r="C29" s="207" t="s">
        <v>17</v>
      </c>
      <c r="D29" s="207" t="s">
        <v>120</v>
      </c>
      <c r="E29" s="207" t="s">
        <v>0</v>
      </c>
      <c r="F29" s="208" t="s">
        <v>130</v>
      </c>
      <c r="G29" s="122"/>
      <c r="I29" s="426" t="s">
        <v>116</v>
      </c>
      <c r="J29" s="426" t="s">
        <v>129</v>
      </c>
      <c r="K29" s="427" t="s">
        <v>34</v>
      </c>
      <c r="L29" s="122"/>
    </row>
    <row r="30" spans="1:15" s="272" customFormat="1" ht="14.4" thickBot="1">
      <c r="A30" s="438">
        <v>1</v>
      </c>
      <c r="B30" s="439" t="s">
        <v>1</v>
      </c>
      <c r="C30" s="424" t="s">
        <v>135</v>
      </c>
      <c r="D30" s="440" t="s">
        <v>15</v>
      </c>
      <c r="E30" s="424" t="s">
        <v>1</v>
      </c>
      <c r="F30" s="441" t="s">
        <v>1</v>
      </c>
      <c r="G30" s="273"/>
      <c r="H30" s="2"/>
      <c r="I30" s="397" t="s">
        <v>1</v>
      </c>
      <c r="J30" s="428"/>
      <c r="K30" s="429" t="s">
        <v>1</v>
      </c>
      <c r="L30" s="274"/>
    </row>
    <row r="31" spans="1:15" s="272" customFormat="1">
      <c r="B31" s="122"/>
      <c r="C31" s="122"/>
      <c r="D31" s="122"/>
      <c r="E31" s="122"/>
      <c r="F31" s="122"/>
      <c r="G31" s="122"/>
      <c r="I31" s="122"/>
      <c r="J31" s="122"/>
      <c r="K31" s="431"/>
      <c r="L31" s="122"/>
    </row>
    <row r="32" spans="1:15" ht="14.4" thickBot="1">
      <c r="A32" s="430" t="s">
        <v>242</v>
      </c>
      <c r="M32" s="274"/>
      <c r="N32" s="274"/>
      <c r="O32" s="302"/>
    </row>
    <row r="33" spans="1:15" ht="13.8">
      <c r="A33" s="432" t="s">
        <v>238</v>
      </c>
      <c r="B33" s="433">
        <f>$E$20-D33</f>
        <v>6537.1760113268601</v>
      </c>
      <c r="C33" s="434" t="s">
        <v>213</v>
      </c>
      <c r="D33" s="435">
        <f>I33*$D$20</f>
        <v>47.095833333333331</v>
      </c>
      <c r="E33" s="436" t="s">
        <v>1</v>
      </c>
      <c r="F33" s="437" t="s">
        <v>1</v>
      </c>
      <c r="G33" s="277"/>
      <c r="I33" s="278">
        <v>500</v>
      </c>
      <c r="J33" s="89" t="s">
        <v>1</v>
      </c>
      <c r="K33" s="90" t="s">
        <v>136</v>
      </c>
      <c r="M33" s="274"/>
      <c r="N33" s="274"/>
      <c r="O33" s="274"/>
    </row>
    <row r="34" spans="1:15" ht="13.8">
      <c r="A34" s="383" t="s">
        <v>240</v>
      </c>
      <c r="B34" s="384">
        <f>$E$27-D34</f>
        <v>7898.0598503236242</v>
      </c>
      <c r="C34" s="385" t="s">
        <v>177</v>
      </c>
      <c r="D34" s="386">
        <f>I34*$D$27</f>
        <v>28.347916666666666</v>
      </c>
      <c r="E34" s="387" t="s">
        <v>1</v>
      </c>
      <c r="F34" s="388" t="s">
        <v>1</v>
      </c>
      <c r="G34" s="277"/>
      <c r="I34" s="278">
        <v>250</v>
      </c>
      <c r="J34" s="89" t="s">
        <v>1</v>
      </c>
      <c r="K34" s="90" t="str">
        <f>'NGA Protocol'!E7</f>
        <v>T1</v>
      </c>
      <c r="M34" s="274"/>
      <c r="N34" s="274"/>
      <c r="O34" s="274"/>
    </row>
    <row r="35" spans="1:15" ht="13.8">
      <c r="A35" s="204">
        <v>4</v>
      </c>
      <c r="B35" s="124">
        <f>$E$13-D35</f>
        <v>5227.137588996764</v>
      </c>
      <c r="C35" s="275" t="s">
        <v>179</v>
      </c>
      <c r="D35" s="305">
        <f>I35*$D$13</f>
        <v>14.998333333333333</v>
      </c>
      <c r="E35" s="276" t="s">
        <v>1</v>
      </c>
      <c r="F35" s="303" t="s">
        <v>1</v>
      </c>
      <c r="G35" s="277"/>
      <c r="I35" s="278">
        <v>200</v>
      </c>
      <c r="J35" s="89" t="s">
        <v>1</v>
      </c>
      <c r="K35" s="90" t="s">
        <v>136</v>
      </c>
      <c r="M35" s="274"/>
      <c r="N35" s="274"/>
      <c r="O35" s="274"/>
    </row>
    <row r="36" spans="1:15" ht="13.8">
      <c r="A36" s="389" t="s">
        <v>239</v>
      </c>
      <c r="B36" s="360">
        <f>$E$20-D36-F36</f>
        <v>6433.7480744336572</v>
      </c>
      <c r="C36" s="361" t="s">
        <v>179</v>
      </c>
      <c r="D36" s="390">
        <f>I36*$D$20</f>
        <v>18.838333333333331</v>
      </c>
      <c r="E36" s="362" t="s">
        <v>202</v>
      </c>
      <c r="F36" s="391">
        <f>+J36/100*$E$20</f>
        <v>131.68543689320387</v>
      </c>
      <c r="G36" s="277"/>
      <c r="I36" s="278">
        <v>200</v>
      </c>
      <c r="J36" s="89">
        <v>2</v>
      </c>
      <c r="K36" s="90" t="s">
        <v>136</v>
      </c>
      <c r="M36" s="274"/>
      <c r="N36" s="274"/>
      <c r="O36" s="274"/>
    </row>
    <row r="37" spans="1:15" ht="15" customHeight="1" thickBot="1">
      <c r="A37" s="402" t="s">
        <v>237</v>
      </c>
      <c r="B37" s="403">
        <f>$E$20-D37</f>
        <v>6537.1760113268601</v>
      </c>
      <c r="C37" s="404" t="s">
        <v>232</v>
      </c>
      <c r="D37" s="405">
        <f>I37*$D$20</f>
        <v>47.095833333333331</v>
      </c>
      <c r="E37" s="406" t="s">
        <v>1</v>
      </c>
      <c r="F37" s="407" t="s">
        <v>1</v>
      </c>
      <c r="G37" s="277"/>
      <c r="I37" s="393">
        <v>500</v>
      </c>
      <c r="J37" s="394" t="s">
        <v>1</v>
      </c>
      <c r="K37" s="395" t="s">
        <v>136</v>
      </c>
      <c r="M37" s="274"/>
      <c r="N37" s="274"/>
      <c r="O37" s="274"/>
    </row>
    <row r="38" spans="1:15" ht="15" customHeight="1">
      <c r="A38" s="83"/>
      <c r="B38" s="7"/>
      <c r="C38" s="392"/>
      <c r="D38" s="399"/>
      <c r="E38" s="83"/>
      <c r="F38" s="400"/>
      <c r="G38" s="277"/>
      <c r="I38" s="392"/>
      <c r="J38" s="83"/>
      <c r="K38" s="401"/>
      <c r="M38" s="392"/>
      <c r="N38" s="392"/>
      <c r="O38" s="392"/>
    </row>
    <row r="39" spans="1:15" ht="15" customHeight="1" thickBot="1">
      <c r="A39" s="190" t="s">
        <v>241</v>
      </c>
      <c r="B39" s="7"/>
      <c r="C39" s="392"/>
      <c r="D39" s="399"/>
      <c r="E39" s="83"/>
      <c r="F39" s="400"/>
      <c r="G39" s="277"/>
      <c r="I39" s="392"/>
      <c r="J39" s="83"/>
      <c r="K39" s="401"/>
      <c r="M39" s="392"/>
      <c r="N39" s="392"/>
      <c r="O39" s="392"/>
    </row>
    <row r="40" spans="1:15" ht="13.8">
      <c r="A40" s="417" t="s">
        <v>205</v>
      </c>
      <c r="B40" s="408">
        <f>$E$13-D40</f>
        <v>5204.6400889967636</v>
      </c>
      <c r="C40" s="409" t="s">
        <v>213</v>
      </c>
      <c r="D40" s="410">
        <f>I40*$D$13</f>
        <v>37.49583333333333</v>
      </c>
      <c r="E40" s="205" t="s">
        <v>1</v>
      </c>
      <c r="F40" s="411" t="s">
        <v>1</v>
      </c>
      <c r="G40" s="277"/>
      <c r="I40" s="396">
        <v>500</v>
      </c>
      <c r="J40" s="397" t="s">
        <v>1</v>
      </c>
      <c r="K40" s="398" t="s">
        <v>138</v>
      </c>
      <c r="M40" s="274"/>
      <c r="N40" s="274"/>
      <c r="O40" s="274"/>
    </row>
    <row r="41" spans="1:15" ht="15.75" customHeight="1">
      <c r="A41" s="418" t="s">
        <v>204</v>
      </c>
      <c r="B41" s="124">
        <f>$E$13-D41</f>
        <v>5223.3880056634307</v>
      </c>
      <c r="C41" s="275" t="s">
        <v>177</v>
      </c>
      <c r="D41" s="305">
        <f>I41*$D$13</f>
        <v>18.747916666666665</v>
      </c>
      <c r="E41" s="276" t="s">
        <v>1</v>
      </c>
      <c r="F41" s="303" t="s">
        <v>1</v>
      </c>
      <c r="G41" s="277"/>
      <c r="I41" s="278">
        <v>250</v>
      </c>
      <c r="J41" s="89" t="s">
        <v>1</v>
      </c>
      <c r="K41" s="279" t="s">
        <v>138</v>
      </c>
      <c r="M41" s="274"/>
      <c r="N41" s="274"/>
      <c r="O41" s="274"/>
    </row>
    <row r="42" spans="1:15" ht="15.75" customHeight="1">
      <c r="A42" s="228" t="s">
        <v>203</v>
      </c>
      <c r="B42" s="124">
        <f>$E$13-D42-F42</f>
        <v>5122.2948705501622</v>
      </c>
      <c r="C42" s="275" t="s">
        <v>179</v>
      </c>
      <c r="D42" s="305">
        <f>I42*$D$13</f>
        <v>14.998333333333333</v>
      </c>
      <c r="E42" s="276" t="s">
        <v>202</v>
      </c>
      <c r="F42" s="304">
        <f>+J42/100*$E$13</f>
        <v>104.84271844660194</v>
      </c>
      <c r="G42" s="277"/>
      <c r="I42" s="278">
        <v>200</v>
      </c>
      <c r="J42" s="89">
        <v>2</v>
      </c>
      <c r="K42" s="279" t="s">
        <v>138</v>
      </c>
      <c r="M42" s="274"/>
      <c r="N42" s="274"/>
      <c r="O42" s="274"/>
    </row>
    <row r="43" spans="1:15" ht="15.75" customHeight="1">
      <c r="A43" s="228" t="s">
        <v>206</v>
      </c>
      <c r="B43" s="124">
        <f>$E$13-D43</f>
        <v>5204.6400889967636</v>
      </c>
      <c r="C43" s="275" t="s">
        <v>232</v>
      </c>
      <c r="D43" s="306">
        <f>I43*$D$13</f>
        <v>37.49583333333333</v>
      </c>
      <c r="E43" s="276" t="s">
        <v>1</v>
      </c>
      <c r="F43" s="303" t="s">
        <v>1</v>
      </c>
      <c r="G43" s="277"/>
      <c r="I43" s="278">
        <v>500</v>
      </c>
      <c r="J43" s="89" t="s">
        <v>1</v>
      </c>
      <c r="K43" s="279" t="s">
        <v>138</v>
      </c>
      <c r="M43" s="274"/>
      <c r="N43" s="274"/>
      <c r="O43" s="274"/>
    </row>
    <row r="44" spans="1:15" ht="15.75" customHeight="1" thickBot="1">
      <c r="A44" s="419" t="s">
        <v>207</v>
      </c>
      <c r="B44" s="412">
        <f>$E$13-D44</f>
        <v>5223.3880056634307</v>
      </c>
      <c r="C44" s="413" t="s">
        <v>177</v>
      </c>
      <c r="D44" s="414">
        <f>I44*$D$13</f>
        <v>18.747916666666665</v>
      </c>
      <c r="E44" s="415" t="s">
        <v>1</v>
      </c>
      <c r="F44" s="416" t="s">
        <v>1</v>
      </c>
      <c r="G44" s="277"/>
      <c r="I44" s="278">
        <v>250</v>
      </c>
      <c r="J44" s="89" t="s">
        <v>1</v>
      </c>
      <c r="K44" s="279" t="s">
        <v>138</v>
      </c>
      <c r="M44" s="274"/>
      <c r="N44" s="274"/>
      <c r="O44" s="274"/>
    </row>
    <row r="45" spans="1:15" ht="15.75" customHeight="1">
      <c r="A45" s="401"/>
      <c r="B45" s="7"/>
      <c r="C45" s="392"/>
      <c r="D45" s="399"/>
      <c r="E45" s="83"/>
      <c r="F45" s="400"/>
      <c r="G45" s="277"/>
      <c r="I45" s="278"/>
      <c r="J45" s="89"/>
      <c r="K45" s="279"/>
      <c r="M45" s="274"/>
      <c r="N45" s="274"/>
      <c r="O45" s="274"/>
    </row>
    <row r="46" spans="1:15" ht="15.75" customHeight="1" thickBot="1">
      <c r="A46" s="430" t="s">
        <v>243</v>
      </c>
      <c r="B46" s="7"/>
      <c r="C46" s="392"/>
      <c r="D46" s="399"/>
      <c r="E46" s="83"/>
      <c r="F46" s="400"/>
      <c r="G46" s="277"/>
      <c r="I46" s="278"/>
      <c r="J46" s="89"/>
      <c r="K46" s="279"/>
      <c r="M46" s="274"/>
      <c r="N46" s="274"/>
      <c r="O46" s="274"/>
    </row>
    <row r="47" spans="1:15" ht="15.75" customHeight="1" thickBot="1">
      <c r="A47" s="420" t="s">
        <v>208</v>
      </c>
      <c r="B47" s="421">
        <f>$E$13-D47</f>
        <v>5223.3880056634307</v>
      </c>
      <c r="C47" s="422" t="s">
        <v>177</v>
      </c>
      <c r="D47" s="423">
        <f t="shared" ref="D47" si="0">I47*$D$13</f>
        <v>18.747916666666665</v>
      </c>
      <c r="E47" s="424" t="s">
        <v>1</v>
      </c>
      <c r="F47" s="425" t="s">
        <v>1</v>
      </c>
      <c r="G47" s="277"/>
      <c r="I47" s="278">
        <v>250</v>
      </c>
      <c r="J47" s="89" t="s">
        <v>1</v>
      </c>
      <c r="K47" s="280" t="s">
        <v>199</v>
      </c>
      <c r="M47" s="274"/>
      <c r="N47" s="274"/>
      <c r="O47" s="274"/>
    </row>
    <row r="48" spans="1:15" ht="13.8">
      <c r="A48" s="83"/>
      <c r="B48" s="281"/>
      <c r="C48" s="83"/>
      <c r="D48" s="83"/>
      <c r="E48" s="5"/>
      <c r="F48" s="282"/>
      <c r="G48" s="282"/>
      <c r="H48" s="282"/>
      <c r="I48" s="7"/>
      <c r="J48" s="6"/>
    </row>
    <row r="49" spans="1:10" ht="13.8">
      <c r="A49" s="83"/>
      <c r="B49" s="281"/>
      <c r="C49" s="83"/>
      <c r="D49" s="83"/>
      <c r="E49" s="5"/>
      <c r="F49" s="282"/>
      <c r="G49" s="282"/>
      <c r="H49" s="282"/>
      <c r="I49" s="7"/>
      <c r="J49" s="6"/>
    </row>
    <row r="50" spans="1:10" ht="13.8">
      <c r="A50" s="83"/>
      <c r="B50" s="281"/>
      <c r="C50" s="83"/>
      <c r="D50" s="83"/>
      <c r="E50" s="5"/>
      <c r="F50" s="282"/>
      <c r="G50" s="282"/>
      <c r="H50" s="282"/>
      <c r="I50" s="7"/>
      <c r="J50" s="6"/>
    </row>
    <row r="51" spans="1:10" ht="13.8">
      <c r="A51" s="83"/>
      <c r="B51" s="281"/>
      <c r="C51" s="83"/>
      <c r="D51" s="83"/>
      <c r="E51" s="5"/>
      <c r="F51" s="282"/>
      <c r="G51" s="282"/>
      <c r="H51" s="282"/>
      <c r="I51" s="7"/>
      <c r="J51" s="6"/>
    </row>
    <row r="52" spans="1:10" ht="13.8">
      <c r="A52" s="83"/>
      <c r="B52" s="281"/>
      <c r="C52" s="83"/>
      <c r="D52" s="83"/>
      <c r="E52" s="5"/>
      <c r="F52" s="282"/>
      <c r="G52" s="282"/>
      <c r="H52" s="282"/>
      <c r="I52" s="7"/>
      <c r="J52" s="6"/>
    </row>
    <row r="53" spans="1:10" ht="13.8">
      <c r="A53" s="83"/>
      <c r="B53" s="281"/>
      <c r="C53" s="83"/>
      <c r="D53" s="83"/>
      <c r="E53" s="5"/>
      <c r="F53" s="282"/>
      <c r="G53" s="282"/>
      <c r="H53" s="282"/>
      <c r="I53" s="7"/>
      <c r="J53" s="6"/>
    </row>
    <row r="54" spans="1:10" ht="13.8">
      <c r="A54" s="83"/>
      <c r="B54" s="281"/>
      <c r="C54" s="83"/>
      <c r="D54" s="83"/>
      <c r="E54" s="5"/>
      <c r="F54" s="282"/>
      <c r="G54" s="282"/>
      <c r="H54" s="282"/>
      <c r="I54" s="7"/>
      <c r="J54" s="6"/>
    </row>
    <row r="55" spans="1:10" ht="13.8">
      <c r="A55" s="83"/>
      <c r="B55" s="281"/>
      <c r="C55" s="83"/>
      <c r="D55" s="83"/>
      <c r="E55" s="5"/>
      <c r="F55" s="282"/>
      <c r="G55" s="282"/>
      <c r="H55" s="282"/>
      <c r="I55" s="7"/>
      <c r="J55" s="6"/>
    </row>
    <row r="56" spans="1:10" ht="13.8">
      <c r="A56" s="83"/>
      <c r="B56" s="281"/>
      <c r="C56" s="83"/>
      <c r="D56" s="83"/>
      <c r="E56" s="5"/>
      <c r="F56" s="282"/>
      <c r="G56" s="282"/>
      <c r="H56" s="282"/>
      <c r="I56" s="7"/>
      <c r="J56" s="6"/>
    </row>
    <row r="57" spans="1:10" ht="14.4" thickBot="1">
      <c r="A57" s="83"/>
      <c r="B57" s="281"/>
      <c r="C57" s="83"/>
      <c r="D57" s="83"/>
      <c r="E57" s="5"/>
      <c r="F57" s="282"/>
      <c r="G57" s="282"/>
      <c r="H57" s="282"/>
      <c r="I57" s="7"/>
      <c r="J57" s="6"/>
    </row>
    <row r="58" spans="1:10" ht="13.8" thickBot="1">
      <c r="A58" s="702" t="s">
        <v>274</v>
      </c>
      <c r="B58" s="703"/>
      <c r="C58" s="703"/>
      <c r="D58" s="703"/>
      <c r="E58" s="703"/>
      <c r="F58" s="703"/>
      <c r="G58" s="703"/>
      <c r="H58" s="704"/>
      <c r="I58" s="7"/>
      <c r="J58" s="6"/>
    </row>
    <row r="59" spans="1:10" ht="13.8" thickBot="1">
      <c r="A59" s="307" t="s">
        <v>275</v>
      </c>
      <c r="B59" s="308"/>
      <c r="C59" s="309"/>
      <c r="D59" s="309"/>
      <c r="E59" s="310"/>
      <c r="F59" s="311" t="s">
        <v>73</v>
      </c>
      <c r="H59" s="312"/>
    </row>
    <row r="60" spans="1:10">
      <c r="A60" s="313" t="s">
        <v>66</v>
      </c>
      <c r="B60" s="314" t="s">
        <v>58</v>
      </c>
      <c r="C60" s="315" t="s">
        <v>276</v>
      </c>
      <c r="D60" s="314" t="s">
        <v>16</v>
      </c>
      <c r="E60" s="545">
        <v>11.3</v>
      </c>
      <c r="F60" s="316" t="s">
        <v>59</v>
      </c>
      <c r="G60" s="317"/>
      <c r="H60" s="547" t="s">
        <v>281</v>
      </c>
    </row>
    <row r="61" spans="1:10" ht="15.6">
      <c r="A61" s="92" t="s">
        <v>224</v>
      </c>
      <c r="B61" s="94" t="s">
        <v>58</v>
      </c>
      <c r="C61" s="97">
        <v>27</v>
      </c>
      <c r="D61" s="94" t="s">
        <v>16</v>
      </c>
      <c r="E61" s="97"/>
      <c r="F61" s="95" t="s">
        <v>60</v>
      </c>
      <c r="G61" s="84"/>
      <c r="H61" s="6"/>
      <c r="I61" s="41"/>
      <c r="J61" s="41"/>
    </row>
    <row r="62" spans="1:10" s="283" customFormat="1">
      <c r="A62" s="93" t="s">
        <v>128</v>
      </c>
      <c r="B62" s="94" t="s">
        <v>58</v>
      </c>
      <c r="C62" s="102" t="s">
        <v>277</v>
      </c>
      <c r="D62" s="94" t="s">
        <v>16</v>
      </c>
      <c r="E62" s="99"/>
      <c r="F62" s="100" t="s">
        <v>61</v>
      </c>
      <c r="G62" s="101"/>
      <c r="H62" s="546" t="s">
        <v>280</v>
      </c>
      <c r="J62" s="284"/>
    </row>
    <row r="63" spans="1:10" s="283" customFormat="1">
      <c r="A63" s="93" t="s">
        <v>68</v>
      </c>
      <c r="B63" s="94" t="s">
        <v>58</v>
      </c>
      <c r="C63" s="99">
        <v>0.57999999999999996</v>
      </c>
      <c r="D63" s="94" t="s">
        <v>16</v>
      </c>
      <c r="E63" s="102"/>
      <c r="F63" s="95" t="s">
        <v>62</v>
      </c>
      <c r="G63" s="84"/>
      <c r="H63" s="96" t="s">
        <v>281</v>
      </c>
    </row>
    <row r="64" spans="1:10">
      <c r="A64" s="92" t="s">
        <v>69</v>
      </c>
      <c r="B64" s="103" t="s">
        <v>58</v>
      </c>
      <c r="C64" s="264">
        <v>1</v>
      </c>
      <c r="D64" s="98" t="s">
        <v>16</v>
      </c>
      <c r="E64" s="97"/>
      <c r="F64" s="95" t="s">
        <v>63</v>
      </c>
      <c r="G64" s="84"/>
      <c r="H64" s="96" t="s">
        <v>281</v>
      </c>
    </row>
    <row r="65" spans="1:10" ht="26.4">
      <c r="A65" s="318" t="s">
        <v>226</v>
      </c>
      <c r="B65" s="104" t="s">
        <v>58</v>
      </c>
      <c r="C65" s="105" t="s">
        <v>278</v>
      </c>
      <c r="D65" s="106" t="s">
        <v>16</v>
      </c>
      <c r="E65" s="102"/>
      <c r="F65" s="107" t="s">
        <v>64</v>
      </c>
      <c r="G65" s="84"/>
      <c r="H65" s="546" t="s">
        <v>282</v>
      </c>
    </row>
    <row r="66" spans="1:10" ht="26.4">
      <c r="A66" s="318" t="s">
        <v>225</v>
      </c>
      <c r="B66" s="104" t="s">
        <v>58</v>
      </c>
      <c r="C66" s="105" t="s">
        <v>279</v>
      </c>
      <c r="D66" s="106" t="s">
        <v>16</v>
      </c>
      <c r="E66" s="105"/>
      <c r="F66" s="116" t="s">
        <v>65</v>
      </c>
      <c r="G66" s="216"/>
      <c r="H66" s="217"/>
    </row>
    <row r="67" spans="1:10" ht="13.8" thickBot="1">
      <c r="A67" s="319" t="s">
        <v>70</v>
      </c>
      <c r="B67" s="320" t="s">
        <v>58</v>
      </c>
      <c r="C67" s="321" t="s">
        <v>258</v>
      </c>
      <c r="D67" s="320" t="s">
        <v>16</v>
      </c>
      <c r="E67" s="322"/>
      <c r="F67" s="108" t="s">
        <v>127</v>
      </c>
      <c r="G67" s="109"/>
      <c r="H67" s="110"/>
    </row>
    <row r="68" spans="1:10" ht="13.8" thickBot="1">
      <c r="A68" s="554"/>
      <c r="B68" s="555"/>
      <c r="C68" s="555"/>
      <c r="D68" s="555"/>
      <c r="E68" s="556"/>
      <c r="F68" s="557"/>
      <c r="G68" s="109"/>
      <c r="H68" s="558"/>
    </row>
    <row r="69" spans="1:10" ht="13.8" thickBot="1">
      <c r="A69" s="554"/>
      <c r="B69" s="555"/>
      <c r="C69" s="555"/>
      <c r="D69" s="555"/>
      <c r="E69" s="556"/>
      <c r="F69" s="557"/>
      <c r="G69" s="109"/>
      <c r="H69" s="558"/>
    </row>
    <row r="70" spans="1:10" ht="13.8" thickBot="1">
      <c r="A70" s="702" t="s">
        <v>297</v>
      </c>
      <c r="B70" s="703"/>
      <c r="C70" s="703"/>
      <c r="D70" s="703"/>
      <c r="E70" s="703"/>
      <c r="F70" s="703"/>
      <c r="G70" s="703"/>
      <c r="H70" s="704"/>
      <c r="I70" s="7"/>
      <c r="J70" s="6"/>
    </row>
    <row r="71" spans="1:10" ht="13.8" thickBot="1">
      <c r="A71" s="307" t="s">
        <v>299</v>
      </c>
      <c r="B71" s="308"/>
      <c r="C71" s="309"/>
      <c r="D71" s="309"/>
      <c r="E71" s="310"/>
      <c r="F71" s="311" t="s">
        <v>73</v>
      </c>
      <c r="H71" s="312"/>
    </row>
    <row r="72" spans="1:10">
      <c r="A72" s="313" t="s">
        <v>66</v>
      </c>
      <c r="B72" s="314" t="s">
        <v>58</v>
      </c>
      <c r="C72" s="315" t="s">
        <v>622</v>
      </c>
      <c r="D72" s="314" t="s">
        <v>16</v>
      </c>
      <c r="E72" s="545">
        <v>10</v>
      </c>
      <c r="F72" s="316" t="s">
        <v>59</v>
      </c>
      <c r="G72" s="317"/>
      <c r="H72" s="547" t="s">
        <v>281</v>
      </c>
    </row>
    <row r="73" spans="1:10" ht="15.6">
      <c r="A73" s="92" t="s">
        <v>224</v>
      </c>
      <c r="B73" s="94" t="s">
        <v>58</v>
      </c>
      <c r="C73" s="97">
        <v>16</v>
      </c>
      <c r="D73" s="94" t="s">
        <v>16</v>
      </c>
      <c r="E73" s="97"/>
      <c r="F73" s="95" t="s">
        <v>60</v>
      </c>
      <c r="G73" s="84"/>
      <c r="H73" s="6"/>
      <c r="I73" s="41"/>
      <c r="J73" s="41"/>
    </row>
    <row r="74" spans="1:10" s="283" customFormat="1">
      <c r="A74" s="93" t="s">
        <v>128</v>
      </c>
      <c r="B74" s="94" t="s">
        <v>58</v>
      </c>
      <c r="C74" s="102"/>
      <c r="D74" s="94" t="s">
        <v>16</v>
      </c>
      <c r="E74" s="99"/>
      <c r="F74" s="100" t="s">
        <v>61</v>
      </c>
      <c r="G74" s="101"/>
      <c r="H74" s="546" t="s">
        <v>280</v>
      </c>
      <c r="J74" s="284"/>
    </row>
    <row r="75" spans="1:10" s="283" customFormat="1">
      <c r="A75" s="93" t="s">
        <v>68</v>
      </c>
      <c r="B75" s="94" t="s">
        <v>58</v>
      </c>
      <c r="C75" s="99">
        <v>0.67</v>
      </c>
      <c r="D75" s="94" t="s">
        <v>16</v>
      </c>
      <c r="E75" s="102"/>
      <c r="F75" s="95" t="s">
        <v>62</v>
      </c>
      <c r="G75" s="84"/>
      <c r="H75" s="96" t="s">
        <v>281</v>
      </c>
    </row>
    <row r="76" spans="1:10">
      <c r="A76" s="92" t="s">
        <v>69</v>
      </c>
      <c r="B76" s="103" t="s">
        <v>58</v>
      </c>
      <c r="C76" s="264">
        <v>0.1</v>
      </c>
      <c r="D76" s="98" t="s">
        <v>16</v>
      </c>
      <c r="E76" s="97"/>
      <c r="F76" s="95" t="s">
        <v>63</v>
      </c>
      <c r="G76" s="84"/>
      <c r="H76" s="96" t="s">
        <v>281</v>
      </c>
    </row>
    <row r="77" spans="1:10" ht="26.4">
      <c r="A77" s="318" t="s">
        <v>226</v>
      </c>
      <c r="B77" s="104" t="s">
        <v>58</v>
      </c>
      <c r="C77" s="105" t="s">
        <v>623</v>
      </c>
      <c r="D77" s="106" t="s">
        <v>16</v>
      </c>
      <c r="E77" s="102"/>
      <c r="F77" s="107" t="s">
        <v>64</v>
      </c>
      <c r="G77" s="84"/>
      <c r="H77" s="546" t="s">
        <v>298</v>
      </c>
    </row>
    <row r="78" spans="1:10" ht="26.4">
      <c r="A78" s="318" t="s">
        <v>225</v>
      </c>
      <c r="B78" s="104" t="s">
        <v>58</v>
      </c>
      <c r="C78" s="105" t="s">
        <v>279</v>
      </c>
      <c r="D78" s="106" t="s">
        <v>16</v>
      </c>
      <c r="E78" s="105"/>
      <c r="F78" s="116" t="s">
        <v>65</v>
      </c>
      <c r="G78" s="216"/>
      <c r="H78" s="217"/>
    </row>
    <row r="79" spans="1:10" ht="13.8" thickBot="1">
      <c r="A79" s="319" t="s">
        <v>70</v>
      </c>
      <c r="B79" s="320" t="s">
        <v>58</v>
      </c>
      <c r="C79" s="321" t="s">
        <v>468</v>
      </c>
      <c r="D79" s="320" t="s">
        <v>16</v>
      </c>
      <c r="E79" s="322"/>
      <c r="F79" s="108" t="s">
        <v>127</v>
      </c>
      <c r="G79" s="109"/>
      <c r="H79" s="110"/>
    </row>
    <row r="80" spans="1:10" ht="13.8">
      <c r="A80" s="83"/>
      <c r="B80" s="281"/>
      <c r="C80" s="83"/>
      <c r="D80" s="83"/>
      <c r="E80" s="5"/>
      <c r="F80" s="282"/>
      <c r="G80" s="282"/>
      <c r="H80" s="282"/>
    </row>
    <row r="81" spans="1:8">
      <c r="A81" s="66" t="s">
        <v>67</v>
      </c>
      <c r="B81" s="123"/>
      <c r="C81" s="20"/>
      <c r="D81" s="283"/>
      <c r="E81" s="283"/>
      <c r="F81" s="19"/>
      <c r="G81" s="19"/>
      <c r="H81" s="19"/>
    </row>
    <row r="82" spans="1:8">
      <c r="A82" s="283"/>
      <c r="B82" s="123" t="s">
        <v>137</v>
      </c>
      <c r="C82" s="123"/>
      <c r="D82" s="283"/>
      <c r="E82" s="19"/>
      <c r="F82" s="19"/>
      <c r="G82" s="19"/>
    </row>
    <row r="83" spans="1:8" ht="13.8">
      <c r="A83" s="274" t="s">
        <v>213</v>
      </c>
      <c r="B83" s="285">
        <f>D33+D40</f>
        <v>84.591666666666669</v>
      </c>
      <c r="C83" s="286"/>
    </row>
    <row r="84" spans="1:8" ht="13.8">
      <c r="A84" s="274" t="s">
        <v>177</v>
      </c>
      <c r="B84" s="285">
        <f>D34+D41+D47</f>
        <v>65.84375</v>
      </c>
      <c r="C84" s="286"/>
    </row>
    <row r="85" spans="1:8" ht="13.8">
      <c r="A85" s="274" t="s">
        <v>179</v>
      </c>
      <c r="B85" s="285">
        <f>D35+D36+D42</f>
        <v>48.835000000000001</v>
      </c>
      <c r="C85" s="286"/>
    </row>
    <row r="86" spans="1:8" ht="13.8">
      <c r="A86" s="274" t="s">
        <v>232</v>
      </c>
      <c r="B86" s="285">
        <f>D37+D43</f>
        <v>84.591666666666669</v>
      </c>
      <c r="C86" s="286"/>
    </row>
    <row r="87" spans="1:8" ht="13.8">
      <c r="A87" s="274" t="s">
        <v>180</v>
      </c>
      <c r="B87" s="285">
        <f>F36+F42</f>
        <v>236.52815533980581</v>
      </c>
      <c r="C87" s="286"/>
    </row>
    <row r="88" spans="1:8" ht="13.8">
      <c r="A88" s="274"/>
      <c r="B88" s="285"/>
      <c r="C88" s="286"/>
    </row>
    <row r="89" spans="1:8" ht="13.8">
      <c r="A89" s="274"/>
      <c r="B89" s="285"/>
      <c r="C89" s="286"/>
    </row>
    <row r="90" spans="1:8" ht="13.8">
      <c r="A90" s="274"/>
      <c r="B90" s="285"/>
    </row>
    <row r="91" spans="1:8">
      <c r="A91" s="83"/>
      <c r="B91" s="40"/>
    </row>
    <row r="92" spans="1:8" ht="13.8">
      <c r="A92" s="274"/>
      <c r="B92" s="285"/>
    </row>
  </sheetData>
  <sheetProtection selectLockedCells="1"/>
  <mergeCells count="3">
    <mergeCell ref="D4:E4"/>
    <mergeCell ref="A58:H58"/>
    <mergeCell ref="A70:H70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7"/>
  <sheetViews>
    <sheetView zoomScale="55" zoomScaleNormal="55" workbookViewId="0">
      <selection activeCell="I5" sqref="I5"/>
    </sheetView>
  </sheetViews>
  <sheetFormatPr defaultRowHeight="14.4"/>
  <cols>
    <col min="2" max="2" width="10.6640625" bestFit="1" customWidth="1"/>
    <col min="3" max="3" width="12.6640625" customWidth="1"/>
    <col min="5" max="5" width="12.88671875" customWidth="1"/>
    <col min="6" max="6" width="5.33203125" customWidth="1"/>
    <col min="7" max="58" width="5.6640625" customWidth="1"/>
    <col min="59" max="63" width="6.6640625" customWidth="1"/>
    <col min="64" max="64" width="24.88671875" customWidth="1"/>
    <col min="65" max="65" width="22.33203125" customWidth="1"/>
    <col min="66" max="66" width="20.6640625" customWidth="1"/>
    <col min="67" max="67" width="19.88671875" customWidth="1"/>
    <col min="68" max="68" width="20" customWidth="1"/>
    <col min="69" max="71" width="6.6640625" customWidth="1"/>
  </cols>
  <sheetData>
    <row r="1" spans="1:107">
      <c r="A1" t="str">
        <f>'Spray Sheet'!A1</f>
        <v>Project</v>
      </c>
      <c r="B1" t="str">
        <f>'Spray Sheet'!B1</f>
        <v>Fungicides for powdery mildew in Mungbean</v>
      </c>
    </row>
    <row r="2" spans="1:107">
      <c r="A2" t="str">
        <f>'Spray Sheet'!A2</f>
        <v>Trial</v>
      </c>
      <c r="B2" t="str">
        <f>'Spray Sheet'!B2</f>
        <v>AM1304</v>
      </c>
    </row>
    <row r="3" spans="1:107">
      <c r="A3" t="str">
        <f>'Spray Sheet'!A3</f>
        <v>District</v>
      </c>
      <c r="B3" t="str">
        <f>'Spray Sheet'!B3</f>
        <v>Mary's Mount</v>
      </c>
    </row>
    <row r="4" spans="1:107">
      <c r="A4" t="str">
        <f>'Spray Sheet'!A4</f>
        <v>Property</v>
      </c>
      <c r="B4" t="str">
        <f>'Spray Sheet'!B4</f>
        <v>Bunker Hill</v>
      </c>
    </row>
    <row r="6" spans="1:107">
      <c r="B6" s="450" t="s">
        <v>273</v>
      </c>
      <c r="C6" s="562">
        <v>41351</v>
      </c>
    </row>
    <row r="7" spans="1:107">
      <c r="B7" s="450" t="s">
        <v>136</v>
      </c>
      <c r="C7" s="562">
        <v>41333</v>
      </c>
    </row>
    <row r="8" spans="1:107">
      <c r="B8" s="450" t="s">
        <v>138</v>
      </c>
      <c r="C8" s="562">
        <v>41351</v>
      </c>
    </row>
    <row r="9" spans="1:107">
      <c r="B9" s="450" t="s">
        <v>199</v>
      </c>
      <c r="C9" s="491" t="s">
        <v>15</v>
      </c>
    </row>
    <row r="10" spans="1:107" ht="15" thickBot="1">
      <c r="B10" s="450" t="s">
        <v>270</v>
      </c>
      <c r="C10" s="518">
        <f>C6-C7</f>
        <v>18</v>
      </c>
      <c r="BN10" t="s">
        <v>315</v>
      </c>
    </row>
    <row r="11" spans="1:107" ht="15" thickBot="1">
      <c r="B11" s="450" t="s">
        <v>271</v>
      </c>
      <c r="C11" s="518">
        <f>C6-C8</f>
        <v>0</v>
      </c>
      <c r="BN11" s="559" t="s">
        <v>313</v>
      </c>
      <c r="BO11" s="569"/>
      <c r="BP11" s="560"/>
    </row>
    <row r="12" spans="1:107" ht="20.25" customHeight="1" thickBot="1">
      <c r="B12" s="450" t="s">
        <v>272</v>
      </c>
      <c r="C12" s="563" t="e">
        <f>C6-C9</f>
        <v>#VALUE!</v>
      </c>
      <c r="G12" s="705" t="s">
        <v>301</v>
      </c>
      <c r="H12" s="706"/>
      <c r="I12" s="706"/>
      <c r="J12" s="706"/>
      <c r="K12" s="706"/>
      <c r="L12" s="706"/>
      <c r="M12" s="706"/>
      <c r="N12" s="706"/>
      <c r="O12" s="706"/>
      <c r="P12" s="706"/>
      <c r="Q12" s="706"/>
      <c r="R12" s="706"/>
      <c r="S12" s="706"/>
      <c r="T12" s="706"/>
      <c r="U12" s="706"/>
      <c r="V12" s="706"/>
      <c r="W12" s="706"/>
      <c r="X12" s="706"/>
      <c r="Y12" s="706"/>
      <c r="Z12" s="706"/>
      <c r="AA12" s="706"/>
      <c r="AB12" s="706"/>
      <c r="AC12" s="706"/>
      <c r="AD12" s="706"/>
      <c r="AE12" s="707"/>
      <c r="AG12" s="705" t="s">
        <v>302</v>
      </c>
      <c r="AH12" s="706"/>
      <c r="AI12" s="706"/>
      <c r="AJ12" s="706"/>
      <c r="AK12" s="706"/>
      <c r="AL12" s="706"/>
      <c r="AM12" s="706"/>
      <c r="AN12" s="706"/>
      <c r="AO12" s="706"/>
      <c r="AP12" s="706"/>
      <c r="AQ12" s="706"/>
      <c r="AR12" s="706"/>
      <c r="AS12" s="706"/>
      <c r="AT12" s="706"/>
      <c r="AU12" s="706"/>
      <c r="AV12" s="706"/>
      <c r="AW12" s="706"/>
      <c r="AX12" s="706"/>
      <c r="AY12" s="706"/>
      <c r="AZ12" s="706"/>
      <c r="BA12" s="706"/>
      <c r="BB12" s="706"/>
      <c r="BC12" s="706"/>
      <c r="BD12" s="706"/>
      <c r="BE12" s="707"/>
      <c r="BL12" s="491" t="s">
        <v>309</v>
      </c>
      <c r="BM12" s="491" t="s">
        <v>310</v>
      </c>
      <c r="BN12" s="559" t="s">
        <v>314</v>
      </c>
      <c r="BO12" s="569"/>
      <c r="BP12" s="560"/>
    </row>
    <row r="13" spans="1:107" ht="62.25" customHeight="1" thickBot="1">
      <c r="G13" s="708" t="s">
        <v>303</v>
      </c>
      <c r="H13" s="709"/>
      <c r="I13" s="709"/>
      <c r="J13" s="709"/>
      <c r="K13" s="710"/>
      <c r="L13" s="708" t="s">
        <v>304</v>
      </c>
      <c r="M13" s="709"/>
      <c r="N13" s="709"/>
      <c r="O13" s="709"/>
      <c r="P13" s="710"/>
      <c r="Q13" s="708" t="s">
        <v>305</v>
      </c>
      <c r="R13" s="709"/>
      <c r="S13" s="709"/>
      <c r="T13" s="709"/>
      <c r="U13" s="710"/>
      <c r="V13" s="708" t="s">
        <v>306</v>
      </c>
      <c r="W13" s="709"/>
      <c r="X13" s="709"/>
      <c r="Y13" s="709"/>
      <c r="Z13" s="710"/>
      <c r="AA13" s="708" t="s">
        <v>307</v>
      </c>
      <c r="AB13" s="709"/>
      <c r="AC13" s="709"/>
      <c r="AD13" s="709"/>
      <c r="AE13" s="710"/>
      <c r="AF13" s="564"/>
      <c r="AG13" s="708" t="s">
        <v>303</v>
      </c>
      <c r="AH13" s="709"/>
      <c r="AI13" s="709"/>
      <c r="AJ13" s="709"/>
      <c r="AK13" s="710"/>
      <c r="AL13" s="708" t="s">
        <v>304</v>
      </c>
      <c r="AM13" s="709"/>
      <c r="AN13" s="709"/>
      <c r="AO13" s="709"/>
      <c r="AP13" s="710"/>
      <c r="AQ13" s="708" t="s">
        <v>305</v>
      </c>
      <c r="AR13" s="709"/>
      <c r="AS13" s="709"/>
      <c r="AT13" s="709"/>
      <c r="AU13" s="710"/>
      <c r="AV13" s="708" t="s">
        <v>306</v>
      </c>
      <c r="AW13" s="709"/>
      <c r="AX13" s="709"/>
      <c r="AY13" s="709"/>
      <c r="AZ13" s="710"/>
      <c r="BA13" s="708" t="s">
        <v>307</v>
      </c>
      <c r="BB13" s="709"/>
      <c r="BC13" s="709"/>
      <c r="BD13" s="709"/>
      <c r="BE13" s="710"/>
      <c r="BF13" s="458"/>
      <c r="BG13" s="705" t="s">
        <v>308</v>
      </c>
      <c r="BH13" s="706"/>
      <c r="BI13" s="706"/>
      <c r="BJ13" s="706"/>
      <c r="BK13" s="707"/>
      <c r="BL13" s="574" t="s">
        <v>312</v>
      </c>
      <c r="BM13" s="575" t="s">
        <v>311</v>
      </c>
      <c r="BN13" s="576" t="s">
        <v>316</v>
      </c>
      <c r="BO13" s="576" t="s">
        <v>317</v>
      </c>
      <c r="BP13" s="576" t="s">
        <v>318</v>
      </c>
      <c r="BQ13" s="551"/>
      <c r="BR13" s="551"/>
      <c r="BS13" s="551"/>
    </row>
    <row r="14" spans="1:107" ht="53.25" customHeight="1" thickBot="1">
      <c r="A14" s="477" t="str">
        <f>'Trial Plans'!A1</f>
        <v>Treat</v>
      </c>
      <c r="B14" s="477" t="str">
        <f>'Trial Plans'!B1</f>
        <v>Rep</v>
      </c>
      <c r="C14" s="477" t="str">
        <f>'Trial Plans'!C1</f>
        <v>Run</v>
      </c>
      <c r="D14" s="477" t="str">
        <f>'Trial Plans'!D1</f>
        <v>Plot</v>
      </c>
      <c r="E14" s="561" t="s">
        <v>300</v>
      </c>
      <c r="F14" s="561"/>
      <c r="G14" s="571">
        <v>1</v>
      </c>
      <c r="H14" s="572">
        <v>2</v>
      </c>
      <c r="I14" s="572">
        <v>3</v>
      </c>
      <c r="J14" s="572">
        <v>4</v>
      </c>
      <c r="K14" s="573">
        <v>5</v>
      </c>
      <c r="L14" s="571">
        <v>1</v>
      </c>
      <c r="M14" s="572">
        <v>2</v>
      </c>
      <c r="N14" s="572">
        <v>3</v>
      </c>
      <c r="O14" s="572">
        <v>4</v>
      </c>
      <c r="P14" s="573">
        <v>5</v>
      </c>
      <c r="Q14" s="571">
        <v>1</v>
      </c>
      <c r="R14" s="572">
        <v>2</v>
      </c>
      <c r="S14" s="572">
        <v>3</v>
      </c>
      <c r="T14" s="572">
        <v>4</v>
      </c>
      <c r="U14" s="573">
        <v>5</v>
      </c>
      <c r="V14" s="571">
        <v>1</v>
      </c>
      <c r="W14" s="572">
        <v>2</v>
      </c>
      <c r="X14" s="572">
        <v>3</v>
      </c>
      <c r="Y14" s="572">
        <v>4</v>
      </c>
      <c r="Z14" s="573">
        <v>5</v>
      </c>
      <c r="AA14" s="571">
        <v>1</v>
      </c>
      <c r="AB14" s="572">
        <v>2</v>
      </c>
      <c r="AC14" s="572">
        <v>3</v>
      </c>
      <c r="AD14" s="572">
        <v>4</v>
      </c>
      <c r="AE14" s="573">
        <v>5</v>
      </c>
      <c r="AF14" s="572"/>
      <c r="AG14" s="571">
        <v>1</v>
      </c>
      <c r="AH14" s="572">
        <v>2</v>
      </c>
      <c r="AI14" s="572">
        <v>3</v>
      </c>
      <c r="AJ14" s="572">
        <v>4</v>
      </c>
      <c r="AK14" s="573">
        <v>5</v>
      </c>
      <c r="AL14" s="571">
        <v>1</v>
      </c>
      <c r="AM14" s="572">
        <v>2</v>
      </c>
      <c r="AN14" s="572">
        <v>3</v>
      </c>
      <c r="AO14" s="572">
        <v>4</v>
      </c>
      <c r="AP14" s="573">
        <v>5</v>
      </c>
      <c r="AQ14" s="571">
        <v>1</v>
      </c>
      <c r="AR14" s="572">
        <v>2</v>
      </c>
      <c r="AS14" s="572">
        <v>3</v>
      </c>
      <c r="AT14" s="572">
        <v>4</v>
      </c>
      <c r="AU14" s="573">
        <v>5</v>
      </c>
      <c r="AV14" s="571">
        <v>1</v>
      </c>
      <c r="AW14" s="572">
        <v>2</v>
      </c>
      <c r="AX14" s="572">
        <v>3</v>
      </c>
      <c r="AY14" s="572">
        <v>4</v>
      </c>
      <c r="AZ14" s="573">
        <v>5</v>
      </c>
      <c r="BA14" s="571">
        <v>1</v>
      </c>
      <c r="BB14" s="572">
        <v>2</v>
      </c>
      <c r="BC14" s="572">
        <v>3</v>
      </c>
      <c r="BD14" s="572">
        <v>4</v>
      </c>
      <c r="BE14" s="573">
        <v>5</v>
      </c>
      <c r="BG14" s="581">
        <v>1</v>
      </c>
      <c r="BH14" s="582">
        <v>2</v>
      </c>
      <c r="BI14" s="582">
        <v>3</v>
      </c>
      <c r="BJ14" s="582">
        <v>4</v>
      </c>
      <c r="BK14" s="583">
        <v>5</v>
      </c>
      <c r="BL14" s="577" t="s">
        <v>319</v>
      </c>
      <c r="BM14" s="578" t="s">
        <v>320</v>
      </c>
      <c r="BN14" s="579" t="s">
        <v>321</v>
      </c>
      <c r="BO14" s="578" t="s">
        <v>322</v>
      </c>
      <c r="BP14" s="580" t="s">
        <v>323</v>
      </c>
      <c r="BQ14" s="568"/>
      <c r="BR14" s="477" t="s">
        <v>246</v>
      </c>
      <c r="BS14" s="477" t="s">
        <v>245</v>
      </c>
      <c r="BT14" s="477" t="s">
        <v>51</v>
      </c>
      <c r="BU14" s="477" t="s">
        <v>139</v>
      </c>
      <c r="BV14" s="477" t="s">
        <v>319</v>
      </c>
      <c r="BW14" s="477" t="s">
        <v>324</v>
      </c>
      <c r="BX14" s="477" t="s">
        <v>325</v>
      </c>
      <c r="BY14" s="477" t="s">
        <v>326</v>
      </c>
      <c r="BZ14" s="477" t="s">
        <v>320</v>
      </c>
      <c r="CA14" s="477" t="s">
        <v>327</v>
      </c>
      <c r="CB14" s="477" t="s">
        <v>328</v>
      </c>
      <c r="CC14" s="477" t="s">
        <v>329</v>
      </c>
      <c r="CD14" s="477" t="s">
        <v>321</v>
      </c>
      <c r="CE14" s="477" t="s">
        <v>330</v>
      </c>
      <c r="CF14" s="477" t="s">
        <v>331</v>
      </c>
      <c r="CG14" s="477" t="s">
        <v>332</v>
      </c>
      <c r="CH14" s="477" t="s">
        <v>322</v>
      </c>
      <c r="CI14" s="477" t="s">
        <v>333</v>
      </c>
      <c r="CJ14" s="477" t="s">
        <v>334</v>
      </c>
      <c r="CK14" s="477" t="s">
        <v>335</v>
      </c>
      <c r="CL14" s="477" t="s">
        <v>323</v>
      </c>
      <c r="CM14" s="477" t="s">
        <v>336</v>
      </c>
      <c r="CN14" s="477" t="s">
        <v>337</v>
      </c>
      <c r="CO14" s="477" t="s">
        <v>338</v>
      </c>
      <c r="CQ14" s="463" t="s">
        <v>339</v>
      </c>
      <c r="CR14" s="448"/>
      <c r="CS14" s="448"/>
      <c r="CT14" s="448"/>
      <c r="CU14" s="448"/>
      <c r="CV14" s="464"/>
      <c r="CW14" s="463" t="s">
        <v>415</v>
      </c>
      <c r="CX14" s="448"/>
      <c r="CY14" s="448"/>
      <c r="CZ14" s="448"/>
      <c r="DA14" s="448"/>
      <c r="DB14" s="448"/>
      <c r="DC14" s="464"/>
    </row>
    <row r="15" spans="1:107">
      <c r="A15" s="491" t="str">
        <f>'Trial Plans'!A2</f>
        <v>sp</v>
      </c>
      <c r="B15" s="491">
        <f>'Trial Plans'!B2</f>
        <v>1</v>
      </c>
      <c r="C15" s="491">
        <f>'Trial Plans'!C2</f>
        <v>1</v>
      </c>
      <c r="D15" s="491">
        <f>'Trial Plans'!D2</f>
        <v>1</v>
      </c>
      <c r="E15" s="491"/>
      <c r="F15" s="491"/>
      <c r="G15" s="565"/>
      <c r="H15" s="490"/>
      <c r="I15" s="490"/>
      <c r="J15" s="490"/>
      <c r="K15" s="455"/>
      <c r="L15" s="565"/>
      <c r="M15" s="490"/>
      <c r="N15" s="490"/>
      <c r="O15" s="490"/>
      <c r="P15" s="455"/>
      <c r="Q15" s="565"/>
      <c r="R15" s="490"/>
      <c r="S15" s="490"/>
      <c r="T15" s="490"/>
      <c r="U15" s="455"/>
      <c r="V15" s="565"/>
      <c r="W15" s="490"/>
      <c r="X15" s="490"/>
      <c r="Y15" s="490"/>
      <c r="Z15" s="455"/>
      <c r="AA15" s="565"/>
      <c r="AB15" s="490"/>
      <c r="AC15" s="490"/>
      <c r="AD15" s="490"/>
      <c r="AE15" s="455"/>
      <c r="AF15" s="491"/>
      <c r="AG15" s="565"/>
      <c r="AH15" s="490"/>
      <c r="AI15" s="490"/>
      <c r="AJ15" s="490"/>
      <c r="AK15" s="455"/>
      <c r="AL15" s="565"/>
      <c r="AM15" s="490"/>
      <c r="AN15" s="490"/>
      <c r="AO15" s="490"/>
      <c r="AP15" s="455"/>
      <c r="AQ15" s="565"/>
      <c r="AR15" s="490"/>
      <c r="AS15" s="490"/>
      <c r="AT15" s="490"/>
      <c r="AU15" s="455"/>
      <c r="AV15" s="565"/>
      <c r="AW15" s="490"/>
      <c r="AX15" s="490"/>
      <c r="AY15" s="490"/>
      <c r="AZ15" s="455"/>
      <c r="BA15" s="565"/>
      <c r="BB15" s="490"/>
      <c r="BC15" s="490"/>
      <c r="BD15" s="490"/>
      <c r="BE15" s="455"/>
      <c r="BG15" s="491">
        <f>COUNTIF(G15:K15,"&gt;0")</f>
        <v>0</v>
      </c>
      <c r="BH15" s="491">
        <f>COUNTIF(L15:P15,"&gt;0")</f>
        <v>0</v>
      </c>
      <c r="BI15" s="491">
        <f>COUNTIF(Q15:U15,"&gt;0")</f>
        <v>0</v>
      </c>
      <c r="BJ15" s="491">
        <f>COUNTIF(V15:Z15,"&gt;0")</f>
        <v>0</v>
      </c>
      <c r="BK15" s="491">
        <f>COUNTIF(AA15:AE15,"&gt;0")</f>
        <v>0</v>
      </c>
      <c r="BL15" s="570">
        <f>SUM(G15:AE15)/25</f>
        <v>0</v>
      </c>
      <c r="BM15" s="570">
        <f>(SUM(BG15:BK15)/25)*100</f>
        <v>0</v>
      </c>
      <c r="BN15" s="491">
        <f>(COUNTIF(AG15:BE15,"3")/25)*100</f>
        <v>0</v>
      </c>
      <c r="BO15" s="491">
        <f>(COUNTIF(AG15:BE15,"2")/25)*100</f>
        <v>0</v>
      </c>
      <c r="BP15" s="491">
        <f>(COUNTIF(AG15:BE15,"1")/25)*100</f>
        <v>0</v>
      </c>
      <c r="BR15" s="491">
        <v>1</v>
      </c>
      <c r="BS15" s="491">
        <v>1</v>
      </c>
      <c r="BT15" s="491">
        <v>6</v>
      </c>
      <c r="BU15" s="491">
        <v>6</v>
      </c>
      <c r="BV15" s="491">
        <v>0.56000000000000005</v>
      </c>
      <c r="BW15" s="491">
        <f>LOG(BV15+1)</f>
        <v>0.19312459835446161</v>
      </c>
      <c r="BX15" s="491">
        <f>SQRT(BV15+0.5)</f>
        <v>1.0295630140987</v>
      </c>
      <c r="BY15" s="491">
        <f>ASIN(SQRT(BV15/100))</f>
        <v>7.4903168603199177E-2</v>
      </c>
      <c r="BZ15" s="491">
        <v>20</v>
      </c>
      <c r="CA15" s="491">
        <f>LOG(BZ15+1)</f>
        <v>1.3222192947339193</v>
      </c>
      <c r="CB15" s="491">
        <f>SQRT(BZ15+0.5)</f>
        <v>4.5276925690687087</v>
      </c>
      <c r="CC15" s="491">
        <f>ASIN(SQRT(BZ15/100))</f>
        <v>0.46364760900080609</v>
      </c>
      <c r="CD15" s="491">
        <v>0</v>
      </c>
      <c r="CE15" s="491">
        <f>LOG(CD15+1)</f>
        <v>0</v>
      </c>
      <c r="CF15" s="491">
        <f>SQRT(CD15+0.5)</f>
        <v>0.70710678118654757</v>
      </c>
      <c r="CG15" s="491">
        <f>ASIN(SQRT(CD15/100))</f>
        <v>0</v>
      </c>
      <c r="CH15" s="491">
        <v>20</v>
      </c>
      <c r="CI15" s="491">
        <f>LOG(CH15+1)</f>
        <v>1.3222192947339193</v>
      </c>
      <c r="CJ15" s="491">
        <f>SQRT(CH15+0.5)</f>
        <v>4.5276925690687087</v>
      </c>
      <c r="CK15" s="491">
        <f>ASIN(SQRT(CH15/100))</f>
        <v>0.46364760900080609</v>
      </c>
      <c r="CL15" s="491">
        <v>0</v>
      </c>
      <c r="CM15" s="491">
        <f>LOG(CL15+1)</f>
        <v>0</v>
      </c>
      <c r="CN15" s="491">
        <f>SQRT(CL15+0.5)</f>
        <v>0.70710678118654757</v>
      </c>
      <c r="CO15" s="491">
        <f>ASIN(SQRT(CL15/100))</f>
        <v>0</v>
      </c>
      <c r="CQ15" s="465"/>
      <c r="CR15" s="446"/>
      <c r="CS15" s="446"/>
      <c r="CT15" s="446"/>
      <c r="CU15" s="446"/>
      <c r="CV15" s="449"/>
      <c r="CW15" s="465"/>
      <c r="CX15" s="446"/>
      <c r="CY15" s="446"/>
      <c r="CZ15" s="446"/>
      <c r="DA15" s="446"/>
      <c r="DB15" s="446"/>
      <c r="DC15" s="449"/>
    </row>
    <row r="16" spans="1:107">
      <c r="A16" s="491">
        <f>'Trial Plans'!A3</f>
        <v>4</v>
      </c>
      <c r="B16" s="491">
        <f>'Trial Plans'!B3</f>
        <v>1</v>
      </c>
      <c r="C16" s="491">
        <f>'Trial Plans'!C3</f>
        <v>2</v>
      </c>
      <c r="D16" s="491">
        <f>'Trial Plans'!D3</f>
        <v>2</v>
      </c>
      <c r="E16" s="491">
        <v>0</v>
      </c>
      <c r="F16" s="491"/>
      <c r="G16" s="565">
        <v>0</v>
      </c>
      <c r="H16" s="490">
        <v>0</v>
      </c>
      <c r="I16" s="490">
        <v>0</v>
      </c>
      <c r="J16" s="490">
        <v>0</v>
      </c>
      <c r="K16" s="455">
        <v>0</v>
      </c>
      <c r="L16" s="565">
        <v>0</v>
      </c>
      <c r="M16" s="490">
        <v>0</v>
      </c>
      <c r="N16" s="490">
        <v>0</v>
      </c>
      <c r="O16" s="490">
        <v>0</v>
      </c>
      <c r="P16" s="455">
        <v>0</v>
      </c>
      <c r="Q16" s="565">
        <v>0</v>
      </c>
      <c r="R16" s="490">
        <v>0</v>
      </c>
      <c r="S16" s="490">
        <v>0</v>
      </c>
      <c r="T16" s="490">
        <v>0</v>
      </c>
      <c r="U16" s="455">
        <v>0</v>
      </c>
      <c r="V16" s="565">
        <v>0</v>
      </c>
      <c r="W16" s="490">
        <v>0</v>
      </c>
      <c r="X16" s="490">
        <v>0</v>
      </c>
      <c r="Y16" s="490">
        <v>0</v>
      </c>
      <c r="Z16" s="455">
        <v>0</v>
      </c>
      <c r="AA16" s="565">
        <v>0</v>
      </c>
      <c r="AB16" s="490">
        <v>0</v>
      </c>
      <c r="AC16" s="490">
        <v>0</v>
      </c>
      <c r="AD16" s="490">
        <v>0</v>
      </c>
      <c r="AE16" s="455">
        <v>0</v>
      </c>
      <c r="AF16" s="491"/>
      <c r="AG16" s="565">
        <v>0</v>
      </c>
      <c r="AH16" s="490">
        <v>0</v>
      </c>
      <c r="AI16" s="490">
        <v>0</v>
      </c>
      <c r="AJ16" s="490">
        <v>0</v>
      </c>
      <c r="AK16" s="455">
        <v>0</v>
      </c>
      <c r="AL16" s="565">
        <v>0</v>
      </c>
      <c r="AM16" s="490">
        <v>0</v>
      </c>
      <c r="AN16" s="490">
        <v>0</v>
      </c>
      <c r="AO16" s="490">
        <v>0</v>
      </c>
      <c r="AP16" s="455">
        <v>0</v>
      </c>
      <c r="AQ16" s="565">
        <v>0</v>
      </c>
      <c r="AR16" s="490">
        <v>0</v>
      </c>
      <c r="AS16" s="490">
        <v>0</v>
      </c>
      <c r="AT16" s="490">
        <v>0</v>
      </c>
      <c r="AU16" s="455">
        <v>0</v>
      </c>
      <c r="AV16" s="565">
        <v>0</v>
      </c>
      <c r="AW16" s="490">
        <v>0</v>
      </c>
      <c r="AX16" s="490">
        <v>0</v>
      </c>
      <c r="AY16" s="490">
        <v>0</v>
      </c>
      <c r="AZ16" s="455">
        <v>0</v>
      </c>
      <c r="BA16" s="565">
        <v>0</v>
      </c>
      <c r="BB16" s="490">
        <v>0</v>
      </c>
      <c r="BC16" s="490">
        <v>0</v>
      </c>
      <c r="BD16" s="490">
        <v>0</v>
      </c>
      <c r="BE16" s="455">
        <v>0</v>
      </c>
      <c r="BG16" s="491">
        <f>COUNTIF(G16:K16,"&gt;0")</f>
        <v>0</v>
      </c>
      <c r="BH16" s="491">
        <f>COUNTIF(L16:P16,"&gt;0")</f>
        <v>0</v>
      </c>
      <c r="BI16" s="491">
        <f>COUNTIF(Q16:U16,"&gt;0")</f>
        <v>0</v>
      </c>
      <c r="BJ16" s="491">
        <f>COUNTIF(V16:Z16,"&gt;0")</f>
        <v>0</v>
      </c>
      <c r="BK16" s="491">
        <f>COUNTIF(AA16:AE16,"&gt;0")</f>
        <v>0</v>
      </c>
      <c r="BL16" s="570">
        <f>SUM(G16:AE16)/25</f>
        <v>0</v>
      </c>
      <c r="BM16" s="570">
        <f>(SUM(BG16:BK16)/25)*100</f>
        <v>0</v>
      </c>
      <c r="BN16" s="491">
        <f t="shared" ref="BN16:BN74" si="0">(COUNTIF(AG16:BE16,"3")/25)*100</f>
        <v>0</v>
      </c>
      <c r="BO16" s="491">
        <f t="shared" ref="BO16:BO74" si="1">(COUNTIF(AG16:BE16,"2")/25)*100</f>
        <v>0</v>
      </c>
      <c r="BP16" s="491">
        <f t="shared" ref="BP16:BP74" si="2">(COUNTIF(AG16:BE16,"1")/25)*100</f>
        <v>0</v>
      </c>
      <c r="BR16" s="491">
        <v>1</v>
      </c>
      <c r="BS16" s="491">
        <v>2</v>
      </c>
      <c r="BT16" s="491">
        <v>21</v>
      </c>
      <c r="BU16" s="491">
        <v>21</v>
      </c>
      <c r="BV16" s="491">
        <v>0</v>
      </c>
      <c r="BW16" s="491">
        <f t="shared" ref="BW16:BW38" si="3">LOG(BV16+1)</f>
        <v>0</v>
      </c>
      <c r="BX16" s="491">
        <f t="shared" ref="BX16:BX38" si="4">SQRT(BV16+0.5)</f>
        <v>0.70710678118654757</v>
      </c>
      <c r="BY16" s="491">
        <f t="shared" ref="BY16:BY38" si="5">ASIN(SQRT(BV16/100))</f>
        <v>0</v>
      </c>
      <c r="BZ16" s="491">
        <v>0</v>
      </c>
      <c r="CA16" s="491">
        <f t="shared" ref="CA16:CA38" si="6">LOG(BZ16+1)</f>
        <v>0</v>
      </c>
      <c r="CB16" s="491">
        <f t="shared" ref="CB16:CB38" si="7">SQRT(BZ16+0.5)</f>
        <v>0.70710678118654757</v>
      </c>
      <c r="CC16" s="491">
        <f t="shared" ref="CC16:CC38" si="8">ASIN(SQRT(BZ16/100))</f>
        <v>0</v>
      </c>
      <c r="CD16" s="491">
        <v>0</v>
      </c>
      <c r="CE16" s="491">
        <f t="shared" ref="CE16:CE38" si="9">LOG(CD16+1)</f>
        <v>0</v>
      </c>
      <c r="CF16" s="491">
        <f t="shared" ref="CF16:CF38" si="10">SQRT(CD16+0.5)</f>
        <v>0.70710678118654757</v>
      </c>
      <c r="CG16" s="491">
        <f t="shared" ref="CG16:CG38" si="11">ASIN(SQRT(CD16/100))</f>
        <v>0</v>
      </c>
      <c r="CH16" s="491">
        <v>0</v>
      </c>
      <c r="CI16" s="491">
        <f t="shared" ref="CI16:CI38" si="12">LOG(CH16+1)</f>
        <v>0</v>
      </c>
      <c r="CJ16" s="491">
        <f t="shared" ref="CJ16:CJ38" si="13">SQRT(CH16+0.5)</f>
        <v>0.70710678118654757</v>
      </c>
      <c r="CK16" s="491">
        <f t="shared" ref="CK16:CK38" si="14">ASIN(SQRT(CH16/100))</f>
        <v>0</v>
      </c>
      <c r="CL16" s="491">
        <v>0</v>
      </c>
      <c r="CM16" s="491">
        <f t="shared" ref="CM16:CM38" si="15">LOG(CL16+1)</f>
        <v>0</v>
      </c>
      <c r="CN16" s="491">
        <f t="shared" ref="CN16:CN38" si="16">SQRT(CL16+0.5)</f>
        <v>0.70710678118654757</v>
      </c>
      <c r="CO16" s="491">
        <f t="shared" ref="CO16:CO38" si="17">ASIN(SQRT(CL16/100))</f>
        <v>0</v>
      </c>
      <c r="CQ16" s="465" t="s">
        <v>340</v>
      </c>
      <c r="CR16" s="446"/>
      <c r="CS16" s="446"/>
      <c r="CT16" s="446"/>
      <c r="CU16" s="446"/>
      <c r="CV16" s="449"/>
      <c r="CW16" s="465" t="s">
        <v>416</v>
      </c>
      <c r="CX16" s="446"/>
      <c r="CY16" s="446"/>
      <c r="CZ16" s="446"/>
      <c r="DA16" s="446"/>
      <c r="DB16" s="446"/>
      <c r="DC16" s="449"/>
    </row>
    <row r="17" spans="1:107">
      <c r="A17" s="491">
        <f>'Trial Plans'!A4</f>
        <v>10</v>
      </c>
      <c r="B17" s="491">
        <f>'Trial Plans'!B4</f>
        <v>1</v>
      </c>
      <c r="C17" s="491">
        <f>'Trial Plans'!C4</f>
        <v>3</v>
      </c>
      <c r="D17" s="491">
        <f>'Trial Plans'!D4</f>
        <v>3</v>
      </c>
      <c r="E17" s="491"/>
      <c r="F17" s="491"/>
      <c r="G17" s="565"/>
      <c r="H17" s="490"/>
      <c r="I17" s="490"/>
      <c r="J17" s="490"/>
      <c r="K17" s="455"/>
      <c r="L17" s="565"/>
      <c r="M17" s="490"/>
      <c r="N17" s="490"/>
      <c r="O17" s="490"/>
      <c r="P17" s="455"/>
      <c r="Q17" s="565"/>
      <c r="R17" s="490"/>
      <c r="S17" s="490"/>
      <c r="T17" s="490"/>
      <c r="U17" s="455"/>
      <c r="V17" s="565"/>
      <c r="W17" s="490"/>
      <c r="X17" s="490"/>
      <c r="Y17" s="490"/>
      <c r="Z17" s="455"/>
      <c r="AA17" s="565"/>
      <c r="AB17" s="490"/>
      <c r="AC17" s="490"/>
      <c r="AD17" s="490"/>
      <c r="AE17" s="455"/>
      <c r="AF17" s="491"/>
      <c r="AG17" s="565"/>
      <c r="AH17" s="490"/>
      <c r="AI17" s="490"/>
      <c r="AJ17" s="490"/>
      <c r="AK17" s="455"/>
      <c r="AL17" s="565"/>
      <c r="AM17" s="490"/>
      <c r="AN17" s="490"/>
      <c r="AO17" s="490"/>
      <c r="AP17" s="455"/>
      <c r="AQ17" s="565"/>
      <c r="AR17" s="490"/>
      <c r="AS17" s="490"/>
      <c r="AT17" s="490"/>
      <c r="AU17" s="455"/>
      <c r="AV17" s="565"/>
      <c r="AW17" s="490"/>
      <c r="AX17" s="490"/>
      <c r="AY17" s="490"/>
      <c r="AZ17" s="455"/>
      <c r="BA17" s="565"/>
      <c r="BB17" s="490"/>
      <c r="BC17" s="490"/>
      <c r="BD17" s="490"/>
      <c r="BE17" s="455"/>
      <c r="BG17" s="491">
        <f t="shared" ref="BG17:BG74" si="18">COUNTIF(G17:K17,"&gt;0")</f>
        <v>0</v>
      </c>
      <c r="BH17" s="491">
        <f t="shared" ref="BH17:BH74" si="19">COUNTIF(L17:P17,"&gt;0")</f>
        <v>0</v>
      </c>
      <c r="BI17" s="491">
        <f t="shared" ref="BI17:BI74" si="20">COUNTIF(Q17:U17,"&gt;0")</f>
        <v>0</v>
      </c>
      <c r="BJ17" s="491">
        <f t="shared" ref="BJ17:BJ74" si="21">COUNTIF(V17:Z17,"&gt;0")</f>
        <v>0</v>
      </c>
      <c r="BK17" s="491">
        <f t="shared" ref="BK17:BK74" si="22">COUNTIF(AA17:AE17,"&gt;0")</f>
        <v>0</v>
      </c>
      <c r="BL17" s="570">
        <f t="shared" ref="BL17:BL74" si="23">SUM(G17:AE17)/25</f>
        <v>0</v>
      </c>
      <c r="BM17" s="570">
        <f t="shared" ref="BM17:BM74" si="24">(SUM(BG17:BK17)/25)*100</f>
        <v>0</v>
      </c>
      <c r="BN17" s="491">
        <f t="shared" si="0"/>
        <v>0</v>
      </c>
      <c r="BO17" s="491">
        <f t="shared" si="1"/>
        <v>0</v>
      </c>
      <c r="BP17" s="491">
        <f t="shared" si="2"/>
        <v>0</v>
      </c>
      <c r="BR17" s="491">
        <v>1</v>
      </c>
      <c r="BS17" s="491">
        <v>3</v>
      </c>
      <c r="BT17" s="491">
        <v>14</v>
      </c>
      <c r="BU17" s="491">
        <v>44</v>
      </c>
      <c r="BV17" s="491">
        <v>0.48</v>
      </c>
      <c r="BW17" s="491">
        <f t="shared" si="3"/>
        <v>0.17026171539495738</v>
      </c>
      <c r="BX17" s="491">
        <f t="shared" si="4"/>
        <v>0.98994949366116658</v>
      </c>
      <c r="BY17" s="491">
        <f t="shared" si="5"/>
        <v>6.9337577991125762E-2</v>
      </c>
      <c r="BZ17" s="491">
        <v>32</v>
      </c>
      <c r="CA17" s="491">
        <f t="shared" si="6"/>
        <v>1.5185139398778875</v>
      </c>
      <c r="CB17" s="491">
        <f t="shared" si="7"/>
        <v>5.7008771254956896</v>
      </c>
      <c r="CC17" s="491">
        <f t="shared" si="8"/>
        <v>0.60126421667912822</v>
      </c>
      <c r="CD17" s="491">
        <v>16</v>
      </c>
      <c r="CE17" s="491">
        <f t="shared" si="9"/>
        <v>1.2304489213782739</v>
      </c>
      <c r="CF17" s="491">
        <f t="shared" si="10"/>
        <v>4.0620192023179804</v>
      </c>
      <c r="CG17" s="491">
        <f t="shared" si="11"/>
        <v>0.41151684606748801</v>
      </c>
      <c r="CH17" s="491">
        <v>12</v>
      </c>
      <c r="CI17" s="491">
        <f t="shared" si="12"/>
        <v>1.1139433523068367</v>
      </c>
      <c r="CJ17" s="491">
        <f t="shared" si="13"/>
        <v>3.5355339059327378</v>
      </c>
      <c r="CK17" s="491">
        <f t="shared" si="14"/>
        <v>0.35374160588967152</v>
      </c>
      <c r="CL17" s="491">
        <v>0</v>
      </c>
      <c r="CM17" s="491">
        <f t="shared" si="15"/>
        <v>0</v>
      </c>
      <c r="CN17" s="491">
        <f t="shared" si="16"/>
        <v>0.70710678118654757</v>
      </c>
      <c r="CO17" s="491">
        <f t="shared" si="17"/>
        <v>0</v>
      </c>
      <c r="CQ17" s="465"/>
      <c r="CR17" s="446"/>
      <c r="CS17" s="446"/>
      <c r="CT17" s="446"/>
      <c r="CU17" s="446"/>
      <c r="CV17" s="449"/>
      <c r="CW17" s="465"/>
      <c r="CX17" s="446"/>
      <c r="CY17" s="446"/>
      <c r="CZ17" s="446"/>
      <c r="DA17" s="446"/>
      <c r="DB17" s="446"/>
      <c r="DC17" s="449"/>
    </row>
    <row r="18" spans="1:107">
      <c r="A18" s="491" t="str">
        <f>'Trial Plans'!A5</f>
        <v>x</v>
      </c>
      <c r="B18" s="491">
        <f>'Trial Plans'!B5</f>
        <v>1</v>
      </c>
      <c r="C18" s="491">
        <f>'Trial Plans'!C5</f>
        <v>4</v>
      </c>
      <c r="D18" s="491">
        <f>'Trial Plans'!D5</f>
        <v>4</v>
      </c>
      <c r="E18" s="491"/>
      <c r="F18" s="491"/>
      <c r="G18" s="565"/>
      <c r="H18" s="490"/>
      <c r="I18" s="490"/>
      <c r="J18" s="490"/>
      <c r="K18" s="455"/>
      <c r="L18" s="565"/>
      <c r="M18" s="490"/>
      <c r="N18" s="490"/>
      <c r="O18" s="490"/>
      <c r="P18" s="455"/>
      <c r="Q18" s="565"/>
      <c r="R18" s="490"/>
      <c r="S18" s="490"/>
      <c r="T18" s="490"/>
      <c r="U18" s="455"/>
      <c r="V18" s="565"/>
      <c r="W18" s="490"/>
      <c r="X18" s="490"/>
      <c r="Y18" s="490"/>
      <c r="Z18" s="455"/>
      <c r="AA18" s="565"/>
      <c r="AB18" s="490"/>
      <c r="AC18" s="490"/>
      <c r="AD18" s="490"/>
      <c r="AE18" s="455"/>
      <c r="AF18" s="491"/>
      <c r="AG18" s="565"/>
      <c r="AH18" s="490"/>
      <c r="AI18" s="490"/>
      <c r="AJ18" s="490"/>
      <c r="AK18" s="455"/>
      <c r="AL18" s="565"/>
      <c r="AM18" s="490"/>
      <c r="AN18" s="490"/>
      <c r="AO18" s="490"/>
      <c r="AP18" s="455"/>
      <c r="AQ18" s="565"/>
      <c r="AR18" s="490"/>
      <c r="AS18" s="490"/>
      <c r="AT18" s="490"/>
      <c r="AU18" s="455"/>
      <c r="AV18" s="565"/>
      <c r="AW18" s="490"/>
      <c r="AX18" s="490"/>
      <c r="AY18" s="490"/>
      <c r="AZ18" s="455"/>
      <c r="BA18" s="565"/>
      <c r="BB18" s="490"/>
      <c r="BC18" s="490"/>
      <c r="BD18" s="490"/>
      <c r="BE18" s="455"/>
      <c r="BG18" s="491">
        <f t="shared" si="18"/>
        <v>0</v>
      </c>
      <c r="BH18" s="491">
        <f t="shared" si="19"/>
        <v>0</v>
      </c>
      <c r="BI18" s="491">
        <f t="shared" si="20"/>
        <v>0</v>
      </c>
      <c r="BJ18" s="491">
        <f t="shared" si="21"/>
        <v>0</v>
      </c>
      <c r="BK18" s="491">
        <f t="shared" si="22"/>
        <v>0</v>
      </c>
      <c r="BL18" s="570">
        <f t="shared" si="23"/>
        <v>0</v>
      </c>
      <c r="BM18" s="570">
        <f t="shared" si="24"/>
        <v>0</v>
      </c>
      <c r="BN18" s="491">
        <f t="shared" si="0"/>
        <v>0</v>
      </c>
      <c r="BO18" s="491">
        <f t="shared" si="1"/>
        <v>0</v>
      </c>
      <c r="BP18" s="491">
        <f t="shared" si="2"/>
        <v>0</v>
      </c>
      <c r="BR18" s="491">
        <v>1</v>
      </c>
      <c r="BS18" s="491">
        <v>4</v>
      </c>
      <c r="BT18" s="491">
        <v>28</v>
      </c>
      <c r="BU18" s="491">
        <v>58</v>
      </c>
      <c r="BV18" s="491">
        <v>1.88</v>
      </c>
      <c r="BW18" s="491">
        <f t="shared" si="3"/>
        <v>0.45939248775923086</v>
      </c>
      <c r="BX18" s="491">
        <f t="shared" si="4"/>
        <v>1.5427248620541512</v>
      </c>
      <c r="BY18" s="491">
        <f t="shared" si="5"/>
        <v>0.13754638882402187</v>
      </c>
      <c r="BZ18" s="491">
        <v>68</v>
      </c>
      <c r="CA18" s="491">
        <f t="shared" si="6"/>
        <v>1.8388490907372552</v>
      </c>
      <c r="CB18" s="491">
        <f t="shared" si="7"/>
        <v>8.2764726786234242</v>
      </c>
      <c r="CC18" s="491">
        <f t="shared" si="8"/>
        <v>0.96953211011576834</v>
      </c>
      <c r="CD18" s="491">
        <v>32</v>
      </c>
      <c r="CE18" s="491">
        <f t="shared" si="9"/>
        <v>1.5185139398778875</v>
      </c>
      <c r="CF18" s="491">
        <f t="shared" si="10"/>
        <v>5.7008771254956896</v>
      </c>
      <c r="CG18" s="491">
        <f t="shared" si="11"/>
        <v>0.60126421667912822</v>
      </c>
      <c r="CH18" s="491">
        <v>36</v>
      </c>
      <c r="CI18" s="491">
        <f t="shared" si="12"/>
        <v>1.568201724066995</v>
      </c>
      <c r="CJ18" s="491">
        <f t="shared" si="13"/>
        <v>6.0415229867972862</v>
      </c>
      <c r="CK18" s="491">
        <f t="shared" si="14"/>
        <v>0.64350110879328437</v>
      </c>
      <c r="CL18" s="491">
        <v>0</v>
      </c>
      <c r="CM18" s="491">
        <f t="shared" si="15"/>
        <v>0</v>
      </c>
      <c r="CN18" s="491">
        <f t="shared" si="16"/>
        <v>0.70710678118654757</v>
      </c>
      <c r="CO18" s="491">
        <f t="shared" si="17"/>
        <v>0</v>
      </c>
      <c r="CQ18" s="465" t="s">
        <v>341</v>
      </c>
      <c r="CR18" s="446"/>
      <c r="CS18" s="446"/>
      <c r="CT18" s="446"/>
      <c r="CU18" s="446"/>
      <c r="CV18" s="449"/>
      <c r="CW18" s="465" t="s">
        <v>246</v>
      </c>
      <c r="CX18" s="446" t="s">
        <v>432</v>
      </c>
      <c r="CY18" s="446" t="s">
        <v>433</v>
      </c>
      <c r="CZ18" s="446" t="s">
        <v>434</v>
      </c>
      <c r="DA18" s="446"/>
      <c r="DB18" s="446"/>
      <c r="DC18" s="449"/>
    </row>
    <row r="19" spans="1:107">
      <c r="A19" s="491">
        <f>'Trial Plans'!A6</f>
        <v>5</v>
      </c>
      <c r="B19" s="491">
        <f>'Trial Plans'!B6</f>
        <v>1</v>
      </c>
      <c r="C19" s="491">
        <f>'Trial Plans'!C6</f>
        <v>5</v>
      </c>
      <c r="D19" s="491">
        <f>'Trial Plans'!D6</f>
        <v>5</v>
      </c>
      <c r="E19" s="491">
        <v>0</v>
      </c>
      <c r="F19" s="491"/>
      <c r="G19" s="565">
        <v>5</v>
      </c>
      <c r="H19" s="490">
        <v>0</v>
      </c>
      <c r="I19" s="490">
        <v>0</v>
      </c>
      <c r="J19" s="490">
        <v>0</v>
      </c>
      <c r="K19" s="455">
        <v>0</v>
      </c>
      <c r="L19" s="565">
        <v>0</v>
      </c>
      <c r="M19" s="490">
        <v>0</v>
      </c>
      <c r="N19" s="490">
        <v>0</v>
      </c>
      <c r="O19" s="490">
        <v>0</v>
      </c>
      <c r="P19" s="455">
        <v>0</v>
      </c>
      <c r="Q19" s="565">
        <v>0</v>
      </c>
      <c r="R19" s="490">
        <v>0</v>
      </c>
      <c r="S19" s="490">
        <v>0</v>
      </c>
      <c r="T19" s="490">
        <v>0</v>
      </c>
      <c r="U19" s="455">
        <v>0</v>
      </c>
      <c r="V19" s="565">
        <v>0</v>
      </c>
      <c r="W19" s="490">
        <v>0</v>
      </c>
      <c r="X19" s="490">
        <v>0</v>
      </c>
      <c r="Y19" s="490">
        <v>0</v>
      </c>
      <c r="Z19" s="455">
        <v>0</v>
      </c>
      <c r="AA19" s="565">
        <v>0</v>
      </c>
      <c r="AB19" s="490">
        <v>0</v>
      </c>
      <c r="AC19" s="490">
        <v>0</v>
      </c>
      <c r="AD19" s="490">
        <v>0</v>
      </c>
      <c r="AE19" s="455">
        <v>0</v>
      </c>
      <c r="AF19" s="491"/>
      <c r="AG19" s="565">
        <v>2</v>
      </c>
      <c r="AH19" s="490">
        <v>0</v>
      </c>
      <c r="AI19" s="490">
        <v>0</v>
      </c>
      <c r="AJ19" s="490">
        <v>0</v>
      </c>
      <c r="AK19" s="455">
        <v>0</v>
      </c>
      <c r="AL19" s="565">
        <v>0</v>
      </c>
      <c r="AM19" s="490">
        <v>0</v>
      </c>
      <c r="AN19" s="490">
        <v>0</v>
      </c>
      <c r="AO19" s="490">
        <v>0</v>
      </c>
      <c r="AP19" s="455">
        <v>0</v>
      </c>
      <c r="AQ19" s="565">
        <v>0</v>
      </c>
      <c r="AR19" s="490">
        <v>0</v>
      </c>
      <c r="AS19" s="490">
        <v>0</v>
      </c>
      <c r="AT19" s="490">
        <v>0</v>
      </c>
      <c r="AU19" s="455">
        <v>0</v>
      </c>
      <c r="AV19" s="565">
        <v>0</v>
      </c>
      <c r="AW19" s="490">
        <v>0</v>
      </c>
      <c r="AX19" s="490">
        <v>0</v>
      </c>
      <c r="AY19" s="490">
        <v>0</v>
      </c>
      <c r="AZ19" s="455">
        <v>0</v>
      </c>
      <c r="BA19" s="565">
        <v>0</v>
      </c>
      <c r="BB19" s="490">
        <v>0</v>
      </c>
      <c r="BC19" s="490">
        <v>0</v>
      </c>
      <c r="BD19" s="490">
        <v>0</v>
      </c>
      <c r="BE19" s="455">
        <v>0</v>
      </c>
      <c r="BG19" s="491">
        <f t="shared" si="18"/>
        <v>1</v>
      </c>
      <c r="BH19" s="491">
        <f t="shared" si="19"/>
        <v>0</v>
      </c>
      <c r="BI19" s="491">
        <f t="shared" si="20"/>
        <v>0</v>
      </c>
      <c r="BJ19" s="491">
        <f t="shared" si="21"/>
        <v>0</v>
      </c>
      <c r="BK19" s="491">
        <f t="shared" si="22"/>
        <v>0</v>
      </c>
      <c r="BL19" s="570">
        <f t="shared" si="23"/>
        <v>0.2</v>
      </c>
      <c r="BM19" s="570">
        <f t="shared" si="24"/>
        <v>4</v>
      </c>
      <c r="BN19" s="491">
        <f t="shared" si="0"/>
        <v>0</v>
      </c>
      <c r="BO19" s="491">
        <f t="shared" si="1"/>
        <v>4</v>
      </c>
      <c r="BP19" s="491">
        <f t="shared" si="2"/>
        <v>0</v>
      </c>
      <c r="BR19" s="491">
        <v>2</v>
      </c>
      <c r="BS19" s="491">
        <v>1</v>
      </c>
      <c r="BT19" s="491">
        <v>7</v>
      </c>
      <c r="BU19" s="491">
        <v>7</v>
      </c>
      <c r="BV19" s="491">
        <v>0</v>
      </c>
      <c r="BW19" s="491">
        <f t="shared" si="3"/>
        <v>0</v>
      </c>
      <c r="BX19" s="491">
        <f t="shared" si="4"/>
        <v>0.70710678118654757</v>
      </c>
      <c r="BY19" s="491">
        <f t="shared" si="5"/>
        <v>0</v>
      </c>
      <c r="BZ19" s="491">
        <v>0</v>
      </c>
      <c r="CA19" s="491">
        <f t="shared" si="6"/>
        <v>0</v>
      </c>
      <c r="CB19" s="491">
        <f t="shared" si="7"/>
        <v>0.70710678118654757</v>
      </c>
      <c r="CC19" s="491">
        <f t="shared" si="8"/>
        <v>0</v>
      </c>
      <c r="CD19" s="491">
        <v>0</v>
      </c>
      <c r="CE19" s="491">
        <f t="shared" si="9"/>
        <v>0</v>
      </c>
      <c r="CF19" s="491">
        <f t="shared" si="10"/>
        <v>0.70710678118654757</v>
      </c>
      <c r="CG19" s="491">
        <f t="shared" si="11"/>
        <v>0</v>
      </c>
      <c r="CH19" s="491">
        <v>0</v>
      </c>
      <c r="CI19" s="491">
        <f t="shared" si="12"/>
        <v>0</v>
      </c>
      <c r="CJ19" s="491">
        <f t="shared" si="13"/>
        <v>0.70710678118654757</v>
      </c>
      <c r="CK19" s="491">
        <f t="shared" si="14"/>
        <v>0</v>
      </c>
      <c r="CL19" s="491">
        <v>0</v>
      </c>
      <c r="CM19" s="491">
        <f t="shared" si="15"/>
        <v>0</v>
      </c>
      <c r="CN19" s="491">
        <f t="shared" si="16"/>
        <v>0.70710678118654757</v>
      </c>
      <c r="CO19" s="491">
        <f t="shared" si="17"/>
        <v>0</v>
      </c>
      <c r="CQ19" s="465" t="s">
        <v>342</v>
      </c>
      <c r="CR19" s="446"/>
      <c r="CS19" s="446"/>
      <c r="CT19" s="446"/>
      <c r="CU19" s="446"/>
      <c r="CV19" s="449"/>
      <c r="CW19" s="465">
        <v>1</v>
      </c>
      <c r="CX19" s="446">
        <v>0.20569999999999999</v>
      </c>
      <c r="CY19" s="446" t="s">
        <v>435</v>
      </c>
      <c r="CZ19" s="585">
        <f>(10^CX19)-1</f>
        <v>0.60583160062500752</v>
      </c>
      <c r="DA19" s="446" t="str">
        <f>LOWER(CY19)</f>
        <v>a</v>
      </c>
      <c r="DB19" s="446"/>
      <c r="DC19" s="449"/>
    </row>
    <row r="20" spans="1:107">
      <c r="A20" s="491">
        <f>'Trial Plans'!A7</f>
        <v>1</v>
      </c>
      <c r="B20" s="491">
        <f>'Trial Plans'!B7</f>
        <v>1</v>
      </c>
      <c r="C20" s="491">
        <f>'Trial Plans'!C7</f>
        <v>6</v>
      </c>
      <c r="D20" s="491">
        <f>'Trial Plans'!D7</f>
        <v>6</v>
      </c>
      <c r="E20" s="491"/>
      <c r="F20" s="491"/>
      <c r="G20" s="565">
        <v>10</v>
      </c>
      <c r="H20" s="490">
        <v>0</v>
      </c>
      <c r="I20" s="490">
        <v>0</v>
      </c>
      <c r="J20" s="490">
        <v>0</v>
      </c>
      <c r="K20" s="455">
        <v>0</v>
      </c>
      <c r="L20" s="565">
        <v>1</v>
      </c>
      <c r="M20" s="490">
        <v>0</v>
      </c>
      <c r="N20" s="490">
        <v>0</v>
      </c>
      <c r="O20" s="490">
        <v>0</v>
      </c>
      <c r="P20" s="455">
        <v>0</v>
      </c>
      <c r="Q20" s="565">
        <v>1</v>
      </c>
      <c r="R20" s="490">
        <v>1</v>
      </c>
      <c r="S20" s="490">
        <v>1</v>
      </c>
      <c r="T20" s="490">
        <v>0</v>
      </c>
      <c r="U20" s="455">
        <v>0</v>
      </c>
      <c r="V20" s="565">
        <v>0</v>
      </c>
      <c r="W20" s="490">
        <v>0</v>
      </c>
      <c r="X20" s="490">
        <v>0</v>
      </c>
      <c r="Y20" s="490">
        <v>0</v>
      </c>
      <c r="Z20" s="455">
        <v>0</v>
      </c>
      <c r="AA20" s="565">
        <v>0</v>
      </c>
      <c r="AB20" s="490">
        <v>0</v>
      </c>
      <c r="AC20" s="490">
        <v>0</v>
      </c>
      <c r="AD20" s="490">
        <v>0</v>
      </c>
      <c r="AE20" s="455">
        <v>0</v>
      </c>
      <c r="AF20" s="491"/>
      <c r="AG20" s="565">
        <v>2</v>
      </c>
      <c r="AH20" s="490">
        <v>0</v>
      </c>
      <c r="AI20" s="490">
        <v>0</v>
      </c>
      <c r="AJ20" s="490">
        <v>0</v>
      </c>
      <c r="AK20" s="455">
        <v>0</v>
      </c>
      <c r="AL20" s="565">
        <v>2</v>
      </c>
      <c r="AM20" s="490">
        <v>0</v>
      </c>
      <c r="AN20" s="490">
        <v>0</v>
      </c>
      <c r="AO20" s="490">
        <v>0</v>
      </c>
      <c r="AP20" s="455">
        <v>0</v>
      </c>
      <c r="AQ20" s="565">
        <v>2</v>
      </c>
      <c r="AR20" s="490">
        <v>2</v>
      </c>
      <c r="AS20" s="490">
        <v>2</v>
      </c>
      <c r="AT20" s="490">
        <v>0</v>
      </c>
      <c r="AU20" s="455">
        <v>0</v>
      </c>
      <c r="AV20" s="565">
        <v>0</v>
      </c>
      <c r="AW20" s="490">
        <v>0</v>
      </c>
      <c r="AX20" s="490">
        <v>0</v>
      </c>
      <c r="AY20" s="490">
        <v>0</v>
      </c>
      <c r="AZ20" s="455">
        <v>0</v>
      </c>
      <c r="BA20" s="565">
        <v>0</v>
      </c>
      <c r="BB20" s="490">
        <v>0</v>
      </c>
      <c r="BC20" s="490">
        <v>0</v>
      </c>
      <c r="BD20" s="490">
        <v>0</v>
      </c>
      <c r="BE20" s="455">
        <v>0</v>
      </c>
      <c r="BG20" s="491">
        <f t="shared" si="18"/>
        <v>1</v>
      </c>
      <c r="BH20" s="491">
        <f t="shared" si="19"/>
        <v>1</v>
      </c>
      <c r="BI20" s="491">
        <f t="shared" si="20"/>
        <v>3</v>
      </c>
      <c r="BJ20" s="491">
        <f t="shared" si="21"/>
        <v>0</v>
      </c>
      <c r="BK20" s="491">
        <f t="shared" si="22"/>
        <v>0</v>
      </c>
      <c r="BL20" s="570">
        <f t="shared" si="23"/>
        <v>0.56000000000000005</v>
      </c>
      <c r="BM20" s="570">
        <f t="shared" si="24"/>
        <v>20</v>
      </c>
      <c r="BN20" s="491">
        <f t="shared" si="0"/>
        <v>0</v>
      </c>
      <c r="BO20" s="491">
        <f t="shared" si="1"/>
        <v>20</v>
      </c>
      <c r="BP20" s="491">
        <f t="shared" si="2"/>
        <v>0</v>
      </c>
      <c r="BR20" s="491">
        <v>2</v>
      </c>
      <c r="BS20" s="491">
        <v>2</v>
      </c>
      <c r="BT20" s="491">
        <v>29</v>
      </c>
      <c r="BU20" s="491">
        <v>29</v>
      </c>
      <c r="BV20" s="491">
        <v>40.840000000000003</v>
      </c>
      <c r="BW20" s="491">
        <f t="shared" si="3"/>
        <v>1.6215916758592179</v>
      </c>
      <c r="BX20" s="491">
        <f t="shared" si="4"/>
        <v>6.4296189622714035</v>
      </c>
      <c r="BY20" s="491">
        <f t="shared" si="5"/>
        <v>0.69327788311675809</v>
      </c>
      <c r="BZ20" s="491">
        <v>80</v>
      </c>
      <c r="CA20" s="491">
        <f t="shared" si="6"/>
        <v>1.9084850188786497</v>
      </c>
      <c r="CB20" s="491">
        <f t="shared" si="7"/>
        <v>8.9721792224631809</v>
      </c>
      <c r="CC20" s="491">
        <f t="shared" si="8"/>
        <v>1.1071487177940904</v>
      </c>
      <c r="CD20" s="491">
        <v>36</v>
      </c>
      <c r="CE20" s="491">
        <f t="shared" si="9"/>
        <v>1.568201724066995</v>
      </c>
      <c r="CF20" s="491">
        <f t="shared" si="10"/>
        <v>6.0415229867972862</v>
      </c>
      <c r="CG20" s="491">
        <f t="shared" si="11"/>
        <v>0.64350110879328437</v>
      </c>
      <c r="CH20" s="491">
        <v>44</v>
      </c>
      <c r="CI20" s="491">
        <f t="shared" si="12"/>
        <v>1.6532125137753437</v>
      </c>
      <c r="CJ20" s="491">
        <f t="shared" si="13"/>
        <v>6.6708320320631671</v>
      </c>
      <c r="CK20" s="491">
        <f t="shared" si="14"/>
        <v>0.72525322220005417</v>
      </c>
      <c r="CL20" s="491">
        <v>0</v>
      </c>
      <c r="CM20" s="491">
        <f t="shared" si="15"/>
        <v>0</v>
      </c>
      <c r="CN20" s="491">
        <f t="shared" si="16"/>
        <v>0.70710678118654757</v>
      </c>
      <c r="CO20" s="491">
        <f t="shared" si="17"/>
        <v>0</v>
      </c>
      <c r="CQ20" s="465" t="s">
        <v>343</v>
      </c>
      <c r="CR20" s="446"/>
      <c r="CS20" s="446"/>
      <c r="CT20" s="446"/>
      <c r="CU20" s="446"/>
      <c r="CV20" s="449"/>
      <c r="CW20" s="465">
        <v>2</v>
      </c>
      <c r="CX20" s="446">
        <v>0.40970000000000001</v>
      </c>
      <c r="CY20" s="446" t="s">
        <v>435</v>
      </c>
      <c r="CZ20" s="585">
        <f t="shared" ref="CZ20:CZ24" si="25">(10^CX20)-1</f>
        <v>1.5686208293828754</v>
      </c>
      <c r="DA20" s="446" t="str">
        <f t="shared" ref="DA20:DA24" si="26">LOWER(CY20)</f>
        <v>a</v>
      </c>
      <c r="DB20" s="446"/>
      <c r="DC20" s="449"/>
    </row>
    <row r="21" spans="1:107">
      <c r="A21" s="491">
        <f>'Trial Plans'!A8</f>
        <v>2</v>
      </c>
      <c r="B21" s="491">
        <f>'Trial Plans'!B8</f>
        <v>1</v>
      </c>
      <c r="C21" s="491">
        <f>'Trial Plans'!C8</f>
        <v>7</v>
      </c>
      <c r="D21" s="491">
        <f>'Trial Plans'!D8</f>
        <v>7</v>
      </c>
      <c r="E21" s="491"/>
      <c r="F21" s="491"/>
      <c r="G21" s="565">
        <v>0</v>
      </c>
      <c r="H21" s="490">
        <v>0</v>
      </c>
      <c r="I21" s="490">
        <v>0</v>
      </c>
      <c r="J21" s="490">
        <v>0</v>
      </c>
      <c r="K21" s="455">
        <v>0</v>
      </c>
      <c r="L21" s="565">
        <v>0</v>
      </c>
      <c r="M21" s="490">
        <v>0</v>
      </c>
      <c r="N21" s="490">
        <v>0</v>
      </c>
      <c r="O21" s="490">
        <v>0</v>
      </c>
      <c r="P21" s="455">
        <v>0</v>
      </c>
      <c r="Q21" s="565">
        <v>0</v>
      </c>
      <c r="R21" s="490">
        <v>0</v>
      </c>
      <c r="S21" s="490">
        <v>0</v>
      </c>
      <c r="T21" s="490">
        <v>0</v>
      </c>
      <c r="U21" s="455">
        <v>0</v>
      </c>
      <c r="V21" s="565">
        <v>0</v>
      </c>
      <c r="W21" s="490">
        <v>0</v>
      </c>
      <c r="X21" s="490">
        <v>0</v>
      </c>
      <c r="Y21" s="490">
        <v>0</v>
      </c>
      <c r="Z21" s="455">
        <v>0</v>
      </c>
      <c r="AA21" s="565">
        <v>0</v>
      </c>
      <c r="AB21" s="490">
        <v>0</v>
      </c>
      <c r="AC21" s="490">
        <v>0</v>
      </c>
      <c r="AD21" s="490">
        <v>0</v>
      </c>
      <c r="AE21" s="455">
        <v>0</v>
      </c>
      <c r="AF21" s="491"/>
      <c r="AG21" s="565">
        <v>0</v>
      </c>
      <c r="AH21" s="490">
        <v>0</v>
      </c>
      <c r="AI21" s="490">
        <v>0</v>
      </c>
      <c r="AJ21" s="490">
        <v>0</v>
      </c>
      <c r="AK21" s="455">
        <v>0</v>
      </c>
      <c r="AL21" s="565">
        <v>0</v>
      </c>
      <c r="AM21" s="490">
        <v>0</v>
      </c>
      <c r="AN21" s="490">
        <v>0</v>
      </c>
      <c r="AO21" s="490">
        <v>0</v>
      </c>
      <c r="AP21" s="455">
        <v>0</v>
      </c>
      <c r="AQ21" s="565">
        <v>0</v>
      </c>
      <c r="AR21" s="490">
        <v>0</v>
      </c>
      <c r="AS21" s="490">
        <v>0</v>
      </c>
      <c r="AT21" s="490">
        <v>0</v>
      </c>
      <c r="AU21" s="455">
        <v>0</v>
      </c>
      <c r="AV21" s="565">
        <v>0</v>
      </c>
      <c r="AW21" s="490">
        <v>0</v>
      </c>
      <c r="AX21" s="490">
        <v>0</v>
      </c>
      <c r="AY21" s="490">
        <v>0</v>
      </c>
      <c r="AZ21" s="455">
        <v>0</v>
      </c>
      <c r="BA21" s="565">
        <v>0</v>
      </c>
      <c r="BB21" s="490">
        <v>0</v>
      </c>
      <c r="BC21" s="490">
        <v>0</v>
      </c>
      <c r="BD21" s="490">
        <v>0</v>
      </c>
      <c r="BE21" s="455">
        <v>0</v>
      </c>
      <c r="BG21" s="491">
        <f t="shared" si="18"/>
        <v>0</v>
      </c>
      <c r="BH21" s="491">
        <f t="shared" si="19"/>
        <v>0</v>
      </c>
      <c r="BI21" s="491">
        <f t="shared" si="20"/>
        <v>0</v>
      </c>
      <c r="BJ21" s="491">
        <f t="shared" si="21"/>
        <v>0</v>
      </c>
      <c r="BK21" s="491">
        <f t="shared" si="22"/>
        <v>0</v>
      </c>
      <c r="BL21" s="570">
        <f t="shared" si="23"/>
        <v>0</v>
      </c>
      <c r="BM21" s="570">
        <f t="shared" si="24"/>
        <v>0</v>
      </c>
      <c r="BN21" s="491">
        <f t="shared" si="0"/>
        <v>0</v>
      </c>
      <c r="BO21" s="491">
        <f t="shared" si="1"/>
        <v>0</v>
      </c>
      <c r="BP21" s="491">
        <f t="shared" si="2"/>
        <v>0</v>
      </c>
      <c r="BR21" s="491">
        <v>2</v>
      </c>
      <c r="BS21" s="491">
        <v>3</v>
      </c>
      <c r="BT21" s="491">
        <v>1</v>
      </c>
      <c r="BU21" s="491">
        <v>31</v>
      </c>
      <c r="BV21" s="491">
        <v>0.04</v>
      </c>
      <c r="BW21" s="491">
        <f t="shared" si="3"/>
        <v>1.703333929878037E-2</v>
      </c>
      <c r="BX21" s="491">
        <f t="shared" si="4"/>
        <v>0.73484692283495345</v>
      </c>
      <c r="BY21" s="491">
        <f t="shared" si="5"/>
        <v>2.0001333573390494E-2</v>
      </c>
      <c r="BZ21" s="491">
        <v>4</v>
      </c>
      <c r="CA21" s="491">
        <f t="shared" si="6"/>
        <v>0.69897000433601886</v>
      </c>
      <c r="CB21" s="491">
        <f t="shared" si="7"/>
        <v>2.1213203435596424</v>
      </c>
      <c r="CC21" s="491">
        <f t="shared" si="8"/>
        <v>0.20135792079033082</v>
      </c>
      <c r="CD21" s="491">
        <v>4</v>
      </c>
      <c r="CE21" s="491">
        <f t="shared" si="9"/>
        <v>0.69897000433601886</v>
      </c>
      <c r="CF21" s="491">
        <f t="shared" si="10"/>
        <v>2.1213203435596424</v>
      </c>
      <c r="CG21" s="491">
        <f t="shared" si="11"/>
        <v>0.20135792079033082</v>
      </c>
      <c r="CH21" s="491">
        <v>0</v>
      </c>
      <c r="CI21" s="491">
        <f t="shared" si="12"/>
        <v>0</v>
      </c>
      <c r="CJ21" s="491">
        <f t="shared" si="13"/>
        <v>0.70710678118654757</v>
      </c>
      <c r="CK21" s="491">
        <f t="shared" si="14"/>
        <v>0</v>
      </c>
      <c r="CL21" s="491">
        <v>0</v>
      </c>
      <c r="CM21" s="491">
        <f t="shared" si="15"/>
        <v>0</v>
      </c>
      <c r="CN21" s="491">
        <f t="shared" si="16"/>
        <v>0.70710678118654757</v>
      </c>
      <c r="CO21" s="491">
        <f t="shared" si="17"/>
        <v>0</v>
      </c>
      <c r="CQ21" s="465" t="s">
        <v>344</v>
      </c>
      <c r="CR21" s="446"/>
      <c r="CS21" s="446"/>
      <c r="CT21" s="446"/>
      <c r="CU21" s="446"/>
      <c r="CV21" s="449"/>
      <c r="CW21" s="465">
        <v>3</v>
      </c>
      <c r="CX21" s="446">
        <v>0.26889999999999997</v>
      </c>
      <c r="CY21" s="446" t="s">
        <v>435</v>
      </c>
      <c r="CZ21" s="585">
        <f t="shared" si="25"/>
        <v>0.85737672905296902</v>
      </c>
      <c r="DA21" s="446" t="str">
        <f t="shared" si="26"/>
        <v>a</v>
      </c>
      <c r="DB21" s="446"/>
      <c r="DC21" s="449"/>
    </row>
    <row r="22" spans="1:107">
      <c r="A22" s="491">
        <f>'Trial Plans'!A9</f>
        <v>11</v>
      </c>
      <c r="B22" s="491">
        <f>'Trial Plans'!B9</f>
        <v>1</v>
      </c>
      <c r="C22" s="491">
        <f>'Trial Plans'!C9</f>
        <v>8</v>
      </c>
      <c r="D22" s="491">
        <f>'Trial Plans'!D9</f>
        <v>8</v>
      </c>
      <c r="E22" s="491"/>
      <c r="F22" s="491"/>
      <c r="G22" s="565"/>
      <c r="H22" s="490"/>
      <c r="I22" s="490"/>
      <c r="J22" s="490"/>
      <c r="K22" s="455"/>
      <c r="L22" s="565"/>
      <c r="M22" s="490"/>
      <c r="N22" s="490"/>
      <c r="O22" s="490"/>
      <c r="P22" s="455"/>
      <c r="Q22" s="565"/>
      <c r="R22" s="490"/>
      <c r="S22" s="490"/>
      <c r="T22" s="490"/>
      <c r="U22" s="455"/>
      <c r="V22" s="565"/>
      <c r="W22" s="490"/>
      <c r="X22" s="490"/>
      <c r="Y22" s="490"/>
      <c r="Z22" s="455"/>
      <c r="AA22" s="565"/>
      <c r="AB22" s="490"/>
      <c r="AC22" s="490"/>
      <c r="AD22" s="490"/>
      <c r="AE22" s="455"/>
      <c r="AF22" s="491"/>
      <c r="AG22" s="565"/>
      <c r="AH22" s="490"/>
      <c r="AI22" s="490"/>
      <c r="AJ22" s="490"/>
      <c r="AK22" s="455"/>
      <c r="AL22" s="565"/>
      <c r="AM22" s="490"/>
      <c r="AN22" s="490"/>
      <c r="AO22" s="490"/>
      <c r="AP22" s="455"/>
      <c r="AQ22" s="565"/>
      <c r="AR22" s="490"/>
      <c r="AS22" s="490"/>
      <c r="AT22" s="490"/>
      <c r="AU22" s="455"/>
      <c r="AV22" s="565"/>
      <c r="AW22" s="490"/>
      <c r="AX22" s="490"/>
      <c r="AY22" s="490"/>
      <c r="AZ22" s="455"/>
      <c r="BA22" s="565"/>
      <c r="BB22" s="490"/>
      <c r="BC22" s="490"/>
      <c r="BD22" s="490"/>
      <c r="BE22" s="455"/>
      <c r="BG22" s="491">
        <f t="shared" si="18"/>
        <v>0</v>
      </c>
      <c r="BH22" s="491">
        <f t="shared" si="19"/>
        <v>0</v>
      </c>
      <c r="BI22" s="491">
        <f t="shared" si="20"/>
        <v>0</v>
      </c>
      <c r="BJ22" s="491">
        <f t="shared" si="21"/>
        <v>0</v>
      </c>
      <c r="BK22" s="491">
        <f t="shared" si="22"/>
        <v>0</v>
      </c>
      <c r="BL22" s="570">
        <f t="shared" si="23"/>
        <v>0</v>
      </c>
      <c r="BM22" s="570">
        <f t="shared" si="24"/>
        <v>0</v>
      </c>
      <c r="BN22" s="491">
        <f t="shared" si="0"/>
        <v>0</v>
      </c>
      <c r="BO22" s="491">
        <f t="shared" si="1"/>
        <v>0</v>
      </c>
      <c r="BP22" s="491">
        <f t="shared" si="2"/>
        <v>0</v>
      </c>
      <c r="BR22" s="491">
        <v>2</v>
      </c>
      <c r="BS22" s="491">
        <v>4</v>
      </c>
      <c r="BT22" s="491">
        <v>22</v>
      </c>
      <c r="BU22" s="491">
        <v>52</v>
      </c>
      <c r="BV22" s="491">
        <v>0</v>
      </c>
      <c r="BW22" s="491">
        <f t="shared" si="3"/>
        <v>0</v>
      </c>
      <c r="BX22" s="491">
        <f t="shared" si="4"/>
        <v>0.70710678118654757</v>
      </c>
      <c r="BY22" s="491">
        <f t="shared" si="5"/>
        <v>0</v>
      </c>
      <c r="BZ22" s="491">
        <v>0</v>
      </c>
      <c r="CA22" s="491">
        <f t="shared" si="6"/>
        <v>0</v>
      </c>
      <c r="CB22" s="491">
        <f t="shared" si="7"/>
        <v>0.70710678118654757</v>
      </c>
      <c r="CC22" s="491">
        <f t="shared" si="8"/>
        <v>0</v>
      </c>
      <c r="CD22" s="491">
        <v>0</v>
      </c>
      <c r="CE22" s="491">
        <f t="shared" si="9"/>
        <v>0</v>
      </c>
      <c r="CF22" s="491">
        <f t="shared" si="10"/>
        <v>0.70710678118654757</v>
      </c>
      <c r="CG22" s="491">
        <f t="shared" si="11"/>
        <v>0</v>
      </c>
      <c r="CH22" s="491">
        <v>0</v>
      </c>
      <c r="CI22" s="491">
        <f t="shared" si="12"/>
        <v>0</v>
      </c>
      <c r="CJ22" s="491">
        <f t="shared" si="13"/>
        <v>0.70710678118654757</v>
      </c>
      <c r="CK22" s="491">
        <f t="shared" si="14"/>
        <v>0</v>
      </c>
      <c r="CL22" s="491">
        <v>0</v>
      </c>
      <c r="CM22" s="491">
        <f t="shared" si="15"/>
        <v>0</v>
      </c>
      <c r="CN22" s="491">
        <f t="shared" si="16"/>
        <v>0.70710678118654757</v>
      </c>
      <c r="CO22" s="491">
        <f t="shared" si="17"/>
        <v>0</v>
      </c>
      <c r="CQ22" s="465" t="s">
        <v>345</v>
      </c>
      <c r="CR22" s="446"/>
      <c r="CS22" s="446"/>
      <c r="CT22" s="446"/>
      <c r="CU22" s="446"/>
      <c r="CV22" s="449"/>
      <c r="CW22" s="465">
        <v>4</v>
      </c>
      <c r="CX22" s="446">
        <v>1.23E-2</v>
      </c>
      <c r="CY22" s="446" t="s">
        <v>435</v>
      </c>
      <c r="CZ22" s="585">
        <f t="shared" si="25"/>
        <v>2.8726671953680061E-2</v>
      </c>
      <c r="DA22" s="446" t="str">
        <f t="shared" si="26"/>
        <v>a</v>
      </c>
      <c r="DB22" s="446"/>
      <c r="DC22" s="449"/>
    </row>
    <row r="23" spans="1:107">
      <c r="A23" s="491">
        <f>'Trial Plans'!A10</f>
        <v>7</v>
      </c>
      <c r="B23" s="491">
        <f>'Trial Plans'!B10</f>
        <v>1</v>
      </c>
      <c r="C23" s="491">
        <f>'Trial Plans'!C10</f>
        <v>9</v>
      </c>
      <c r="D23" s="491">
        <f>'Trial Plans'!D10</f>
        <v>9</v>
      </c>
      <c r="E23" s="491"/>
      <c r="F23" s="491"/>
      <c r="G23" s="565"/>
      <c r="H23" s="490"/>
      <c r="I23" s="490"/>
      <c r="J23" s="490"/>
      <c r="K23" s="455"/>
      <c r="L23" s="565"/>
      <c r="M23" s="490"/>
      <c r="N23" s="490"/>
      <c r="O23" s="490"/>
      <c r="P23" s="455"/>
      <c r="Q23" s="565"/>
      <c r="R23" s="490"/>
      <c r="S23" s="490"/>
      <c r="T23" s="490"/>
      <c r="U23" s="455"/>
      <c r="V23" s="565"/>
      <c r="W23" s="490"/>
      <c r="X23" s="490"/>
      <c r="Y23" s="490"/>
      <c r="Z23" s="455"/>
      <c r="AA23" s="565"/>
      <c r="AB23" s="490"/>
      <c r="AC23" s="490"/>
      <c r="AD23" s="490"/>
      <c r="AE23" s="455"/>
      <c r="AF23" s="491"/>
      <c r="AG23" s="565"/>
      <c r="AH23" s="490"/>
      <c r="AI23" s="490"/>
      <c r="AJ23" s="490"/>
      <c r="AK23" s="455"/>
      <c r="AL23" s="565"/>
      <c r="AM23" s="490"/>
      <c r="AN23" s="490"/>
      <c r="AO23" s="490"/>
      <c r="AP23" s="455"/>
      <c r="AQ23" s="565"/>
      <c r="AR23" s="490"/>
      <c r="AS23" s="490"/>
      <c r="AT23" s="490"/>
      <c r="AU23" s="455"/>
      <c r="AV23" s="565"/>
      <c r="AW23" s="490"/>
      <c r="AX23" s="490"/>
      <c r="AY23" s="490"/>
      <c r="AZ23" s="455"/>
      <c r="BA23" s="565"/>
      <c r="BB23" s="490"/>
      <c r="BC23" s="490"/>
      <c r="BD23" s="490"/>
      <c r="BE23" s="455"/>
      <c r="BG23" s="491">
        <f t="shared" si="18"/>
        <v>0</v>
      </c>
      <c r="BH23" s="491">
        <f t="shared" si="19"/>
        <v>0</v>
      </c>
      <c r="BI23" s="491">
        <f t="shared" si="20"/>
        <v>0</v>
      </c>
      <c r="BJ23" s="491">
        <f t="shared" si="21"/>
        <v>0</v>
      </c>
      <c r="BK23" s="491">
        <f t="shared" si="22"/>
        <v>0</v>
      </c>
      <c r="BL23" s="570">
        <f t="shared" si="23"/>
        <v>0</v>
      </c>
      <c r="BM23" s="570">
        <f t="shared" si="24"/>
        <v>0</v>
      </c>
      <c r="BN23" s="491">
        <f t="shared" si="0"/>
        <v>0</v>
      </c>
      <c r="BO23" s="491">
        <f t="shared" si="1"/>
        <v>0</v>
      </c>
      <c r="BP23" s="491">
        <f t="shared" si="2"/>
        <v>0</v>
      </c>
      <c r="BR23" s="491">
        <v>3</v>
      </c>
      <c r="BS23" s="491">
        <v>1</v>
      </c>
      <c r="BT23" s="491">
        <v>11</v>
      </c>
      <c r="BU23" s="491">
        <v>11</v>
      </c>
      <c r="BV23" s="491">
        <v>0</v>
      </c>
      <c r="BW23" s="491">
        <f t="shared" si="3"/>
        <v>0</v>
      </c>
      <c r="BX23" s="491">
        <f t="shared" si="4"/>
        <v>0.70710678118654757</v>
      </c>
      <c r="BY23" s="491">
        <f t="shared" si="5"/>
        <v>0</v>
      </c>
      <c r="BZ23" s="491">
        <v>0</v>
      </c>
      <c r="CA23" s="491">
        <f t="shared" si="6"/>
        <v>0</v>
      </c>
      <c r="CB23" s="491">
        <f t="shared" si="7"/>
        <v>0.70710678118654757</v>
      </c>
      <c r="CC23" s="491">
        <f t="shared" si="8"/>
        <v>0</v>
      </c>
      <c r="CD23" s="491">
        <v>0</v>
      </c>
      <c r="CE23" s="491">
        <f t="shared" si="9"/>
        <v>0</v>
      </c>
      <c r="CF23" s="491">
        <f t="shared" si="10"/>
        <v>0.70710678118654757</v>
      </c>
      <c r="CG23" s="491">
        <f t="shared" si="11"/>
        <v>0</v>
      </c>
      <c r="CH23" s="491">
        <v>0</v>
      </c>
      <c r="CI23" s="491">
        <f t="shared" si="12"/>
        <v>0</v>
      </c>
      <c r="CJ23" s="491">
        <f t="shared" si="13"/>
        <v>0.70710678118654757</v>
      </c>
      <c r="CK23" s="491">
        <f t="shared" si="14"/>
        <v>0</v>
      </c>
      <c r="CL23" s="491">
        <v>0</v>
      </c>
      <c r="CM23" s="491">
        <f t="shared" si="15"/>
        <v>0</v>
      </c>
      <c r="CN23" s="491">
        <f t="shared" si="16"/>
        <v>0.70710678118654757</v>
      </c>
      <c r="CO23" s="491">
        <f t="shared" si="17"/>
        <v>0</v>
      </c>
      <c r="CQ23" s="465"/>
      <c r="CR23" s="446"/>
      <c r="CS23" s="446"/>
      <c r="CT23" s="446"/>
      <c r="CU23" s="446"/>
      <c r="CV23" s="449"/>
      <c r="CW23" s="465">
        <v>5</v>
      </c>
      <c r="CX23" s="446">
        <v>0.17560000000000001</v>
      </c>
      <c r="CY23" s="446" t="s">
        <v>435</v>
      </c>
      <c r="CZ23" s="585">
        <f t="shared" si="25"/>
        <v>0.49830421062265917</v>
      </c>
      <c r="DA23" s="446" t="str">
        <f t="shared" si="26"/>
        <v>a</v>
      </c>
      <c r="DB23" s="446"/>
      <c r="DC23" s="449"/>
    </row>
    <row r="24" spans="1:107">
      <c r="A24" s="491">
        <f>'Trial Plans'!A11</f>
        <v>6</v>
      </c>
      <c r="B24" s="491">
        <f>'Trial Plans'!B11</f>
        <v>1</v>
      </c>
      <c r="C24" s="491">
        <f>'Trial Plans'!C11</f>
        <v>10</v>
      </c>
      <c r="D24" s="491">
        <f>'Trial Plans'!D11</f>
        <v>10</v>
      </c>
      <c r="E24" s="491"/>
      <c r="F24" s="491"/>
      <c r="G24" s="565">
        <v>0</v>
      </c>
      <c r="H24" s="490">
        <v>0</v>
      </c>
      <c r="I24" s="490">
        <v>0</v>
      </c>
      <c r="J24" s="490">
        <v>0</v>
      </c>
      <c r="K24" s="455">
        <v>0</v>
      </c>
      <c r="L24" s="565">
        <v>0</v>
      </c>
      <c r="M24" s="490">
        <v>0</v>
      </c>
      <c r="N24" s="490">
        <v>0</v>
      </c>
      <c r="O24" s="490">
        <v>0</v>
      </c>
      <c r="P24" s="455">
        <v>0</v>
      </c>
      <c r="Q24" s="565">
        <v>0</v>
      </c>
      <c r="R24" s="490">
        <v>0</v>
      </c>
      <c r="S24" s="490">
        <v>0</v>
      </c>
      <c r="T24" s="490">
        <v>0</v>
      </c>
      <c r="U24" s="455">
        <v>0</v>
      </c>
      <c r="V24" s="565">
        <v>0</v>
      </c>
      <c r="W24" s="490">
        <v>0</v>
      </c>
      <c r="X24" s="490">
        <v>0</v>
      </c>
      <c r="Y24" s="490">
        <v>0</v>
      </c>
      <c r="Z24" s="455">
        <v>0</v>
      </c>
      <c r="AA24" s="565">
        <v>0</v>
      </c>
      <c r="AB24" s="490">
        <v>0</v>
      </c>
      <c r="AC24" s="490">
        <v>0</v>
      </c>
      <c r="AD24" s="490">
        <v>0</v>
      </c>
      <c r="AE24" s="455">
        <v>0</v>
      </c>
      <c r="AF24" s="491"/>
      <c r="AG24" s="565">
        <v>0</v>
      </c>
      <c r="AH24" s="490">
        <v>0</v>
      </c>
      <c r="AI24" s="490">
        <v>0</v>
      </c>
      <c r="AJ24" s="490">
        <v>0</v>
      </c>
      <c r="AK24" s="455">
        <v>0</v>
      </c>
      <c r="AL24" s="565">
        <v>0</v>
      </c>
      <c r="AM24" s="490">
        <v>0</v>
      </c>
      <c r="AN24" s="490">
        <v>0</v>
      </c>
      <c r="AO24" s="490">
        <v>0</v>
      </c>
      <c r="AP24" s="455">
        <v>0</v>
      </c>
      <c r="AQ24" s="565">
        <v>0</v>
      </c>
      <c r="AR24" s="490">
        <v>0</v>
      </c>
      <c r="AS24" s="490">
        <v>0</v>
      </c>
      <c r="AT24" s="490">
        <v>0</v>
      </c>
      <c r="AU24" s="455">
        <v>0</v>
      </c>
      <c r="AV24" s="565">
        <v>0</v>
      </c>
      <c r="AW24" s="490">
        <v>0</v>
      </c>
      <c r="AX24" s="490">
        <v>0</v>
      </c>
      <c r="AY24" s="490">
        <v>0</v>
      </c>
      <c r="AZ24" s="455">
        <v>0</v>
      </c>
      <c r="BA24" s="565">
        <v>0</v>
      </c>
      <c r="BB24" s="490">
        <v>0</v>
      </c>
      <c r="BC24" s="490">
        <v>0</v>
      </c>
      <c r="BD24" s="490">
        <v>0</v>
      </c>
      <c r="BE24" s="455">
        <v>0</v>
      </c>
      <c r="BG24" s="491">
        <f t="shared" si="18"/>
        <v>0</v>
      </c>
      <c r="BH24" s="491">
        <f t="shared" si="19"/>
        <v>0</v>
      </c>
      <c r="BI24" s="491">
        <f t="shared" si="20"/>
        <v>0</v>
      </c>
      <c r="BJ24" s="491">
        <f t="shared" si="21"/>
        <v>0</v>
      </c>
      <c r="BK24" s="491">
        <f t="shared" si="22"/>
        <v>0</v>
      </c>
      <c r="BL24" s="570">
        <f t="shared" si="23"/>
        <v>0</v>
      </c>
      <c r="BM24" s="570">
        <f t="shared" si="24"/>
        <v>0</v>
      </c>
      <c r="BN24" s="491">
        <f t="shared" si="0"/>
        <v>0</v>
      </c>
      <c r="BO24" s="491">
        <f t="shared" si="1"/>
        <v>0</v>
      </c>
      <c r="BP24" s="491">
        <f t="shared" si="2"/>
        <v>0</v>
      </c>
      <c r="BR24" s="491">
        <v>3</v>
      </c>
      <c r="BS24" s="491">
        <v>2</v>
      </c>
      <c r="BT24" s="491">
        <v>27</v>
      </c>
      <c r="BU24" s="491">
        <v>27</v>
      </c>
      <c r="BV24" s="491">
        <v>9.6</v>
      </c>
      <c r="BW24" s="491">
        <f t="shared" si="3"/>
        <v>1.0253058652647702</v>
      </c>
      <c r="BX24" s="491">
        <f t="shared" si="4"/>
        <v>3.1780497164141406</v>
      </c>
      <c r="BY24" s="491">
        <f t="shared" si="5"/>
        <v>0.31502334522292019</v>
      </c>
      <c r="BZ24" s="491">
        <v>20</v>
      </c>
      <c r="CA24" s="491">
        <f t="shared" si="6"/>
        <v>1.3222192947339193</v>
      </c>
      <c r="CB24" s="491">
        <f t="shared" si="7"/>
        <v>4.5276925690687087</v>
      </c>
      <c r="CC24" s="491">
        <f t="shared" si="8"/>
        <v>0.46364760900080609</v>
      </c>
      <c r="CD24" s="491">
        <v>20</v>
      </c>
      <c r="CE24" s="491">
        <f t="shared" si="9"/>
        <v>1.3222192947339193</v>
      </c>
      <c r="CF24" s="491">
        <f t="shared" si="10"/>
        <v>4.5276925690687087</v>
      </c>
      <c r="CG24" s="491">
        <f t="shared" si="11"/>
        <v>0.46364760900080609</v>
      </c>
      <c r="CH24" s="491">
        <v>0</v>
      </c>
      <c r="CI24" s="491">
        <f t="shared" si="12"/>
        <v>0</v>
      </c>
      <c r="CJ24" s="491">
        <f t="shared" si="13"/>
        <v>0.70710678118654757</v>
      </c>
      <c r="CK24" s="491">
        <f t="shared" si="14"/>
        <v>0</v>
      </c>
      <c r="CL24" s="491">
        <v>0</v>
      </c>
      <c r="CM24" s="491">
        <f t="shared" si="15"/>
        <v>0</v>
      </c>
      <c r="CN24" s="491">
        <f t="shared" si="16"/>
        <v>0.70710678118654757</v>
      </c>
      <c r="CO24" s="491">
        <f t="shared" si="17"/>
        <v>0</v>
      </c>
      <c r="CQ24" s="465" t="s">
        <v>346</v>
      </c>
      <c r="CR24" s="446"/>
      <c r="CS24" s="446"/>
      <c r="CT24" s="446"/>
      <c r="CU24" s="446"/>
      <c r="CV24" s="449"/>
      <c r="CW24" s="465">
        <v>6</v>
      </c>
      <c r="CX24" s="446">
        <v>0.2024</v>
      </c>
      <c r="CY24" s="446" t="s">
        <v>435</v>
      </c>
      <c r="CZ24" s="585">
        <f t="shared" si="25"/>
        <v>0.59367588102876701</v>
      </c>
      <c r="DA24" s="446" t="str">
        <f t="shared" si="26"/>
        <v>a</v>
      </c>
      <c r="DB24" s="446"/>
      <c r="DC24" s="449"/>
    </row>
    <row r="25" spans="1:107">
      <c r="A25" s="491">
        <f>'Trial Plans'!A12</f>
        <v>3</v>
      </c>
      <c r="B25" s="491">
        <f>'Trial Plans'!B12</f>
        <v>1</v>
      </c>
      <c r="C25" s="491">
        <f>'Trial Plans'!C12</f>
        <v>11</v>
      </c>
      <c r="D25" s="491">
        <f>'Trial Plans'!D12</f>
        <v>11</v>
      </c>
      <c r="E25" s="491"/>
      <c r="F25" s="491"/>
      <c r="G25" s="565">
        <v>0</v>
      </c>
      <c r="H25" s="490">
        <v>0</v>
      </c>
      <c r="I25" s="490">
        <v>0</v>
      </c>
      <c r="J25" s="490">
        <v>0</v>
      </c>
      <c r="K25" s="455">
        <v>0</v>
      </c>
      <c r="L25" s="565">
        <v>0</v>
      </c>
      <c r="M25" s="490">
        <v>0</v>
      </c>
      <c r="N25" s="490">
        <v>0</v>
      </c>
      <c r="O25" s="490">
        <v>0</v>
      </c>
      <c r="P25" s="455">
        <v>0</v>
      </c>
      <c r="Q25" s="565">
        <v>0</v>
      </c>
      <c r="R25" s="490">
        <v>0</v>
      </c>
      <c r="S25" s="490">
        <v>0</v>
      </c>
      <c r="T25" s="490">
        <v>0</v>
      </c>
      <c r="U25" s="455">
        <v>0</v>
      </c>
      <c r="V25" s="565">
        <v>0</v>
      </c>
      <c r="W25" s="490">
        <v>0</v>
      </c>
      <c r="X25" s="490">
        <v>0</v>
      </c>
      <c r="Y25" s="490">
        <v>0</v>
      </c>
      <c r="Z25" s="455">
        <v>0</v>
      </c>
      <c r="AA25" s="565">
        <v>0</v>
      </c>
      <c r="AB25" s="490">
        <v>0</v>
      </c>
      <c r="AC25" s="490">
        <v>0</v>
      </c>
      <c r="AD25" s="490">
        <v>0</v>
      </c>
      <c r="AE25" s="455">
        <v>0</v>
      </c>
      <c r="AF25" s="491"/>
      <c r="AG25" s="565">
        <v>0</v>
      </c>
      <c r="AH25" s="490">
        <v>0</v>
      </c>
      <c r="AI25" s="490">
        <v>0</v>
      </c>
      <c r="AJ25" s="490">
        <v>0</v>
      </c>
      <c r="AK25" s="455">
        <v>0</v>
      </c>
      <c r="AL25" s="565">
        <v>0</v>
      </c>
      <c r="AM25" s="490">
        <v>0</v>
      </c>
      <c r="AN25" s="490">
        <v>0</v>
      </c>
      <c r="AO25" s="490">
        <v>0</v>
      </c>
      <c r="AP25" s="455">
        <v>0</v>
      </c>
      <c r="AQ25" s="565">
        <v>0</v>
      </c>
      <c r="AR25" s="490">
        <v>0</v>
      </c>
      <c r="AS25" s="490">
        <v>0</v>
      </c>
      <c r="AT25" s="490">
        <v>0</v>
      </c>
      <c r="AU25" s="455">
        <v>0</v>
      </c>
      <c r="AV25" s="565">
        <v>0</v>
      </c>
      <c r="AW25" s="490">
        <v>0</v>
      </c>
      <c r="AX25" s="490">
        <v>0</v>
      </c>
      <c r="AY25" s="490">
        <v>0</v>
      </c>
      <c r="AZ25" s="455">
        <v>0</v>
      </c>
      <c r="BA25" s="565">
        <v>0</v>
      </c>
      <c r="BB25" s="490">
        <v>0</v>
      </c>
      <c r="BC25" s="490">
        <v>0</v>
      </c>
      <c r="BD25" s="490">
        <v>0</v>
      </c>
      <c r="BE25" s="455">
        <v>0</v>
      </c>
      <c r="BG25" s="491">
        <f t="shared" si="18"/>
        <v>0</v>
      </c>
      <c r="BH25" s="491">
        <f t="shared" si="19"/>
        <v>0</v>
      </c>
      <c r="BI25" s="491">
        <f t="shared" si="20"/>
        <v>0</v>
      </c>
      <c r="BJ25" s="491">
        <f t="shared" si="21"/>
        <v>0</v>
      </c>
      <c r="BK25" s="491">
        <f t="shared" si="22"/>
        <v>0</v>
      </c>
      <c r="BL25" s="570">
        <f t="shared" si="23"/>
        <v>0</v>
      </c>
      <c r="BM25" s="570">
        <f t="shared" si="24"/>
        <v>0</v>
      </c>
      <c r="BN25" s="491">
        <f t="shared" si="0"/>
        <v>0</v>
      </c>
      <c r="BO25" s="491">
        <f t="shared" si="1"/>
        <v>0</v>
      </c>
      <c r="BP25" s="491">
        <f t="shared" si="2"/>
        <v>0</v>
      </c>
      <c r="BR25" s="491">
        <v>3</v>
      </c>
      <c r="BS25" s="491">
        <v>3</v>
      </c>
      <c r="BT25" s="491">
        <v>3</v>
      </c>
      <c r="BU25" s="491">
        <v>33</v>
      </c>
      <c r="BV25" s="491">
        <v>0.04</v>
      </c>
      <c r="BW25" s="491">
        <f t="shared" si="3"/>
        <v>1.703333929878037E-2</v>
      </c>
      <c r="BX25" s="491">
        <f t="shared" si="4"/>
        <v>0.73484692283495345</v>
      </c>
      <c r="BY25" s="491">
        <f t="shared" si="5"/>
        <v>2.0001333573390494E-2</v>
      </c>
      <c r="BZ25" s="491">
        <v>4</v>
      </c>
      <c r="CA25" s="491">
        <f t="shared" si="6"/>
        <v>0.69897000433601886</v>
      </c>
      <c r="CB25" s="491">
        <f t="shared" si="7"/>
        <v>2.1213203435596424</v>
      </c>
      <c r="CC25" s="491">
        <f t="shared" si="8"/>
        <v>0.20135792079033082</v>
      </c>
      <c r="CD25" s="491">
        <v>4</v>
      </c>
      <c r="CE25" s="491">
        <f t="shared" si="9"/>
        <v>0.69897000433601886</v>
      </c>
      <c r="CF25" s="491">
        <f t="shared" si="10"/>
        <v>2.1213203435596424</v>
      </c>
      <c r="CG25" s="491">
        <f t="shared" si="11"/>
        <v>0.20135792079033082</v>
      </c>
      <c r="CH25" s="491">
        <v>0</v>
      </c>
      <c r="CI25" s="491">
        <f t="shared" si="12"/>
        <v>0</v>
      </c>
      <c r="CJ25" s="491">
        <f t="shared" si="13"/>
        <v>0.70710678118654757</v>
      </c>
      <c r="CK25" s="491">
        <f t="shared" si="14"/>
        <v>0</v>
      </c>
      <c r="CL25" s="491">
        <v>0</v>
      </c>
      <c r="CM25" s="491">
        <f t="shared" si="15"/>
        <v>0</v>
      </c>
      <c r="CN25" s="491">
        <f t="shared" si="16"/>
        <v>0.70710678118654757</v>
      </c>
      <c r="CO25" s="491">
        <f t="shared" si="17"/>
        <v>0</v>
      </c>
      <c r="CQ25" s="465"/>
      <c r="CR25" s="446"/>
      <c r="CS25" s="446"/>
      <c r="CT25" s="446"/>
      <c r="CU25" s="446"/>
      <c r="CV25" s="449"/>
      <c r="CW25" s="584"/>
      <c r="CX25" s="446"/>
      <c r="CY25" s="586" t="s">
        <v>438</v>
      </c>
      <c r="CZ25" s="446">
        <v>0.73</v>
      </c>
      <c r="DA25" s="446"/>
      <c r="DB25" s="446"/>
      <c r="DC25" s="449"/>
    </row>
    <row r="26" spans="1:107">
      <c r="A26" s="491">
        <f>'Trial Plans'!A13</f>
        <v>9</v>
      </c>
      <c r="B26" s="491">
        <f>'Trial Plans'!B13</f>
        <v>1</v>
      </c>
      <c r="C26" s="491">
        <f>'Trial Plans'!C13</f>
        <v>12</v>
      </c>
      <c r="D26" s="491">
        <f>'Trial Plans'!D13</f>
        <v>12</v>
      </c>
      <c r="E26" s="491"/>
      <c r="F26" s="491"/>
      <c r="G26" s="565"/>
      <c r="H26" s="490"/>
      <c r="I26" s="490"/>
      <c r="J26" s="490"/>
      <c r="K26" s="455"/>
      <c r="L26" s="565"/>
      <c r="M26" s="490"/>
      <c r="N26" s="490"/>
      <c r="O26" s="490"/>
      <c r="P26" s="455"/>
      <c r="Q26" s="565"/>
      <c r="R26" s="490"/>
      <c r="S26" s="490"/>
      <c r="T26" s="490"/>
      <c r="U26" s="455"/>
      <c r="V26" s="565"/>
      <c r="W26" s="490"/>
      <c r="X26" s="490"/>
      <c r="Y26" s="490"/>
      <c r="Z26" s="455"/>
      <c r="AA26" s="565"/>
      <c r="AB26" s="490"/>
      <c r="AC26" s="490"/>
      <c r="AD26" s="490"/>
      <c r="AE26" s="455"/>
      <c r="AF26" s="491"/>
      <c r="AG26" s="565"/>
      <c r="AH26" s="490"/>
      <c r="AI26" s="490"/>
      <c r="AJ26" s="490"/>
      <c r="AK26" s="455"/>
      <c r="AL26" s="565"/>
      <c r="AM26" s="490"/>
      <c r="AN26" s="490"/>
      <c r="AO26" s="490"/>
      <c r="AP26" s="455"/>
      <c r="AQ26" s="565"/>
      <c r="AR26" s="490"/>
      <c r="AS26" s="490"/>
      <c r="AT26" s="490"/>
      <c r="AU26" s="455"/>
      <c r="AV26" s="565"/>
      <c r="AW26" s="490"/>
      <c r="AX26" s="490"/>
      <c r="AY26" s="490"/>
      <c r="AZ26" s="455"/>
      <c r="BA26" s="565"/>
      <c r="BB26" s="490"/>
      <c r="BC26" s="490"/>
      <c r="BD26" s="490"/>
      <c r="BE26" s="455"/>
      <c r="BG26" s="491">
        <f t="shared" si="18"/>
        <v>0</v>
      </c>
      <c r="BH26" s="491">
        <f t="shared" si="19"/>
        <v>0</v>
      </c>
      <c r="BI26" s="491">
        <f t="shared" si="20"/>
        <v>0</v>
      </c>
      <c r="BJ26" s="491">
        <f t="shared" si="21"/>
        <v>0</v>
      </c>
      <c r="BK26" s="491">
        <f t="shared" si="22"/>
        <v>0</v>
      </c>
      <c r="BL26" s="570">
        <f t="shared" si="23"/>
        <v>0</v>
      </c>
      <c r="BM26" s="570">
        <f t="shared" si="24"/>
        <v>0</v>
      </c>
      <c r="BN26" s="491">
        <f t="shared" si="0"/>
        <v>0</v>
      </c>
      <c r="BO26" s="491">
        <f t="shared" si="1"/>
        <v>0</v>
      </c>
      <c r="BP26" s="491">
        <f t="shared" si="2"/>
        <v>0</v>
      </c>
      <c r="BR26" s="491">
        <v>3</v>
      </c>
      <c r="BS26" s="491">
        <v>4</v>
      </c>
      <c r="BT26" s="491">
        <v>30</v>
      </c>
      <c r="BU26" s="491">
        <v>60</v>
      </c>
      <c r="BV26" s="491">
        <v>0.08</v>
      </c>
      <c r="BW26" s="491">
        <f t="shared" si="3"/>
        <v>3.342375548694973E-2</v>
      </c>
      <c r="BX26" s="491">
        <f t="shared" si="4"/>
        <v>0.76157731058639078</v>
      </c>
      <c r="BY26" s="491">
        <f t="shared" si="5"/>
        <v>2.8288043841920098E-2</v>
      </c>
      <c r="BZ26" s="491">
        <v>4</v>
      </c>
      <c r="CA26" s="491">
        <f t="shared" si="6"/>
        <v>0.69897000433601886</v>
      </c>
      <c r="CB26" s="491">
        <f t="shared" si="7"/>
        <v>2.1213203435596424</v>
      </c>
      <c r="CC26" s="491">
        <f t="shared" si="8"/>
        <v>0.20135792079033082</v>
      </c>
      <c r="CD26" s="491">
        <v>4</v>
      </c>
      <c r="CE26" s="491">
        <f t="shared" si="9"/>
        <v>0.69897000433601886</v>
      </c>
      <c r="CF26" s="491">
        <f t="shared" si="10"/>
        <v>2.1213203435596424</v>
      </c>
      <c r="CG26" s="491">
        <f t="shared" si="11"/>
        <v>0.20135792079033082</v>
      </c>
      <c r="CH26" s="491">
        <v>0</v>
      </c>
      <c r="CI26" s="491">
        <f t="shared" si="12"/>
        <v>0</v>
      </c>
      <c r="CJ26" s="491">
        <f t="shared" si="13"/>
        <v>0.70710678118654757</v>
      </c>
      <c r="CK26" s="491">
        <f t="shared" si="14"/>
        <v>0</v>
      </c>
      <c r="CL26" s="491">
        <v>0</v>
      </c>
      <c r="CM26" s="491">
        <f t="shared" si="15"/>
        <v>0</v>
      </c>
      <c r="CN26" s="491">
        <f t="shared" si="16"/>
        <v>0.70710678118654757</v>
      </c>
      <c r="CO26" s="491">
        <f t="shared" si="17"/>
        <v>0</v>
      </c>
      <c r="CQ26" s="465" t="s">
        <v>347</v>
      </c>
      <c r="CR26" s="446"/>
      <c r="CS26" s="446"/>
      <c r="CT26" s="446"/>
      <c r="CU26" s="446"/>
      <c r="CV26" s="449"/>
      <c r="CW26" s="450"/>
      <c r="CX26" s="446"/>
      <c r="CY26" s="450" t="s">
        <v>439</v>
      </c>
      <c r="CZ26" s="586" t="s">
        <v>440</v>
      </c>
      <c r="DA26" s="446"/>
      <c r="DB26" s="446"/>
      <c r="DC26" s="449"/>
    </row>
    <row r="27" spans="1:107">
      <c r="A27" s="491">
        <f>'Trial Plans'!A14</f>
        <v>8</v>
      </c>
      <c r="B27" s="491">
        <f>'Trial Plans'!B14</f>
        <v>1</v>
      </c>
      <c r="C27" s="491">
        <f>'Trial Plans'!C14</f>
        <v>13</v>
      </c>
      <c r="D27" s="491">
        <f>'Trial Plans'!D14</f>
        <v>13</v>
      </c>
      <c r="E27" s="491"/>
      <c r="F27" s="491"/>
      <c r="G27" s="565"/>
      <c r="H27" s="490"/>
      <c r="I27" s="490"/>
      <c r="J27" s="490"/>
      <c r="K27" s="455"/>
      <c r="L27" s="565"/>
      <c r="M27" s="490"/>
      <c r="N27" s="490"/>
      <c r="O27" s="490"/>
      <c r="P27" s="455"/>
      <c r="Q27" s="565"/>
      <c r="R27" s="490"/>
      <c r="S27" s="490"/>
      <c r="T27" s="490"/>
      <c r="U27" s="455"/>
      <c r="V27" s="565"/>
      <c r="W27" s="490"/>
      <c r="X27" s="490"/>
      <c r="Y27" s="490"/>
      <c r="Z27" s="455"/>
      <c r="AA27" s="565"/>
      <c r="AB27" s="490"/>
      <c r="AC27" s="490"/>
      <c r="AD27" s="490"/>
      <c r="AE27" s="455"/>
      <c r="AF27" s="491"/>
      <c r="AG27" s="565"/>
      <c r="AH27" s="490"/>
      <c r="AI27" s="490"/>
      <c r="AJ27" s="490"/>
      <c r="AK27" s="455"/>
      <c r="AL27" s="565"/>
      <c r="AM27" s="490"/>
      <c r="AN27" s="490"/>
      <c r="AO27" s="490"/>
      <c r="AP27" s="455"/>
      <c r="AQ27" s="565"/>
      <c r="AR27" s="490"/>
      <c r="AS27" s="490"/>
      <c r="AT27" s="490"/>
      <c r="AU27" s="455"/>
      <c r="AV27" s="565"/>
      <c r="AW27" s="490"/>
      <c r="AX27" s="490"/>
      <c r="AY27" s="490"/>
      <c r="AZ27" s="455"/>
      <c r="BA27" s="565"/>
      <c r="BB27" s="490"/>
      <c r="BC27" s="490"/>
      <c r="BD27" s="490"/>
      <c r="BE27" s="455"/>
      <c r="BG27" s="491">
        <f t="shared" si="18"/>
        <v>0</v>
      </c>
      <c r="BH27" s="491">
        <f t="shared" si="19"/>
        <v>0</v>
      </c>
      <c r="BI27" s="491">
        <f t="shared" si="20"/>
        <v>0</v>
      </c>
      <c r="BJ27" s="491">
        <f t="shared" si="21"/>
        <v>0</v>
      </c>
      <c r="BK27" s="491">
        <f t="shared" si="22"/>
        <v>0</v>
      </c>
      <c r="BL27" s="570">
        <f t="shared" si="23"/>
        <v>0</v>
      </c>
      <c r="BM27" s="570">
        <f t="shared" si="24"/>
        <v>0</v>
      </c>
      <c r="BN27" s="491">
        <f t="shared" si="0"/>
        <v>0</v>
      </c>
      <c r="BO27" s="491">
        <f t="shared" si="1"/>
        <v>0</v>
      </c>
      <c r="BP27" s="491">
        <f t="shared" si="2"/>
        <v>0</v>
      </c>
      <c r="BR27" s="491">
        <v>4</v>
      </c>
      <c r="BS27" s="491">
        <v>1</v>
      </c>
      <c r="BT27" s="491">
        <v>2</v>
      </c>
      <c r="BU27" s="491">
        <v>2</v>
      </c>
      <c r="BV27" s="491">
        <v>0</v>
      </c>
      <c r="BW27" s="491">
        <f t="shared" si="3"/>
        <v>0</v>
      </c>
      <c r="BX27" s="491">
        <f t="shared" si="4"/>
        <v>0.70710678118654757</v>
      </c>
      <c r="BY27" s="491">
        <f t="shared" si="5"/>
        <v>0</v>
      </c>
      <c r="BZ27" s="491">
        <v>0</v>
      </c>
      <c r="CA27" s="491">
        <f t="shared" si="6"/>
        <v>0</v>
      </c>
      <c r="CB27" s="491">
        <f t="shared" si="7"/>
        <v>0.70710678118654757</v>
      </c>
      <c r="CC27" s="491">
        <f t="shared" si="8"/>
        <v>0</v>
      </c>
      <c r="CD27" s="491">
        <v>0</v>
      </c>
      <c r="CE27" s="491">
        <f t="shared" si="9"/>
        <v>0</v>
      </c>
      <c r="CF27" s="491">
        <f t="shared" si="10"/>
        <v>0.70710678118654757</v>
      </c>
      <c r="CG27" s="491">
        <f t="shared" si="11"/>
        <v>0</v>
      </c>
      <c r="CH27" s="491">
        <v>0</v>
      </c>
      <c r="CI27" s="491">
        <f t="shared" si="12"/>
        <v>0</v>
      </c>
      <c r="CJ27" s="491">
        <f t="shared" si="13"/>
        <v>0.70710678118654757</v>
      </c>
      <c r="CK27" s="491">
        <f t="shared" si="14"/>
        <v>0</v>
      </c>
      <c r="CL27" s="491">
        <v>0</v>
      </c>
      <c r="CM27" s="491">
        <f t="shared" si="15"/>
        <v>0</v>
      </c>
      <c r="CN27" s="491">
        <f t="shared" si="16"/>
        <v>0.70710678118654757</v>
      </c>
      <c r="CO27" s="491">
        <f t="shared" si="17"/>
        <v>0</v>
      </c>
      <c r="CQ27" s="465" t="s">
        <v>348</v>
      </c>
      <c r="CR27" s="446"/>
      <c r="CS27" s="446"/>
      <c r="CT27" s="446"/>
      <c r="CU27" s="446"/>
      <c r="CV27" s="449"/>
      <c r="CX27" s="446"/>
      <c r="CY27" s="446"/>
      <c r="CZ27" s="446"/>
      <c r="DA27" s="446"/>
      <c r="DB27" s="446"/>
      <c r="DC27" s="449"/>
    </row>
    <row r="28" spans="1:107">
      <c r="A28" s="491" t="str">
        <f>'Trial Plans'!A15</f>
        <v>x</v>
      </c>
      <c r="B28" s="491" t="str">
        <f>'Trial Plans'!B15</f>
        <v xml:space="preserve"> -</v>
      </c>
      <c r="C28" s="491">
        <f>'Trial Plans'!C15</f>
        <v>14</v>
      </c>
      <c r="D28" s="491">
        <f>'Trial Plans'!D15</f>
        <v>14</v>
      </c>
      <c r="E28" s="491"/>
      <c r="F28" s="491"/>
      <c r="G28" s="565"/>
      <c r="H28" s="490"/>
      <c r="I28" s="490"/>
      <c r="J28" s="490"/>
      <c r="K28" s="455"/>
      <c r="L28" s="565"/>
      <c r="M28" s="490"/>
      <c r="N28" s="490"/>
      <c r="O28" s="490"/>
      <c r="P28" s="455"/>
      <c r="Q28" s="565"/>
      <c r="R28" s="490"/>
      <c r="S28" s="490"/>
      <c r="T28" s="490"/>
      <c r="U28" s="455"/>
      <c r="V28" s="565"/>
      <c r="W28" s="490"/>
      <c r="X28" s="490"/>
      <c r="Y28" s="490"/>
      <c r="Z28" s="455"/>
      <c r="AA28" s="565"/>
      <c r="AB28" s="490"/>
      <c r="AC28" s="490"/>
      <c r="AD28" s="490"/>
      <c r="AE28" s="455"/>
      <c r="AF28" s="491"/>
      <c r="AG28" s="565"/>
      <c r="AH28" s="490"/>
      <c r="AI28" s="490"/>
      <c r="AJ28" s="490"/>
      <c r="AK28" s="455"/>
      <c r="AL28" s="565"/>
      <c r="AM28" s="490"/>
      <c r="AN28" s="490"/>
      <c r="AO28" s="490"/>
      <c r="AP28" s="455"/>
      <c r="AQ28" s="565"/>
      <c r="AR28" s="490"/>
      <c r="AS28" s="490"/>
      <c r="AT28" s="490"/>
      <c r="AU28" s="455"/>
      <c r="AV28" s="565"/>
      <c r="AW28" s="490"/>
      <c r="AX28" s="490"/>
      <c r="AY28" s="490"/>
      <c r="AZ28" s="455"/>
      <c r="BA28" s="565"/>
      <c r="BB28" s="490"/>
      <c r="BC28" s="490"/>
      <c r="BD28" s="490"/>
      <c r="BE28" s="455"/>
      <c r="BG28" s="491">
        <f t="shared" si="18"/>
        <v>0</v>
      </c>
      <c r="BH28" s="491">
        <f t="shared" si="19"/>
        <v>0</v>
      </c>
      <c r="BI28" s="491">
        <f t="shared" si="20"/>
        <v>0</v>
      </c>
      <c r="BJ28" s="491">
        <f t="shared" si="21"/>
        <v>0</v>
      </c>
      <c r="BK28" s="491">
        <f t="shared" si="22"/>
        <v>0</v>
      </c>
      <c r="BL28" s="570">
        <f t="shared" si="23"/>
        <v>0</v>
      </c>
      <c r="BM28" s="570">
        <f t="shared" si="24"/>
        <v>0</v>
      </c>
      <c r="BN28" s="491">
        <f t="shared" si="0"/>
        <v>0</v>
      </c>
      <c r="BO28" s="491">
        <f t="shared" si="1"/>
        <v>0</v>
      </c>
      <c r="BP28" s="491">
        <f t="shared" si="2"/>
        <v>0</v>
      </c>
      <c r="BR28" s="491">
        <v>4</v>
      </c>
      <c r="BS28" s="491">
        <v>2</v>
      </c>
      <c r="BT28" s="491">
        <v>24</v>
      </c>
      <c r="BU28" s="491">
        <v>24</v>
      </c>
      <c r="BV28" s="491">
        <v>0</v>
      </c>
      <c r="BW28" s="491">
        <f t="shared" si="3"/>
        <v>0</v>
      </c>
      <c r="BX28" s="491">
        <f t="shared" si="4"/>
        <v>0.70710678118654757</v>
      </c>
      <c r="BY28" s="491">
        <f t="shared" si="5"/>
        <v>0</v>
      </c>
      <c r="BZ28" s="491">
        <v>0</v>
      </c>
      <c r="CA28" s="491">
        <f t="shared" si="6"/>
        <v>0</v>
      </c>
      <c r="CB28" s="491">
        <f t="shared" si="7"/>
        <v>0.70710678118654757</v>
      </c>
      <c r="CC28" s="491">
        <f t="shared" si="8"/>
        <v>0</v>
      </c>
      <c r="CD28" s="491">
        <v>0</v>
      </c>
      <c r="CE28" s="491">
        <f t="shared" si="9"/>
        <v>0</v>
      </c>
      <c r="CF28" s="491">
        <f t="shared" si="10"/>
        <v>0.70710678118654757</v>
      </c>
      <c r="CG28" s="491">
        <f t="shared" si="11"/>
        <v>0</v>
      </c>
      <c r="CH28" s="491">
        <v>0</v>
      </c>
      <c r="CI28" s="491">
        <f t="shared" si="12"/>
        <v>0</v>
      </c>
      <c r="CJ28" s="491">
        <f t="shared" si="13"/>
        <v>0.70710678118654757</v>
      </c>
      <c r="CK28" s="491">
        <f t="shared" si="14"/>
        <v>0</v>
      </c>
      <c r="CL28" s="491">
        <v>0</v>
      </c>
      <c r="CM28" s="491">
        <f t="shared" si="15"/>
        <v>0</v>
      </c>
      <c r="CN28" s="491">
        <f t="shared" si="16"/>
        <v>0.70710678118654757</v>
      </c>
      <c r="CO28" s="491">
        <f t="shared" si="17"/>
        <v>0</v>
      </c>
      <c r="CQ28" s="465" t="s">
        <v>349</v>
      </c>
      <c r="CR28" s="446"/>
      <c r="CS28" s="446"/>
      <c r="CT28" s="446"/>
      <c r="CU28" s="446"/>
      <c r="CV28" s="449"/>
      <c r="CX28" s="446"/>
      <c r="CY28" s="446"/>
      <c r="CZ28" s="446"/>
      <c r="DA28" s="446"/>
      <c r="DB28" s="446"/>
      <c r="DC28" s="449"/>
    </row>
    <row r="29" spans="1:107">
      <c r="A29" s="491" t="str">
        <f>'Trial Plans'!A16</f>
        <v>x</v>
      </c>
      <c r="B29" s="491" t="str">
        <f>'Trial Plans'!B16</f>
        <v xml:space="preserve"> -</v>
      </c>
      <c r="C29" s="491">
        <f>'Trial Plans'!C16</f>
        <v>15</v>
      </c>
      <c r="D29" s="491">
        <f>'Trial Plans'!D16</f>
        <v>15</v>
      </c>
      <c r="E29" s="491"/>
      <c r="F29" s="491"/>
      <c r="G29" s="565"/>
      <c r="H29" s="490"/>
      <c r="I29" s="490"/>
      <c r="J29" s="490"/>
      <c r="K29" s="455"/>
      <c r="L29" s="565"/>
      <c r="M29" s="490"/>
      <c r="N29" s="490"/>
      <c r="O29" s="490"/>
      <c r="P29" s="455"/>
      <c r="Q29" s="565"/>
      <c r="R29" s="490"/>
      <c r="S29" s="490"/>
      <c r="T29" s="490"/>
      <c r="U29" s="455"/>
      <c r="V29" s="565"/>
      <c r="W29" s="490"/>
      <c r="X29" s="490"/>
      <c r="Y29" s="490"/>
      <c r="Z29" s="455"/>
      <c r="AA29" s="565"/>
      <c r="AB29" s="490"/>
      <c r="AC29" s="490"/>
      <c r="AD29" s="490"/>
      <c r="AE29" s="455"/>
      <c r="AF29" s="491"/>
      <c r="AG29" s="565"/>
      <c r="AH29" s="490"/>
      <c r="AI29" s="490"/>
      <c r="AJ29" s="490"/>
      <c r="AK29" s="455"/>
      <c r="AL29" s="565"/>
      <c r="AM29" s="490"/>
      <c r="AN29" s="490"/>
      <c r="AO29" s="490"/>
      <c r="AP29" s="455"/>
      <c r="AQ29" s="565"/>
      <c r="AR29" s="490"/>
      <c r="AS29" s="490"/>
      <c r="AT29" s="490"/>
      <c r="AU29" s="455"/>
      <c r="AV29" s="565"/>
      <c r="AW29" s="490"/>
      <c r="AX29" s="490"/>
      <c r="AY29" s="490"/>
      <c r="AZ29" s="455"/>
      <c r="BA29" s="565"/>
      <c r="BB29" s="490"/>
      <c r="BC29" s="490"/>
      <c r="BD29" s="490"/>
      <c r="BE29" s="455"/>
      <c r="BG29" s="491">
        <f t="shared" si="18"/>
        <v>0</v>
      </c>
      <c r="BH29" s="491">
        <f t="shared" si="19"/>
        <v>0</v>
      </c>
      <c r="BI29" s="491">
        <f t="shared" si="20"/>
        <v>0</v>
      </c>
      <c r="BJ29" s="491">
        <f t="shared" si="21"/>
        <v>0</v>
      </c>
      <c r="BK29" s="491">
        <f t="shared" si="22"/>
        <v>0</v>
      </c>
      <c r="BL29" s="570">
        <f t="shared" si="23"/>
        <v>0</v>
      </c>
      <c r="BM29" s="570">
        <f t="shared" si="24"/>
        <v>0</v>
      </c>
      <c r="BN29" s="491">
        <f t="shared" si="0"/>
        <v>0</v>
      </c>
      <c r="BO29" s="491">
        <f t="shared" si="1"/>
        <v>0</v>
      </c>
      <c r="BP29" s="491">
        <f t="shared" si="2"/>
        <v>0</v>
      </c>
      <c r="BR29" s="491">
        <v>4</v>
      </c>
      <c r="BS29" s="491">
        <v>3</v>
      </c>
      <c r="BT29" s="491">
        <v>11</v>
      </c>
      <c r="BU29" s="491">
        <v>41</v>
      </c>
      <c r="BV29" s="491">
        <v>0.12</v>
      </c>
      <c r="BW29" s="491">
        <f t="shared" si="3"/>
        <v>4.9218022670181653E-2</v>
      </c>
      <c r="BX29" s="491">
        <f t="shared" si="4"/>
        <v>0.78740078740118113</v>
      </c>
      <c r="BY29" s="491">
        <f t="shared" si="5"/>
        <v>3.4647948098512057E-2</v>
      </c>
      <c r="BZ29" s="491">
        <v>12</v>
      </c>
      <c r="CA29" s="491">
        <f t="shared" si="6"/>
        <v>1.1139433523068367</v>
      </c>
      <c r="CB29" s="491">
        <f t="shared" si="7"/>
        <v>3.5355339059327378</v>
      </c>
      <c r="CC29" s="491">
        <f t="shared" si="8"/>
        <v>0.35374160588967152</v>
      </c>
      <c r="CD29" s="491">
        <v>4</v>
      </c>
      <c r="CE29" s="491">
        <f t="shared" si="9"/>
        <v>0.69897000433601886</v>
      </c>
      <c r="CF29" s="491">
        <f t="shared" si="10"/>
        <v>2.1213203435596424</v>
      </c>
      <c r="CG29" s="491">
        <f t="shared" si="11"/>
        <v>0.20135792079033082</v>
      </c>
      <c r="CH29" s="491">
        <v>4</v>
      </c>
      <c r="CI29" s="491">
        <f t="shared" si="12"/>
        <v>0.69897000433601886</v>
      </c>
      <c r="CJ29" s="491">
        <f t="shared" si="13"/>
        <v>2.1213203435596424</v>
      </c>
      <c r="CK29" s="491">
        <f t="shared" si="14"/>
        <v>0.20135792079033082</v>
      </c>
      <c r="CL29" s="491">
        <v>0</v>
      </c>
      <c r="CM29" s="491">
        <f t="shared" si="15"/>
        <v>0</v>
      </c>
      <c r="CN29" s="491">
        <f t="shared" si="16"/>
        <v>0.70710678118654757</v>
      </c>
      <c r="CO29" s="491">
        <f t="shared" si="17"/>
        <v>0</v>
      </c>
      <c r="CQ29" s="465" t="s">
        <v>350</v>
      </c>
      <c r="CR29" s="446"/>
      <c r="CS29" s="446"/>
      <c r="CT29" s="446"/>
      <c r="CU29" s="446"/>
      <c r="CV29" s="449"/>
      <c r="CW29" s="465" t="s">
        <v>417</v>
      </c>
      <c r="CX29" s="446"/>
      <c r="CY29" s="446"/>
      <c r="CZ29" s="446"/>
      <c r="DA29" s="446"/>
      <c r="DB29" s="446"/>
      <c r="DC29" s="449"/>
    </row>
    <row r="30" spans="1:107">
      <c r="A30" s="491" t="str">
        <f>'Trial Plans'!A17</f>
        <v>sp</v>
      </c>
      <c r="B30" s="491" t="str">
        <f>'Trial Plans'!B17</f>
        <v xml:space="preserve"> -</v>
      </c>
      <c r="C30" s="491">
        <f>'Trial Plans'!C17</f>
        <v>16</v>
      </c>
      <c r="D30" s="491">
        <f>'Trial Plans'!D17</f>
        <v>16</v>
      </c>
      <c r="E30" s="491"/>
      <c r="F30" s="491"/>
      <c r="G30" s="565"/>
      <c r="H30" s="490"/>
      <c r="I30" s="490"/>
      <c r="J30" s="490"/>
      <c r="K30" s="455"/>
      <c r="L30" s="565"/>
      <c r="M30" s="490"/>
      <c r="N30" s="490"/>
      <c r="O30" s="490"/>
      <c r="P30" s="455"/>
      <c r="Q30" s="565"/>
      <c r="R30" s="490"/>
      <c r="S30" s="490"/>
      <c r="T30" s="490"/>
      <c r="U30" s="455"/>
      <c r="V30" s="565"/>
      <c r="W30" s="490"/>
      <c r="X30" s="490"/>
      <c r="Y30" s="490"/>
      <c r="Z30" s="455"/>
      <c r="AA30" s="565"/>
      <c r="AB30" s="490"/>
      <c r="AC30" s="490"/>
      <c r="AD30" s="490"/>
      <c r="AE30" s="455"/>
      <c r="AF30" s="491"/>
      <c r="AG30" s="565"/>
      <c r="AH30" s="490"/>
      <c r="AI30" s="490"/>
      <c r="AJ30" s="490"/>
      <c r="AK30" s="455"/>
      <c r="AL30" s="565"/>
      <c r="AM30" s="490"/>
      <c r="AN30" s="490"/>
      <c r="AO30" s="490"/>
      <c r="AP30" s="455"/>
      <c r="AQ30" s="565"/>
      <c r="AR30" s="490"/>
      <c r="AS30" s="490"/>
      <c r="AT30" s="490"/>
      <c r="AU30" s="455"/>
      <c r="AV30" s="565"/>
      <c r="AW30" s="490"/>
      <c r="AX30" s="490"/>
      <c r="AY30" s="490"/>
      <c r="AZ30" s="455"/>
      <c r="BA30" s="565"/>
      <c r="BB30" s="490"/>
      <c r="BC30" s="490"/>
      <c r="BD30" s="490"/>
      <c r="BE30" s="455"/>
      <c r="BG30" s="491">
        <f t="shared" si="18"/>
        <v>0</v>
      </c>
      <c r="BH30" s="491">
        <f t="shared" si="19"/>
        <v>0</v>
      </c>
      <c r="BI30" s="491">
        <f t="shared" si="20"/>
        <v>0</v>
      </c>
      <c r="BJ30" s="491">
        <f t="shared" si="21"/>
        <v>0</v>
      </c>
      <c r="BK30" s="491">
        <f t="shared" si="22"/>
        <v>0</v>
      </c>
      <c r="BL30" s="570">
        <f t="shared" si="23"/>
        <v>0</v>
      </c>
      <c r="BM30" s="570">
        <f t="shared" si="24"/>
        <v>0</v>
      </c>
      <c r="BN30" s="491">
        <f t="shared" si="0"/>
        <v>0</v>
      </c>
      <c r="BO30" s="491">
        <f t="shared" si="1"/>
        <v>0</v>
      </c>
      <c r="BP30" s="491">
        <f t="shared" si="2"/>
        <v>0</v>
      </c>
      <c r="BR30" s="491">
        <v>4</v>
      </c>
      <c r="BS30" s="491">
        <v>4</v>
      </c>
      <c r="BT30" s="491">
        <v>26</v>
      </c>
      <c r="BU30" s="491">
        <v>56</v>
      </c>
      <c r="BV30" s="491">
        <v>0</v>
      </c>
      <c r="BW30" s="491">
        <f t="shared" si="3"/>
        <v>0</v>
      </c>
      <c r="BX30" s="491">
        <f t="shared" si="4"/>
        <v>0.70710678118654757</v>
      </c>
      <c r="BY30" s="491">
        <f t="shared" si="5"/>
        <v>0</v>
      </c>
      <c r="BZ30" s="491">
        <v>0</v>
      </c>
      <c r="CA30" s="491">
        <f t="shared" si="6"/>
        <v>0</v>
      </c>
      <c r="CB30" s="491">
        <f t="shared" si="7"/>
        <v>0.70710678118654757</v>
      </c>
      <c r="CC30" s="491">
        <f t="shared" si="8"/>
        <v>0</v>
      </c>
      <c r="CD30" s="491">
        <v>0</v>
      </c>
      <c r="CE30" s="491">
        <f t="shared" si="9"/>
        <v>0</v>
      </c>
      <c r="CF30" s="491">
        <f t="shared" si="10"/>
        <v>0.70710678118654757</v>
      </c>
      <c r="CG30" s="491">
        <f t="shared" si="11"/>
        <v>0</v>
      </c>
      <c r="CH30" s="491">
        <v>0</v>
      </c>
      <c r="CI30" s="491">
        <f t="shared" si="12"/>
        <v>0</v>
      </c>
      <c r="CJ30" s="491">
        <f t="shared" si="13"/>
        <v>0.70710678118654757</v>
      </c>
      <c r="CK30" s="491">
        <f t="shared" si="14"/>
        <v>0</v>
      </c>
      <c r="CL30" s="491">
        <v>0</v>
      </c>
      <c r="CM30" s="491">
        <f t="shared" si="15"/>
        <v>0</v>
      </c>
      <c r="CN30" s="491">
        <f t="shared" si="16"/>
        <v>0.70710678118654757</v>
      </c>
      <c r="CO30" s="491">
        <f t="shared" si="17"/>
        <v>0</v>
      </c>
      <c r="CQ30" s="465"/>
      <c r="CR30" s="446"/>
      <c r="CS30" s="446"/>
      <c r="CT30" s="446"/>
      <c r="CU30" s="446"/>
      <c r="CV30" s="449"/>
      <c r="CW30" s="465" t="s">
        <v>418</v>
      </c>
      <c r="CX30" s="446"/>
      <c r="CY30" s="446"/>
      <c r="CZ30" s="446"/>
      <c r="DA30" s="446"/>
      <c r="DB30" s="446"/>
      <c r="DC30" s="449"/>
    </row>
    <row r="31" spans="1:107">
      <c r="A31" s="491" t="str">
        <f>'Trial Plans'!A18</f>
        <v>sp</v>
      </c>
      <c r="B31" s="491" t="str">
        <f>'Trial Plans'!B18</f>
        <v xml:space="preserve"> -</v>
      </c>
      <c r="C31" s="491">
        <f>'Trial Plans'!C18</f>
        <v>17</v>
      </c>
      <c r="D31" s="491">
        <f>'Trial Plans'!D18</f>
        <v>17</v>
      </c>
      <c r="E31" s="491"/>
      <c r="F31" s="491"/>
      <c r="G31" s="565"/>
      <c r="H31" s="490"/>
      <c r="I31" s="490"/>
      <c r="J31" s="490"/>
      <c r="K31" s="455"/>
      <c r="L31" s="565"/>
      <c r="M31" s="490"/>
      <c r="N31" s="490"/>
      <c r="O31" s="490"/>
      <c r="P31" s="455"/>
      <c r="Q31" s="565"/>
      <c r="R31" s="490"/>
      <c r="S31" s="490"/>
      <c r="T31" s="490"/>
      <c r="U31" s="455"/>
      <c r="V31" s="565"/>
      <c r="W31" s="490"/>
      <c r="X31" s="490"/>
      <c r="Y31" s="490"/>
      <c r="Z31" s="455"/>
      <c r="AA31" s="565"/>
      <c r="AB31" s="490"/>
      <c r="AC31" s="490"/>
      <c r="AD31" s="490"/>
      <c r="AE31" s="455"/>
      <c r="AF31" s="491"/>
      <c r="AG31" s="565"/>
      <c r="AH31" s="490"/>
      <c r="AI31" s="490"/>
      <c r="AJ31" s="490"/>
      <c r="AK31" s="455"/>
      <c r="AL31" s="565"/>
      <c r="AM31" s="490"/>
      <c r="AN31" s="490"/>
      <c r="AO31" s="490"/>
      <c r="AP31" s="455"/>
      <c r="AQ31" s="565"/>
      <c r="AR31" s="490"/>
      <c r="AS31" s="490"/>
      <c r="AT31" s="490"/>
      <c r="AU31" s="455"/>
      <c r="AV31" s="565"/>
      <c r="AW31" s="490"/>
      <c r="AX31" s="490"/>
      <c r="AY31" s="490"/>
      <c r="AZ31" s="455"/>
      <c r="BA31" s="565"/>
      <c r="BB31" s="490"/>
      <c r="BC31" s="490"/>
      <c r="BD31" s="490"/>
      <c r="BE31" s="455"/>
      <c r="BG31" s="491">
        <f t="shared" si="18"/>
        <v>0</v>
      </c>
      <c r="BH31" s="491">
        <f t="shared" si="19"/>
        <v>0</v>
      </c>
      <c r="BI31" s="491">
        <f t="shared" si="20"/>
        <v>0</v>
      </c>
      <c r="BJ31" s="491">
        <f t="shared" si="21"/>
        <v>0</v>
      </c>
      <c r="BK31" s="491">
        <f t="shared" si="22"/>
        <v>0</v>
      </c>
      <c r="BL31" s="570">
        <f t="shared" si="23"/>
        <v>0</v>
      </c>
      <c r="BM31" s="570">
        <f t="shared" si="24"/>
        <v>0</v>
      </c>
      <c r="BN31" s="491">
        <f t="shared" si="0"/>
        <v>0</v>
      </c>
      <c r="BO31" s="491">
        <f t="shared" si="1"/>
        <v>0</v>
      </c>
      <c r="BP31" s="491">
        <f t="shared" si="2"/>
        <v>0</v>
      </c>
      <c r="BR31" s="491">
        <v>5</v>
      </c>
      <c r="BS31" s="491">
        <v>1</v>
      </c>
      <c r="BT31" s="491">
        <v>5</v>
      </c>
      <c r="BU31" s="491">
        <v>5</v>
      </c>
      <c r="BV31" s="491">
        <v>0.2</v>
      </c>
      <c r="BW31" s="491">
        <f t="shared" si="3"/>
        <v>7.9181246047624818E-2</v>
      </c>
      <c r="BX31" s="491">
        <f t="shared" si="4"/>
        <v>0.83666002653407556</v>
      </c>
      <c r="BY31" s="491">
        <f t="shared" si="5"/>
        <v>4.4736280102247346E-2</v>
      </c>
      <c r="BZ31" s="491">
        <v>4</v>
      </c>
      <c r="CA31" s="491">
        <f t="shared" si="6"/>
        <v>0.69897000433601886</v>
      </c>
      <c r="CB31" s="491">
        <f t="shared" si="7"/>
        <v>2.1213203435596424</v>
      </c>
      <c r="CC31" s="491">
        <f t="shared" si="8"/>
        <v>0.20135792079033082</v>
      </c>
      <c r="CD31" s="491">
        <v>0</v>
      </c>
      <c r="CE31" s="491">
        <f t="shared" si="9"/>
        <v>0</v>
      </c>
      <c r="CF31" s="491">
        <f t="shared" si="10"/>
        <v>0.70710678118654757</v>
      </c>
      <c r="CG31" s="491">
        <f t="shared" si="11"/>
        <v>0</v>
      </c>
      <c r="CH31" s="491">
        <v>4</v>
      </c>
      <c r="CI31" s="491">
        <f t="shared" si="12"/>
        <v>0.69897000433601886</v>
      </c>
      <c r="CJ31" s="491">
        <f t="shared" si="13"/>
        <v>2.1213203435596424</v>
      </c>
      <c r="CK31" s="491">
        <f t="shared" si="14"/>
        <v>0.20135792079033082</v>
      </c>
      <c r="CL31" s="491">
        <v>0</v>
      </c>
      <c r="CM31" s="491">
        <f t="shared" si="15"/>
        <v>0</v>
      </c>
      <c r="CN31" s="491">
        <f t="shared" si="16"/>
        <v>0.70710678118654757</v>
      </c>
      <c r="CO31" s="491">
        <f t="shared" si="17"/>
        <v>0</v>
      </c>
      <c r="CQ31" s="465" t="s">
        <v>351</v>
      </c>
      <c r="CR31" s="446"/>
      <c r="CS31" s="446"/>
      <c r="CT31" s="446"/>
      <c r="CU31" s="446"/>
      <c r="CV31" s="449"/>
      <c r="CW31" s="465" t="s">
        <v>419</v>
      </c>
      <c r="CX31" s="446"/>
      <c r="CY31" s="446"/>
      <c r="CZ31" s="446"/>
      <c r="DA31" s="446"/>
      <c r="DB31" s="446"/>
      <c r="DC31" s="449"/>
    </row>
    <row r="32" spans="1:107">
      <c r="A32" s="491" t="str">
        <f>'Trial Plans'!A19</f>
        <v>sp</v>
      </c>
      <c r="B32" s="491" t="str">
        <f>'Trial Plans'!B19</f>
        <v xml:space="preserve"> -</v>
      </c>
      <c r="C32" s="491">
        <f>'Trial Plans'!C19</f>
        <v>18</v>
      </c>
      <c r="D32" s="491">
        <f>'Trial Plans'!D19</f>
        <v>18</v>
      </c>
      <c r="E32" s="491"/>
      <c r="F32" s="491"/>
      <c r="G32" s="565"/>
      <c r="H32" s="490"/>
      <c r="I32" s="490"/>
      <c r="J32" s="490"/>
      <c r="K32" s="455"/>
      <c r="L32" s="565"/>
      <c r="M32" s="490"/>
      <c r="N32" s="490"/>
      <c r="O32" s="490"/>
      <c r="P32" s="455"/>
      <c r="Q32" s="565"/>
      <c r="R32" s="490"/>
      <c r="S32" s="490"/>
      <c r="T32" s="490"/>
      <c r="U32" s="455"/>
      <c r="V32" s="565"/>
      <c r="W32" s="490"/>
      <c r="X32" s="490"/>
      <c r="Y32" s="490"/>
      <c r="Z32" s="455"/>
      <c r="AA32" s="565"/>
      <c r="AB32" s="490"/>
      <c r="AC32" s="490"/>
      <c r="AD32" s="490"/>
      <c r="AE32" s="455"/>
      <c r="AF32" s="491"/>
      <c r="AG32" s="565"/>
      <c r="AH32" s="490"/>
      <c r="AI32" s="490"/>
      <c r="AJ32" s="490"/>
      <c r="AK32" s="455"/>
      <c r="AL32" s="565"/>
      <c r="AM32" s="490"/>
      <c r="AN32" s="490"/>
      <c r="AO32" s="490"/>
      <c r="AP32" s="455"/>
      <c r="AQ32" s="565"/>
      <c r="AR32" s="490"/>
      <c r="AS32" s="490"/>
      <c r="AT32" s="490"/>
      <c r="AU32" s="455"/>
      <c r="AV32" s="565"/>
      <c r="AW32" s="490"/>
      <c r="AX32" s="490"/>
      <c r="AY32" s="490"/>
      <c r="AZ32" s="455"/>
      <c r="BA32" s="565"/>
      <c r="BB32" s="490"/>
      <c r="BC32" s="490"/>
      <c r="BD32" s="490"/>
      <c r="BE32" s="455"/>
      <c r="BG32" s="491">
        <f t="shared" si="18"/>
        <v>0</v>
      </c>
      <c r="BH32" s="491">
        <f t="shared" si="19"/>
        <v>0</v>
      </c>
      <c r="BI32" s="491">
        <f t="shared" si="20"/>
        <v>0</v>
      </c>
      <c r="BJ32" s="491">
        <f t="shared" si="21"/>
        <v>0</v>
      </c>
      <c r="BK32" s="491">
        <f t="shared" si="22"/>
        <v>0</v>
      </c>
      <c r="BL32" s="570">
        <f t="shared" si="23"/>
        <v>0</v>
      </c>
      <c r="BM32" s="570">
        <f t="shared" si="24"/>
        <v>0</v>
      </c>
      <c r="BN32" s="491">
        <f t="shared" si="0"/>
        <v>0</v>
      </c>
      <c r="BO32" s="491">
        <f t="shared" si="1"/>
        <v>0</v>
      </c>
      <c r="BP32" s="491">
        <f t="shared" si="2"/>
        <v>0</v>
      </c>
      <c r="BR32" s="491">
        <v>5</v>
      </c>
      <c r="BS32" s="491">
        <v>2</v>
      </c>
      <c r="BT32" s="491">
        <v>28</v>
      </c>
      <c r="BU32" s="491">
        <v>28</v>
      </c>
      <c r="BV32" s="491">
        <v>3.2</v>
      </c>
      <c r="BW32" s="491">
        <f t="shared" si="3"/>
        <v>0.62324929039790045</v>
      </c>
      <c r="BX32" s="491">
        <f t="shared" si="4"/>
        <v>1.9235384061671346</v>
      </c>
      <c r="BY32" s="491">
        <f t="shared" si="5"/>
        <v>0.17985349979247828</v>
      </c>
      <c r="BZ32" s="491">
        <v>16</v>
      </c>
      <c r="CA32" s="491">
        <f t="shared" si="6"/>
        <v>1.2304489213782739</v>
      </c>
      <c r="CB32" s="491">
        <f t="shared" si="7"/>
        <v>4.0620192023179804</v>
      </c>
      <c r="CC32" s="491">
        <f t="shared" si="8"/>
        <v>0.41151684606748801</v>
      </c>
      <c r="CD32" s="491">
        <v>8</v>
      </c>
      <c r="CE32" s="491">
        <f t="shared" si="9"/>
        <v>0.95424250943932487</v>
      </c>
      <c r="CF32" s="491">
        <f t="shared" si="10"/>
        <v>2.9154759474226504</v>
      </c>
      <c r="CG32" s="491">
        <f t="shared" si="11"/>
        <v>0.28675655221154839</v>
      </c>
      <c r="CH32" s="491">
        <v>8</v>
      </c>
      <c r="CI32" s="491">
        <f t="shared" si="12"/>
        <v>0.95424250943932487</v>
      </c>
      <c r="CJ32" s="491">
        <f t="shared" si="13"/>
        <v>2.9154759474226504</v>
      </c>
      <c r="CK32" s="491">
        <f t="shared" si="14"/>
        <v>0.28675655221154839</v>
      </c>
      <c r="CL32" s="491">
        <v>0</v>
      </c>
      <c r="CM32" s="491">
        <f t="shared" si="15"/>
        <v>0</v>
      </c>
      <c r="CN32" s="491">
        <f t="shared" si="16"/>
        <v>0.70710678118654757</v>
      </c>
      <c r="CO32" s="491">
        <f t="shared" si="17"/>
        <v>0</v>
      </c>
      <c r="CQ32" s="465"/>
      <c r="CR32" s="446"/>
      <c r="CS32" s="446"/>
      <c r="CT32" s="446"/>
      <c r="CU32" s="446"/>
      <c r="CV32" s="449"/>
      <c r="CW32" s="465" t="s">
        <v>420</v>
      </c>
      <c r="CX32" s="446"/>
      <c r="CY32" s="446"/>
      <c r="CZ32" s="446"/>
      <c r="DA32" s="446"/>
      <c r="DB32" s="446"/>
      <c r="DC32" s="449"/>
    </row>
    <row r="33" spans="1:107">
      <c r="A33" s="491" t="str">
        <f>'Trial Plans'!A20</f>
        <v>sp</v>
      </c>
      <c r="B33" s="491" t="str">
        <f>'Trial Plans'!B20</f>
        <v xml:space="preserve"> -</v>
      </c>
      <c r="C33" s="491">
        <f>'Trial Plans'!C20</f>
        <v>19</v>
      </c>
      <c r="D33" s="491">
        <f>'Trial Plans'!D20</f>
        <v>19</v>
      </c>
      <c r="E33" s="491"/>
      <c r="F33" s="491"/>
      <c r="G33" s="565"/>
      <c r="H33" s="490"/>
      <c r="I33" s="490"/>
      <c r="J33" s="490"/>
      <c r="K33" s="455"/>
      <c r="L33" s="565"/>
      <c r="M33" s="490"/>
      <c r="N33" s="490"/>
      <c r="O33" s="490"/>
      <c r="P33" s="455"/>
      <c r="Q33" s="565"/>
      <c r="R33" s="490"/>
      <c r="S33" s="490"/>
      <c r="T33" s="490"/>
      <c r="U33" s="455"/>
      <c r="V33" s="565"/>
      <c r="W33" s="490"/>
      <c r="X33" s="490"/>
      <c r="Y33" s="490"/>
      <c r="Z33" s="455"/>
      <c r="AA33" s="565"/>
      <c r="AB33" s="490"/>
      <c r="AC33" s="490"/>
      <c r="AD33" s="490"/>
      <c r="AE33" s="455"/>
      <c r="AF33" s="491"/>
      <c r="AG33" s="565"/>
      <c r="AH33" s="490"/>
      <c r="AI33" s="490"/>
      <c r="AJ33" s="490"/>
      <c r="AK33" s="455"/>
      <c r="AL33" s="565"/>
      <c r="AM33" s="490"/>
      <c r="AN33" s="490"/>
      <c r="AO33" s="490"/>
      <c r="AP33" s="455"/>
      <c r="AQ33" s="565"/>
      <c r="AR33" s="490"/>
      <c r="AS33" s="490"/>
      <c r="AT33" s="490"/>
      <c r="AU33" s="455"/>
      <c r="AV33" s="565"/>
      <c r="AW33" s="490"/>
      <c r="AX33" s="490"/>
      <c r="AY33" s="490"/>
      <c r="AZ33" s="455"/>
      <c r="BA33" s="565"/>
      <c r="BB33" s="490"/>
      <c r="BC33" s="490"/>
      <c r="BD33" s="490"/>
      <c r="BE33" s="455"/>
      <c r="BG33" s="491">
        <f t="shared" si="18"/>
        <v>0</v>
      </c>
      <c r="BH33" s="491">
        <f t="shared" si="19"/>
        <v>0</v>
      </c>
      <c r="BI33" s="491">
        <f t="shared" si="20"/>
        <v>0</v>
      </c>
      <c r="BJ33" s="491">
        <f t="shared" si="21"/>
        <v>0</v>
      </c>
      <c r="BK33" s="491">
        <f t="shared" si="22"/>
        <v>0</v>
      </c>
      <c r="BL33" s="570">
        <f t="shared" si="23"/>
        <v>0</v>
      </c>
      <c r="BM33" s="570">
        <f t="shared" si="24"/>
        <v>0</v>
      </c>
      <c r="BN33" s="491">
        <f t="shared" si="0"/>
        <v>0</v>
      </c>
      <c r="BO33" s="491">
        <f t="shared" si="1"/>
        <v>0</v>
      </c>
      <c r="BP33" s="491">
        <f t="shared" si="2"/>
        <v>0</v>
      </c>
      <c r="BR33" s="491">
        <v>5</v>
      </c>
      <c r="BS33" s="491">
        <v>3</v>
      </c>
      <c r="BT33" s="491">
        <v>15</v>
      </c>
      <c r="BU33" s="491">
        <v>45</v>
      </c>
      <c r="BV33" s="491">
        <v>0</v>
      </c>
      <c r="BW33" s="491">
        <f t="shared" si="3"/>
        <v>0</v>
      </c>
      <c r="BX33" s="491">
        <f t="shared" si="4"/>
        <v>0.70710678118654757</v>
      </c>
      <c r="BY33" s="491">
        <f t="shared" si="5"/>
        <v>0</v>
      </c>
      <c r="BZ33" s="491">
        <v>0</v>
      </c>
      <c r="CA33" s="491">
        <f t="shared" si="6"/>
        <v>0</v>
      </c>
      <c r="CB33" s="491">
        <f t="shared" si="7"/>
        <v>0.70710678118654757</v>
      </c>
      <c r="CC33" s="491">
        <f t="shared" si="8"/>
        <v>0</v>
      </c>
      <c r="CD33" s="491">
        <v>0</v>
      </c>
      <c r="CE33" s="491">
        <f t="shared" si="9"/>
        <v>0</v>
      </c>
      <c r="CF33" s="491">
        <f t="shared" si="10"/>
        <v>0.70710678118654757</v>
      </c>
      <c r="CG33" s="491">
        <f t="shared" si="11"/>
        <v>0</v>
      </c>
      <c r="CH33" s="491">
        <v>0</v>
      </c>
      <c r="CI33" s="491">
        <f t="shared" si="12"/>
        <v>0</v>
      </c>
      <c r="CJ33" s="491">
        <f t="shared" si="13"/>
        <v>0.70710678118654757</v>
      </c>
      <c r="CK33" s="491">
        <f t="shared" si="14"/>
        <v>0</v>
      </c>
      <c r="CL33" s="491">
        <v>0</v>
      </c>
      <c r="CM33" s="491">
        <f t="shared" si="15"/>
        <v>0</v>
      </c>
      <c r="CN33" s="491">
        <f t="shared" si="16"/>
        <v>0.70710678118654757</v>
      </c>
      <c r="CO33" s="491">
        <f t="shared" si="17"/>
        <v>0</v>
      </c>
      <c r="CQ33" s="465" t="s">
        <v>352</v>
      </c>
      <c r="CR33" s="446"/>
      <c r="CS33" s="446"/>
      <c r="CT33" s="446"/>
      <c r="CU33" s="446"/>
      <c r="CV33" s="449"/>
      <c r="CW33" s="465"/>
      <c r="CX33" s="446"/>
      <c r="CY33" s="446"/>
      <c r="CZ33" s="446"/>
      <c r="DA33" s="446"/>
      <c r="DB33" s="446"/>
      <c r="DC33" s="449"/>
    </row>
    <row r="34" spans="1:107">
      <c r="A34" s="491">
        <f>'Trial Plans'!A21</f>
        <v>11</v>
      </c>
      <c r="B34" s="491">
        <f>'Trial Plans'!B21</f>
        <v>2</v>
      </c>
      <c r="C34" s="491">
        <f>'Trial Plans'!C21</f>
        <v>20</v>
      </c>
      <c r="D34" s="491">
        <f>'Trial Plans'!D21</f>
        <v>20</v>
      </c>
      <c r="E34" s="491"/>
      <c r="F34" s="491"/>
      <c r="G34" s="565"/>
      <c r="H34" s="490"/>
      <c r="I34" s="490"/>
      <c r="J34" s="490"/>
      <c r="K34" s="455"/>
      <c r="L34" s="565"/>
      <c r="M34" s="490"/>
      <c r="N34" s="490"/>
      <c r="O34" s="490"/>
      <c r="P34" s="455"/>
      <c r="Q34" s="565"/>
      <c r="R34" s="490"/>
      <c r="S34" s="490"/>
      <c r="T34" s="490"/>
      <c r="U34" s="455"/>
      <c r="V34" s="565"/>
      <c r="W34" s="490"/>
      <c r="X34" s="490"/>
      <c r="Y34" s="490"/>
      <c r="Z34" s="455"/>
      <c r="AA34" s="565"/>
      <c r="AB34" s="490"/>
      <c r="AC34" s="490"/>
      <c r="AD34" s="490"/>
      <c r="AE34" s="455"/>
      <c r="AF34" s="491"/>
      <c r="AG34" s="565"/>
      <c r="AH34" s="490"/>
      <c r="AI34" s="490"/>
      <c r="AJ34" s="490"/>
      <c r="AK34" s="455"/>
      <c r="AL34" s="565"/>
      <c r="AM34" s="490"/>
      <c r="AN34" s="490"/>
      <c r="AO34" s="490"/>
      <c r="AP34" s="455"/>
      <c r="AQ34" s="565"/>
      <c r="AR34" s="490"/>
      <c r="AS34" s="490"/>
      <c r="AT34" s="490"/>
      <c r="AU34" s="455"/>
      <c r="AV34" s="565"/>
      <c r="AW34" s="490"/>
      <c r="AX34" s="490"/>
      <c r="AY34" s="490"/>
      <c r="AZ34" s="455"/>
      <c r="BA34" s="565"/>
      <c r="BB34" s="490"/>
      <c r="BC34" s="490"/>
      <c r="BD34" s="490"/>
      <c r="BE34" s="455"/>
      <c r="BG34" s="491">
        <f t="shared" si="18"/>
        <v>0</v>
      </c>
      <c r="BH34" s="491">
        <f t="shared" si="19"/>
        <v>0</v>
      </c>
      <c r="BI34" s="491">
        <f t="shared" si="20"/>
        <v>0</v>
      </c>
      <c r="BJ34" s="491">
        <f t="shared" si="21"/>
        <v>0</v>
      </c>
      <c r="BK34" s="491">
        <f t="shared" si="22"/>
        <v>0</v>
      </c>
      <c r="BL34" s="570">
        <f t="shared" si="23"/>
        <v>0</v>
      </c>
      <c r="BM34" s="570">
        <f t="shared" si="24"/>
        <v>0</v>
      </c>
      <c r="BN34" s="491">
        <f t="shared" si="0"/>
        <v>0</v>
      </c>
      <c r="BO34" s="491">
        <f t="shared" si="1"/>
        <v>0</v>
      </c>
      <c r="BP34" s="491">
        <f t="shared" si="2"/>
        <v>0</v>
      </c>
      <c r="BR34" s="491">
        <v>5</v>
      </c>
      <c r="BS34" s="491">
        <v>4</v>
      </c>
      <c r="BT34" s="491">
        <v>23</v>
      </c>
      <c r="BU34" s="491">
        <v>53</v>
      </c>
      <c r="BV34" s="491">
        <v>0</v>
      </c>
      <c r="BW34" s="491">
        <f t="shared" si="3"/>
        <v>0</v>
      </c>
      <c r="BX34" s="491">
        <f t="shared" si="4"/>
        <v>0.70710678118654757</v>
      </c>
      <c r="BY34" s="491">
        <f t="shared" si="5"/>
        <v>0</v>
      </c>
      <c r="BZ34" s="491">
        <v>0</v>
      </c>
      <c r="CA34" s="491">
        <f t="shared" si="6"/>
        <v>0</v>
      </c>
      <c r="CB34" s="491">
        <f t="shared" si="7"/>
        <v>0.70710678118654757</v>
      </c>
      <c r="CC34" s="491">
        <f t="shared" si="8"/>
        <v>0</v>
      </c>
      <c r="CD34" s="491">
        <v>0</v>
      </c>
      <c r="CE34" s="491">
        <f t="shared" si="9"/>
        <v>0</v>
      </c>
      <c r="CF34" s="491">
        <f t="shared" si="10"/>
        <v>0.70710678118654757</v>
      </c>
      <c r="CG34" s="491">
        <f t="shared" si="11"/>
        <v>0</v>
      </c>
      <c r="CH34" s="491">
        <v>0</v>
      </c>
      <c r="CI34" s="491">
        <f t="shared" si="12"/>
        <v>0</v>
      </c>
      <c r="CJ34" s="491">
        <f t="shared" si="13"/>
        <v>0.70710678118654757</v>
      </c>
      <c r="CK34" s="491">
        <f t="shared" si="14"/>
        <v>0</v>
      </c>
      <c r="CL34" s="491">
        <v>0</v>
      </c>
      <c r="CM34" s="491">
        <f t="shared" si="15"/>
        <v>0</v>
      </c>
      <c r="CN34" s="491">
        <f t="shared" si="16"/>
        <v>0.70710678118654757</v>
      </c>
      <c r="CO34" s="491">
        <f t="shared" si="17"/>
        <v>0</v>
      </c>
      <c r="CQ34" s="465"/>
      <c r="CR34" s="446"/>
      <c r="CS34" s="446"/>
      <c r="CT34" s="446"/>
      <c r="CU34" s="446"/>
      <c r="CV34" s="449"/>
      <c r="CW34" s="465"/>
      <c r="CX34" s="446"/>
      <c r="CY34" s="446"/>
      <c r="CZ34" s="446"/>
      <c r="DA34" s="446"/>
      <c r="DB34" s="446"/>
      <c r="DC34" s="449"/>
    </row>
    <row r="35" spans="1:107">
      <c r="A35" s="491">
        <f>'Trial Plans'!A22</f>
        <v>1</v>
      </c>
      <c r="B35" s="491">
        <f>'Trial Plans'!B22</f>
        <v>2</v>
      </c>
      <c r="C35" s="491">
        <f>'Trial Plans'!C22</f>
        <v>21</v>
      </c>
      <c r="D35" s="491">
        <f>'Trial Plans'!D22</f>
        <v>21</v>
      </c>
      <c r="E35" s="491"/>
      <c r="F35" s="491"/>
      <c r="G35" s="565">
        <v>0</v>
      </c>
      <c r="H35" s="490">
        <v>0</v>
      </c>
      <c r="I35" s="490">
        <v>0</v>
      </c>
      <c r="J35" s="490">
        <v>0</v>
      </c>
      <c r="K35" s="455">
        <v>0</v>
      </c>
      <c r="L35" s="565">
        <v>0</v>
      </c>
      <c r="M35" s="490">
        <v>0</v>
      </c>
      <c r="N35" s="490">
        <v>0</v>
      </c>
      <c r="O35" s="490">
        <v>0</v>
      </c>
      <c r="P35" s="455">
        <v>0</v>
      </c>
      <c r="Q35" s="565">
        <v>0</v>
      </c>
      <c r="R35" s="490">
        <v>0</v>
      </c>
      <c r="S35" s="490">
        <v>0</v>
      </c>
      <c r="T35" s="490">
        <v>0</v>
      </c>
      <c r="U35" s="455">
        <v>0</v>
      </c>
      <c r="V35" s="565">
        <v>0</v>
      </c>
      <c r="W35" s="490">
        <v>0</v>
      </c>
      <c r="X35" s="490">
        <v>0</v>
      </c>
      <c r="Y35" s="490">
        <v>0</v>
      </c>
      <c r="Z35" s="455">
        <v>0</v>
      </c>
      <c r="AA35" s="565">
        <v>0</v>
      </c>
      <c r="AB35" s="490">
        <v>0</v>
      </c>
      <c r="AC35" s="490">
        <v>0</v>
      </c>
      <c r="AD35" s="490">
        <v>0</v>
      </c>
      <c r="AE35" s="455">
        <v>0</v>
      </c>
      <c r="AF35" s="491"/>
      <c r="AG35" s="565">
        <v>0</v>
      </c>
      <c r="AH35" s="490">
        <v>0</v>
      </c>
      <c r="AI35" s="490">
        <v>0</v>
      </c>
      <c r="AJ35" s="490">
        <v>0</v>
      </c>
      <c r="AK35" s="455">
        <v>0</v>
      </c>
      <c r="AL35" s="565">
        <v>0</v>
      </c>
      <c r="AM35" s="490">
        <v>0</v>
      </c>
      <c r="AN35" s="490">
        <v>0</v>
      </c>
      <c r="AO35" s="490">
        <v>0</v>
      </c>
      <c r="AP35" s="455">
        <v>0</v>
      </c>
      <c r="AQ35" s="565">
        <v>0</v>
      </c>
      <c r="AR35" s="490">
        <v>0</v>
      </c>
      <c r="AS35" s="490">
        <v>0</v>
      </c>
      <c r="AT35" s="490">
        <v>0</v>
      </c>
      <c r="AU35" s="455">
        <v>0</v>
      </c>
      <c r="AV35" s="565">
        <v>0</v>
      </c>
      <c r="AW35" s="490">
        <v>0</v>
      </c>
      <c r="AX35" s="490">
        <v>0</v>
      </c>
      <c r="AY35" s="490">
        <v>0</v>
      </c>
      <c r="AZ35" s="455">
        <v>0</v>
      </c>
      <c r="BA35" s="565">
        <v>0</v>
      </c>
      <c r="BB35" s="490">
        <v>0</v>
      </c>
      <c r="BC35" s="490">
        <v>0</v>
      </c>
      <c r="BD35" s="490">
        <v>0</v>
      </c>
      <c r="BE35" s="455">
        <v>0</v>
      </c>
      <c r="BG35" s="491">
        <f t="shared" si="18"/>
        <v>0</v>
      </c>
      <c r="BH35" s="491">
        <f t="shared" si="19"/>
        <v>0</v>
      </c>
      <c r="BI35" s="491">
        <f t="shared" si="20"/>
        <v>0</v>
      </c>
      <c r="BJ35" s="491">
        <f t="shared" si="21"/>
        <v>0</v>
      </c>
      <c r="BK35" s="491">
        <f t="shared" si="22"/>
        <v>0</v>
      </c>
      <c r="BL35" s="570">
        <f t="shared" si="23"/>
        <v>0</v>
      </c>
      <c r="BM35" s="570">
        <f t="shared" si="24"/>
        <v>0</v>
      </c>
      <c r="BN35" s="491">
        <f t="shared" si="0"/>
        <v>0</v>
      </c>
      <c r="BO35" s="491">
        <f t="shared" si="1"/>
        <v>0</v>
      </c>
      <c r="BP35" s="491">
        <f t="shared" si="2"/>
        <v>0</v>
      </c>
      <c r="BR35" s="491">
        <v>6</v>
      </c>
      <c r="BS35" s="491">
        <v>1</v>
      </c>
      <c r="BT35" s="491">
        <v>10</v>
      </c>
      <c r="BU35" s="491">
        <v>10</v>
      </c>
      <c r="BV35" s="491">
        <v>0</v>
      </c>
      <c r="BW35" s="491">
        <f t="shared" si="3"/>
        <v>0</v>
      </c>
      <c r="BX35" s="491">
        <f t="shared" si="4"/>
        <v>0.70710678118654757</v>
      </c>
      <c r="BY35" s="491">
        <f t="shared" si="5"/>
        <v>0</v>
      </c>
      <c r="BZ35" s="491">
        <v>0</v>
      </c>
      <c r="CA35" s="491">
        <f t="shared" si="6"/>
        <v>0</v>
      </c>
      <c r="CB35" s="491">
        <f t="shared" si="7"/>
        <v>0.70710678118654757</v>
      </c>
      <c r="CC35" s="491">
        <f t="shared" si="8"/>
        <v>0</v>
      </c>
      <c r="CD35" s="491">
        <v>0</v>
      </c>
      <c r="CE35" s="491">
        <f t="shared" si="9"/>
        <v>0</v>
      </c>
      <c r="CF35" s="491">
        <f t="shared" si="10"/>
        <v>0.70710678118654757</v>
      </c>
      <c r="CG35" s="491">
        <f t="shared" si="11"/>
        <v>0</v>
      </c>
      <c r="CH35" s="491">
        <v>0</v>
      </c>
      <c r="CI35" s="491">
        <f t="shared" si="12"/>
        <v>0</v>
      </c>
      <c r="CJ35" s="491">
        <f t="shared" si="13"/>
        <v>0.70710678118654757</v>
      </c>
      <c r="CK35" s="491">
        <f t="shared" si="14"/>
        <v>0</v>
      </c>
      <c r="CL35" s="491">
        <v>0</v>
      </c>
      <c r="CM35" s="491">
        <f t="shared" si="15"/>
        <v>0</v>
      </c>
      <c r="CN35" s="491">
        <f t="shared" si="16"/>
        <v>0.70710678118654757</v>
      </c>
      <c r="CO35" s="491">
        <f t="shared" si="17"/>
        <v>0</v>
      </c>
      <c r="CQ35" s="465" t="s">
        <v>353</v>
      </c>
      <c r="CR35" s="446"/>
      <c r="CS35" s="446"/>
      <c r="CT35" s="446"/>
      <c r="CU35" s="446"/>
      <c r="CV35" s="449"/>
      <c r="CW35" s="465"/>
      <c r="CX35" s="446"/>
      <c r="CY35" s="446"/>
      <c r="CZ35" s="446"/>
      <c r="DA35" s="446"/>
      <c r="DB35" s="446"/>
      <c r="DC35" s="449"/>
    </row>
    <row r="36" spans="1:107">
      <c r="A36" s="491">
        <f>'Trial Plans'!A23</f>
        <v>8</v>
      </c>
      <c r="B36" s="491">
        <f>'Trial Plans'!B23</f>
        <v>2</v>
      </c>
      <c r="C36" s="491">
        <f>'Trial Plans'!C23</f>
        <v>22</v>
      </c>
      <c r="D36" s="491">
        <f>'Trial Plans'!D23</f>
        <v>22</v>
      </c>
      <c r="E36" s="491"/>
      <c r="F36" s="491"/>
      <c r="G36" s="565"/>
      <c r="H36" s="490"/>
      <c r="I36" s="490"/>
      <c r="J36" s="490"/>
      <c r="K36" s="455"/>
      <c r="L36" s="565"/>
      <c r="M36" s="490"/>
      <c r="N36" s="490"/>
      <c r="O36" s="490"/>
      <c r="P36" s="455"/>
      <c r="Q36" s="565"/>
      <c r="R36" s="490"/>
      <c r="S36" s="490"/>
      <c r="T36" s="490"/>
      <c r="U36" s="455"/>
      <c r="V36" s="565"/>
      <c r="W36" s="490"/>
      <c r="X36" s="490"/>
      <c r="Y36" s="490"/>
      <c r="Z36" s="455"/>
      <c r="AA36" s="565"/>
      <c r="AB36" s="490"/>
      <c r="AC36" s="490"/>
      <c r="AD36" s="490"/>
      <c r="AE36" s="455"/>
      <c r="AF36" s="491"/>
      <c r="AG36" s="565"/>
      <c r="AH36" s="490"/>
      <c r="AI36" s="490"/>
      <c r="AJ36" s="490"/>
      <c r="AK36" s="455"/>
      <c r="AL36" s="565"/>
      <c r="AM36" s="490"/>
      <c r="AN36" s="490"/>
      <c r="AO36" s="490"/>
      <c r="AP36" s="455"/>
      <c r="AQ36" s="565"/>
      <c r="AR36" s="490"/>
      <c r="AS36" s="490"/>
      <c r="AT36" s="490"/>
      <c r="AU36" s="455"/>
      <c r="AV36" s="565"/>
      <c r="AW36" s="490"/>
      <c r="AX36" s="490"/>
      <c r="AY36" s="490"/>
      <c r="AZ36" s="455"/>
      <c r="BA36" s="565"/>
      <c r="BB36" s="490"/>
      <c r="BC36" s="490"/>
      <c r="BD36" s="490"/>
      <c r="BE36" s="455"/>
      <c r="BG36" s="491">
        <f t="shared" si="18"/>
        <v>0</v>
      </c>
      <c r="BH36" s="491">
        <f t="shared" si="19"/>
        <v>0</v>
      </c>
      <c r="BI36" s="491">
        <f t="shared" si="20"/>
        <v>0</v>
      </c>
      <c r="BJ36" s="491">
        <f t="shared" si="21"/>
        <v>0</v>
      </c>
      <c r="BK36" s="491">
        <f t="shared" si="22"/>
        <v>0</v>
      </c>
      <c r="BL36" s="570">
        <f t="shared" si="23"/>
        <v>0</v>
      </c>
      <c r="BM36" s="570">
        <f t="shared" si="24"/>
        <v>0</v>
      </c>
      <c r="BN36" s="491">
        <f t="shared" si="0"/>
        <v>0</v>
      </c>
      <c r="BO36" s="491">
        <f t="shared" si="1"/>
        <v>0</v>
      </c>
      <c r="BP36" s="491">
        <f t="shared" si="2"/>
        <v>0</v>
      </c>
      <c r="BR36" s="491">
        <v>6</v>
      </c>
      <c r="BS36" s="491">
        <v>2</v>
      </c>
      <c r="BT36" s="491">
        <v>26</v>
      </c>
      <c r="BU36" s="491">
        <v>26</v>
      </c>
      <c r="BV36" s="491">
        <v>5.2</v>
      </c>
      <c r="BW36" s="491">
        <f t="shared" si="3"/>
        <v>0.79239168949825389</v>
      </c>
      <c r="BX36" s="491">
        <f t="shared" si="4"/>
        <v>2.3874672772626644</v>
      </c>
      <c r="BY36" s="491">
        <f t="shared" si="5"/>
        <v>0.23005911869133103</v>
      </c>
      <c r="BZ36" s="491">
        <v>48</v>
      </c>
      <c r="CA36" s="491">
        <f t="shared" si="6"/>
        <v>1.6901960800285136</v>
      </c>
      <c r="CB36" s="491">
        <f t="shared" si="7"/>
        <v>6.9641941385920596</v>
      </c>
      <c r="CC36" s="491">
        <f t="shared" si="8"/>
        <v>0.76539282622045379</v>
      </c>
      <c r="CD36" s="491">
        <v>28.000000000000004</v>
      </c>
      <c r="CE36" s="491">
        <f t="shared" si="9"/>
        <v>1.4623979978989561</v>
      </c>
      <c r="CF36" s="491">
        <f t="shared" si="10"/>
        <v>5.3385391260156556</v>
      </c>
      <c r="CG36" s="491">
        <f t="shared" si="11"/>
        <v>0.55759882669953675</v>
      </c>
      <c r="CH36" s="491">
        <v>20</v>
      </c>
      <c r="CI36" s="491">
        <f t="shared" si="12"/>
        <v>1.3222192947339193</v>
      </c>
      <c r="CJ36" s="491">
        <f t="shared" si="13"/>
        <v>4.5276925690687087</v>
      </c>
      <c r="CK36" s="491">
        <f t="shared" si="14"/>
        <v>0.46364760900080609</v>
      </c>
      <c r="CL36" s="491">
        <v>0</v>
      </c>
      <c r="CM36" s="491">
        <f t="shared" si="15"/>
        <v>0</v>
      </c>
      <c r="CN36" s="491">
        <f t="shared" si="16"/>
        <v>0.70710678118654757</v>
      </c>
      <c r="CO36" s="491">
        <f t="shared" si="17"/>
        <v>0</v>
      </c>
      <c r="CQ36" s="465" t="s">
        <v>354</v>
      </c>
      <c r="CR36" s="446"/>
      <c r="CS36" s="446"/>
      <c r="CT36" s="446"/>
      <c r="CU36" s="446"/>
      <c r="CV36" s="449"/>
      <c r="CW36" s="465"/>
      <c r="CX36" s="446"/>
      <c r="CY36" s="446"/>
      <c r="CZ36" s="446"/>
      <c r="DA36" s="446"/>
      <c r="DB36" s="446"/>
      <c r="DC36" s="449"/>
    </row>
    <row r="37" spans="1:107">
      <c r="A37" s="491">
        <f>'Trial Plans'!A24</f>
        <v>9</v>
      </c>
      <c r="B37" s="491">
        <f>'Trial Plans'!B24</f>
        <v>2</v>
      </c>
      <c r="C37" s="491">
        <f>'Trial Plans'!C24</f>
        <v>23</v>
      </c>
      <c r="D37" s="491">
        <f>'Trial Plans'!D24</f>
        <v>23</v>
      </c>
      <c r="E37" s="491"/>
      <c r="F37" s="491"/>
      <c r="G37" s="565"/>
      <c r="H37" s="490"/>
      <c r="I37" s="490"/>
      <c r="J37" s="490"/>
      <c r="K37" s="455"/>
      <c r="L37" s="565"/>
      <c r="M37" s="490"/>
      <c r="N37" s="490"/>
      <c r="O37" s="490"/>
      <c r="P37" s="455"/>
      <c r="Q37" s="565"/>
      <c r="R37" s="490"/>
      <c r="S37" s="490"/>
      <c r="T37" s="490"/>
      <c r="U37" s="455"/>
      <c r="V37" s="565"/>
      <c r="W37" s="490"/>
      <c r="X37" s="490"/>
      <c r="Y37" s="490"/>
      <c r="Z37" s="455"/>
      <c r="AA37" s="565"/>
      <c r="AB37" s="490"/>
      <c r="AC37" s="490"/>
      <c r="AD37" s="490"/>
      <c r="AE37" s="455"/>
      <c r="AF37" s="491"/>
      <c r="AG37" s="565"/>
      <c r="AH37" s="490"/>
      <c r="AI37" s="490"/>
      <c r="AJ37" s="490"/>
      <c r="AK37" s="455"/>
      <c r="AL37" s="565"/>
      <c r="AM37" s="490"/>
      <c r="AN37" s="490"/>
      <c r="AO37" s="490"/>
      <c r="AP37" s="455"/>
      <c r="AQ37" s="565"/>
      <c r="AR37" s="490"/>
      <c r="AS37" s="490"/>
      <c r="AT37" s="490"/>
      <c r="AU37" s="455"/>
      <c r="AV37" s="565"/>
      <c r="AW37" s="490"/>
      <c r="AX37" s="490"/>
      <c r="AY37" s="490"/>
      <c r="AZ37" s="455"/>
      <c r="BA37" s="565"/>
      <c r="BB37" s="490"/>
      <c r="BC37" s="490"/>
      <c r="BD37" s="490"/>
      <c r="BE37" s="455"/>
      <c r="BG37" s="491">
        <f t="shared" si="18"/>
        <v>0</v>
      </c>
      <c r="BH37" s="491">
        <f t="shared" si="19"/>
        <v>0</v>
      </c>
      <c r="BI37" s="491">
        <f t="shared" si="20"/>
        <v>0</v>
      </c>
      <c r="BJ37" s="491">
        <f t="shared" si="21"/>
        <v>0</v>
      </c>
      <c r="BK37" s="491">
        <f t="shared" si="22"/>
        <v>0</v>
      </c>
      <c r="BL37" s="570">
        <f t="shared" si="23"/>
        <v>0</v>
      </c>
      <c r="BM37" s="570">
        <f t="shared" si="24"/>
        <v>0</v>
      </c>
      <c r="BN37" s="491">
        <f t="shared" si="0"/>
        <v>0</v>
      </c>
      <c r="BO37" s="491">
        <f t="shared" si="1"/>
        <v>0</v>
      </c>
      <c r="BP37" s="491">
        <f t="shared" si="2"/>
        <v>0</v>
      </c>
      <c r="BR37" s="491">
        <v>6</v>
      </c>
      <c r="BS37" s="491">
        <v>3</v>
      </c>
      <c r="BT37" s="491">
        <v>4</v>
      </c>
      <c r="BU37" s="491">
        <v>34</v>
      </c>
      <c r="BV37" s="491">
        <v>0</v>
      </c>
      <c r="BW37" s="491">
        <f t="shared" si="3"/>
        <v>0</v>
      </c>
      <c r="BX37" s="491">
        <f t="shared" si="4"/>
        <v>0.70710678118654757</v>
      </c>
      <c r="BY37" s="491">
        <f t="shared" si="5"/>
        <v>0</v>
      </c>
      <c r="BZ37" s="491">
        <v>0</v>
      </c>
      <c r="CA37" s="491">
        <f t="shared" si="6"/>
        <v>0</v>
      </c>
      <c r="CB37" s="491">
        <f t="shared" si="7"/>
        <v>0.70710678118654757</v>
      </c>
      <c r="CC37" s="491">
        <f t="shared" si="8"/>
        <v>0</v>
      </c>
      <c r="CD37" s="491">
        <v>0</v>
      </c>
      <c r="CE37" s="491">
        <f t="shared" si="9"/>
        <v>0</v>
      </c>
      <c r="CF37" s="491">
        <f t="shared" si="10"/>
        <v>0.70710678118654757</v>
      </c>
      <c r="CG37" s="491">
        <f t="shared" si="11"/>
        <v>0</v>
      </c>
      <c r="CH37" s="491">
        <v>0</v>
      </c>
      <c r="CI37" s="491">
        <f t="shared" si="12"/>
        <v>0</v>
      </c>
      <c r="CJ37" s="491">
        <f t="shared" si="13"/>
        <v>0.70710678118654757</v>
      </c>
      <c r="CK37" s="491">
        <f t="shared" si="14"/>
        <v>0</v>
      </c>
      <c r="CL37" s="491">
        <v>0</v>
      </c>
      <c r="CM37" s="491">
        <f t="shared" si="15"/>
        <v>0</v>
      </c>
      <c r="CN37" s="491">
        <f t="shared" si="16"/>
        <v>0.70710678118654757</v>
      </c>
      <c r="CO37" s="491">
        <f t="shared" si="17"/>
        <v>0</v>
      </c>
      <c r="CQ37" s="465" t="s">
        <v>355</v>
      </c>
      <c r="CR37" s="446"/>
      <c r="CS37" s="446"/>
      <c r="CT37" s="446"/>
      <c r="CU37" s="446"/>
      <c r="CV37" s="449"/>
      <c r="CW37" s="465"/>
      <c r="CX37" s="446"/>
      <c r="CY37" s="446"/>
      <c r="CZ37" s="446"/>
      <c r="DA37" s="446"/>
      <c r="DB37" s="446"/>
      <c r="DC37" s="449"/>
    </row>
    <row r="38" spans="1:107">
      <c r="A38" s="491">
        <f>'Trial Plans'!A25</f>
        <v>4</v>
      </c>
      <c r="B38" s="491">
        <f>'Trial Plans'!B25</f>
        <v>2</v>
      </c>
      <c r="C38" s="491">
        <f>'Trial Plans'!C25</f>
        <v>24</v>
      </c>
      <c r="D38" s="491">
        <f>'Trial Plans'!D25</f>
        <v>24</v>
      </c>
      <c r="E38" s="491">
        <v>0</v>
      </c>
      <c r="F38" s="491"/>
      <c r="G38" s="565">
        <v>0</v>
      </c>
      <c r="H38" s="490">
        <v>0</v>
      </c>
      <c r="I38" s="490">
        <v>0</v>
      </c>
      <c r="J38" s="490">
        <v>0</v>
      </c>
      <c r="K38" s="455">
        <v>0</v>
      </c>
      <c r="L38" s="565">
        <v>0</v>
      </c>
      <c r="M38" s="490">
        <v>0</v>
      </c>
      <c r="N38" s="490">
        <v>0</v>
      </c>
      <c r="O38" s="490">
        <v>0</v>
      </c>
      <c r="P38" s="455">
        <v>0</v>
      </c>
      <c r="Q38" s="565">
        <v>0</v>
      </c>
      <c r="R38" s="490">
        <v>0</v>
      </c>
      <c r="S38" s="490">
        <v>0</v>
      </c>
      <c r="T38" s="490">
        <v>0</v>
      </c>
      <c r="U38" s="455">
        <v>0</v>
      </c>
      <c r="V38" s="565">
        <v>0</v>
      </c>
      <c r="W38" s="490">
        <v>0</v>
      </c>
      <c r="X38" s="490">
        <v>0</v>
      </c>
      <c r="Y38" s="490">
        <v>0</v>
      </c>
      <c r="Z38" s="455">
        <v>0</v>
      </c>
      <c r="AA38" s="565">
        <v>0</v>
      </c>
      <c r="AB38" s="490">
        <v>0</v>
      </c>
      <c r="AC38" s="490">
        <v>0</v>
      </c>
      <c r="AD38" s="490">
        <v>0</v>
      </c>
      <c r="AE38" s="455">
        <v>0</v>
      </c>
      <c r="AF38" s="491"/>
      <c r="AG38" s="565">
        <v>0</v>
      </c>
      <c r="AH38" s="490">
        <v>0</v>
      </c>
      <c r="AI38" s="490">
        <v>0</v>
      </c>
      <c r="AJ38" s="490">
        <v>0</v>
      </c>
      <c r="AK38" s="455">
        <v>0</v>
      </c>
      <c r="AL38" s="565">
        <v>0</v>
      </c>
      <c r="AM38" s="490">
        <v>0</v>
      </c>
      <c r="AN38" s="490">
        <v>0</v>
      </c>
      <c r="AO38" s="490">
        <v>0</v>
      </c>
      <c r="AP38" s="455">
        <v>0</v>
      </c>
      <c r="AQ38" s="565">
        <v>0</v>
      </c>
      <c r="AR38" s="490">
        <v>0</v>
      </c>
      <c r="AS38" s="490">
        <v>0</v>
      </c>
      <c r="AT38" s="490">
        <v>0</v>
      </c>
      <c r="AU38" s="455">
        <v>0</v>
      </c>
      <c r="AV38" s="565">
        <v>0</v>
      </c>
      <c r="AW38" s="490">
        <v>0</v>
      </c>
      <c r="AX38" s="490">
        <v>0</v>
      </c>
      <c r="AY38" s="490">
        <v>0</v>
      </c>
      <c r="AZ38" s="455">
        <v>0</v>
      </c>
      <c r="BA38" s="565">
        <v>0</v>
      </c>
      <c r="BB38" s="490">
        <v>0</v>
      </c>
      <c r="BC38" s="490">
        <v>0</v>
      </c>
      <c r="BD38" s="490">
        <v>0</v>
      </c>
      <c r="BE38" s="455">
        <v>0</v>
      </c>
      <c r="BG38" s="491">
        <f t="shared" si="18"/>
        <v>0</v>
      </c>
      <c r="BH38" s="491">
        <f t="shared" si="19"/>
        <v>0</v>
      </c>
      <c r="BI38" s="491">
        <f t="shared" si="20"/>
        <v>0</v>
      </c>
      <c r="BJ38" s="491">
        <f t="shared" si="21"/>
        <v>0</v>
      </c>
      <c r="BK38" s="491">
        <f t="shared" si="22"/>
        <v>0</v>
      </c>
      <c r="BL38" s="570">
        <f t="shared" si="23"/>
        <v>0</v>
      </c>
      <c r="BM38" s="570">
        <f t="shared" si="24"/>
        <v>0</v>
      </c>
      <c r="BN38" s="491">
        <f t="shared" si="0"/>
        <v>0</v>
      </c>
      <c r="BO38" s="491">
        <f t="shared" si="1"/>
        <v>0</v>
      </c>
      <c r="BP38" s="491">
        <f t="shared" si="2"/>
        <v>0</v>
      </c>
      <c r="BR38" s="491">
        <v>6</v>
      </c>
      <c r="BS38" s="491">
        <v>4</v>
      </c>
      <c r="BT38" s="491">
        <v>19</v>
      </c>
      <c r="BU38" s="491">
        <v>49</v>
      </c>
      <c r="BV38" s="491">
        <v>0.04</v>
      </c>
      <c r="BW38" s="491">
        <f t="shared" si="3"/>
        <v>1.703333929878037E-2</v>
      </c>
      <c r="BX38" s="491">
        <f t="shared" si="4"/>
        <v>0.73484692283495345</v>
      </c>
      <c r="BY38" s="491">
        <f t="shared" si="5"/>
        <v>2.0001333573390494E-2</v>
      </c>
      <c r="BZ38" s="491">
        <v>4</v>
      </c>
      <c r="CA38" s="491">
        <f t="shared" si="6"/>
        <v>0.69897000433601886</v>
      </c>
      <c r="CB38" s="491">
        <f t="shared" si="7"/>
        <v>2.1213203435596424</v>
      </c>
      <c r="CC38" s="491">
        <f t="shared" si="8"/>
        <v>0.20135792079033082</v>
      </c>
      <c r="CD38" s="491">
        <v>4</v>
      </c>
      <c r="CE38" s="491">
        <f t="shared" si="9"/>
        <v>0.69897000433601886</v>
      </c>
      <c r="CF38" s="491">
        <f t="shared" si="10"/>
        <v>2.1213203435596424</v>
      </c>
      <c r="CG38" s="491">
        <f t="shared" si="11"/>
        <v>0.20135792079033082</v>
      </c>
      <c r="CH38" s="491">
        <v>0</v>
      </c>
      <c r="CI38" s="491">
        <f t="shared" si="12"/>
        <v>0</v>
      </c>
      <c r="CJ38" s="491">
        <f t="shared" si="13"/>
        <v>0.70710678118654757</v>
      </c>
      <c r="CK38" s="491">
        <f t="shared" si="14"/>
        <v>0</v>
      </c>
      <c r="CL38" s="491">
        <v>0</v>
      </c>
      <c r="CM38" s="491">
        <f t="shared" si="15"/>
        <v>0</v>
      </c>
      <c r="CN38" s="491">
        <f t="shared" si="16"/>
        <v>0.70710678118654757</v>
      </c>
      <c r="CO38" s="491">
        <f t="shared" si="17"/>
        <v>0</v>
      </c>
      <c r="CQ38" s="465" t="s">
        <v>356</v>
      </c>
      <c r="CR38" s="446"/>
      <c r="CS38" s="446"/>
      <c r="CT38" s="446"/>
      <c r="CU38" s="446"/>
      <c r="CV38" s="449"/>
      <c r="CW38" s="465"/>
      <c r="CX38" s="446"/>
      <c r="CY38" s="446"/>
      <c r="CZ38" s="446"/>
      <c r="DA38" s="446"/>
      <c r="DB38" s="446"/>
      <c r="DC38" s="449"/>
    </row>
    <row r="39" spans="1:107">
      <c r="A39" s="491">
        <f>'Trial Plans'!A26</f>
        <v>7</v>
      </c>
      <c r="B39" s="491">
        <f>'Trial Plans'!B26</f>
        <v>2</v>
      </c>
      <c r="C39" s="491">
        <f>'Trial Plans'!C26</f>
        <v>25</v>
      </c>
      <c r="D39" s="491">
        <f>'Trial Plans'!D26</f>
        <v>25</v>
      </c>
      <c r="E39" s="491"/>
      <c r="F39" s="491"/>
      <c r="G39" s="565"/>
      <c r="H39" s="490"/>
      <c r="I39" s="490"/>
      <c r="J39" s="490"/>
      <c r="K39" s="455"/>
      <c r="L39" s="565"/>
      <c r="M39" s="490"/>
      <c r="N39" s="490"/>
      <c r="O39" s="490"/>
      <c r="P39" s="455"/>
      <c r="Q39" s="565"/>
      <c r="R39" s="490"/>
      <c r="S39" s="490"/>
      <c r="T39" s="490"/>
      <c r="U39" s="455"/>
      <c r="V39" s="565"/>
      <c r="W39" s="490"/>
      <c r="X39" s="490"/>
      <c r="Y39" s="490"/>
      <c r="Z39" s="455"/>
      <c r="AA39" s="565"/>
      <c r="AB39" s="490"/>
      <c r="AC39" s="490"/>
      <c r="AD39" s="490"/>
      <c r="AE39" s="455"/>
      <c r="AF39" s="491"/>
      <c r="AG39" s="565"/>
      <c r="AH39" s="490"/>
      <c r="AI39" s="490"/>
      <c r="AJ39" s="490"/>
      <c r="AK39" s="455"/>
      <c r="AL39" s="565"/>
      <c r="AM39" s="490"/>
      <c r="AN39" s="490"/>
      <c r="AO39" s="490"/>
      <c r="AP39" s="455"/>
      <c r="AQ39" s="565"/>
      <c r="AR39" s="490"/>
      <c r="AS39" s="490"/>
      <c r="AT39" s="490"/>
      <c r="AU39" s="455"/>
      <c r="AV39" s="565"/>
      <c r="AW39" s="490"/>
      <c r="AX39" s="490"/>
      <c r="AY39" s="490"/>
      <c r="AZ39" s="455"/>
      <c r="BA39" s="565"/>
      <c r="BB39" s="490"/>
      <c r="BC39" s="490"/>
      <c r="BD39" s="490"/>
      <c r="BE39" s="455"/>
      <c r="BG39" s="491">
        <f t="shared" si="18"/>
        <v>0</v>
      </c>
      <c r="BH39" s="491">
        <f t="shared" si="19"/>
        <v>0</v>
      </c>
      <c r="BI39" s="491">
        <f t="shared" si="20"/>
        <v>0</v>
      </c>
      <c r="BJ39" s="491">
        <f t="shared" si="21"/>
        <v>0</v>
      </c>
      <c r="BK39" s="491">
        <f t="shared" si="22"/>
        <v>0</v>
      </c>
      <c r="BL39" s="570">
        <f t="shared" si="23"/>
        <v>0</v>
      </c>
      <c r="BM39" s="570">
        <f t="shared" si="24"/>
        <v>0</v>
      </c>
      <c r="BN39" s="491">
        <f t="shared" si="0"/>
        <v>0</v>
      </c>
      <c r="BO39" s="491">
        <f t="shared" si="1"/>
        <v>0</v>
      </c>
      <c r="BP39" s="491">
        <f t="shared" si="2"/>
        <v>0</v>
      </c>
      <c r="BR39" s="491"/>
      <c r="BS39" s="491"/>
      <c r="BT39" s="491"/>
      <c r="BU39" s="491"/>
      <c r="BV39" s="491"/>
      <c r="BW39" s="491"/>
      <c r="BX39" s="491"/>
      <c r="BY39" s="491"/>
      <c r="BZ39" s="491"/>
      <c r="CA39" s="491"/>
      <c r="CB39" s="491"/>
      <c r="CC39" s="491"/>
      <c r="CD39" s="491"/>
      <c r="CE39" s="491"/>
      <c r="CF39" s="491"/>
      <c r="CG39" s="491"/>
      <c r="CH39" s="491"/>
      <c r="CI39" s="491"/>
      <c r="CJ39" s="491"/>
      <c r="CK39" s="491"/>
      <c r="CL39" s="491"/>
      <c r="CQ39" s="465" t="s">
        <v>357</v>
      </c>
      <c r="CR39" s="446"/>
      <c r="CS39" s="446"/>
      <c r="CT39" s="446"/>
      <c r="CU39" s="446"/>
      <c r="CV39" s="449"/>
      <c r="CW39" s="465"/>
      <c r="CX39" s="446"/>
      <c r="CY39" s="446"/>
      <c r="CZ39" s="446"/>
      <c r="DA39" s="446"/>
      <c r="DB39" s="446"/>
      <c r="DC39" s="449"/>
    </row>
    <row r="40" spans="1:107">
      <c r="A40" s="491">
        <f>'Trial Plans'!A27</f>
        <v>6</v>
      </c>
      <c r="B40" s="491">
        <f>'Trial Plans'!B27</f>
        <v>2</v>
      </c>
      <c r="C40" s="491">
        <f>'Trial Plans'!C27</f>
        <v>26</v>
      </c>
      <c r="D40" s="491">
        <f>'Trial Plans'!D27</f>
        <v>26</v>
      </c>
      <c r="E40" s="491"/>
      <c r="F40" s="491"/>
      <c r="G40" s="565">
        <v>20</v>
      </c>
      <c r="H40" s="490">
        <v>20</v>
      </c>
      <c r="I40" s="490">
        <v>0</v>
      </c>
      <c r="J40" s="490">
        <v>0</v>
      </c>
      <c r="K40" s="455">
        <v>0</v>
      </c>
      <c r="L40" s="565">
        <v>10</v>
      </c>
      <c r="M40" s="490">
        <v>10</v>
      </c>
      <c r="N40" s="490">
        <v>5</v>
      </c>
      <c r="O40" s="490">
        <v>15</v>
      </c>
      <c r="P40" s="455">
        <v>10</v>
      </c>
      <c r="Q40" s="565">
        <v>10</v>
      </c>
      <c r="R40" s="490">
        <v>10</v>
      </c>
      <c r="S40" s="490">
        <v>10</v>
      </c>
      <c r="T40" s="490">
        <v>0</v>
      </c>
      <c r="U40" s="455">
        <v>0</v>
      </c>
      <c r="V40" s="565">
        <v>5</v>
      </c>
      <c r="W40" s="490">
        <v>5</v>
      </c>
      <c r="X40" s="490">
        <v>0</v>
      </c>
      <c r="Y40" s="490">
        <v>0</v>
      </c>
      <c r="Z40" s="455">
        <v>0</v>
      </c>
      <c r="AA40" s="565">
        <v>0</v>
      </c>
      <c r="AB40" s="490">
        <v>0</v>
      </c>
      <c r="AC40" s="490">
        <v>0</v>
      </c>
      <c r="AD40" s="490">
        <v>0</v>
      </c>
      <c r="AE40" s="455">
        <v>0</v>
      </c>
      <c r="AF40" s="491"/>
      <c r="AG40" s="565">
        <v>3</v>
      </c>
      <c r="AH40" s="490">
        <v>3</v>
      </c>
      <c r="AI40" s="490">
        <v>0</v>
      </c>
      <c r="AJ40" s="490">
        <v>0</v>
      </c>
      <c r="AK40" s="455">
        <v>0</v>
      </c>
      <c r="AL40" s="565">
        <v>3</v>
      </c>
      <c r="AM40" s="490">
        <v>3</v>
      </c>
      <c r="AN40" s="490">
        <v>3</v>
      </c>
      <c r="AO40" s="490">
        <v>3</v>
      </c>
      <c r="AP40" s="455">
        <v>3</v>
      </c>
      <c r="AQ40" s="565">
        <v>2</v>
      </c>
      <c r="AR40" s="490">
        <v>2</v>
      </c>
      <c r="AS40" s="490">
        <v>2</v>
      </c>
      <c r="AT40" s="490">
        <v>0</v>
      </c>
      <c r="AU40" s="455">
        <v>0</v>
      </c>
      <c r="AV40" s="565">
        <v>2</v>
      </c>
      <c r="AW40" s="490">
        <v>2</v>
      </c>
      <c r="AX40" s="490">
        <v>0</v>
      </c>
      <c r="AY40" s="490">
        <v>0</v>
      </c>
      <c r="AZ40" s="455">
        <v>0</v>
      </c>
      <c r="BA40" s="565">
        <v>0</v>
      </c>
      <c r="BB40" s="490">
        <v>0</v>
      </c>
      <c r="BC40" s="490">
        <v>0</v>
      </c>
      <c r="BD40" s="490">
        <v>0</v>
      </c>
      <c r="BE40" s="455">
        <v>0</v>
      </c>
      <c r="BG40" s="491">
        <f t="shared" si="18"/>
        <v>2</v>
      </c>
      <c r="BH40" s="491">
        <f t="shared" si="19"/>
        <v>5</v>
      </c>
      <c r="BI40" s="491">
        <f t="shared" si="20"/>
        <v>3</v>
      </c>
      <c r="BJ40" s="491">
        <f t="shared" si="21"/>
        <v>2</v>
      </c>
      <c r="BK40" s="491">
        <f t="shared" si="22"/>
        <v>0</v>
      </c>
      <c r="BL40" s="570">
        <f t="shared" si="23"/>
        <v>5.2</v>
      </c>
      <c r="BM40" s="570">
        <f t="shared" si="24"/>
        <v>48</v>
      </c>
      <c r="BN40" s="491">
        <f t="shared" si="0"/>
        <v>28.000000000000004</v>
      </c>
      <c r="BO40" s="491">
        <f t="shared" si="1"/>
        <v>20</v>
      </c>
      <c r="BP40" s="491">
        <f t="shared" si="2"/>
        <v>0</v>
      </c>
      <c r="BR40" s="491"/>
      <c r="BS40" s="491"/>
      <c r="BT40" s="491"/>
      <c r="BU40" s="491"/>
      <c r="BV40" s="491"/>
      <c r="BW40" s="491"/>
      <c r="BX40" s="491"/>
      <c r="BY40" s="491"/>
      <c r="BZ40" s="491"/>
      <c r="CA40" s="491"/>
      <c r="CB40" s="491"/>
      <c r="CC40" s="491"/>
      <c r="CD40" s="491"/>
      <c r="CE40" s="491"/>
      <c r="CF40" s="491"/>
      <c r="CG40" s="491"/>
      <c r="CH40" s="491"/>
      <c r="CI40" s="491"/>
      <c r="CJ40" s="491"/>
      <c r="CK40" s="491"/>
      <c r="CL40" s="491"/>
      <c r="CQ40" s="465" t="s">
        <v>358</v>
      </c>
      <c r="CR40" s="446"/>
      <c r="CS40" s="446"/>
      <c r="CT40" s="446"/>
      <c r="CU40" s="446"/>
      <c r="CV40" s="449"/>
      <c r="CW40" s="465"/>
      <c r="CX40" s="446"/>
      <c r="CY40" s="446"/>
      <c r="CZ40" s="446"/>
      <c r="DA40" s="446"/>
      <c r="DB40" s="446"/>
      <c r="DC40" s="449"/>
    </row>
    <row r="41" spans="1:107">
      <c r="A41" s="491">
        <f>'Trial Plans'!A28</f>
        <v>3</v>
      </c>
      <c r="B41" s="491">
        <f>'Trial Plans'!B28</f>
        <v>2</v>
      </c>
      <c r="C41" s="491">
        <f>'Trial Plans'!C28</f>
        <v>27</v>
      </c>
      <c r="D41" s="491">
        <f>'Trial Plans'!D28</f>
        <v>27</v>
      </c>
      <c r="E41" s="491"/>
      <c r="F41" s="491"/>
      <c r="G41" s="565">
        <v>50</v>
      </c>
      <c r="H41" s="490">
        <v>50</v>
      </c>
      <c r="I41" s="490">
        <v>30</v>
      </c>
      <c r="J41" s="490">
        <v>50</v>
      </c>
      <c r="K41" s="455">
        <v>60</v>
      </c>
      <c r="L41" s="565">
        <v>0</v>
      </c>
      <c r="M41" s="490">
        <v>0</v>
      </c>
      <c r="N41" s="490">
        <v>0</v>
      </c>
      <c r="O41" s="490">
        <v>0</v>
      </c>
      <c r="P41" s="455">
        <v>0</v>
      </c>
      <c r="Q41" s="565">
        <v>0</v>
      </c>
      <c r="R41" s="490">
        <v>0</v>
      </c>
      <c r="S41" s="490">
        <v>0</v>
      </c>
      <c r="T41" s="490">
        <v>0</v>
      </c>
      <c r="U41" s="455">
        <v>0</v>
      </c>
      <c r="V41" s="565">
        <v>0</v>
      </c>
      <c r="W41" s="490">
        <v>0</v>
      </c>
      <c r="X41" s="490">
        <v>0</v>
      </c>
      <c r="Y41" s="490">
        <v>0</v>
      </c>
      <c r="Z41" s="455">
        <v>0</v>
      </c>
      <c r="AA41" s="565">
        <v>0</v>
      </c>
      <c r="AB41" s="490">
        <v>0</v>
      </c>
      <c r="AC41" s="490">
        <v>0</v>
      </c>
      <c r="AD41" s="490">
        <v>0</v>
      </c>
      <c r="AE41" s="455">
        <v>0</v>
      </c>
      <c r="AF41" s="491"/>
      <c r="AG41" s="565">
        <v>3</v>
      </c>
      <c r="AH41" s="490">
        <v>3</v>
      </c>
      <c r="AI41" s="490">
        <v>3</v>
      </c>
      <c r="AJ41" s="490">
        <v>3</v>
      </c>
      <c r="AK41" s="455">
        <v>3</v>
      </c>
      <c r="AL41" s="565">
        <v>0</v>
      </c>
      <c r="AM41" s="490">
        <v>0</v>
      </c>
      <c r="AN41" s="490">
        <v>0</v>
      </c>
      <c r="AO41" s="490">
        <v>0</v>
      </c>
      <c r="AP41" s="455">
        <v>0</v>
      </c>
      <c r="AQ41" s="565">
        <v>0</v>
      </c>
      <c r="AR41" s="490">
        <v>0</v>
      </c>
      <c r="AS41" s="490">
        <v>0</v>
      </c>
      <c r="AT41" s="490">
        <v>0</v>
      </c>
      <c r="AU41" s="455">
        <v>0</v>
      </c>
      <c r="AV41" s="565">
        <v>0</v>
      </c>
      <c r="AW41" s="490">
        <v>0</v>
      </c>
      <c r="AX41" s="490">
        <v>0</v>
      </c>
      <c r="AY41" s="490">
        <v>0</v>
      </c>
      <c r="AZ41" s="455">
        <v>0</v>
      </c>
      <c r="BA41" s="565">
        <v>0</v>
      </c>
      <c r="BB41" s="490">
        <v>0</v>
      </c>
      <c r="BC41" s="490">
        <v>0</v>
      </c>
      <c r="BD41" s="490">
        <v>0</v>
      </c>
      <c r="BE41" s="455">
        <v>0</v>
      </c>
      <c r="BG41" s="491">
        <f t="shared" si="18"/>
        <v>5</v>
      </c>
      <c r="BH41" s="491">
        <f t="shared" si="19"/>
        <v>0</v>
      </c>
      <c r="BI41" s="491">
        <f t="shared" si="20"/>
        <v>0</v>
      </c>
      <c r="BJ41" s="491">
        <f t="shared" si="21"/>
        <v>0</v>
      </c>
      <c r="BK41" s="491">
        <f t="shared" si="22"/>
        <v>0</v>
      </c>
      <c r="BL41" s="570">
        <f t="shared" si="23"/>
        <v>9.6</v>
      </c>
      <c r="BM41" s="570">
        <f t="shared" si="24"/>
        <v>20</v>
      </c>
      <c r="BN41" s="491">
        <f t="shared" si="0"/>
        <v>20</v>
      </c>
      <c r="BO41" s="491">
        <f t="shared" si="1"/>
        <v>0</v>
      </c>
      <c r="BP41" s="491">
        <f t="shared" si="2"/>
        <v>0</v>
      </c>
      <c r="BR41" s="491"/>
      <c r="BS41" s="491"/>
      <c r="BT41" s="491"/>
      <c r="BU41" s="491"/>
      <c r="BV41" s="491"/>
      <c r="BW41" s="491"/>
      <c r="BX41" s="491"/>
      <c r="BY41" s="491"/>
      <c r="BZ41" s="491"/>
      <c r="CA41" s="491"/>
      <c r="CB41" s="491"/>
      <c r="CC41" s="491"/>
      <c r="CD41" s="491"/>
      <c r="CE41" s="491"/>
      <c r="CF41" s="491"/>
      <c r="CG41" s="491"/>
      <c r="CH41" s="491"/>
      <c r="CI41" s="491"/>
      <c r="CJ41" s="491"/>
      <c r="CK41" s="491"/>
      <c r="CL41" s="491"/>
      <c r="CQ41" s="465" t="s">
        <v>359</v>
      </c>
      <c r="CR41" s="446"/>
      <c r="CS41" s="446"/>
      <c r="CT41" s="446"/>
      <c r="CU41" s="446"/>
      <c r="CV41" s="449"/>
      <c r="CW41" s="465"/>
      <c r="CX41" s="446"/>
      <c r="CY41" s="446"/>
      <c r="CZ41" s="446"/>
      <c r="DA41" s="446"/>
      <c r="DB41" s="446"/>
      <c r="DC41" s="449"/>
    </row>
    <row r="42" spans="1:107">
      <c r="A42" s="491">
        <f>'Trial Plans'!A29</f>
        <v>5</v>
      </c>
      <c r="B42" s="491">
        <f>'Trial Plans'!B29</f>
        <v>2</v>
      </c>
      <c r="C42" s="491">
        <f>'Trial Plans'!C29</f>
        <v>28</v>
      </c>
      <c r="D42" s="491">
        <f>'Trial Plans'!D29</f>
        <v>28</v>
      </c>
      <c r="E42" s="491">
        <v>0</v>
      </c>
      <c r="F42" s="491"/>
      <c r="G42" s="565">
        <v>20</v>
      </c>
      <c r="H42" s="490">
        <v>20</v>
      </c>
      <c r="I42" s="490">
        <v>20</v>
      </c>
      <c r="J42" s="490">
        <v>20</v>
      </c>
      <c r="K42" s="455">
        <v>0</v>
      </c>
      <c r="L42" s="565">
        <v>0</v>
      </c>
      <c r="M42" s="490">
        <v>0</v>
      </c>
      <c r="N42" s="490">
        <v>0</v>
      </c>
      <c r="O42" s="490">
        <v>0</v>
      </c>
      <c r="P42" s="455">
        <v>0</v>
      </c>
      <c r="Q42" s="565">
        <v>0</v>
      </c>
      <c r="R42" s="490">
        <v>0</v>
      </c>
      <c r="S42" s="490">
        <v>0</v>
      </c>
      <c r="T42" s="490">
        <v>0</v>
      </c>
      <c r="U42" s="455">
        <v>0</v>
      </c>
      <c r="V42" s="565">
        <v>0</v>
      </c>
      <c r="W42" s="490">
        <v>0</v>
      </c>
      <c r="X42" s="490">
        <v>0</v>
      </c>
      <c r="Y42" s="490">
        <v>0</v>
      </c>
      <c r="Z42" s="455">
        <v>0</v>
      </c>
      <c r="AA42" s="565">
        <v>0</v>
      </c>
      <c r="AB42" s="490">
        <v>0</v>
      </c>
      <c r="AC42" s="490">
        <v>0</v>
      </c>
      <c r="AD42" s="490">
        <v>0</v>
      </c>
      <c r="AE42" s="455">
        <v>0</v>
      </c>
      <c r="AF42" s="491"/>
      <c r="AG42" s="565">
        <v>3</v>
      </c>
      <c r="AH42" s="490">
        <v>3</v>
      </c>
      <c r="AI42" s="490">
        <v>2</v>
      </c>
      <c r="AJ42" s="490">
        <v>2</v>
      </c>
      <c r="AK42" s="455">
        <v>0</v>
      </c>
      <c r="AL42" s="565">
        <v>0</v>
      </c>
      <c r="AM42" s="490">
        <v>0</v>
      </c>
      <c r="AN42" s="490">
        <v>0</v>
      </c>
      <c r="AO42" s="490">
        <v>0</v>
      </c>
      <c r="AP42" s="455">
        <v>0</v>
      </c>
      <c r="AQ42" s="565">
        <v>0</v>
      </c>
      <c r="AR42" s="490">
        <v>0</v>
      </c>
      <c r="AS42" s="490">
        <v>0</v>
      </c>
      <c r="AT42" s="490">
        <v>0</v>
      </c>
      <c r="AU42" s="455">
        <v>0</v>
      </c>
      <c r="AV42" s="565">
        <v>0</v>
      </c>
      <c r="AW42" s="490">
        <v>0</v>
      </c>
      <c r="AX42" s="490">
        <v>0</v>
      </c>
      <c r="AY42" s="490">
        <v>0</v>
      </c>
      <c r="AZ42" s="455">
        <v>0</v>
      </c>
      <c r="BA42" s="565">
        <v>0</v>
      </c>
      <c r="BB42" s="490">
        <v>0</v>
      </c>
      <c r="BC42" s="490">
        <v>0</v>
      </c>
      <c r="BD42" s="490">
        <v>0</v>
      </c>
      <c r="BE42" s="455">
        <v>0</v>
      </c>
      <c r="BG42" s="491">
        <f t="shared" si="18"/>
        <v>4</v>
      </c>
      <c r="BH42" s="491">
        <f t="shared" si="19"/>
        <v>0</v>
      </c>
      <c r="BI42" s="491">
        <f t="shared" si="20"/>
        <v>0</v>
      </c>
      <c r="BJ42" s="491">
        <f t="shared" si="21"/>
        <v>0</v>
      </c>
      <c r="BK42" s="491">
        <f t="shared" si="22"/>
        <v>0</v>
      </c>
      <c r="BL42" s="570">
        <f t="shared" si="23"/>
        <v>3.2</v>
      </c>
      <c r="BM42" s="570">
        <f t="shared" si="24"/>
        <v>16</v>
      </c>
      <c r="BN42" s="491">
        <f t="shared" si="0"/>
        <v>8</v>
      </c>
      <c r="BO42" s="491">
        <f t="shared" si="1"/>
        <v>8</v>
      </c>
      <c r="BP42" s="491">
        <f t="shared" si="2"/>
        <v>0</v>
      </c>
      <c r="BR42" s="491"/>
      <c r="BS42" s="491"/>
      <c r="BT42" s="491"/>
      <c r="BU42" s="491"/>
      <c r="BV42" s="491"/>
      <c r="BW42" s="491"/>
      <c r="BX42" s="491"/>
      <c r="BY42" s="491"/>
      <c r="BZ42" s="491"/>
      <c r="CA42" s="491"/>
      <c r="CB42" s="491"/>
      <c r="CC42" s="491"/>
      <c r="CD42" s="491"/>
      <c r="CE42" s="491"/>
      <c r="CF42" s="491"/>
      <c r="CG42" s="491"/>
      <c r="CH42" s="491"/>
      <c r="CI42" s="491"/>
      <c r="CJ42" s="491"/>
      <c r="CK42" s="491"/>
      <c r="CL42" s="491"/>
      <c r="CQ42" s="465" t="s">
        <v>360</v>
      </c>
      <c r="CR42" s="446"/>
      <c r="CS42" s="446"/>
      <c r="CT42" s="446"/>
      <c r="CU42" s="446"/>
      <c r="CV42" s="449"/>
      <c r="CW42" s="465"/>
      <c r="CX42" s="446"/>
      <c r="CY42" s="446"/>
      <c r="CZ42" s="446"/>
      <c r="DA42" s="446"/>
      <c r="DB42" s="446"/>
      <c r="DC42" s="449"/>
    </row>
    <row r="43" spans="1:107">
      <c r="A43" s="491">
        <f>'Trial Plans'!A30</f>
        <v>2</v>
      </c>
      <c r="B43" s="491">
        <f>'Trial Plans'!B30</f>
        <v>2</v>
      </c>
      <c r="C43" s="491">
        <f>'Trial Plans'!C30</f>
        <v>29</v>
      </c>
      <c r="D43" s="491">
        <f>'Trial Plans'!D30</f>
        <v>29</v>
      </c>
      <c r="E43" s="491"/>
      <c r="F43" s="491"/>
      <c r="G43" s="565">
        <v>50</v>
      </c>
      <c r="H43" s="490">
        <v>50</v>
      </c>
      <c r="I43" s="490">
        <v>50</v>
      </c>
      <c r="J43" s="490">
        <v>60</v>
      </c>
      <c r="K43" s="455">
        <v>0</v>
      </c>
      <c r="L43" s="565">
        <v>60</v>
      </c>
      <c r="M43" s="490">
        <v>60</v>
      </c>
      <c r="N43" s="490">
        <v>70</v>
      </c>
      <c r="O43" s="490">
        <v>80</v>
      </c>
      <c r="P43" s="455">
        <v>20</v>
      </c>
      <c r="Q43" s="565">
        <v>60</v>
      </c>
      <c r="R43" s="490">
        <v>40</v>
      </c>
      <c r="S43" s="490">
        <v>40</v>
      </c>
      <c r="T43" s="490">
        <v>60</v>
      </c>
      <c r="U43" s="455">
        <v>80</v>
      </c>
      <c r="V43" s="565">
        <v>1</v>
      </c>
      <c r="W43" s="490">
        <v>0</v>
      </c>
      <c r="X43" s="490">
        <v>0</v>
      </c>
      <c r="Y43" s="490">
        <v>0</v>
      </c>
      <c r="Z43" s="455">
        <v>0</v>
      </c>
      <c r="AA43" s="565">
        <v>50</v>
      </c>
      <c r="AB43" s="490">
        <v>50</v>
      </c>
      <c r="AC43" s="490">
        <v>50</v>
      </c>
      <c r="AD43" s="490">
        <v>30</v>
      </c>
      <c r="AE43" s="455">
        <v>60</v>
      </c>
      <c r="AF43" s="491"/>
      <c r="AG43" s="565">
        <v>3</v>
      </c>
      <c r="AH43" s="490">
        <v>3</v>
      </c>
      <c r="AI43" s="490">
        <v>3</v>
      </c>
      <c r="AJ43" s="490">
        <v>3</v>
      </c>
      <c r="AK43" s="455">
        <v>0</v>
      </c>
      <c r="AL43" s="565">
        <v>3</v>
      </c>
      <c r="AM43" s="490">
        <v>3</v>
      </c>
      <c r="AN43" s="490">
        <v>3</v>
      </c>
      <c r="AO43" s="490">
        <v>2</v>
      </c>
      <c r="AP43" s="455">
        <v>2</v>
      </c>
      <c r="AQ43" s="565">
        <v>2</v>
      </c>
      <c r="AR43" s="490">
        <v>2</v>
      </c>
      <c r="AS43" s="490">
        <v>2</v>
      </c>
      <c r="AT43" s="490">
        <v>2</v>
      </c>
      <c r="AU43" s="455">
        <v>2</v>
      </c>
      <c r="AV43" s="565">
        <v>2</v>
      </c>
      <c r="AW43" s="490">
        <v>0</v>
      </c>
      <c r="AX43" s="490">
        <v>0</v>
      </c>
      <c r="AY43" s="490">
        <v>0</v>
      </c>
      <c r="AZ43" s="455">
        <v>0</v>
      </c>
      <c r="BA43" s="565">
        <v>3</v>
      </c>
      <c r="BB43" s="490">
        <v>3</v>
      </c>
      <c r="BC43" s="490">
        <v>2</v>
      </c>
      <c r="BD43" s="490">
        <v>2</v>
      </c>
      <c r="BE43" s="455">
        <v>2</v>
      </c>
      <c r="BG43" s="491">
        <f t="shared" si="18"/>
        <v>4</v>
      </c>
      <c r="BH43" s="491">
        <f t="shared" si="19"/>
        <v>5</v>
      </c>
      <c r="BI43" s="491">
        <f t="shared" si="20"/>
        <v>5</v>
      </c>
      <c r="BJ43" s="491">
        <f t="shared" si="21"/>
        <v>1</v>
      </c>
      <c r="BK43" s="491">
        <f t="shared" si="22"/>
        <v>5</v>
      </c>
      <c r="BL43" s="570">
        <f t="shared" si="23"/>
        <v>40.840000000000003</v>
      </c>
      <c r="BM43" s="570">
        <f t="shared" si="24"/>
        <v>80</v>
      </c>
      <c r="BN43" s="491">
        <f t="shared" si="0"/>
        <v>36</v>
      </c>
      <c r="BO43" s="491">
        <f t="shared" si="1"/>
        <v>44</v>
      </c>
      <c r="BP43" s="491">
        <f t="shared" si="2"/>
        <v>0</v>
      </c>
      <c r="BR43" s="491"/>
      <c r="BS43" s="491"/>
      <c r="BT43" s="491"/>
      <c r="BU43" s="491"/>
      <c r="BV43" s="491"/>
      <c r="BW43" s="491"/>
      <c r="BX43" s="491"/>
      <c r="BY43" s="491"/>
      <c r="BZ43" s="491"/>
      <c r="CA43" s="491"/>
      <c r="CB43" s="491"/>
      <c r="CC43" s="491"/>
      <c r="CD43" s="491"/>
      <c r="CE43" s="491"/>
      <c r="CF43" s="491"/>
      <c r="CG43" s="491"/>
      <c r="CH43" s="491"/>
      <c r="CI43" s="491"/>
      <c r="CJ43" s="491"/>
      <c r="CK43" s="491"/>
      <c r="CL43" s="491"/>
      <c r="CQ43" s="465" t="s">
        <v>361</v>
      </c>
      <c r="CR43" s="446"/>
      <c r="CS43" s="446"/>
      <c r="CT43" s="446"/>
      <c r="CU43" s="446"/>
      <c r="CV43" s="449"/>
      <c r="CW43" s="465"/>
      <c r="CX43" s="446"/>
      <c r="CY43" s="446"/>
      <c r="CZ43" s="446"/>
      <c r="DA43" s="446"/>
      <c r="DB43" s="446"/>
      <c r="DC43" s="449"/>
    </row>
    <row r="44" spans="1:107">
      <c r="A44" s="491">
        <f>'Trial Plans'!A31</f>
        <v>10</v>
      </c>
      <c r="B44" s="491">
        <f>'Trial Plans'!B31</f>
        <v>2</v>
      </c>
      <c r="C44" s="491">
        <f>'Trial Plans'!C31</f>
        <v>30</v>
      </c>
      <c r="D44" s="491">
        <f>'Trial Plans'!D31</f>
        <v>30</v>
      </c>
      <c r="E44" s="491"/>
      <c r="F44" s="491"/>
      <c r="G44" s="565"/>
      <c r="H44" s="490"/>
      <c r="I44" s="490"/>
      <c r="J44" s="490"/>
      <c r="K44" s="455"/>
      <c r="L44" s="565"/>
      <c r="M44" s="490"/>
      <c r="N44" s="490"/>
      <c r="O44" s="490"/>
      <c r="P44" s="455"/>
      <c r="Q44" s="565"/>
      <c r="R44" s="490"/>
      <c r="S44" s="490"/>
      <c r="T44" s="490"/>
      <c r="U44" s="455"/>
      <c r="V44" s="565"/>
      <c r="W44" s="490"/>
      <c r="X44" s="490"/>
      <c r="Y44" s="490"/>
      <c r="Z44" s="455"/>
      <c r="AA44" s="565"/>
      <c r="AB44" s="490"/>
      <c r="AC44" s="490"/>
      <c r="AD44" s="490"/>
      <c r="AE44" s="455"/>
      <c r="AF44" s="491"/>
      <c r="AG44" s="565"/>
      <c r="AH44" s="490"/>
      <c r="AI44" s="490"/>
      <c r="AJ44" s="490"/>
      <c r="AK44" s="455"/>
      <c r="AL44" s="565"/>
      <c r="AM44" s="490"/>
      <c r="AN44" s="490"/>
      <c r="AO44" s="490"/>
      <c r="AP44" s="455"/>
      <c r="AQ44" s="565"/>
      <c r="AR44" s="490"/>
      <c r="AS44" s="490"/>
      <c r="AT44" s="490"/>
      <c r="AU44" s="455"/>
      <c r="AV44" s="565"/>
      <c r="AW44" s="490"/>
      <c r="AX44" s="490"/>
      <c r="AY44" s="490"/>
      <c r="AZ44" s="455"/>
      <c r="BA44" s="565"/>
      <c r="BB44" s="490"/>
      <c r="BC44" s="490"/>
      <c r="BD44" s="490"/>
      <c r="BE44" s="455"/>
      <c r="BG44" s="491">
        <f t="shared" si="18"/>
        <v>0</v>
      </c>
      <c r="BH44" s="491">
        <f t="shared" si="19"/>
        <v>0</v>
      </c>
      <c r="BI44" s="491">
        <f t="shared" si="20"/>
        <v>0</v>
      </c>
      <c r="BJ44" s="491">
        <f t="shared" si="21"/>
        <v>0</v>
      </c>
      <c r="BK44" s="491">
        <f t="shared" si="22"/>
        <v>0</v>
      </c>
      <c r="BL44" s="570">
        <f t="shared" si="23"/>
        <v>0</v>
      </c>
      <c r="BM44" s="570">
        <f t="shared" si="24"/>
        <v>0</v>
      </c>
      <c r="BN44" s="491">
        <f t="shared" si="0"/>
        <v>0</v>
      </c>
      <c r="BO44" s="491">
        <f t="shared" si="1"/>
        <v>0</v>
      </c>
      <c r="BP44" s="491">
        <f t="shared" si="2"/>
        <v>0</v>
      </c>
      <c r="BR44" s="491"/>
      <c r="BS44" s="491"/>
      <c r="BT44" s="491"/>
      <c r="BU44" s="491"/>
      <c r="BV44" s="491"/>
      <c r="BW44" s="491"/>
      <c r="BX44" s="491"/>
      <c r="BY44" s="491"/>
      <c r="BZ44" s="491"/>
      <c r="CA44" s="491"/>
      <c r="CB44" s="491"/>
      <c r="CC44" s="491"/>
      <c r="CD44" s="491"/>
      <c r="CE44" s="491"/>
      <c r="CF44" s="491"/>
      <c r="CG44" s="491"/>
      <c r="CH44" s="491"/>
      <c r="CI44" s="491"/>
      <c r="CJ44" s="491"/>
      <c r="CK44" s="491"/>
      <c r="CL44" s="491"/>
      <c r="CQ44" s="465" t="s">
        <v>362</v>
      </c>
      <c r="CR44" s="446"/>
      <c r="CS44" s="446"/>
      <c r="CT44" s="446"/>
      <c r="CU44" s="446"/>
      <c r="CV44" s="449"/>
      <c r="CW44" s="465"/>
      <c r="CX44" s="446"/>
      <c r="CY44" s="446"/>
      <c r="CZ44" s="446"/>
      <c r="DA44" s="446"/>
      <c r="DB44" s="446"/>
      <c r="DC44" s="449"/>
    </row>
    <row r="45" spans="1:107" ht="15" thickBot="1">
      <c r="A45" s="491">
        <f>'Trial Plans'!A32</f>
        <v>2</v>
      </c>
      <c r="B45" s="491">
        <f>'Trial Plans'!B32</f>
        <v>3</v>
      </c>
      <c r="C45" s="491">
        <f>'Trial Plans'!C32</f>
        <v>1</v>
      </c>
      <c r="D45" s="491">
        <f>'Trial Plans'!D32</f>
        <v>31</v>
      </c>
      <c r="E45" s="491"/>
      <c r="F45" s="491"/>
      <c r="G45" s="565">
        <v>1</v>
      </c>
      <c r="H45" s="490">
        <v>0</v>
      </c>
      <c r="I45" s="490">
        <v>0</v>
      </c>
      <c r="J45" s="490">
        <v>0</v>
      </c>
      <c r="K45" s="455">
        <v>0</v>
      </c>
      <c r="L45" s="565">
        <v>0</v>
      </c>
      <c r="M45" s="490">
        <v>0</v>
      </c>
      <c r="N45" s="490">
        <v>0</v>
      </c>
      <c r="O45" s="490">
        <v>0</v>
      </c>
      <c r="P45" s="455">
        <v>0</v>
      </c>
      <c r="Q45" s="565">
        <v>0</v>
      </c>
      <c r="R45" s="490">
        <v>0</v>
      </c>
      <c r="S45" s="490">
        <v>0</v>
      </c>
      <c r="T45" s="490">
        <v>0</v>
      </c>
      <c r="U45" s="455">
        <v>0</v>
      </c>
      <c r="V45" s="565">
        <v>0</v>
      </c>
      <c r="W45" s="490">
        <v>0</v>
      </c>
      <c r="X45" s="490">
        <v>0</v>
      </c>
      <c r="Y45" s="490">
        <v>0</v>
      </c>
      <c r="Z45" s="455">
        <v>0</v>
      </c>
      <c r="AA45" s="565">
        <v>0</v>
      </c>
      <c r="AB45" s="490">
        <v>0</v>
      </c>
      <c r="AC45" s="490">
        <v>0</v>
      </c>
      <c r="AD45" s="490">
        <v>0</v>
      </c>
      <c r="AE45" s="455">
        <v>0</v>
      </c>
      <c r="AF45" s="491"/>
      <c r="AG45" s="565">
        <v>3</v>
      </c>
      <c r="AH45" s="490">
        <v>0</v>
      </c>
      <c r="AI45" s="490">
        <v>0</v>
      </c>
      <c r="AJ45" s="490">
        <v>0</v>
      </c>
      <c r="AK45" s="455">
        <v>0</v>
      </c>
      <c r="AL45" s="565">
        <v>0</v>
      </c>
      <c r="AM45" s="490">
        <v>0</v>
      </c>
      <c r="AN45" s="490">
        <v>0</v>
      </c>
      <c r="AO45" s="490">
        <v>0</v>
      </c>
      <c r="AP45" s="455">
        <v>0</v>
      </c>
      <c r="AQ45" s="565">
        <v>0</v>
      </c>
      <c r="AR45" s="490">
        <v>0</v>
      </c>
      <c r="AS45" s="490">
        <v>0</v>
      </c>
      <c r="AT45" s="490">
        <v>0</v>
      </c>
      <c r="AU45" s="455">
        <v>0</v>
      </c>
      <c r="AV45" s="565">
        <v>0</v>
      </c>
      <c r="AW45" s="490">
        <v>0</v>
      </c>
      <c r="AX45" s="490">
        <v>0</v>
      </c>
      <c r="AY45" s="490">
        <v>0</v>
      </c>
      <c r="AZ45" s="455">
        <v>0</v>
      </c>
      <c r="BA45" s="565">
        <v>0</v>
      </c>
      <c r="BB45" s="490">
        <v>0</v>
      </c>
      <c r="BC45" s="490">
        <v>0</v>
      </c>
      <c r="BD45" s="490">
        <v>0</v>
      </c>
      <c r="BE45" s="455">
        <v>0</v>
      </c>
      <c r="BG45" s="491">
        <f t="shared" si="18"/>
        <v>1</v>
      </c>
      <c r="BH45" s="491">
        <f t="shared" si="19"/>
        <v>0</v>
      </c>
      <c r="BI45" s="491">
        <f t="shared" si="20"/>
        <v>0</v>
      </c>
      <c r="BJ45" s="491">
        <f t="shared" si="21"/>
        <v>0</v>
      </c>
      <c r="BK45" s="491">
        <f t="shared" si="22"/>
        <v>0</v>
      </c>
      <c r="BL45" s="570">
        <f t="shared" si="23"/>
        <v>0.04</v>
      </c>
      <c r="BM45" s="570">
        <f t="shared" si="24"/>
        <v>4</v>
      </c>
      <c r="BN45" s="491">
        <f t="shared" si="0"/>
        <v>4</v>
      </c>
      <c r="BO45" s="491">
        <f t="shared" si="1"/>
        <v>0</v>
      </c>
      <c r="BP45" s="491">
        <f t="shared" si="2"/>
        <v>0</v>
      </c>
      <c r="BR45" s="491"/>
      <c r="BS45" s="491"/>
      <c r="BT45" s="491"/>
      <c r="BU45" s="491"/>
      <c r="BV45" s="491"/>
      <c r="BW45" s="491"/>
      <c r="BX45" s="491"/>
      <c r="BY45" s="491"/>
      <c r="BZ45" s="491"/>
      <c r="CA45" s="491"/>
      <c r="CB45" s="491"/>
      <c r="CC45" s="491"/>
      <c r="CD45" s="491"/>
      <c r="CE45" s="491"/>
      <c r="CF45" s="491"/>
      <c r="CG45" s="491"/>
      <c r="CH45" s="491"/>
      <c r="CI45" s="491"/>
      <c r="CJ45" s="491"/>
      <c r="CK45" s="491"/>
      <c r="CL45" s="491"/>
      <c r="CQ45" s="466"/>
      <c r="CR45" s="452"/>
      <c r="CS45" s="452"/>
      <c r="CT45" s="452"/>
      <c r="CU45" s="452"/>
      <c r="CV45" s="457"/>
      <c r="CW45" s="466"/>
      <c r="CX45" s="452"/>
      <c r="CY45" s="452"/>
      <c r="CZ45" s="452"/>
      <c r="DA45" s="452"/>
      <c r="DB45" s="452"/>
      <c r="DC45" s="457"/>
    </row>
    <row r="46" spans="1:107">
      <c r="A46" s="491">
        <f>'Trial Plans'!A33</f>
        <v>7</v>
      </c>
      <c r="B46" s="491">
        <f>'Trial Plans'!B33</f>
        <v>3</v>
      </c>
      <c r="C46" s="491">
        <f>'Trial Plans'!C33</f>
        <v>2</v>
      </c>
      <c r="D46" s="491">
        <f>'Trial Plans'!D33</f>
        <v>32</v>
      </c>
      <c r="E46" s="491"/>
      <c r="F46" s="491"/>
      <c r="G46" s="565"/>
      <c r="H46" s="490"/>
      <c r="I46" s="490"/>
      <c r="J46" s="490"/>
      <c r="K46" s="455"/>
      <c r="L46" s="565"/>
      <c r="M46" s="490"/>
      <c r="N46" s="490"/>
      <c r="O46" s="490"/>
      <c r="P46" s="455"/>
      <c r="Q46" s="565"/>
      <c r="R46" s="490"/>
      <c r="S46" s="490"/>
      <c r="T46" s="490"/>
      <c r="U46" s="455"/>
      <c r="V46" s="565"/>
      <c r="W46" s="490"/>
      <c r="X46" s="490"/>
      <c r="Y46" s="490"/>
      <c r="Z46" s="455"/>
      <c r="AA46" s="565"/>
      <c r="AB46" s="490"/>
      <c r="AC46" s="490"/>
      <c r="AD46" s="490"/>
      <c r="AE46" s="455"/>
      <c r="AF46" s="491"/>
      <c r="AG46" s="565"/>
      <c r="AH46" s="490"/>
      <c r="AI46" s="490"/>
      <c r="AJ46" s="490"/>
      <c r="AK46" s="455"/>
      <c r="AL46" s="565"/>
      <c r="AM46" s="490"/>
      <c r="AN46" s="490"/>
      <c r="AO46" s="490"/>
      <c r="AP46" s="455"/>
      <c r="AQ46" s="565"/>
      <c r="AR46" s="490"/>
      <c r="AS46" s="490"/>
      <c r="AT46" s="490"/>
      <c r="AU46" s="455"/>
      <c r="AV46" s="565"/>
      <c r="AW46" s="490"/>
      <c r="AX46" s="490"/>
      <c r="AY46" s="490"/>
      <c r="AZ46" s="455"/>
      <c r="BA46" s="565"/>
      <c r="BB46" s="490"/>
      <c r="BC46" s="490"/>
      <c r="BD46" s="490"/>
      <c r="BE46" s="455"/>
      <c r="BG46" s="491">
        <f t="shared" si="18"/>
        <v>0</v>
      </c>
      <c r="BH46" s="491">
        <f t="shared" si="19"/>
        <v>0</v>
      </c>
      <c r="BI46" s="491">
        <f t="shared" si="20"/>
        <v>0</v>
      </c>
      <c r="BJ46" s="491">
        <f t="shared" si="21"/>
        <v>0</v>
      </c>
      <c r="BK46" s="491">
        <f t="shared" si="22"/>
        <v>0</v>
      </c>
      <c r="BL46" s="570">
        <f t="shared" si="23"/>
        <v>0</v>
      </c>
      <c r="BM46" s="570">
        <f t="shared" si="24"/>
        <v>0</v>
      </c>
      <c r="BN46" s="491">
        <f t="shared" si="0"/>
        <v>0</v>
      </c>
      <c r="BO46" s="491">
        <f t="shared" si="1"/>
        <v>0</v>
      </c>
      <c r="BP46" s="491">
        <f t="shared" si="2"/>
        <v>0</v>
      </c>
      <c r="BR46" s="491"/>
      <c r="BS46" s="491"/>
      <c r="BT46" s="491"/>
      <c r="BU46" s="491"/>
      <c r="BV46" s="491"/>
      <c r="BW46" s="491"/>
      <c r="BX46" s="491"/>
      <c r="BY46" s="491"/>
      <c r="BZ46" s="491"/>
      <c r="CA46" s="491"/>
      <c r="CB46" s="491"/>
      <c r="CC46" s="491"/>
      <c r="CD46" s="491"/>
      <c r="CE46" s="491"/>
      <c r="CF46" s="491"/>
      <c r="CG46" s="491"/>
      <c r="CH46" s="491"/>
      <c r="CI46" s="491"/>
      <c r="CJ46" s="491"/>
      <c r="CK46" s="491"/>
      <c r="CL46" s="491"/>
      <c r="CQ46" s="463" t="s">
        <v>363</v>
      </c>
      <c r="CR46" s="448"/>
      <c r="CS46" s="448"/>
      <c r="CT46" s="448"/>
      <c r="CU46" s="448"/>
      <c r="CV46" s="464"/>
      <c r="CW46" s="463" t="s">
        <v>421</v>
      </c>
      <c r="CX46" s="448"/>
      <c r="CY46" s="448"/>
      <c r="CZ46" s="448"/>
      <c r="DA46" s="448"/>
      <c r="DB46" s="448"/>
      <c r="DC46" s="464"/>
    </row>
    <row r="47" spans="1:107">
      <c r="A47" s="491">
        <f>'Trial Plans'!A34</f>
        <v>3</v>
      </c>
      <c r="B47" s="491">
        <f>'Trial Plans'!B34</f>
        <v>3</v>
      </c>
      <c r="C47" s="491">
        <f>'Trial Plans'!C34</f>
        <v>3</v>
      </c>
      <c r="D47" s="491">
        <f>'Trial Plans'!D34</f>
        <v>33</v>
      </c>
      <c r="E47" s="491"/>
      <c r="F47" s="491"/>
      <c r="G47" s="565">
        <v>1</v>
      </c>
      <c r="H47" s="490">
        <v>0</v>
      </c>
      <c r="I47" s="490">
        <v>0</v>
      </c>
      <c r="J47" s="490">
        <v>0</v>
      </c>
      <c r="K47" s="455">
        <v>0</v>
      </c>
      <c r="L47" s="565">
        <v>0</v>
      </c>
      <c r="M47" s="490">
        <v>0</v>
      </c>
      <c r="N47" s="490">
        <v>0</v>
      </c>
      <c r="O47" s="490">
        <v>0</v>
      </c>
      <c r="P47" s="455">
        <v>0</v>
      </c>
      <c r="Q47" s="565">
        <v>0</v>
      </c>
      <c r="R47" s="490">
        <v>0</v>
      </c>
      <c r="S47" s="490">
        <v>0</v>
      </c>
      <c r="T47" s="490">
        <v>0</v>
      </c>
      <c r="U47" s="455">
        <v>0</v>
      </c>
      <c r="V47" s="565">
        <v>0</v>
      </c>
      <c r="W47" s="490">
        <v>0</v>
      </c>
      <c r="X47" s="490">
        <v>0</v>
      </c>
      <c r="Y47" s="490">
        <v>0</v>
      </c>
      <c r="Z47" s="455">
        <v>0</v>
      </c>
      <c r="AA47" s="565">
        <v>0</v>
      </c>
      <c r="AB47" s="490">
        <v>0</v>
      </c>
      <c r="AC47" s="490">
        <v>0</v>
      </c>
      <c r="AD47" s="490">
        <v>0</v>
      </c>
      <c r="AE47" s="455">
        <v>0</v>
      </c>
      <c r="AF47" s="491"/>
      <c r="AG47" s="565">
        <v>3</v>
      </c>
      <c r="AH47" s="490">
        <v>0</v>
      </c>
      <c r="AI47" s="490">
        <v>0</v>
      </c>
      <c r="AJ47" s="490">
        <v>0</v>
      </c>
      <c r="AK47" s="455">
        <v>0</v>
      </c>
      <c r="AL47" s="565">
        <v>0</v>
      </c>
      <c r="AM47" s="490">
        <v>0</v>
      </c>
      <c r="AN47" s="490">
        <v>0</v>
      </c>
      <c r="AO47" s="490">
        <v>0</v>
      </c>
      <c r="AP47" s="455">
        <v>0</v>
      </c>
      <c r="AQ47" s="565">
        <v>0</v>
      </c>
      <c r="AR47" s="490">
        <v>0</v>
      </c>
      <c r="AS47" s="490">
        <v>0</v>
      </c>
      <c r="AT47" s="490">
        <v>0</v>
      </c>
      <c r="AU47" s="455">
        <v>0</v>
      </c>
      <c r="AV47" s="565">
        <v>0</v>
      </c>
      <c r="AW47" s="490">
        <v>0</v>
      </c>
      <c r="AX47" s="490">
        <v>0</v>
      </c>
      <c r="AY47" s="490">
        <v>0</v>
      </c>
      <c r="AZ47" s="455">
        <v>0</v>
      </c>
      <c r="BA47" s="565">
        <v>0</v>
      </c>
      <c r="BB47" s="490">
        <v>0</v>
      </c>
      <c r="BC47" s="490">
        <v>0</v>
      </c>
      <c r="BD47" s="490">
        <v>0</v>
      </c>
      <c r="BE47" s="455">
        <v>0</v>
      </c>
      <c r="BG47" s="491">
        <f t="shared" si="18"/>
        <v>1</v>
      </c>
      <c r="BH47" s="491">
        <f t="shared" si="19"/>
        <v>0</v>
      </c>
      <c r="BI47" s="491">
        <f t="shared" si="20"/>
        <v>0</v>
      </c>
      <c r="BJ47" s="491">
        <f t="shared" si="21"/>
        <v>0</v>
      </c>
      <c r="BK47" s="491">
        <f t="shared" si="22"/>
        <v>0</v>
      </c>
      <c r="BL47" s="570">
        <f t="shared" si="23"/>
        <v>0.04</v>
      </c>
      <c r="BM47" s="570">
        <f t="shared" si="24"/>
        <v>4</v>
      </c>
      <c r="BN47" s="491">
        <f t="shared" si="0"/>
        <v>4</v>
      </c>
      <c r="BO47" s="491">
        <f t="shared" si="1"/>
        <v>0</v>
      </c>
      <c r="BP47" s="491">
        <f t="shared" si="2"/>
        <v>0</v>
      </c>
      <c r="BR47" s="491"/>
      <c r="BS47" s="491"/>
      <c r="BT47" s="491"/>
      <c r="BU47" s="491"/>
      <c r="BV47" s="491"/>
      <c r="BW47" s="491"/>
      <c r="BX47" s="491"/>
      <c r="BY47" s="491"/>
      <c r="BZ47" s="491"/>
      <c r="CA47" s="491"/>
      <c r="CB47" s="491"/>
      <c r="CC47" s="491"/>
      <c r="CD47" s="491"/>
      <c r="CE47" s="491"/>
      <c r="CF47" s="491"/>
      <c r="CG47" s="491"/>
      <c r="CH47" s="491"/>
      <c r="CI47" s="491"/>
      <c r="CJ47" s="491"/>
      <c r="CK47" s="491"/>
      <c r="CL47" s="491"/>
      <c r="CQ47" s="465"/>
      <c r="CR47" s="446"/>
      <c r="CS47" s="446"/>
      <c r="CT47" s="446"/>
      <c r="CU47" s="446"/>
      <c r="CV47" s="449"/>
      <c r="CW47" s="465"/>
      <c r="CX47" s="446"/>
      <c r="CY47" s="446"/>
      <c r="CZ47" s="446"/>
      <c r="DA47" s="446"/>
      <c r="DB47" s="446"/>
      <c r="DC47" s="449"/>
    </row>
    <row r="48" spans="1:107">
      <c r="A48" s="491">
        <f>'Trial Plans'!A35</f>
        <v>6</v>
      </c>
      <c r="B48" s="491">
        <f>'Trial Plans'!B35</f>
        <v>3</v>
      </c>
      <c r="C48" s="491">
        <f>'Trial Plans'!C35</f>
        <v>4</v>
      </c>
      <c r="D48" s="491">
        <f>'Trial Plans'!D35</f>
        <v>34</v>
      </c>
      <c r="E48" s="491"/>
      <c r="F48" s="491"/>
      <c r="G48" s="565">
        <v>0</v>
      </c>
      <c r="H48" s="490">
        <v>0</v>
      </c>
      <c r="I48" s="490">
        <v>0</v>
      </c>
      <c r="J48" s="490">
        <v>0</v>
      </c>
      <c r="K48" s="455">
        <v>0</v>
      </c>
      <c r="L48" s="565">
        <v>0</v>
      </c>
      <c r="M48" s="490">
        <v>0</v>
      </c>
      <c r="N48" s="490">
        <v>0</v>
      </c>
      <c r="O48" s="490">
        <v>0</v>
      </c>
      <c r="P48" s="455">
        <v>0</v>
      </c>
      <c r="Q48" s="565">
        <v>0</v>
      </c>
      <c r="R48" s="490">
        <v>0</v>
      </c>
      <c r="S48" s="490">
        <v>0</v>
      </c>
      <c r="T48" s="490">
        <v>0</v>
      </c>
      <c r="U48" s="455">
        <v>0</v>
      </c>
      <c r="V48" s="565">
        <v>0</v>
      </c>
      <c r="W48" s="490">
        <v>0</v>
      </c>
      <c r="X48" s="490">
        <v>0</v>
      </c>
      <c r="Y48" s="490">
        <v>0</v>
      </c>
      <c r="Z48" s="455">
        <v>0</v>
      </c>
      <c r="AA48" s="565">
        <v>0</v>
      </c>
      <c r="AB48" s="490">
        <v>0</v>
      </c>
      <c r="AC48" s="490">
        <v>0</v>
      </c>
      <c r="AD48" s="490">
        <v>0</v>
      </c>
      <c r="AE48" s="455">
        <v>0</v>
      </c>
      <c r="AF48" s="491"/>
      <c r="AG48" s="565">
        <v>0</v>
      </c>
      <c r="AH48" s="490">
        <v>0</v>
      </c>
      <c r="AI48" s="490">
        <v>0</v>
      </c>
      <c r="AJ48" s="490">
        <v>0</v>
      </c>
      <c r="AK48" s="455">
        <v>0</v>
      </c>
      <c r="AL48" s="565">
        <v>0</v>
      </c>
      <c r="AM48" s="490">
        <v>0</v>
      </c>
      <c r="AN48" s="490">
        <v>0</v>
      </c>
      <c r="AO48" s="490">
        <v>0</v>
      </c>
      <c r="AP48" s="455">
        <v>0</v>
      </c>
      <c r="AQ48" s="565">
        <v>0</v>
      </c>
      <c r="AR48" s="490">
        <v>0</v>
      </c>
      <c r="AS48" s="490">
        <v>0</v>
      </c>
      <c r="AT48" s="490">
        <v>0</v>
      </c>
      <c r="AU48" s="455">
        <v>0</v>
      </c>
      <c r="AV48" s="565">
        <v>0</v>
      </c>
      <c r="AW48" s="490">
        <v>0</v>
      </c>
      <c r="AX48" s="490">
        <v>0</v>
      </c>
      <c r="AY48" s="490">
        <v>0</v>
      </c>
      <c r="AZ48" s="455">
        <v>0</v>
      </c>
      <c r="BA48" s="565">
        <v>0</v>
      </c>
      <c r="BB48" s="490">
        <v>0</v>
      </c>
      <c r="BC48" s="490">
        <v>0</v>
      </c>
      <c r="BD48" s="490">
        <v>0</v>
      </c>
      <c r="BE48" s="455">
        <v>0</v>
      </c>
      <c r="BG48" s="491">
        <f t="shared" si="18"/>
        <v>0</v>
      </c>
      <c r="BH48" s="491">
        <f t="shared" si="19"/>
        <v>0</v>
      </c>
      <c r="BI48" s="491">
        <f t="shared" si="20"/>
        <v>0</v>
      </c>
      <c r="BJ48" s="491">
        <f t="shared" si="21"/>
        <v>0</v>
      </c>
      <c r="BK48" s="491">
        <f t="shared" si="22"/>
        <v>0</v>
      </c>
      <c r="BL48" s="570">
        <f t="shared" si="23"/>
        <v>0</v>
      </c>
      <c r="BM48" s="570">
        <f t="shared" si="24"/>
        <v>0</v>
      </c>
      <c r="BN48" s="491">
        <f t="shared" si="0"/>
        <v>0</v>
      </c>
      <c r="BO48" s="491">
        <f t="shared" si="1"/>
        <v>0</v>
      </c>
      <c r="BP48" s="491">
        <f t="shared" si="2"/>
        <v>0</v>
      </c>
      <c r="BR48" s="491"/>
      <c r="BS48" s="491"/>
      <c r="BT48" s="491"/>
      <c r="BU48" s="491"/>
      <c r="BV48" s="491"/>
      <c r="BW48" s="491"/>
      <c r="BX48" s="491"/>
      <c r="BY48" s="491"/>
      <c r="BZ48" s="491"/>
      <c r="CA48" s="491"/>
      <c r="CB48" s="491"/>
      <c r="CC48" s="491"/>
      <c r="CD48" s="491"/>
      <c r="CE48" s="491"/>
      <c r="CF48" s="491"/>
      <c r="CG48" s="491"/>
      <c r="CH48" s="491"/>
      <c r="CI48" s="491"/>
      <c r="CJ48" s="491"/>
      <c r="CK48" s="491"/>
      <c r="CL48" s="491"/>
      <c r="CQ48" s="465" t="s">
        <v>341</v>
      </c>
      <c r="CR48" s="446"/>
      <c r="CS48" s="446"/>
      <c r="CT48" s="446"/>
      <c r="CU48" s="446"/>
      <c r="CV48" s="449"/>
      <c r="CW48" s="465" t="s">
        <v>246</v>
      </c>
      <c r="CX48" s="446" t="s">
        <v>432</v>
      </c>
      <c r="CY48" s="446" t="s">
        <v>433</v>
      </c>
      <c r="CZ48" s="446" t="s">
        <v>434</v>
      </c>
      <c r="DA48" s="446"/>
      <c r="DB48" s="446"/>
      <c r="DC48" s="449"/>
    </row>
    <row r="49" spans="1:107">
      <c r="A49" s="491" t="str">
        <f>'Trial Plans'!A36</f>
        <v>x</v>
      </c>
      <c r="B49" s="491" t="str">
        <f>'Trial Plans'!B36</f>
        <v xml:space="preserve"> -</v>
      </c>
      <c r="C49" s="491">
        <f>'Trial Plans'!C36</f>
        <v>5</v>
      </c>
      <c r="D49" s="491">
        <f>'Trial Plans'!D36</f>
        <v>35</v>
      </c>
      <c r="E49" s="491"/>
      <c r="F49" s="491"/>
      <c r="G49" s="565"/>
      <c r="H49" s="490"/>
      <c r="I49" s="490"/>
      <c r="J49" s="490"/>
      <c r="K49" s="455"/>
      <c r="L49" s="565"/>
      <c r="M49" s="490"/>
      <c r="N49" s="490"/>
      <c r="O49" s="490"/>
      <c r="P49" s="455"/>
      <c r="Q49" s="565"/>
      <c r="R49" s="490"/>
      <c r="S49" s="490"/>
      <c r="T49" s="490"/>
      <c r="U49" s="455"/>
      <c r="V49" s="565"/>
      <c r="W49" s="490"/>
      <c r="X49" s="490"/>
      <c r="Y49" s="490"/>
      <c r="Z49" s="455"/>
      <c r="AA49" s="565"/>
      <c r="AB49" s="490"/>
      <c r="AC49" s="490"/>
      <c r="AD49" s="490"/>
      <c r="AE49" s="455"/>
      <c r="AF49" s="491"/>
      <c r="AG49" s="565"/>
      <c r="AH49" s="490"/>
      <c r="AI49" s="490"/>
      <c r="AJ49" s="490"/>
      <c r="AK49" s="455"/>
      <c r="AL49" s="565"/>
      <c r="AM49" s="490"/>
      <c r="AN49" s="490"/>
      <c r="AO49" s="490"/>
      <c r="AP49" s="455"/>
      <c r="AQ49" s="565"/>
      <c r="AR49" s="490"/>
      <c r="AS49" s="490"/>
      <c r="AT49" s="490"/>
      <c r="AU49" s="455"/>
      <c r="AV49" s="565"/>
      <c r="AW49" s="490"/>
      <c r="AX49" s="490"/>
      <c r="AY49" s="490"/>
      <c r="AZ49" s="455"/>
      <c r="BA49" s="565"/>
      <c r="BB49" s="490"/>
      <c r="BC49" s="490"/>
      <c r="BD49" s="490"/>
      <c r="BE49" s="455"/>
      <c r="BG49" s="491">
        <f t="shared" si="18"/>
        <v>0</v>
      </c>
      <c r="BH49" s="491">
        <f t="shared" si="19"/>
        <v>0</v>
      </c>
      <c r="BI49" s="491">
        <f t="shared" si="20"/>
        <v>0</v>
      </c>
      <c r="BJ49" s="491">
        <f t="shared" si="21"/>
        <v>0</v>
      </c>
      <c r="BK49" s="491">
        <f t="shared" si="22"/>
        <v>0</v>
      </c>
      <c r="BL49" s="570">
        <f t="shared" si="23"/>
        <v>0</v>
      </c>
      <c r="BM49" s="570">
        <f t="shared" si="24"/>
        <v>0</v>
      </c>
      <c r="BN49" s="491">
        <f t="shared" si="0"/>
        <v>0</v>
      </c>
      <c r="BO49" s="491">
        <f t="shared" si="1"/>
        <v>0</v>
      </c>
      <c r="BP49" s="491">
        <f t="shared" si="2"/>
        <v>0</v>
      </c>
      <c r="BR49" s="491"/>
      <c r="BS49" s="491"/>
      <c r="BT49" s="491"/>
      <c r="BU49" s="491"/>
      <c r="BV49" s="491"/>
      <c r="BW49" s="491"/>
      <c r="BX49" s="491"/>
      <c r="BY49" s="491"/>
      <c r="BZ49" s="491"/>
      <c r="CA49" s="491"/>
      <c r="CB49" s="491"/>
      <c r="CC49" s="491"/>
      <c r="CD49" s="491"/>
      <c r="CE49" s="491"/>
      <c r="CF49" s="491"/>
      <c r="CG49" s="491"/>
      <c r="CH49" s="491"/>
      <c r="CI49" s="491"/>
      <c r="CJ49" s="491"/>
      <c r="CK49" s="491"/>
      <c r="CL49" s="491"/>
      <c r="CQ49" s="465" t="s">
        <v>364</v>
      </c>
      <c r="CR49" s="446"/>
      <c r="CS49" s="446"/>
      <c r="CT49" s="446"/>
      <c r="CU49" s="446"/>
      <c r="CV49" s="449"/>
      <c r="CW49" s="465">
        <v>1</v>
      </c>
      <c r="CX49" s="446">
        <v>1.1698999999999999</v>
      </c>
      <c r="CY49" s="446" t="s">
        <v>435</v>
      </c>
      <c r="CZ49" s="585">
        <f>(10^CX49)-1</f>
        <v>13.787678500830566</v>
      </c>
      <c r="DA49" s="446" t="str">
        <f>LOWER(CY49)</f>
        <v>a</v>
      </c>
      <c r="DB49" s="446"/>
      <c r="DC49" s="449"/>
    </row>
    <row r="50" spans="1:107">
      <c r="A50" s="491" t="str">
        <f>'Trial Plans'!A37</f>
        <v>x</v>
      </c>
      <c r="B50" s="491" t="str">
        <f>'Trial Plans'!B37</f>
        <v xml:space="preserve"> -</v>
      </c>
      <c r="C50" s="491">
        <f>'Trial Plans'!C37</f>
        <v>6</v>
      </c>
      <c r="D50" s="491">
        <f>'Trial Plans'!D37</f>
        <v>36</v>
      </c>
      <c r="E50" s="491"/>
      <c r="F50" s="491"/>
      <c r="G50" s="565"/>
      <c r="H50" s="490"/>
      <c r="I50" s="490"/>
      <c r="J50" s="490"/>
      <c r="K50" s="455"/>
      <c r="L50" s="565"/>
      <c r="M50" s="490"/>
      <c r="N50" s="490"/>
      <c r="O50" s="490"/>
      <c r="P50" s="455"/>
      <c r="Q50" s="565"/>
      <c r="R50" s="490"/>
      <c r="S50" s="490"/>
      <c r="T50" s="490"/>
      <c r="U50" s="455"/>
      <c r="V50" s="565"/>
      <c r="W50" s="490"/>
      <c r="X50" s="490"/>
      <c r="Y50" s="490"/>
      <c r="Z50" s="455"/>
      <c r="AA50" s="565"/>
      <c r="AB50" s="490"/>
      <c r="AC50" s="490"/>
      <c r="AD50" s="490"/>
      <c r="AE50" s="455"/>
      <c r="AF50" s="491"/>
      <c r="AG50" s="565"/>
      <c r="AH50" s="490"/>
      <c r="AI50" s="490"/>
      <c r="AJ50" s="490"/>
      <c r="AK50" s="455"/>
      <c r="AL50" s="565"/>
      <c r="AM50" s="490"/>
      <c r="AN50" s="490"/>
      <c r="AO50" s="490"/>
      <c r="AP50" s="455"/>
      <c r="AQ50" s="565"/>
      <c r="AR50" s="490"/>
      <c r="AS50" s="490"/>
      <c r="AT50" s="490"/>
      <c r="AU50" s="455"/>
      <c r="AV50" s="565"/>
      <c r="AW50" s="490"/>
      <c r="AX50" s="490"/>
      <c r="AY50" s="490"/>
      <c r="AZ50" s="455"/>
      <c r="BA50" s="565"/>
      <c r="BB50" s="490"/>
      <c r="BC50" s="490"/>
      <c r="BD50" s="490"/>
      <c r="BE50" s="455"/>
      <c r="BG50" s="491">
        <f t="shared" si="18"/>
        <v>0</v>
      </c>
      <c r="BH50" s="491">
        <f t="shared" si="19"/>
        <v>0</v>
      </c>
      <c r="BI50" s="491">
        <f t="shared" si="20"/>
        <v>0</v>
      </c>
      <c r="BJ50" s="491">
        <f t="shared" si="21"/>
        <v>0</v>
      </c>
      <c r="BK50" s="491">
        <f t="shared" si="22"/>
        <v>0</v>
      </c>
      <c r="BL50" s="570">
        <f t="shared" si="23"/>
        <v>0</v>
      </c>
      <c r="BM50" s="570">
        <f t="shared" si="24"/>
        <v>0</v>
      </c>
      <c r="BN50" s="491">
        <f t="shared" si="0"/>
        <v>0</v>
      </c>
      <c r="BO50" s="491">
        <f t="shared" si="1"/>
        <v>0</v>
      </c>
      <c r="BP50" s="491">
        <f t="shared" si="2"/>
        <v>0</v>
      </c>
      <c r="BR50" s="491"/>
      <c r="BS50" s="491"/>
      <c r="BT50" s="491"/>
      <c r="BU50" s="491"/>
      <c r="BV50" s="491"/>
      <c r="BW50" s="491"/>
      <c r="BX50" s="491"/>
      <c r="BY50" s="491"/>
      <c r="BZ50" s="491"/>
      <c r="CA50" s="491"/>
      <c r="CB50" s="491"/>
      <c r="CC50" s="491"/>
      <c r="CD50" s="491"/>
      <c r="CE50" s="491"/>
      <c r="CF50" s="491"/>
      <c r="CG50" s="491"/>
      <c r="CH50" s="491"/>
      <c r="CI50" s="491"/>
      <c r="CJ50" s="491"/>
      <c r="CK50" s="491"/>
      <c r="CL50" s="491"/>
      <c r="CQ50" s="465" t="s">
        <v>365</v>
      </c>
      <c r="CR50" s="446"/>
      <c r="CS50" s="446"/>
      <c r="CT50" s="446"/>
      <c r="CU50" s="446"/>
      <c r="CV50" s="449"/>
      <c r="CW50" s="465">
        <v>2</v>
      </c>
      <c r="CX50" s="446">
        <v>0.65190000000000003</v>
      </c>
      <c r="CY50" s="446" t="s">
        <v>435</v>
      </c>
      <c r="CZ50" s="585">
        <f t="shared" ref="CZ50:CZ54" si="27">(10^CX50)-1</f>
        <v>3.4864207438368995</v>
      </c>
      <c r="DA50" s="446" t="str">
        <f t="shared" ref="DA50:DA54" si="28">LOWER(CY50)</f>
        <v>a</v>
      </c>
      <c r="DB50" s="446"/>
      <c r="DC50" s="449"/>
    </row>
    <row r="51" spans="1:107">
      <c r="A51" s="491" t="str">
        <f>'Trial Plans'!A38</f>
        <v>x</v>
      </c>
      <c r="B51" s="491" t="str">
        <f>'Trial Plans'!B38</f>
        <v xml:space="preserve"> -</v>
      </c>
      <c r="C51" s="491">
        <f>'Trial Plans'!C38</f>
        <v>7</v>
      </c>
      <c r="D51" s="491">
        <f>'Trial Plans'!D38</f>
        <v>37</v>
      </c>
      <c r="E51" s="491"/>
      <c r="F51" s="491"/>
      <c r="G51" s="565"/>
      <c r="H51" s="490"/>
      <c r="I51" s="490"/>
      <c r="J51" s="490"/>
      <c r="K51" s="455"/>
      <c r="L51" s="565"/>
      <c r="M51" s="490"/>
      <c r="N51" s="490"/>
      <c r="O51" s="490"/>
      <c r="P51" s="455"/>
      <c r="Q51" s="565"/>
      <c r="R51" s="490"/>
      <c r="S51" s="490"/>
      <c r="T51" s="490"/>
      <c r="U51" s="455"/>
      <c r="V51" s="565"/>
      <c r="W51" s="490"/>
      <c r="X51" s="490"/>
      <c r="Y51" s="490"/>
      <c r="Z51" s="455"/>
      <c r="AA51" s="565"/>
      <c r="AB51" s="490"/>
      <c r="AC51" s="490"/>
      <c r="AD51" s="490"/>
      <c r="AE51" s="455"/>
      <c r="AF51" s="491"/>
      <c r="AG51" s="565"/>
      <c r="AH51" s="490"/>
      <c r="AI51" s="490"/>
      <c r="AJ51" s="490"/>
      <c r="AK51" s="455"/>
      <c r="AL51" s="565"/>
      <c r="AM51" s="490"/>
      <c r="AN51" s="490"/>
      <c r="AO51" s="490"/>
      <c r="AP51" s="455"/>
      <c r="AQ51" s="565"/>
      <c r="AR51" s="490"/>
      <c r="AS51" s="490"/>
      <c r="AT51" s="490"/>
      <c r="AU51" s="455"/>
      <c r="AV51" s="565"/>
      <c r="AW51" s="490"/>
      <c r="AX51" s="490"/>
      <c r="AY51" s="490"/>
      <c r="AZ51" s="455"/>
      <c r="BA51" s="565"/>
      <c r="BB51" s="490"/>
      <c r="BC51" s="490"/>
      <c r="BD51" s="490"/>
      <c r="BE51" s="455"/>
      <c r="BG51" s="491">
        <f t="shared" si="18"/>
        <v>0</v>
      </c>
      <c r="BH51" s="491">
        <f t="shared" si="19"/>
        <v>0</v>
      </c>
      <c r="BI51" s="491">
        <f t="shared" si="20"/>
        <v>0</v>
      </c>
      <c r="BJ51" s="491">
        <f t="shared" si="21"/>
        <v>0</v>
      </c>
      <c r="BK51" s="491">
        <f t="shared" si="22"/>
        <v>0</v>
      </c>
      <c r="BL51" s="570">
        <f t="shared" si="23"/>
        <v>0</v>
      </c>
      <c r="BM51" s="570">
        <f t="shared" si="24"/>
        <v>0</v>
      </c>
      <c r="BN51" s="491">
        <f t="shared" si="0"/>
        <v>0</v>
      </c>
      <c r="BO51" s="491">
        <f t="shared" si="1"/>
        <v>0</v>
      </c>
      <c r="BP51" s="491">
        <f t="shared" si="2"/>
        <v>0</v>
      </c>
      <c r="BR51" s="491"/>
      <c r="BS51" s="491"/>
      <c r="BT51" s="491"/>
      <c r="BU51" s="491"/>
      <c r="BV51" s="491"/>
      <c r="BW51" s="491"/>
      <c r="BX51" s="491"/>
      <c r="BY51" s="491"/>
      <c r="BZ51" s="491"/>
      <c r="CA51" s="491"/>
      <c r="CB51" s="491"/>
      <c r="CC51" s="491"/>
      <c r="CD51" s="491"/>
      <c r="CE51" s="491"/>
      <c r="CF51" s="491"/>
      <c r="CG51" s="491"/>
      <c r="CH51" s="491"/>
      <c r="CI51" s="491"/>
      <c r="CJ51" s="491"/>
      <c r="CK51" s="491"/>
      <c r="CL51" s="491"/>
      <c r="CQ51" s="465" t="s">
        <v>366</v>
      </c>
      <c r="CR51" s="446"/>
      <c r="CS51" s="446"/>
      <c r="CT51" s="446"/>
      <c r="CU51" s="446"/>
      <c r="CV51" s="449"/>
      <c r="CW51" s="465">
        <v>3</v>
      </c>
      <c r="CX51" s="446">
        <v>0.68</v>
      </c>
      <c r="CY51" s="446" t="s">
        <v>435</v>
      </c>
      <c r="CZ51" s="585">
        <f t="shared" si="27"/>
        <v>3.786300923226384</v>
      </c>
      <c r="DA51" s="446" t="str">
        <f t="shared" si="28"/>
        <v>a</v>
      </c>
      <c r="DB51" s="446"/>
      <c r="DC51" s="449"/>
    </row>
    <row r="52" spans="1:107">
      <c r="A52" s="491" t="str">
        <f>'Trial Plans'!A39</f>
        <v>x</v>
      </c>
      <c r="B52" s="491" t="str">
        <f>'Trial Plans'!B39</f>
        <v xml:space="preserve"> -</v>
      </c>
      <c r="C52" s="491">
        <f>'Trial Plans'!C39</f>
        <v>8</v>
      </c>
      <c r="D52" s="491">
        <f>'Trial Plans'!D39</f>
        <v>38</v>
      </c>
      <c r="E52" s="491"/>
      <c r="F52" s="491"/>
      <c r="G52" s="565"/>
      <c r="H52" s="490"/>
      <c r="I52" s="490"/>
      <c r="J52" s="490"/>
      <c r="K52" s="455"/>
      <c r="L52" s="565"/>
      <c r="M52" s="490"/>
      <c r="N52" s="490"/>
      <c r="O52" s="490"/>
      <c r="P52" s="455"/>
      <c r="Q52" s="565"/>
      <c r="R52" s="490"/>
      <c r="S52" s="490"/>
      <c r="T52" s="490"/>
      <c r="U52" s="455"/>
      <c r="V52" s="565"/>
      <c r="W52" s="490"/>
      <c r="X52" s="490"/>
      <c r="Y52" s="490"/>
      <c r="Z52" s="455"/>
      <c r="AA52" s="565"/>
      <c r="AB52" s="490"/>
      <c r="AC52" s="490"/>
      <c r="AD52" s="490"/>
      <c r="AE52" s="455"/>
      <c r="AF52" s="491"/>
      <c r="AG52" s="565"/>
      <c r="AH52" s="490"/>
      <c r="AI52" s="490"/>
      <c r="AJ52" s="490"/>
      <c r="AK52" s="455"/>
      <c r="AL52" s="565"/>
      <c r="AM52" s="490"/>
      <c r="AN52" s="490"/>
      <c r="AO52" s="490"/>
      <c r="AP52" s="455"/>
      <c r="AQ52" s="565"/>
      <c r="AR52" s="490"/>
      <c r="AS52" s="490"/>
      <c r="AT52" s="490"/>
      <c r="AU52" s="455"/>
      <c r="AV52" s="565"/>
      <c r="AW52" s="490"/>
      <c r="AX52" s="490"/>
      <c r="AY52" s="490"/>
      <c r="AZ52" s="455"/>
      <c r="BA52" s="565"/>
      <c r="BB52" s="490"/>
      <c r="BC52" s="490"/>
      <c r="BD52" s="490"/>
      <c r="BE52" s="455"/>
      <c r="BG52" s="491">
        <f t="shared" si="18"/>
        <v>0</v>
      </c>
      <c r="BH52" s="491">
        <f t="shared" si="19"/>
        <v>0</v>
      </c>
      <c r="BI52" s="491">
        <f t="shared" si="20"/>
        <v>0</v>
      </c>
      <c r="BJ52" s="491">
        <f t="shared" si="21"/>
        <v>0</v>
      </c>
      <c r="BK52" s="491">
        <f t="shared" si="22"/>
        <v>0</v>
      </c>
      <c r="BL52" s="570">
        <f t="shared" si="23"/>
        <v>0</v>
      </c>
      <c r="BM52" s="570">
        <f t="shared" si="24"/>
        <v>0</v>
      </c>
      <c r="BN52" s="491">
        <f t="shared" si="0"/>
        <v>0</v>
      </c>
      <c r="BO52" s="491">
        <f t="shared" si="1"/>
        <v>0</v>
      </c>
      <c r="BP52" s="491">
        <f t="shared" si="2"/>
        <v>0</v>
      </c>
      <c r="BR52" s="491"/>
      <c r="BS52" s="491"/>
      <c r="BT52" s="491"/>
      <c r="BU52" s="491"/>
      <c r="BV52" s="491"/>
      <c r="BW52" s="491"/>
      <c r="BX52" s="491"/>
      <c r="BY52" s="491"/>
      <c r="BZ52" s="491"/>
      <c r="CA52" s="491"/>
      <c r="CB52" s="491"/>
      <c r="CC52" s="491"/>
      <c r="CD52" s="491"/>
      <c r="CE52" s="491"/>
      <c r="CF52" s="491"/>
      <c r="CG52" s="491"/>
      <c r="CH52" s="491"/>
      <c r="CI52" s="491"/>
      <c r="CJ52" s="491"/>
      <c r="CK52" s="491"/>
      <c r="CL52" s="491"/>
      <c r="CQ52" s="465" t="s">
        <v>367</v>
      </c>
      <c r="CR52" s="446"/>
      <c r="CS52" s="446"/>
      <c r="CT52" s="446"/>
      <c r="CU52" s="446"/>
      <c r="CV52" s="449"/>
      <c r="CW52" s="465">
        <v>4</v>
      </c>
      <c r="CX52" s="446">
        <v>0.27850000000000003</v>
      </c>
      <c r="CY52" s="446" t="s">
        <v>435</v>
      </c>
      <c r="CZ52" s="585">
        <f t="shared" si="27"/>
        <v>0.8988908421013635</v>
      </c>
      <c r="DA52" s="446" t="str">
        <f t="shared" si="28"/>
        <v>a</v>
      </c>
      <c r="DB52" s="446"/>
      <c r="DC52" s="449"/>
    </row>
    <row r="53" spans="1:107">
      <c r="A53" s="491">
        <f>'Trial Plans'!A40</f>
        <v>8</v>
      </c>
      <c r="B53" s="491">
        <f>'Trial Plans'!B40</f>
        <v>3</v>
      </c>
      <c r="C53" s="491">
        <f>'Trial Plans'!C40</f>
        <v>9</v>
      </c>
      <c r="D53" s="491">
        <f>'Trial Plans'!D40</f>
        <v>39</v>
      </c>
      <c r="E53" s="491"/>
      <c r="F53" s="491"/>
      <c r="G53" s="565"/>
      <c r="H53" s="490"/>
      <c r="I53" s="490"/>
      <c r="J53" s="490"/>
      <c r="K53" s="455"/>
      <c r="L53" s="565"/>
      <c r="M53" s="490"/>
      <c r="N53" s="490"/>
      <c r="O53" s="490"/>
      <c r="P53" s="455"/>
      <c r="Q53" s="565"/>
      <c r="R53" s="490"/>
      <c r="S53" s="490"/>
      <c r="T53" s="490"/>
      <c r="U53" s="455"/>
      <c r="V53" s="565"/>
      <c r="W53" s="490"/>
      <c r="X53" s="490"/>
      <c r="Y53" s="490"/>
      <c r="Z53" s="455"/>
      <c r="AA53" s="565"/>
      <c r="AB53" s="490"/>
      <c r="AC53" s="490"/>
      <c r="AD53" s="490"/>
      <c r="AE53" s="455"/>
      <c r="AF53" s="491"/>
      <c r="AG53" s="565"/>
      <c r="AH53" s="490"/>
      <c r="AI53" s="490"/>
      <c r="AJ53" s="490"/>
      <c r="AK53" s="455"/>
      <c r="AL53" s="565"/>
      <c r="AM53" s="490"/>
      <c r="AN53" s="490"/>
      <c r="AO53" s="490"/>
      <c r="AP53" s="455"/>
      <c r="AQ53" s="565"/>
      <c r="AR53" s="490"/>
      <c r="AS53" s="490"/>
      <c r="AT53" s="490"/>
      <c r="AU53" s="455"/>
      <c r="AV53" s="565"/>
      <c r="AW53" s="490"/>
      <c r="AX53" s="490"/>
      <c r="AY53" s="490"/>
      <c r="AZ53" s="455"/>
      <c r="BA53" s="565"/>
      <c r="BB53" s="490"/>
      <c r="BC53" s="490"/>
      <c r="BD53" s="490"/>
      <c r="BE53" s="455"/>
      <c r="BG53" s="491">
        <f t="shared" si="18"/>
        <v>0</v>
      </c>
      <c r="BH53" s="491">
        <f t="shared" si="19"/>
        <v>0</v>
      </c>
      <c r="BI53" s="491">
        <f t="shared" si="20"/>
        <v>0</v>
      </c>
      <c r="BJ53" s="491">
        <f t="shared" si="21"/>
        <v>0</v>
      </c>
      <c r="BK53" s="491">
        <f t="shared" si="22"/>
        <v>0</v>
      </c>
      <c r="BL53" s="570">
        <f t="shared" si="23"/>
        <v>0</v>
      </c>
      <c r="BM53" s="570">
        <f t="shared" si="24"/>
        <v>0</v>
      </c>
      <c r="BN53" s="491">
        <f t="shared" si="0"/>
        <v>0</v>
      </c>
      <c r="BO53" s="491">
        <f t="shared" si="1"/>
        <v>0</v>
      </c>
      <c r="BP53" s="491">
        <f t="shared" si="2"/>
        <v>0</v>
      </c>
      <c r="BR53" s="491"/>
      <c r="BS53" s="491"/>
      <c r="BT53" s="491"/>
      <c r="BU53" s="491"/>
      <c r="BV53" s="491"/>
      <c r="BW53" s="491"/>
      <c r="BX53" s="491"/>
      <c r="BY53" s="491"/>
      <c r="BZ53" s="491"/>
      <c r="CA53" s="491"/>
      <c r="CB53" s="491"/>
      <c r="CC53" s="491"/>
      <c r="CD53" s="491"/>
      <c r="CE53" s="491"/>
      <c r="CF53" s="491"/>
      <c r="CG53" s="491"/>
      <c r="CH53" s="491"/>
      <c r="CI53" s="491"/>
      <c r="CJ53" s="491"/>
      <c r="CK53" s="491"/>
      <c r="CL53" s="491"/>
      <c r="CQ53" s="465"/>
      <c r="CR53" s="446"/>
      <c r="CS53" s="446"/>
      <c r="CT53" s="446"/>
      <c r="CU53" s="446"/>
      <c r="CV53" s="449"/>
      <c r="CW53" s="465">
        <v>5</v>
      </c>
      <c r="CX53" s="446">
        <v>0.4824</v>
      </c>
      <c r="CY53" s="446" t="s">
        <v>435</v>
      </c>
      <c r="CZ53" s="585">
        <f t="shared" si="27"/>
        <v>2.0366867884657847</v>
      </c>
      <c r="DA53" s="446" t="str">
        <f t="shared" si="28"/>
        <v>a</v>
      </c>
      <c r="DB53" s="446"/>
      <c r="DC53" s="449"/>
    </row>
    <row r="54" spans="1:107">
      <c r="A54" s="491" t="str">
        <f>'Trial Plans'!A41</f>
        <v>sp</v>
      </c>
      <c r="B54" s="491" t="str">
        <f>'Trial Plans'!B41</f>
        <v xml:space="preserve"> -</v>
      </c>
      <c r="C54" s="491">
        <f>'Trial Plans'!C41</f>
        <v>10</v>
      </c>
      <c r="D54" s="491">
        <f>'Trial Plans'!D41</f>
        <v>40</v>
      </c>
      <c r="E54" s="491"/>
      <c r="F54" s="491"/>
      <c r="G54" s="565"/>
      <c r="H54" s="490"/>
      <c r="I54" s="490"/>
      <c r="J54" s="490"/>
      <c r="K54" s="455"/>
      <c r="L54" s="565"/>
      <c r="M54" s="490"/>
      <c r="N54" s="490"/>
      <c r="O54" s="490"/>
      <c r="P54" s="455"/>
      <c r="Q54" s="565"/>
      <c r="R54" s="490"/>
      <c r="S54" s="490"/>
      <c r="T54" s="490"/>
      <c r="U54" s="455"/>
      <c r="V54" s="565"/>
      <c r="W54" s="490"/>
      <c r="X54" s="490"/>
      <c r="Y54" s="490"/>
      <c r="Z54" s="455"/>
      <c r="AA54" s="565"/>
      <c r="AB54" s="490"/>
      <c r="AC54" s="490"/>
      <c r="AD54" s="490"/>
      <c r="AE54" s="455"/>
      <c r="AF54" s="491"/>
      <c r="AG54" s="565"/>
      <c r="AH54" s="490"/>
      <c r="AI54" s="490"/>
      <c r="AJ54" s="490"/>
      <c r="AK54" s="455"/>
      <c r="AL54" s="565"/>
      <c r="AM54" s="490"/>
      <c r="AN54" s="490"/>
      <c r="AO54" s="490"/>
      <c r="AP54" s="455"/>
      <c r="AQ54" s="565"/>
      <c r="AR54" s="490"/>
      <c r="AS54" s="490"/>
      <c r="AT54" s="490"/>
      <c r="AU54" s="455"/>
      <c r="AV54" s="565"/>
      <c r="AW54" s="490"/>
      <c r="AX54" s="490"/>
      <c r="AY54" s="490"/>
      <c r="AZ54" s="455"/>
      <c r="BA54" s="565"/>
      <c r="BB54" s="490"/>
      <c r="BC54" s="490"/>
      <c r="BD54" s="490"/>
      <c r="BE54" s="455"/>
      <c r="BG54" s="491">
        <f t="shared" si="18"/>
        <v>0</v>
      </c>
      <c r="BH54" s="491">
        <f t="shared" si="19"/>
        <v>0</v>
      </c>
      <c r="BI54" s="491">
        <f t="shared" si="20"/>
        <v>0</v>
      </c>
      <c r="BJ54" s="491">
        <f t="shared" si="21"/>
        <v>0</v>
      </c>
      <c r="BK54" s="491">
        <f t="shared" si="22"/>
        <v>0</v>
      </c>
      <c r="BL54" s="570">
        <f t="shared" si="23"/>
        <v>0</v>
      </c>
      <c r="BM54" s="570">
        <f t="shared" si="24"/>
        <v>0</v>
      </c>
      <c r="BN54" s="491">
        <f t="shared" si="0"/>
        <v>0</v>
      </c>
      <c r="BO54" s="491">
        <f t="shared" si="1"/>
        <v>0</v>
      </c>
      <c r="BP54" s="491">
        <f t="shared" si="2"/>
        <v>0</v>
      </c>
      <c r="BR54" s="491"/>
      <c r="BS54" s="491"/>
      <c r="BT54" s="491"/>
      <c r="BU54" s="491"/>
      <c r="BV54" s="491"/>
      <c r="BW54" s="491"/>
      <c r="BX54" s="491"/>
      <c r="BY54" s="491"/>
      <c r="BZ54" s="491"/>
      <c r="CA54" s="491"/>
      <c r="CB54" s="491"/>
      <c r="CC54" s="491"/>
      <c r="CD54" s="491"/>
      <c r="CE54" s="491"/>
      <c r="CF54" s="491"/>
      <c r="CG54" s="491"/>
      <c r="CH54" s="491"/>
      <c r="CI54" s="491"/>
      <c r="CJ54" s="491"/>
      <c r="CK54" s="491"/>
      <c r="CL54" s="491"/>
      <c r="CQ54" s="465" t="s">
        <v>368</v>
      </c>
      <c r="CR54" s="446"/>
      <c r="CS54" s="446"/>
      <c r="CT54" s="446"/>
      <c r="CU54" s="446"/>
      <c r="CV54" s="449"/>
      <c r="CW54" s="465">
        <v>6</v>
      </c>
      <c r="CX54" s="446">
        <v>0.59730000000000005</v>
      </c>
      <c r="CY54" s="446" t="s">
        <v>435</v>
      </c>
      <c r="CZ54" s="585">
        <f t="shared" si="27"/>
        <v>2.9563982400425171</v>
      </c>
      <c r="DA54" s="446" t="str">
        <f t="shared" si="28"/>
        <v>a</v>
      </c>
      <c r="DB54" s="446"/>
      <c r="DC54" s="449"/>
    </row>
    <row r="55" spans="1:107">
      <c r="A55" s="491">
        <f>'Trial Plans'!A42</f>
        <v>4</v>
      </c>
      <c r="B55" s="491">
        <f>'Trial Plans'!B42</f>
        <v>3</v>
      </c>
      <c r="C55" s="491">
        <f>'Trial Plans'!C42</f>
        <v>11</v>
      </c>
      <c r="D55" s="491">
        <f>'Trial Plans'!D42</f>
        <v>41</v>
      </c>
      <c r="E55" s="491">
        <v>0</v>
      </c>
      <c r="F55" s="491"/>
      <c r="G55" s="565">
        <v>1</v>
      </c>
      <c r="H55" s="490">
        <v>1</v>
      </c>
      <c r="I55" s="490">
        <v>0</v>
      </c>
      <c r="J55" s="490">
        <v>0</v>
      </c>
      <c r="K55" s="455">
        <v>0</v>
      </c>
      <c r="L55" s="565">
        <v>1</v>
      </c>
      <c r="M55" s="490">
        <v>0</v>
      </c>
      <c r="N55" s="490">
        <v>0</v>
      </c>
      <c r="O55" s="490">
        <v>0</v>
      </c>
      <c r="P55" s="455">
        <v>0</v>
      </c>
      <c r="Q55" s="565">
        <v>0</v>
      </c>
      <c r="R55" s="490">
        <v>0</v>
      </c>
      <c r="S55" s="490">
        <v>0</v>
      </c>
      <c r="T55" s="490">
        <v>0</v>
      </c>
      <c r="U55" s="455">
        <v>0</v>
      </c>
      <c r="V55" s="565">
        <v>0</v>
      </c>
      <c r="W55" s="490">
        <v>0</v>
      </c>
      <c r="X55" s="490">
        <v>0</v>
      </c>
      <c r="Y55" s="490">
        <v>0</v>
      </c>
      <c r="Z55" s="455">
        <v>0</v>
      </c>
      <c r="AA55" s="565">
        <v>0</v>
      </c>
      <c r="AB55" s="490">
        <v>0</v>
      </c>
      <c r="AC55" s="490">
        <v>0</v>
      </c>
      <c r="AD55" s="490">
        <v>0</v>
      </c>
      <c r="AE55" s="455">
        <v>0</v>
      </c>
      <c r="AF55" s="491"/>
      <c r="AG55" s="565">
        <v>2</v>
      </c>
      <c r="AH55" s="490">
        <v>0</v>
      </c>
      <c r="AI55" s="490">
        <v>0</v>
      </c>
      <c r="AJ55" s="490">
        <v>0</v>
      </c>
      <c r="AK55" s="455">
        <v>0</v>
      </c>
      <c r="AL55" s="565">
        <v>3</v>
      </c>
      <c r="AM55" s="490">
        <v>0</v>
      </c>
      <c r="AN55" s="490">
        <v>0</v>
      </c>
      <c r="AO55" s="490">
        <v>0</v>
      </c>
      <c r="AP55" s="455">
        <v>0</v>
      </c>
      <c r="AQ55" s="565">
        <v>0</v>
      </c>
      <c r="AR55" s="490">
        <v>0</v>
      </c>
      <c r="AS55" s="490">
        <v>0</v>
      </c>
      <c r="AT55" s="490">
        <v>0</v>
      </c>
      <c r="AU55" s="455">
        <v>0</v>
      </c>
      <c r="AV55" s="565">
        <v>0</v>
      </c>
      <c r="AW55" s="490">
        <v>0</v>
      </c>
      <c r="AX55" s="490">
        <v>0</v>
      </c>
      <c r="AY55" s="490">
        <v>0</v>
      </c>
      <c r="AZ55" s="455">
        <v>0</v>
      </c>
      <c r="BA55" s="565">
        <v>0</v>
      </c>
      <c r="BB55" s="490">
        <v>0</v>
      </c>
      <c r="BC55" s="490">
        <v>0</v>
      </c>
      <c r="BD55" s="490">
        <v>0</v>
      </c>
      <c r="BE55" s="455">
        <v>0</v>
      </c>
      <c r="BG55" s="491">
        <f t="shared" si="18"/>
        <v>2</v>
      </c>
      <c r="BH55" s="491">
        <f t="shared" si="19"/>
        <v>1</v>
      </c>
      <c r="BI55" s="491">
        <f t="shared" si="20"/>
        <v>0</v>
      </c>
      <c r="BJ55" s="491">
        <f t="shared" si="21"/>
        <v>0</v>
      </c>
      <c r="BK55" s="491">
        <f t="shared" si="22"/>
        <v>0</v>
      </c>
      <c r="BL55" s="570">
        <f t="shared" si="23"/>
        <v>0.12</v>
      </c>
      <c r="BM55" s="570">
        <f t="shared" si="24"/>
        <v>12</v>
      </c>
      <c r="BN55" s="491">
        <f t="shared" si="0"/>
        <v>4</v>
      </c>
      <c r="BO55" s="491">
        <f t="shared" si="1"/>
        <v>4</v>
      </c>
      <c r="BP55" s="491">
        <f t="shared" si="2"/>
        <v>0</v>
      </c>
      <c r="BR55" s="491"/>
      <c r="BS55" s="491"/>
      <c r="BT55" s="491"/>
      <c r="BU55" s="491"/>
      <c r="BV55" s="491"/>
      <c r="BW55" s="491"/>
      <c r="BX55" s="491"/>
      <c r="BY55" s="491"/>
      <c r="BZ55" s="491"/>
      <c r="CA55" s="491"/>
      <c r="CB55" s="491"/>
      <c r="CC55" s="491"/>
      <c r="CD55" s="491"/>
      <c r="CE55" s="491"/>
      <c r="CF55" s="491"/>
      <c r="CG55" s="491"/>
      <c r="CH55" s="491"/>
      <c r="CI55" s="491"/>
      <c r="CJ55" s="491"/>
      <c r="CK55" s="491"/>
      <c r="CL55" s="491"/>
      <c r="CQ55" s="465"/>
      <c r="CR55" s="446"/>
      <c r="CS55" s="446"/>
      <c r="CT55" s="446"/>
      <c r="CU55" s="446"/>
      <c r="CV55" s="449"/>
      <c r="CW55" s="584"/>
      <c r="CX55" s="446"/>
      <c r="CY55" s="586" t="s">
        <v>438</v>
      </c>
      <c r="CZ55" s="446">
        <v>0.64</v>
      </c>
      <c r="DA55" s="446"/>
      <c r="DB55" s="446"/>
      <c r="DC55" s="449"/>
    </row>
    <row r="56" spans="1:107">
      <c r="A56" s="491">
        <f>'Trial Plans'!A43</f>
        <v>10</v>
      </c>
      <c r="B56" s="491">
        <f>'Trial Plans'!B43</f>
        <v>3</v>
      </c>
      <c r="C56" s="491">
        <f>'Trial Plans'!C43</f>
        <v>12</v>
      </c>
      <c r="D56" s="491">
        <f>'Trial Plans'!D43</f>
        <v>42</v>
      </c>
      <c r="E56" s="491"/>
      <c r="F56" s="491"/>
      <c r="G56" s="565"/>
      <c r="H56" s="490"/>
      <c r="I56" s="490"/>
      <c r="J56" s="490"/>
      <c r="K56" s="455"/>
      <c r="L56" s="565"/>
      <c r="M56" s="490"/>
      <c r="N56" s="490"/>
      <c r="O56" s="490"/>
      <c r="P56" s="455"/>
      <c r="Q56" s="565"/>
      <c r="R56" s="490"/>
      <c r="S56" s="490"/>
      <c r="T56" s="490"/>
      <c r="U56" s="455"/>
      <c r="V56" s="565"/>
      <c r="W56" s="490"/>
      <c r="X56" s="490"/>
      <c r="Y56" s="490"/>
      <c r="Z56" s="455"/>
      <c r="AA56" s="565"/>
      <c r="AB56" s="490"/>
      <c r="AC56" s="490"/>
      <c r="AD56" s="490"/>
      <c r="AE56" s="455"/>
      <c r="AF56" s="491"/>
      <c r="AG56" s="565"/>
      <c r="AH56" s="490"/>
      <c r="AI56" s="490"/>
      <c r="AJ56" s="490"/>
      <c r="AK56" s="455"/>
      <c r="AL56" s="565"/>
      <c r="AM56" s="490"/>
      <c r="AN56" s="490"/>
      <c r="AO56" s="490"/>
      <c r="AP56" s="455"/>
      <c r="AQ56" s="565"/>
      <c r="AR56" s="490"/>
      <c r="AS56" s="490"/>
      <c r="AT56" s="490"/>
      <c r="AU56" s="455"/>
      <c r="AV56" s="565"/>
      <c r="AW56" s="490"/>
      <c r="AX56" s="490"/>
      <c r="AY56" s="490"/>
      <c r="AZ56" s="455"/>
      <c r="BA56" s="565"/>
      <c r="BB56" s="490"/>
      <c r="BC56" s="490"/>
      <c r="BD56" s="490"/>
      <c r="BE56" s="455"/>
      <c r="BG56" s="491">
        <f t="shared" si="18"/>
        <v>0</v>
      </c>
      <c r="BH56" s="491">
        <f t="shared" si="19"/>
        <v>0</v>
      </c>
      <c r="BI56" s="491">
        <f t="shared" si="20"/>
        <v>0</v>
      </c>
      <c r="BJ56" s="491">
        <f t="shared" si="21"/>
        <v>0</v>
      </c>
      <c r="BK56" s="491">
        <f t="shared" si="22"/>
        <v>0</v>
      </c>
      <c r="BL56" s="570">
        <f t="shared" si="23"/>
        <v>0</v>
      </c>
      <c r="BM56" s="570">
        <f t="shared" si="24"/>
        <v>0</v>
      </c>
      <c r="BN56" s="491">
        <f t="shared" si="0"/>
        <v>0</v>
      </c>
      <c r="BO56" s="491">
        <f t="shared" si="1"/>
        <v>0</v>
      </c>
      <c r="BP56" s="491">
        <f t="shared" si="2"/>
        <v>0</v>
      </c>
      <c r="BR56" s="491"/>
      <c r="BS56" s="491"/>
      <c r="BT56" s="491"/>
      <c r="BU56" s="491"/>
      <c r="BV56" s="491"/>
      <c r="BW56" s="491"/>
      <c r="BX56" s="491"/>
      <c r="BY56" s="491"/>
      <c r="BZ56" s="491"/>
      <c r="CA56" s="491"/>
      <c r="CB56" s="491"/>
      <c r="CC56" s="491"/>
      <c r="CD56" s="491"/>
      <c r="CE56" s="491"/>
      <c r="CF56" s="491"/>
      <c r="CG56" s="491"/>
      <c r="CH56" s="491"/>
      <c r="CI56" s="491"/>
      <c r="CJ56" s="491"/>
      <c r="CK56" s="491"/>
      <c r="CL56" s="491"/>
      <c r="CQ56" s="465" t="s">
        <v>347</v>
      </c>
      <c r="CR56" s="446"/>
      <c r="CS56" s="446"/>
      <c r="CT56" s="446"/>
      <c r="CU56" s="446"/>
      <c r="CV56" s="449"/>
      <c r="CW56" s="450"/>
      <c r="CX56" s="446"/>
      <c r="CY56" s="450" t="s">
        <v>439</v>
      </c>
      <c r="CZ56" s="586" t="s">
        <v>440</v>
      </c>
      <c r="DA56" s="446"/>
      <c r="DB56" s="446"/>
      <c r="DC56" s="449"/>
    </row>
    <row r="57" spans="1:107">
      <c r="A57" s="491">
        <f>'Trial Plans'!A44</f>
        <v>11</v>
      </c>
      <c r="B57" s="491">
        <f>'Trial Plans'!B44</f>
        <v>3</v>
      </c>
      <c r="C57" s="491">
        <f>'Trial Plans'!C44</f>
        <v>13</v>
      </c>
      <c r="D57" s="491">
        <f>'Trial Plans'!D44</f>
        <v>43</v>
      </c>
      <c r="E57" s="491"/>
      <c r="F57" s="491"/>
      <c r="G57" s="565"/>
      <c r="H57" s="490"/>
      <c r="I57" s="490"/>
      <c r="J57" s="490"/>
      <c r="K57" s="455"/>
      <c r="L57" s="565"/>
      <c r="M57" s="490"/>
      <c r="N57" s="490"/>
      <c r="O57" s="490"/>
      <c r="P57" s="455"/>
      <c r="Q57" s="565"/>
      <c r="R57" s="490"/>
      <c r="S57" s="490"/>
      <c r="T57" s="490"/>
      <c r="U57" s="455"/>
      <c r="V57" s="565"/>
      <c r="W57" s="490"/>
      <c r="X57" s="490"/>
      <c r="Y57" s="490"/>
      <c r="Z57" s="455"/>
      <c r="AA57" s="565"/>
      <c r="AB57" s="490"/>
      <c r="AC57" s="490"/>
      <c r="AD57" s="490"/>
      <c r="AE57" s="455"/>
      <c r="AF57" s="491"/>
      <c r="AG57" s="565"/>
      <c r="AH57" s="490"/>
      <c r="AI57" s="490"/>
      <c r="AJ57" s="490"/>
      <c r="AK57" s="455"/>
      <c r="AL57" s="565"/>
      <c r="AM57" s="490"/>
      <c r="AN57" s="490"/>
      <c r="AO57" s="490"/>
      <c r="AP57" s="455"/>
      <c r="AQ57" s="565"/>
      <c r="AR57" s="490"/>
      <c r="AS57" s="490"/>
      <c r="AT57" s="490"/>
      <c r="AU57" s="455"/>
      <c r="AV57" s="565"/>
      <c r="AW57" s="490"/>
      <c r="AX57" s="490"/>
      <c r="AY57" s="490"/>
      <c r="AZ57" s="455"/>
      <c r="BA57" s="565"/>
      <c r="BB57" s="490"/>
      <c r="BC57" s="490"/>
      <c r="BD57" s="490"/>
      <c r="BE57" s="455"/>
      <c r="BG57" s="491">
        <f t="shared" si="18"/>
        <v>0</v>
      </c>
      <c r="BH57" s="491">
        <f t="shared" si="19"/>
        <v>0</v>
      </c>
      <c r="BI57" s="491">
        <f t="shared" si="20"/>
        <v>0</v>
      </c>
      <c r="BJ57" s="491">
        <f t="shared" si="21"/>
        <v>0</v>
      </c>
      <c r="BK57" s="491">
        <f t="shared" si="22"/>
        <v>0</v>
      </c>
      <c r="BL57" s="570">
        <f t="shared" si="23"/>
        <v>0</v>
      </c>
      <c r="BM57" s="570">
        <f t="shared" si="24"/>
        <v>0</v>
      </c>
      <c r="BN57" s="491">
        <f t="shared" si="0"/>
        <v>0</v>
      </c>
      <c r="BO57" s="491">
        <f t="shared" si="1"/>
        <v>0</v>
      </c>
      <c r="BP57" s="491">
        <f t="shared" si="2"/>
        <v>0</v>
      </c>
      <c r="BR57" s="491"/>
      <c r="BS57" s="491"/>
      <c r="BT57" s="491"/>
      <c r="BU57" s="491"/>
      <c r="BV57" s="491"/>
      <c r="BW57" s="491"/>
      <c r="BX57" s="491"/>
      <c r="BY57" s="491"/>
      <c r="BZ57" s="491"/>
      <c r="CA57" s="491"/>
      <c r="CB57" s="491"/>
      <c r="CC57" s="491"/>
      <c r="CD57" s="491"/>
      <c r="CE57" s="491"/>
      <c r="CF57" s="491"/>
      <c r="CG57" s="491"/>
      <c r="CH57" s="491"/>
      <c r="CI57" s="491"/>
      <c r="CJ57" s="491"/>
      <c r="CK57" s="491"/>
      <c r="CL57" s="491"/>
      <c r="CQ57" s="465" t="s">
        <v>348</v>
      </c>
      <c r="CR57" s="446"/>
      <c r="CS57" s="446"/>
      <c r="CT57" s="446"/>
      <c r="CU57" s="446"/>
      <c r="CV57" s="449"/>
      <c r="CX57" s="446"/>
      <c r="CY57" s="446"/>
      <c r="CZ57" s="446"/>
      <c r="DA57" s="446"/>
      <c r="DB57" s="446"/>
      <c r="DC57" s="449"/>
    </row>
    <row r="58" spans="1:107">
      <c r="A58" s="491">
        <f>'Trial Plans'!A45</f>
        <v>1</v>
      </c>
      <c r="B58" s="491">
        <f>'Trial Plans'!B45</f>
        <v>3</v>
      </c>
      <c r="C58" s="491">
        <f>'Trial Plans'!C45</f>
        <v>14</v>
      </c>
      <c r="D58" s="491">
        <f>'Trial Plans'!D45</f>
        <v>44</v>
      </c>
      <c r="E58" s="491"/>
      <c r="F58" s="491"/>
      <c r="G58" s="565">
        <v>2</v>
      </c>
      <c r="H58" s="490">
        <v>2</v>
      </c>
      <c r="I58" s="490">
        <v>2</v>
      </c>
      <c r="J58" s="490">
        <v>0</v>
      </c>
      <c r="K58" s="455">
        <v>0</v>
      </c>
      <c r="L58" s="565">
        <v>1</v>
      </c>
      <c r="M58" s="490">
        <v>0</v>
      </c>
      <c r="N58" s="490">
        <v>0</v>
      </c>
      <c r="O58" s="490">
        <v>0</v>
      </c>
      <c r="P58" s="455">
        <v>0</v>
      </c>
      <c r="Q58" s="565">
        <v>2</v>
      </c>
      <c r="R58" s="490">
        <v>0</v>
      </c>
      <c r="S58" s="490">
        <v>0</v>
      </c>
      <c r="T58" s="490">
        <v>0</v>
      </c>
      <c r="U58" s="455">
        <v>0</v>
      </c>
      <c r="V58" s="565">
        <v>1</v>
      </c>
      <c r="W58" s="490">
        <v>1</v>
      </c>
      <c r="X58" s="490">
        <v>1</v>
      </c>
      <c r="Y58" s="490">
        <v>0</v>
      </c>
      <c r="Z58" s="455">
        <v>0</v>
      </c>
      <c r="AA58" s="565">
        <v>0</v>
      </c>
      <c r="AB58" s="490">
        <v>0</v>
      </c>
      <c r="AC58" s="490">
        <v>0</v>
      </c>
      <c r="AD58" s="490">
        <v>0</v>
      </c>
      <c r="AE58" s="455">
        <v>0</v>
      </c>
      <c r="AF58" s="491"/>
      <c r="AG58" s="565">
        <v>2</v>
      </c>
      <c r="AH58" s="490">
        <v>2</v>
      </c>
      <c r="AI58" s="490">
        <v>2</v>
      </c>
      <c r="AJ58" s="490">
        <v>0</v>
      </c>
      <c r="AK58" s="455">
        <v>0</v>
      </c>
      <c r="AL58" s="565">
        <v>3</v>
      </c>
      <c r="AM58" s="490">
        <v>0</v>
      </c>
      <c r="AN58" s="490">
        <v>0</v>
      </c>
      <c r="AO58" s="490">
        <v>0</v>
      </c>
      <c r="AP58" s="455">
        <v>0</v>
      </c>
      <c r="AQ58" s="565">
        <v>3</v>
      </c>
      <c r="AR58" s="490">
        <v>3</v>
      </c>
      <c r="AS58" s="490">
        <v>3</v>
      </c>
      <c r="AT58" s="490">
        <v>0</v>
      </c>
      <c r="AU58" s="455">
        <v>0</v>
      </c>
      <c r="AV58" s="565">
        <v>0</v>
      </c>
      <c r="AW58" s="490">
        <v>0</v>
      </c>
      <c r="AX58" s="490">
        <v>0</v>
      </c>
      <c r="AY58" s="490">
        <v>0</v>
      </c>
      <c r="AZ58" s="455">
        <v>0</v>
      </c>
      <c r="BA58" s="565">
        <v>0</v>
      </c>
      <c r="BB58" s="490">
        <v>0</v>
      </c>
      <c r="BC58" s="490">
        <v>0</v>
      </c>
      <c r="BD58" s="490">
        <v>0</v>
      </c>
      <c r="BE58" s="455">
        <v>0</v>
      </c>
      <c r="BG58" s="491">
        <f t="shared" si="18"/>
        <v>3</v>
      </c>
      <c r="BH58" s="491">
        <f t="shared" si="19"/>
        <v>1</v>
      </c>
      <c r="BI58" s="491">
        <f t="shared" si="20"/>
        <v>1</v>
      </c>
      <c r="BJ58" s="491">
        <f t="shared" si="21"/>
        <v>3</v>
      </c>
      <c r="BK58" s="491">
        <f t="shared" si="22"/>
        <v>0</v>
      </c>
      <c r="BL58" s="570">
        <f t="shared" si="23"/>
        <v>0.48</v>
      </c>
      <c r="BM58" s="570">
        <f t="shared" si="24"/>
        <v>32</v>
      </c>
      <c r="BN58" s="491">
        <f t="shared" si="0"/>
        <v>16</v>
      </c>
      <c r="BO58" s="491">
        <f t="shared" si="1"/>
        <v>12</v>
      </c>
      <c r="BP58" s="491">
        <f t="shared" si="2"/>
        <v>0</v>
      </c>
      <c r="BR58" s="491"/>
      <c r="BS58" s="491"/>
      <c r="BT58" s="491"/>
      <c r="BU58" s="491"/>
      <c r="BV58" s="491"/>
      <c r="BW58" s="491"/>
      <c r="BX58" s="491"/>
      <c r="BY58" s="491"/>
      <c r="BZ58" s="491"/>
      <c r="CA58" s="491"/>
      <c r="CB58" s="491"/>
      <c r="CC58" s="491"/>
      <c r="CD58" s="491"/>
      <c r="CE58" s="491"/>
      <c r="CF58" s="491"/>
      <c r="CG58" s="491"/>
      <c r="CH58" s="491"/>
      <c r="CI58" s="491"/>
      <c r="CJ58" s="491"/>
      <c r="CK58" s="491"/>
      <c r="CL58" s="491"/>
      <c r="CQ58" s="465" t="s">
        <v>369</v>
      </c>
      <c r="CR58" s="446"/>
      <c r="CS58" s="446"/>
      <c r="CT58" s="446"/>
      <c r="CU58" s="446"/>
      <c r="CV58" s="449"/>
      <c r="CX58" s="446"/>
      <c r="CY58" s="446"/>
      <c r="CZ58" s="446"/>
      <c r="DA58" s="446"/>
      <c r="DB58" s="446"/>
      <c r="DC58" s="449"/>
    </row>
    <row r="59" spans="1:107">
      <c r="A59" s="491">
        <f>'Trial Plans'!A46</f>
        <v>5</v>
      </c>
      <c r="B59" s="491">
        <f>'Trial Plans'!B46</f>
        <v>3</v>
      </c>
      <c r="C59" s="491">
        <f>'Trial Plans'!C46</f>
        <v>15</v>
      </c>
      <c r="D59" s="491">
        <f>'Trial Plans'!D46</f>
        <v>45</v>
      </c>
      <c r="E59" s="491">
        <v>0</v>
      </c>
      <c r="F59" s="491"/>
      <c r="G59" s="565">
        <v>0</v>
      </c>
      <c r="H59" s="490">
        <v>0</v>
      </c>
      <c r="I59" s="490">
        <v>0</v>
      </c>
      <c r="J59" s="490">
        <v>0</v>
      </c>
      <c r="K59" s="455">
        <v>0</v>
      </c>
      <c r="L59" s="565">
        <v>0</v>
      </c>
      <c r="M59" s="490">
        <v>0</v>
      </c>
      <c r="N59" s="490">
        <v>0</v>
      </c>
      <c r="O59" s="490">
        <v>0</v>
      </c>
      <c r="P59" s="455">
        <v>0</v>
      </c>
      <c r="Q59" s="565">
        <v>0</v>
      </c>
      <c r="R59" s="490">
        <v>0</v>
      </c>
      <c r="S59" s="490">
        <v>0</v>
      </c>
      <c r="T59" s="490">
        <v>0</v>
      </c>
      <c r="U59" s="455">
        <v>0</v>
      </c>
      <c r="V59" s="565">
        <v>0</v>
      </c>
      <c r="W59" s="490">
        <v>0</v>
      </c>
      <c r="X59" s="490">
        <v>0</v>
      </c>
      <c r="Y59" s="490">
        <v>0</v>
      </c>
      <c r="Z59" s="455">
        <v>0</v>
      </c>
      <c r="AA59" s="565">
        <v>0</v>
      </c>
      <c r="AB59" s="490">
        <v>0</v>
      </c>
      <c r="AC59" s="490">
        <v>0</v>
      </c>
      <c r="AD59" s="490">
        <v>0</v>
      </c>
      <c r="AE59" s="455">
        <v>0</v>
      </c>
      <c r="AF59" s="491"/>
      <c r="AG59" s="565">
        <v>0</v>
      </c>
      <c r="AH59" s="490">
        <v>0</v>
      </c>
      <c r="AI59" s="490">
        <v>0</v>
      </c>
      <c r="AJ59" s="490">
        <v>0</v>
      </c>
      <c r="AK59" s="455">
        <v>0</v>
      </c>
      <c r="AL59" s="565">
        <v>0</v>
      </c>
      <c r="AM59" s="490">
        <v>0</v>
      </c>
      <c r="AN59" s="490">
        <v>0</v>
      </c>
      <c r="AO59" s="490">
        <v>0</v>
      </c>
      <c r="AP59" s="455">
        <v>0</v>
      </c>
      <c r="AQ59" s="565">
        <v>0</v>
      </c>
      <c r="AR59" s="490">
        <v>0</v>
      </c>
      <c r="AS59" s="490">
        <v>0</v>
      </c>
      <c r="AT59" s="490">
        <v>0</v>
      </c>
      <c r="AU59" s="455">
        <v>0</v>
      </c>
      <c r="AV59" s="565">
        <v>0</v>
      </c>
      <c r="AW59" s="490">
        <v>0</v>
      </c>
      <c r="AX59" s="490">
        <v>0</v>
      </c>
      <c r="AY59" s="490">
        <v>0</v>
      </c>
      <c r="AZ59" s="455">
        <v>0</v>
      </c>
      <c r="BA59" s="565">
        <v>0</v>
      </c>
      <c r="BB59" s="490">
        <v>0</v>
      </c>
      <c r="BC59" s="490">
        <v>0</v>
      </c>
      <c r="BD59" s="490">
        <v>0</v>
      </c>
      <c r="BE59" s="455">
        <v>0</v>
      </c>
      <c r="BG59" s="491">
        <f t="shared" si="18"/>
        <v>0</v>
      </c>
      <c r="BH59" s="491">
        <f t="shared" si="19"/>
        <v>0</v>
      </c>
      <c r="BI59" s="491">
        <f t="shared" si="20"/>
        <v>0</v>
      </c>
      <c r="BJ59" s="491">
        <f t="shared" si="21"/>
        <v>0</v>
      </c>
      <c r="BK59" s="491">
        <f t="shared" si="22"/>
        <v>0</v>
      </c>
      <c r="BL59" s="570">
        <f t="shared" si="23"/>
        <v>0</v>
      </c>
      <c r="BM59" s="570">
        <f t="shared" si="24"/>
        <v>0</v>
      </c>
      <c r="BN59" s="491">
        <f t="shared" si="0"/>
        <v>0</v>
      </c>
      <c r="BO59" s="491">
        <f t="shared" si="1"/>
        <v>0</v>
      </c>
      <c r="BP59" s="491">
        <f t="shared" si="2"/>
        <v>0</v>
      </c>
      <c r="BR59" s="491"/>
      <c r="BS59" s="491"/>
      <c r="BT59" s="491"/>
      <c r="BU59" s="491"/>
      <c r="BV59" s="491"/>
      <c r="BW59" s="491"/>
      <c r="BX59" s="491"/>
      <c r="BY59" s="491"/>
      <c r="BZ59" s="491"/>
      <c r="CA59" s="491"/>
      <c r="CB59" s="491"/>
      <c r="CC59" s="491"/>
      <c r="CD59" s="491"/>
      <c r="CE59" s="491"/>
      <c r="CF59" s="491"/>
      <c r="CG59" s="491"/>
      <c r="CH59" s="491"/>
      <c r="CI59" s="491"/>
      <c r="CJ59" s="491"/>
      <c r="CK59" s="491"/>
      <c r="CL59" s="491"/>
      <c r="CQ59" s="465" t="s">
        <v>370</v>
      </c>
      <c r="CR59" s="446"/>
      <c r="CS59" s="446"/>
      <c r="CT59" s="446"/>
      <c r="CU59" s="446"/>
      <c r="CV59" s="449"/>
      <c r="CW59" s="465" t="s">
        <v>422</v>
      </c>
      <c r="CX59" s="446"/>
      <c r="CY59" s="446"/>
      <c r="CZ59" s="446"/>
      <c r="DA59" s="446"/>
      <c r="DB59" s="446"/>
      <c r="DC59" s="449"/>
    </row>
    <row r="60" spans="1:107">
      <c r="A60" s="491">
        <f>'Trial Plans'!A47</f>
        <v>9</v>
      </c>
      <c r="B60" s="491">
        <f>'Trial Plans'!B47</f>
        <v>3</v>
      </c>
      <c r="C60" s="491">
        <f>'Trial Plans'!C47</f>
        <v>16</v>
      </c>
      <c r="D60" s="491">
        <f>'Trial Plans'!D47</f>
        <v>46</v>
      </c>
      <c r="E60" s="491"/>
      <c r="F60" s="491"/>
      <c r="G60" s="565"/>
      <c r="H60" s="490"/>
      <c r="I60" s="490"/>
      <c r="J60" s="490"/>
      <c r="K60" s="455"/>
      <c r="L60" s="565"/>
      <c r="M60" s="490"/>
      <c r="N60" s="490"/>
      <c r="O60" s="490"/>
      <c r="P60" s="455"/>
      <c r="Q60" s="565"/>
      <c r="R60" s="490"/>
      <c r="S60" s="490"/>
      <c r="T60" s="490"/>
      <c r="U60" s="455"/>
      <c r="V60" s="565"/>
      <c r="W60" s="490"/>
      <c r="X60" s="490"/>
      <c r="Y60" s="490"/>
      <c r="Z60" s="455"/>
      <c r="AA60" s="565"/>
      <c r="AB60" s="490"/>
      <c r="AC60" s="490"/>
      <c r="AD60" s="490"/>
      <c r="AE60" s="455"/>
      <c r="AF60" s="491"/>
      <c r="AG60" s="565"/>
      <c r="AH60" s="490"/>
      <c r="AI60" s="490"/>
      <c r="AJ60" s="490"/>
      <c r="AK60" s="455"/>
      <c r="AL60" s="565"/>
      <c r="AM60" s="490"/>
      <c r="AN60" s="490"/>
      <c r="AO60" s="490"/>
      <c r="AP60" s="455"/>
      <c r="AQ60" s="565"/>
      <c r="AR60" s="490"/>
      <c r="AS60" s="490"/>
      <c r="AT60" s="490"/>
      <c r="AU60" s="455"/>
      <c r="AV60" s="565"/>
      <c r="AW60" s="490"/>
      <c r="AX60" s="490"/>
      <c r="AY60" s="490"/>
      <c r="AZ60" s="455"/>
      <c r="BA60" s="565"/>
      <c r="BB60" s="490"/>
      <c r="BC60" s="490"/>
      <c r="BD60" s="490"/>
      <c r="BE60" s="455"/>
      <c r="BG60" s="491">
        <f t="shared" si="18"/>
        <v>0</v>
      </c>
      <c r="BH60" s="491">
        <f t="shared" si="19"/>
        <v>0</v>
      </c>
      <c r="BI60" s="491">
        <f t="shared" si="20"/>
        <v>0</v>
      </c>
      <c r="BJ60" s="491">
        <f t="shared" si="21"/>
        <v>0</v>
      </c>
      <c r="BK60" s="491">
        <f t="shared" si="22"/>
        <v>0</v>
      </c>
      <c r="BL60" s="570">
        <f t="shared" si="23"/>
        <v>0</v>
      </c>
      <c r="BM60" s="570">
        <f t="shared" si="24"/>
        <v>0</v>
      </c>
      <c r="BN60" s="491">
        <f t="shared" si="0"/>
        <v>0</v>
      </c>
      <c r="BO60" s="491">
        <f t="shared" si="1"/>
        <v>0</v>
      </c>
      <c r="BP60" s="491">
        <f t="shared" si="2"/>
        <v>0</v>
      </c>
      <c r="BR60" s="491"/>
      <c r="BS60" s="491"/>
      <c r="BT60" s="491"/>
      <c r="BU60" s="491"/>
      <c r="BV60" s="491"/>
      <c r="BW60" s="491"/>
      <c r="BX60" s="491"/>
      <c r="BY60" s="491"/>
      <c r="BZ60" s="491"/>
      <c r="CA60" s="491"/>
      <c r="CB60" s="491"/>
      <c r="CC60" s="491"/>
      <c r="CD60" s="491"/>
      <c r="CE60" s="491"/>
      <c r="CF60" s="491"/>
      <c r="CG60" s="491"/>
      <c r="CH60" s="491"/>
      <c r="CI60" s="491"/>
      <c r="CJ60" s="491"/>
      <c r="CK60" s="491"/>
      <c r="CL60" s="491"/>
      <c r="CQ60" s="465"/>
      <c r="CR60" s="446"/>
      <c r="CS60" s="446"/>
      <c r="CT60" s="446"/>
      <c r="CU60" s="446"/>
      <c r="CV60" s="449"/>
      <c r="CW60" s="465" t="s">
        <v>423</v>
      </c>
      <c r="CX60" s="446"/>
      <c r="CY60" s="446"/>
      <c r="CZ60" s="446"/>
      <c r="DA60" s="446"/>
      <c r="DB60" s="446"/>
      <c r="DC60" s="449"/>
    </row>
    <row r="61" spans="1:107">
      <c r="A61" s="491">
        <f>'Trial Plans'!A48</f>
        <v>7</v>
      </c>
      <c r="B61" s="491">
        <f>'Trial Plans'!B48</f>
        <v>4</v>
      </c>
      <c r="C61" s="491">
        <f>'Trial Plans'!C48</f>
        <v>17</v>
      </c>
      <c r="D61" s="491">
        <f>'Trial Plans'!D48</f>
        <v>47</v>
      </c>
      <c r="E61" s="491"/>
      <c r="F61" s="491"/>
      <c r="G61" s="565"/>
      <c r="H61" s="490"/>
      <c r="I61" s="490"/>
      <c r="J61" s="490"/>
      <c r="K61" s="455"/>
      <c r="L61" s="565"/>
      <c r="M61" s="490"/>
      <c r="N61" s="490"/>
      <c r="O61" s="490"/>
      <c r="P61" s="455"/>
      <c r="Q61" s="565"/>
      <c r="R61" s="490"/>
      <c r="S61" s="490"/>
      <c r="T61" s="490"/>
      <c r="U61" s="455"/>
      <c r="V61" s="565"/>
      <c r="W61" s="490"/>
      <c r="X61" s="490"/>
      <c r="Y61" s="490"/>
      <c r="Z61" s="455"/>
      <c r="AA61" s="565"/>
      <c r="AB61" s="490"/>
      <c r="AC61" s="490"/>
      <c r="AD61" s="490"/>
      <c r="AE61" s="455"/>
      <c r="AF61" s="491"/>
      <c r="AG61" s="565"/>
      <c r="AH61" s="490"/>
      <c r="AI61" s="490"/>
      <c r="AJ61" s="490"/>
      <c r="AK61" s="455"/>
      <c r="AL61" s="565"/>
      <c r="AM61" s="490"/>
      <c r="AN61" s="490"/>
      <c r="AO61" s="490"/>
      <c r="AP61" s="455"/>
      <c r="AQ61" s="565"/>
      <c r="AR61" s="490"/>
      <c r="AS61" s="490"/>
      <c r="AT61" s="490"/>
      <c r="AU61" s="455"/>
      <c r="AV61" s="565"/>
      <c r="AW61" s="490"/>
      <c r="AX61" s="490"/>
      <c r="AY61" s="490"/>
      <c r="AZ61" s="455"/>
      <c r="BA61" s="565"/>
      <c r="BB61" s="490"/>
      <c r="BC61" s="490"/>
      <c r="BD61" s="490"/>
      <c r="BE61" s="455"/>
      <c r="BG61" s="491">
        <f t="shared" si="18"/>
        <v>0</v>
      </c>
      <c r="BH61" s="491">
        <f t="shared" si="19"/>
        <v>0</v>
      </c>
      <c r="BI61" s="491">
        <f t="shared" si="20"/>
        <v>0</v>
      </c>
      <c r="BJ61" s="491">
        <f t="shared" si="21"/>
        <v>0</v>
      </c>
      <c r="BK61" s="491">
        <f t="shared" si="22"/>
        <v>0</v>
      </c>
      <c r="BL61" s="570">
        <f t="shared" si="23"/>
        <v>0</v>
      </c>
      <c r="BM61" s="570">
        <f t="shared" si="24"/>
        <v>0</v>
      </c>
      <c r="BN61" s="491">
        <f t="shared" si="0"/>
        <v>0</v>
      </c>
      <c r="BO61" s="491">
        <f t="shared" si="1"/>
        <v>0</v>
      </c>
      <c r="BP61" s="491">
        <f t="shared" si="2"/>
        <v>0</v>
      </c>
      <c r="BR61" s="491"/>
      <c r="BS61" s="491"/>
      <c r="BT61" s="491"/>
      <c r="BU61" s="491"/>
      <c r="BV61" s="491"/>
      <c r="BW61" s="491"/>
      <c r="BX61" s="491"/>
      <c r="BY61" s="491"/>
      <c r="BZ61" s="491"/>
      <c r="CA61" s="491"/>
      <c r="CB61" s="491"/>
      <c r="CC61" s="491"/>
      <c r="CD61" s="491"/>
      <c r="CE61" s="491"/>
      <c r="CF61" s="491"/>
      <c r="CG61" s="491"/>
      <c r="CH61" s="491"/>
      <c r="CI61" s="491"/>
      <c r="CJ61" s="491"/>
      <c r="CK61" s="491"/>
      <c r="CL61" s="491"/>
      <c r="CQ61" s="465" t="s">
        <v>371</v>
      </c>
      <c r="CR61" s="446"/>
      <c r="CS61" s="446"/>
      <c r="CT61" s="446"/>
      <c r="CU61" s="446"/>
      <c r="CV61" s="449"/>
      <c r="CW61" s="465" t="s">
        <v>419</v>
      </c>
      <c r="CX61" s="446"/>
      <c r="CY61" s="446"/>
      <c r="CZ61" s="446"/>
      <c r="DA61" s="446"/>
      <c r="DB61" s="446"/>
      <c r="DC61" s="449"/>
    </row>
    <row r="62" spans="1:107">
      <c r="A62" s="491">
        <f>'Trial Plans'!A49</f>
        <v>10</v>
      </c>
      <c r="B62" s="491">
        <f>'Trial Plans'!B49</f>
        <v>4</v>
      </c>
      <c r="C62" s="491">
        <f>'Trial Plans'!C49</f>
        <v>18</v>
      </c>
      <c r="D62" s="491">
        <f>'Trial Plans'!D49</f>
        <v>48</v>
      </c>
      <c r="E62" s="491"/>
      <c r="F62" s="491"/>
      <c r="G62" s="565"/>
      <c r="H62" s="490"/>
      <c r="I62" s="490"/>
      <c r="J62" s="490"/>
      <c r="K62" s="455"/>
      <c r="L62" s="565"/>
      <c r="M62" s="490"/>
      <c r="N62" s="490"/>
      <c r="O62" s="490"/>
      <c r="P62" s="455"/>
      <c r="Q62" s="565"/>
      <c r="R62" s="490"/>
      <c r="S62" s="490"/>
      <c r="T62" s="490"/>
      <c r="U62" s="455"/>
      <c r="V62" s="565"/>
      <c r="W62" s="490"/>
      <c r="X62" s="490"/>
      <c r="Y62" s="490"/>
      <c r="Z62" s="455"/>
      <c r="AA62" s="565"/>
      <c r="AB62" s="490"/>
      <c r="AC62" s="490"/>
      <c r="AD62" s="490"/>
      <c r="AE62" s="455"/>
      <c r="AF62" s="491"/>
      <c r="AG62" s="565"/>
      <c r="AH62" s="490"/>
      <c r="AI62" s="490"/>
      <c r="AJ62" s="490"/>
      <c r="AK62" s="455"/>
      <c r="AL62" s="565"/>
      <c r="AM62" s="490"/>
      <c r="AN62" s="490"/>
      <c r="AO62" s="490"/>
      <c r="AP62" s="455"/>
      <c r="AQ62" s="565"/>
      <c r="AR62" s="490"/>
      <c r="AS62" s="490"/>
      <c r="AT62" s="490"/>
      <c r="AU62" s="455"/>
      <c r="AV62" s="565"/>
      <c r="AW62" s="490"/>
      <c r="AX62" s="490"/>
      <c r="AY62" s="490"/>
      <c r="AZ62" s="455"/>
      <c r="BA62" s="565"/>
      <c r="BB62" s="490"/>
      <c r="BC62" s="490"/>
      <c r="BD62" s="490"/>
      <c r="BE62" s="455"/>
      <c r="BG62" s="491">
        <f t="shared" si="18"/>
        <v>0</v>
      </c>
      <c r="BH62" s="491">
        <f t="shared" si="19"/>
        <v>0</v>
      </c>
      <c r="BI62" s="491">
        <f t="shared" si="20"/>
        <v>0</v>
      </c>
      <c r="BJ62" s="491">
        <f t="shared" si="21"/>
        <v>0</v>
      </c>
      <c r="BK62" s="491">
        <f t="shared" si="22"/>
        <v>0</v>
      </c>
      <c r="BL62" s="570">
        <f t="shared" si="23"/>
        <v>0</v>
      </c>
      <c r="BM62" s="570">
        <f t="shared" si="24"/>
        <v>0</v>
      </c>
      <c r="BN62" s="491">
        <f t="shared" si="0"/>
        <v>0</v>
      </c>
      <c r="BO62" s="491">
        <f t="shared" si="1"/>
        <v>0</v>
      </c>
      <c r="BP62" s="491">
        <f t="shared" si="2"/>
        <v>0</v>
      </c>
      <c r="BR62" s="491"/>
      <c r="BS62" s="491"/>
      <c r="BT62" s="491"/>
      <c r="BU62" s="491"/>
      <c r="BV62" s="491"/>
      <c r="BW62" s="491"/>
      <c r="BX62" s="491"/>
      <c r="BY62" s="491"/>
      <c r="BZ62" s="491"/>
      <c r="CA62" s="491"/>
      <c r="CB62" s="491"/>
      <c r="CC62" s="491"/>
      <c r="CD62" s="491"/>
      <c r="CE62" s="491"/>
      <c r="CF62" s="491"/>
      <c r="CG62" s="491"/>
      <c r="CH62" s="491"/>
      <c r="CI62" s="491"/>
      <c r="CJ62" s="491"/>
      <c r="CK62" s="491"/>
      <c r="CL62" s="491"/>
      <c r="CQ62" s="465"/>
      <c r="CR62" s="446"/>
      <c r="CS62" s="446"/>
      <c r="CT62" s="446"/>
      <c r="CU62" s="446"/>
      <c r="CV62" s="449"/>
      <c r="CW62" s="465" t="s">
        <v>420</v>
      </c>
      <c r="CX62" s="446"/>
      <c r="CY62" s="446"/>
      <c r="CZ62" s="446"/>
      <c r="DA62" s="446"/>
      <c r="DB62" s="446"/>
      <c r="DC62" s="449"/>
    </row>
    <row r="63" spans="1:107">
      <c r="A63" s="491">
        <f>'Trial Plans'!A50</f>
        <v>6</v>
      </c>
      <c r="B63" s="491">
        <f>'Trial Plans'!B50</f>
        <v>4</v>
      </c>
      <c r="C63" s="491">
        <f>'Trial Plans'!C50</f>
        <v>19</v>
      </c>
      <c r="D63" s="491">
        <f>'Trial Plans'!D50</f>
        <v>49</v>
      </c>
      <c r="E63" s="491"/>
      <c r="F63" s="491"/>
      <c r="G63" s="565">
        <v>1</v>
      </c>
      <c r="H63" s="490">
        <v>0</v>
      </c>
      <c r="I63" s="490">
        <v>0</v>
      </c>
      <c r="J63" s="490">
        <v>0</v>
      </c>
      <c r="K63" s="455">
        <v>0</v>
      </c>
      <c r="L63" s="565">
        <v>0</v>
      </c>
      <c r="M63" s="490">
        <v>0</v>
      </c>
      <c r="N63" s="490">
        <v>0</v>
      </c>
      <c r="O63" s="490">
        <v>0</v>
      </c>
      <c r="P63" s="455">
        <v>0</v>
      </c>
      <c r="Q63" s="565">
        <v>0</v>
      </c>
      <c r="R63" s="490">
        <v>0</v>
      </c>
      <c r="S63" s="490">
        <v>0</v>
      </c>
      <c r="T63" s="490">
        <v>0</v>
      </c>
      <c r="U63" s="455">
        <v>0</v>
      </c>
      <c r="V63" s="565">
        <v>0</v>
      </c>
      <c r="W63" s="490">
        <v>0</v>
      </c>
      <c r="X63" s="490">
        <v>0</v>
      </c>
      <c r="Y63" s="490">
        <v>0</v>
      </c>
      <c r="Z63" s="455">
        <v>0</v>
      </c>
      <c r="AA63" s="565">
        <v>0</v>
      </c>
      <c r="AB63" s="490">
        <v>0</v>
      </c>
      <c r="AC63" s="490">
        <v>0</v>
      </c>
      <c r="AD63" s="490">
        <v>0</v>
      </c>
      <c r="AE63" s="455">
        <v>0</v>
      </c>
      <c r="AF63" s="491"/>
      <c r="AG63" s="565">
        <v>3</v>
      </c>
      <c r="AH63" s="490">
        <v>0</v>
      </c>
      <c r="AI63" s="490">
        <v>0</v>
      </c>
      <c r="AJ63" s="490">
        <v>0</v>
      </c>
      <c r="AK63" s="455">
        <v>0</v>
      </c>
      <c r="AL63" s="565">
        <v>0</v>
      </c>
      <c r="AM63" s="490">
        <v>0</v>
      </c>
      <c r="AN63" s="490">
        <v>0</v>
      </c>
      <c r="AO63" s="490">
        <v>0</v>
      </c>
      <c r="AP63" s="455">
        <v>0</v>
      </c>
      <c r="AQ63" s="565">
        <v>0</v>
      </c>
      <c r="AR63" s="490">
        <v>0</v>
      </c>
      <c r="AS63" s="490">
        <v>0</v>
      </c>
      <c r="AT63" s="490">
        <v>0</v>
      </c>
      <c r="AU63" s="455">
        <v>0</v>
      </c>
      <c r="AV63" s="565">
        <v>0</v>
      </c>
      <c r="AW63" s="490">
        <v>0</v>
      </c>
      <c r="AX63" s="490">
        <v>0</v>
      </c>
      <c r="AY63" s="490">
        <v>0</v>
      </c>
      <c r="AZ63" s="455">
        <v>0</v>
      </c>
      <c r="BA63" s="565">
        <v>0</v>
      </c>
      <c r="BB63" s="490">
        <v>0</v>
      </c>
      <c r="BC63" s="490">
        <v>0</v>
      </c>
      <c r="BD63" s="490">
        <v>0</v>
      </c>
      <c r="BE63" s="455">
        <v>0</v>
      </c>
      <c r="BG63" s="491">
        <f t="shared" si="18"/>
        <v>1</v>
      </c>
      <c r="BH63" s="491">
        <f t="shared" si="19"/>
        <v>0</v>
      </c>
      <c r="BI63" s="491">
        <f t="shared" si="20"/>
        <v>0</v>
      </c>
      <c r="BJ63" s="491">
        <f t="shared" si="21"/>
        <v>0</v>
      </c>
      <c r="BK63" s="491">
        <f t="shared" si="22"/>
        <v>0</v>
      </c>
      <c r="BL63" s="570">
        <f t="shared" si="23"/>
        <v>0.04</v>
      </c>
      <c r="BM63" s="570">
        <f t="shared" si="24"/>
        <v>4</v>
      </c>
      <c r="BN63" s="491">
        <f t="shared" si="0"/>
        <v>4</v>
      </c>
      <c r="BO63" s="491">
        <f t="shared" si="1"/>
        <v>0</v>
      </c>
      <c r="BP63" s="491">
        <f t="shared" si="2"/>
        <v>0</v>
      </c>
      <c r="BR63" s="491"/>
      <c r="BS63" s="491"/>
      <c r="BT63" s="491"/>
      <c r="BU63" s="491"/>
      <c r="BV63" s="491"/>
      <c r="BW63" s="491"/>
      <c r="BX63" s="491"/>
      <c r="BY63" s="491"/>
      <c r="BZ63" s="491"/>
      <c r="CA63" s="491"/>
      <c r="CB63" s="491"/>
      <c r="CC63" s="491"/>
      <c r="CD63" s="491"/>
      <c r="CE63" s="491"/>
      <c r="CF63" s="491"/>
      <c r="CG63" s="491"/>
      <c r="CH63" s="491"/>
      <c r="CI63" s="491"/>
      <c r="CJ63" s="491"/>
      <c r="CK63" s="491"/>
      <c r="CL63" s="491"/>
      <c r="CQ63" s="465" t="s">
        <v>372</v>
      </c>
      <c r="CR63" s="446"/>
      <c r="CS63" s="446"/>
      <c r="CT63" s="446"/>
      <c r="CU63" s="446"/>
      <c r="CV63" s="449"/>
      <c r="CW63" s="465"/>
      <c r="CX63" s="446"/>
      <c r="CY63" s="446"/>
      <c r="CZ63" s="446"/>
      <c r="DA63" s="446"/>
      <c r="DB63" s="446"/>
      <c r="DC63" s="449"/>
    </row>
    <row r="64" spans="1:107">
      <c r="A64" s="491" t="str">
        <f>'Trial Plans'!A51</f>
        <v>x</v>
      </c>
      <c r="B64" s="491" t="str">
        <f>'Trial Plans'!B51</f>
        <v xml:space="preserve"> -</v>
      </c>
      <c r="C64" s="491">
        <f>'Trial Plans'!C51</f>
        <v>20</v>
      </c>
      <c r="D64" s="491">
        <f>'Trial Plans'!D51</f>
        <v>50</v>
      </c>
      <c r="E64" s="491"/>
      <c r="F64" s="491"/>
      <c r="G64" s="565"/>
      <c r="H64" s="490"/>
      <c r="I64" s="490"/>
      <c r="J64" s="490"/>
      <c r="K64" s="455"/>
      <c r="L64" s="565"/>
      <c r="M64" s="490"/>
      <c r="N64" s="490"/>
      <c r="O64" s="490"/>
      <c r="P64" s="455"/>
      <c r="Q64" s="565"/>
      <c r="R64" s="490"/>
      <c r="S64" s="490"/>
      <c r="T64" s="490"/>
      <c r="U64" s="455"/>
      <c r="V64" s="565"/>
      <c r="W64" s="490"/>
      <c r="X64" s="490"/>
      <c r="Y64" s="490"/>
      <c r="Z64" s="455"/>
      <c r="AA64" s="565"/>
      <c r="AB64" s="490"/>
      <c r="AC64" s="490"/>
      <c r="AD64" s="490"/>
      <c r="AE64" s="455"/>
      <c r="AF64" s="491"/>
      <c r="AG64" s="565"/>
      <c r="AH64" s="490"/>
      <c r="AI64" s="490"/>
      <c r="AJ64" s="490"/>
      <c r="AK64" s="455"/>
      <c r="AL64" s="565"/>
      <c r="AM64" s="490"/>
      <c r="AN64" s="490"/>
      <c r="AO64" s="490"/>
      <c r="AP64" s="455"/>
      <c r="AQ64" s="565"/>
      <c r="AR64" s="490"/>
      <c r="AS64" s="490"/>
      <c r="AT64" s="490"/>
      <c r="AU64" s="455"/>
      <c r="AV64" s="565"/>
      <c r="AW64" s="490"/>
      <c r="AX64" s="490"/>
      <c r="AY64" s="490"/>
      <c r="AZ64" s="455"/>
      <c r="BA64" s="565"/>
      <c r="BB64" s="490"/>
      <c r="BC64" s="490"/>
      <c r="BD64" s="490"/>
      <c r="BE64" s="455"/>
      <c r="BG64" s="491">
        <f t="shared" si="18"/>
        <v>0</v>
      </c>
      <c r="BH64" s="491">
        <f t="shared" si="19"/>
        <v>0</v>
      </c>
      <c r="BI64" s="491">
        <f t="shared" si="20"/>
        <v>0</v>
      </c>
      <c r="BJ64" s="491">
        <f t="shared" si="21"/>
        <v>0</v>
      </c>
      <c r="BK64" s="491">
        <f t="shared" si="22"/>
        <v>0</v>
      </c>
      <c r="BL64" s="570">
        <f t="shared" si="23"/>
        <v>0</v>
      </c>
      <c r="BM64" s="570">
        <f t="shared" si="24"/>
        <v>0</v>
      </c>
      <c r="BN64" s="491">
        <f t="shared" si="0"/>
        <v>0</v>
      </c>
      <c r="BO64" s="491">
        <f t="shared" si="1"/>
        <v>0</v>
      </c>
      <c r="BP64" s="491">
        <f t="shared" si="2"/>
        <v>0</v>
      </c>
      <c r="BR64" s="491"/>
      <c r="BS64" s="491"/>
      <c r="BT64" s="491"/>
      <c r="BU64" s="491"/>
      <c r="BV64" s="491"/>
      <c r="BW64" s="491"/>
      <c r="BX64" s="491"/>
      <c r="BY64" s="491"/>
      <c r="BZ64" s="491"/>
      <c r="CA64" s="491"/>
      <c r="CB64" s="491"/>
      <c r="CC64" s="491"/>
      <c r="CD64" s="491"/>
      <c r="CE64" s="491"/>
      <c r="CF64" s="491"/>
      <c r="CG64" s="491"/>
      <c r="CH64" s="491"/>
      <c r="CI64" s="491"/>
      <c r="CJ64" s="491"/>
      <c r="CK64" s="491"/>
      <c r="CL64" s="491"/>
      <c r="CQ64" s="465"/>
      <c r="CR64" s="446"/>
      <c r="CS64" s="446"/>
      <c r="CT64" s="446"/>
      <c r="CU64" s="446"/>
      <c r="CV64" s="449"/>
      <c r="CW64" s="465"/>
      <c r="CX64" s="446"/>
      <c r="CY64" s="446"/>
      <c r="CZ64" s="446"/>
      <c r="DA64" s="446"/>
      <c r="DB64" s="446"/>
      <c r="DC64" s="449"/>
    </row>
    <row r="65" spans="1:107">
      <c r="A65" s="491" t="str">
        <f>'Trial Plans'!A52</f>
        <v>x</v>
      </c>
      <c r="B65" s="491" t="str">
        <f>'Trial Plans'!B52</f>
        <v xml:space="preserve"> -</v>
      </c>
      <c r="C65" s="491">
        <f>'Trial Plans'!C52</f>
        <v>21</v>
      </c>
      <c r="D65" s="491">
        <f>'Trial Plans'!D52</f>
        <v>51</v>
      </c>
      <c r="E65" s="491"/>
      <c r="F65" s="491"/>
      <c r="G65" s="565"/>
      <c r="H65" s="490"/>
      <c r="I65" s="490"/>
      <c r="J65" s="490"/>
      <c r="K65" s="455"/>
      <c r="L65" s="565"/>
      <c r="M65" s="490"/>
      <c r="N65" s="490"/>
      <c r="O65" s="490"/>
      <c r="P65" s="455"/>
      <c r="Q65" s="565"/>
      <c r="R65" s="490"/>
      <c r="S65" s="490"/>
      <c r="T65" s="490"/>
      <c r="U65" s="455"/>
      <c r="V65" s="565"/>
      <c r="W65" s="490"/>
      <c r="X65" s="490"/>
      <c r="Y65" s="490"/>
      <c r="Z65" s="455"/>
      <c r="AA65" s="565"/>
      <c r="AB65" s="490"/>
      <c r="AC65" s="490"/>
      <c r="AD65" s="490"/>
      <c r="AE65" s="455"/>
      <c r="AF65" s="491"/>
      <c r="AG65" s="565"/>
      <c r="AH65" s="490"/>
      <c r="AI65" s="490"/>
      <c r="AJ65" s="490"/>
      <c r="AK65" s="455"/>
      <c r="AL65" s="565"/>
      <c r="AM65" s="490"/>
      <c r="AN65" s="490"/>
      <c r="AO65" s="490"/>
      <c r="AP65" s="455"/>
      <c r="AQ65" s="565"/>
      <c r="AR65" s="490"/>
      <c r="AS65" s="490"/>
      <c r="AT65" s="490"/>
      <c r="AU65" s="455"/>
      <c r="AV65" s="565"/>
      <c r="AW65" s="490"/>
      <c r="AX65" s="490"/>
      <c r="AY65" s="490"/>
      <c r="AZ65" s="455"/>
      <c r="BA65" s="565"/>
      <c r="BB65" s="490"/>
      <c r="BC65" s="490"/>
      <c r="BD65" s="490"/>
      <c r="BE65" s="455"/>
      <c r="BG65" s="491">
        <f t="shared" si="18"/>
        <v>0</v>
      </c>
      <c r="BH65" s="491">
        <f t="shared" si="19"/>
        <v>0</v>
      </c>
      <c r="BI65" s="491">
        <f t="shared" si="20"/>
        <v>0</v>
      </c>
      <c r="BJ65" s="491">
        <f t="shared" si="21"/>
        <v>0</v>
      </c>
      <c r="BK65" s="491">
        <f t="shared" si="22"/>
        <v>0</v>
      </c>
      <c r="BL65" s="570">
        <f t="shared" si="23"/>
        <v>0</v>
      </c>
      <c r="BM65" s="570">
        <f t="shared" si="24"/>
        <v>0</v>
      </c>
      <c r="BN65" s="491">
        <f t="shared" si="0"/>
        <v>0</v>
      </c>
      <c r="BO65" s="491">
        <f t="shared" si="1"/>
        <v>0</v>
      </c>
      <c r="BP65" s="491">
        <f t="shared" si="2"/>
        <v>0</v>
      </c>
      <c r="BR65" s="491"/>
      <c r="BS65" s="491"/>
      <c r="BT65" s="491"/>
      <c r="BU65" s="491"/>
      <c r="BV65" s="491"/>
      <c r="BW65" s="491"/>
      <c r="BX65" s="491"/>
      <c r="BY65" s="491"/>
      <c r="BZ65" s="491"/>
      <c r="CA65" s="491"/>
      <c r="CB65" s="491"/>
      <c r="CC65" s="491"/>
      <c r="CD65" s="491"/>
      <c r="CE65" s="491"/>
      <c r="CF65" s="491"/>
      <c r="CG65" s="491"/>
      <c r="CH65" s="491"/>
      <c r="CI65" s="491"/>
      <c r="CJ65" s="491"/>
      <c r="CK65" s="491"/>
      <c r="CL65" s="491"/>
      <c r="CQ65" s="465" t="s">
        <v>353</v>
      </c>
      <c r="CR65" s="446"/>
      <c r="CS65" s="446"/>
      <c r="CT65" s="446"/>
      <c r="CU65" s="446"/>
      <c r="CV65" s="449"/>
      <c r="CW65" s="465"/>
      <c r="CX65" s="446"/>
      <c r="CY65" s="446"/>
      <c r="CZ65" s="446"/>
      <c r="DA65" s="446"/>
      <c r="DB65" s="446"/>
      <c r="DC65" s="449"/>
    </row>
    <row r="66" spans="1:107">
      <c r="A66" s="491">
        <f>'Trial Plans'!A53</f>
        <v>2</v>
      </c>
      <c r="B66" s="491">
        <f>'Trial Plans'!B53</f>
        <v>4</v>
      </c>
      <c r="C66" s="491">
        <f>'Trial Plans'!C53</f>
        <v>22</v>
      </c>
      <c r="D66" s="491">
        <f>'Trial Plans'!D53</f>
        <v>52</v>
      </c>
      <c r="E66" s="491"/>
      <c r="F66" s="491"/>
      <c r="G66" s="565"/>
      <c r="H66" s="490"/>
      <c r="I66" s="490"/>
      <c r="J66" s="490"/>
      <c r="K66" s="455"/>
      <c r="L66" s="565"/>
      <c r="M66" s="490"/>
      <c r="N66" s="490"/>
      <c r="O66" s="490"/>
      <c r="P66" s="455"/>
      <c r="Q66" s="565"/>
      <c r="R66" s="490"/>
      <c r="S66" s="490"/>
      <c r="T66" s="490"/>
      <c r="U66" s="455"/>
      <c r="V66" s="565"/>
      <c r="W66" s="490"/>
      <c r="X66" s="490"/>
      <c r="Y66" s="490"/>
      <c r="Z66" s="455"/>
      <c r="AA66" s="565"/>
      <c r="AB66" s="490"/>
      <c r="AC66" s="490"/>
      <c r="AD66" s="490"/>
      <c r="AE66" s="455"/>
      <c r="AF66" s="491"/>
      <c r="AG66" s="565"/>
      <c r="AH66" s="490"/>
      <c r="AI66" s="490"/>
      <c r="AJ66" s="490"/>
      <c r="AK66" s="455"/>
      <c r="AL66" s="565"/>
      <c r="AM66" s="490"/>
      <c r="AN66" s="490"/>
      <c r="AO66" s="490"/>
      <c r="AP66" s="455"/>
      <c r="AQ66" s="565"/>
      <c r="AR66" s="490"/>
      <c r="AS66" s="490"/>
      <c r="AT66" s="490"/>
      <c r="AU66" s="455"/>
      <c r="AV66" s="565"/>
      <c r="AW66" s="490"/>
      <c r="AX66" s="490"/>
      <c r="AY66" s="490"/>
      <c r="AZ66" s="455"/>
      <c r="BA66" s="565"/>
      <c r="BB66" s="490"/>
      <c r="BC66" s="490"/>
      <c r="BD66" s="490"/>
      <c r="BE66" s="455"/>
      <c r="BG66" s="491">
        <f t="shared" si="18"/>
        <v>0</v>
      </c>
      <c r="BH66" s="491">
        <f t="shared" si="19"/>
        <v>0</v>
      </c>
      <c r="BI66" s="491">
        <f t="shared" si="20"/>
        <v>0</v>
      </c>
      <c r="BJ66" s="491">
        <f t="shared" si="21"/>
        <v>0</v>
      </c>
      <c r="BK66" s="491">
        <f t="shared" si="22"/>
        <v>0</v>
      </c>
      <c r="BL66" s="570">
        <f t="shared" si="23"/>
        <v>0</v>
      </c>
      <c r="BM66" s="570">
        <f t="shared" si="24"/>
        <v>0</v>
      </c>
      <c r="BN66" s="491">
        <f t="shared" si="0"/>
        <v>0</v>
      </c>
      <c r="BO66" s="491">
        <f t="shared" si="1"/>
        <v>0</v>
      </c>
      <c r="BP66" s="491">
        <f t="shared" si="2"/>
        <v>0</v>
      </c>
      <c r="BR66" s="491"/>
      <c r="BS66" s="491"/>
      <c r="BT66" s="491"/>
      <c r="BU66" s="491"/>
      <c r="BV66" s="491"/>
      <c r="BW66" s="491"/>
      <c r="BX66" s="491"/>
      <c r="BY66" s="491"/>
      <c r="BZ66" s="491"/>
      <c r="CA66" s="491"/>
      <c r="CB66" s="491"/>
      <c r="CC66" s="491"/>
      <c r="CD66" s="491"/>
      <c r="CE66" s="491"/>
      <c r="CF66" s="491"/>
      <c r="CG66" s="491"/>
      <c r="CH66" s="491"/>
      <c r="CI66" s="491"/>
      <c r="CJ66" s="491"/>
      <c r="CK66" s="491"/>
      <c r="CL66" s="491"/>
      <c r="CQ66" s="465" t="s">
        <v>373</v>
      </c>
      <c r="CR66" s="446"/>
      <c r="CS66" s="446"/>
      <c r="CT66" s="446"/>
      <c r="CU66" s="446"/>
      <c r="CV66" s="449"/>
      <c r="CW66" s="465"/>
      <c r="CX66" s="446"/>
      <c r="CY66" s="446"/>
      <c r="CZ66" s="446"/>
      <c r="DA66" s="446"/>
      <c r="DB66" s="446"/>
      <c r="DC66" s="449"/>
    </row>
    <row r="67" spans="1:107">
      <c r="A67" s="491">
        <f>'Trial Plans'!A54</f>
        <v>5</v>
      </c>
      <c r="B67" s="491">
        <f>'Trial Plans'!B54</f>
        <v>4</v>
      </c>
      <c r="C67" s="491">
        <f>'Trial Plans'!C54</f>
        <v>23</v>
      </c>
      <c r="D67" s="491">
        <f>'Trial Plans'!D54</f>
        <v>53</v>
      </c>
      <c r="E67" s="491">
        <v>0</v>
      </c>
      <c r="F67" s="491"/>
      <c r="G67" s="565"/>
      <c r="H67" s="490"/>
      <c r="I67" s="490"/>
      <c r="J67" s="490"/>
      <c r="K67" s="455"/>
      <c r="L67" s="565"/>
      <c r="M67" s="490"/>
      <c r="N67" s="490"/>
      <c r="O67" s="490"/>
      <c r="P67" s="455"/>
      <c r="Q67" s="565"/>
      <c r="R67" s="490"/>
      <c r="S67" s="490"/>
      <c r="T67" s="490"/>
      <c r="U67" s="455"/>
      <c r="V67" s="565"/>
      <c r="W67" s="490"/>
      <c r="X67" s="490"/>
      <c r="Y67" s="490"/>
      <c r="Z67" s="455"/>
      <c r="AA67" s="565"/>
      <c r="AB67" s="490"/>
      <c r="AC67" s="490"/>
      <c r="AD67" s="490"/>
      <c r="AE67" s="455"/>
      <c r="AF67" s="491"/>
      <c r="AG67" s="565"/>
      <c r="AH67" s="490"/>
      <c r="AI67" s="490"/>
      <c r="AJ67" s="490"/>
      <c r="AK67" s="455"/>
      <c r="AL67" s="565"/>
      <c r="AM67" s="490"/>
      <c r="AN67" s="490"/>
      <c r="AO67" s="490"/>
      <c r="AP67" s="455"/>
      <c r="AQ67" s="565"/>
      <c r="AR67" s="490"/>
      <c r="AS67" s="490"/>
      <c r="AT67" s="490"/>
      <c r="AU67" s="455"/>
      <c r="AV67" s="565"/>
      <c r="AW67" s="490"/>
      <c r="AX67" s="490"/>
      <c r="AY67" s="490"/>
      <c r="AZ67" s="455"/>
      <c r="BA67" s="565"/>
      <c r="BB67" s="490"/>
      <c r="BC67" s="490"/>
      <c r="BD67" s="490"/>
      <c r="BE67" s="455"/>
      <c r="BG67" s="491">
        <f t="shared" si="18"/>
        <v>0</v>
      </c>
      <c r="BH67" s="491">
        <f t="shared" si="19"/>
        <v>0</v>
      </c>
      <c r="BI67" s="491">
        <f t="shared" si="20"/>
        <v>0</v>
      </c>
      <c r="BJ67" s="491">
        <f t="shared" si="21"/>
        <v>0</v>
      </c>
      <c r="BK67" s="491">
        <f t="shared" si="22"/>
        <v>0</v>
      </c>
      <c r="BL67" s="570">
        <f t="shared" si="23"/>
        <v>0</v>
      </c>
      <c r="BM67" s="570">
        <f t="shared" si="24"/>
        <v>0</v>
      </c>
      <c r="BN67" s="491">
        <f t="shared" si="0"/>
        <v>0</v>
      </c>
      <c r="BO67" s="491">
        <f t="shared" si="1"/>
        <v>0</v>
      </c>
      <c r="BP67" s="491">
        <f t="shared" si="2"/>
        <v>0</v>
      </c>
      <c r="BR67" s="491"/>
      <c r="BS67" s="491"/>
      <c r="BT67" s="491"/>
      <c r="BU67" s="491"/>
      <c r="BV67" s="491"/>
      <c r="BW67" s="491"/>
      <c r="BX67" s="491"/>
      <c r="BY67" s="491"/>
      <c r="BZ67" s="491"/>
      <c r="CA67" s="491"/>
      <c r="CB67" s="491"/>
      <c r="CC67" s="491"/>
      <c r="CD67" s="491"/>
      <c r="CE67" s="491"/>
      <c r="CF67" s="491"/>
      <c r="CG67" s="491"/>
      <c r="CH67" s="491"/>
      <c r="CI67" s="491"/>
      <c r="CJ67" s="491"/>
      <c r="CK67" s="491"/>
      <c r="CL67" s="491"/>
      <c r="CQ67" s="465" t="s">
        <v>374</v>
      </c>
      <c r="CR67" s="446"/>
      <c r="CS67" s="446"/>
      <c r="CT67" s="446"/>
      <c r="CU67" s="446"/>
      <c r="CV67" s="449"/>
      <c r="CW67" s="465"/>
      <c r="CX67" s="446"/>
      <c r="CY67" s="446"/>
      <c r="CZ67" s="446"/>
      <c r="DA67" s="446"/>
      <c r="DB67" s="446"/>
      <c r="DC67" s="449"/>
    </row>
    <row r="68" spans="1:107">
      <c r="A68" s="491" t="str">
        <f>'Trial Plans'!A55</f>
        <v>x</v>
      </c>
      <c r="B68" s="491" t="str">
        <f>'Trial Plans'!B55</f>
        <v xml:space="preserve"> -</v>
      </c>
      <c r="C68" s="491">
        <f>'Trial Plans'!C55</f>
        <v>24</v>
      </c>
      <c r="D68" s="491">
        <f>'Trial Plans'!D55</f>
        <v>54</v>
      </c>
      <c r="E68" s="491"/>
      <c r="F68" s="491"/>
      <c r="G68" s="565"/>
      <c r="H68" s="490"/>
      <c r="I68" s="490"/>
      <c r="J68" s="490"/>
      <c r="K68" s="455"/>
      <c r="L68" s="565"/>
      <c r="M68" s="490"/>
      <c r="N68" s="490"/>
      <c r="O68" s="490"/>
      <c r="P68" s="455"/>
      <c r="Q68" s="565"/>
      <c r="R68" s="490"/>
      <c r="S68" s="490"/>
      <c r="T68" s="490"/>
      <c r="U68" s="455"/>
      <c r="V68" s="565"/>
      <c r="W68" s="490"/>
      <c r="X68" s="490"/>
      <c r="Y68" s="490"/>
      <c r="Z68" s="455"/>
      <c r="AA68" s="565"/>
      <c r="AB68" s="490"/>
      <c r="AC68" s="490"/>
      <c r="AD68" s="490"/>
      <c r="AE68" s="455"/>
      <c r="AF68" s="491"/>
      <c r="AG68" s="565"/>
      <c r="AH68" s="490"/>
      <c r="AI68" s="490"/>
      <c r="AJ68" s="490"/>
      <c r="AK68" s="455"/>
      <c r="AL68" s="565"/>
      <c r="AM68" s="490"/>
      <c r="AN68" s="490"/>
      <c r="AO68" s="490"/>
      <c r="AP68" s="455"/>
      <c r="AQ68" s="565"/>
      <c r="AR68" s="490"/>
      <c r="AS68" s="490"/>
      <c r="AT68" s="490"/>
      <c r="AU68" s="455"/>
      <c r="AV68" s="565"/>
      <c r="AW68" s="490"/>
      <c r="AX68" s="490"/>
      <c r="AY68" s="490"/>
      <c r="AZ68" s="455"/>
      <c r="BA68" s="565"/>
      <c r="BB68" s="490"/>
      <c r="BC68" s="490"/>
      <c r="BD68" s="490"/>
      <c r="BE68" s="455"/>
      <c r="BG68" s="491">
        <f t="shared" si="18"/>
        <v>0</v>
      </c>
      <c r="BH68" s="491">
        <f t="shared" si="19"/>
        <v>0</v>
      </c>
      <c r="BI68" s="491">
        <f t="shared" si="20"/>
        <v>0</v>
      </c>
      <c r="BJ68" s="491">
        <f t="shared" si="21"/>
        <v>0</v>
      </c>
      <c r="BK68" s="491">
        <f t="shared" si="22"/>
        <v>0</v>
      </c>
      <c r="BL68" s="570">
        <f t="shared" si="23"/>
        <v>0</v>
      </c>
      <c r="BM68" s="570">
        <f t="shared" si="24"/>
        <v>0</v>
      </c>
      <c r="BN68" s="491">
        <f t="shared" si="0"/>
        <v>0</v>
      </c>
      <c r="BO68" s="491">
        <f t="shared" si="1"/>
        <v>0</v>
      </c>
      <c r="BP68" s="491">
        <f t="shared" si="2"/>
        <v>0</v>
      </c>
      <c r="BR68" s="491"/>
      <c r="BS68" s="491"/>
      <c r="BT68" s="491"/>
      <c r="BU68" s="491"/>
      <c r="BV68" s="491"/>
      <c r="BW68" s="491"/>
      <c r="BX68" s="491"/>
      <c r="BY68" s="491"/>
      <c r="BZ68" s="491"/>
      <c r="CA68" s="491"/>
      <c r="CB68" s="491"/>
      <c r="CC68" s="491"/>
      <c r="CD68" s="491"/>
      <c r="CE68" s="491"/>
      <c r="CF68" s="491"/>
      <c r="CG68" s="491"/>
      <c r="CH68" s="491"/>
      <c r="CI68" s="491"/>
      <c r="CJ68" s="491"/>
      <c r="CK68" s="491"/>
      <c r="CL68" s="491"/>
      <c r="CQ68" s="465" t="s">
        <v>375</v>
      </c>
      <c r="CR68" s="446"/>
      <c r="CS68" s="446"/>
      <c r="CT68" s="446"/>
      <c r="CU68" s="446"/>
      <c r="CV68" s="449"/>
      <c r="CW68" s="465"/>
      <c r="CX68" s="446"/>
      <c r="CY68" s="446"/>
      <c r="CZ68" s="446"/>
      <c r="DA68" s="446"/>
      <c r="DB68" s="446"/>
      <c r="DC68" s="449"/>
    </row>
    <row r="69" spans="1:107">
      <c r="A69" s="491">
        <f>'Trial Plans'!A56</f>
        <v>11</v>
      </c>
      <c r="B69" s="491">
        <f>'Trial Plans'!B56</f>
        <v>4</v>
      </c>
      <c r="C69" s="491">
        <f>'Trial Plans'!C56</f>
        <v>25</v>
      </c>
      <c r="D69" s="491">
        <f>'Trial Plans'!D56</f>
        <v>55</v>
      </c>
      <c r="E69" s="491"/>
      <c r="F69" s="491"/>
      <c r="G69" s="565"/>
      <c r="H69" s="490"/>
      <c r="I69" s="490"/>
      <c r="J69" s="490"/>
      <c r="K69" s="455"/>
      <c r="L69" s="565"/>
      <c r="M69" s="490"/>
      <c r="N69" s="490"/>
      <c r="O69" s="490"/>
      <c r="P69" s="455"/>
      <c r="Q69" s="565"/>
      <c r="R69" s="490"/>
      <c r="S69" s="490"/>
      <c r="T69" s="490"/>
      <c r="U69" s="455"/>
      <c r="V69" s="565"/>
      <c r="W69" s="490"/>
      <c r="X69" s="490"/>
      <c r="Y69" s="490"/>
      <c r="Z69" s="455"/>
      <c r="AA69" s="565"/>
      <c r="AB69" s="490"/>
      <c r="AC69" s="490"/>
      <c r="AD69" s="490"/>
      <c r="AE69" s="455"/>
      <c r="AF69" s="491"/>
      <c r="AG69" s="565"/>
      <c r="AH69" s="490"/>
      <c r="AI69" s="490"/>
      <c r="AJ69" s="490"/>
      <c r="AK69" s="455"/>
      <c r="AL69" s="565"/>
      <c r="AM69" s="490"/>
      <c r="AN69" s="490"/>
      <c r="AO69" s="490"/>
      <c r="AP69" s="455"/>
      <c r="AQ69" s="565"/>
      <c r="AR69" s="490"/>
      <c r="AS69" s="490"/>
      <c r="AT69" s="490"/>
      <c r="AU69" s="455"/>
      <c r="AV69" s="565"/>
      <c r="AW69" s="490"/>
      <c r="AX69" s="490"/>
      <c r="AY69" s="490"/>
      <c r="AZ69" s="455"/>
      <c r="BA69" s="565"/>
      <c r="BB69" s="490"/>
      <c r="BC69" s="490"/>
      <c r="BD69" s="490"/>
      <c r="BE69" s="455"/>
      <c r="BG69" s="491">
        <f t="shared" si="18"/>
        <v>0</v>
      </c>
      <c r="BH69" s="491">
        <f t="shared" si="19"/>
        <v>0</v>
      </c>
      <c r="BI69" s="491">
        <f t="shared" si="20"/>
        <v>0</v>
      </c>
      <c r="BJ69" s="491">
        <f t="shared" si="21"/>
        <v>0</v>
      </c>
      <c r="BK69" s="491">
        <f t="shared" si="22"/>
        <v>0</v>
      </c>
      <c r="BL69" s="570">
        <f t="shared" si="23"/>
        <v>0</v>
      </c>
      <c r="BM69" s="570">
        <f t="shared" si="24"/>
        <v>0</v>
      </c>
      <c r="BN69" s="491">
        <f t="shared" si="0"/>
        <v>0</v>
      </c>
      <c r="BO69" s="491">
        <f t="shared" si="1"/>
        <v>0</v>
      </c>
      <c r="BP69" s="491">
        <f t="shared" si="2"/>
        <v>0</v>
      </c>
      <c r="BR69" s="491"/>
      <c r="BS69" s="491"/>
      <c r="BT69" s="491"/>
      <c r="BU69" s="491"/>
      <c r="BV69" s="491"/>
      <c r="BW69" s="491"/>
      <c r="BX69" s="491"/>
      <c r="BY69" s="491"/>
      <c r="BZ69" s="491"/>
      <c r="CA69" s="491"/>
      <c r="CB69" s="491"/>
      <c r="CC69" s="491"/>
      <c r="CD69" s="491"/>
      <c r="CE69" s="491"/>
      <c r="CF69" s="491"/>
      <c r="CG69" s="491"/>
      <c r="CH69" s="491"/>
      <c r="CI69" s="491"/>
      <c r="CJ69" s="491"/>
      <c r="CK69" s="491"/>
      <c r="CL69" s="491"/>
      <c r="CQ69" s="465" t="s">
        <v>376</v>
      </c>
      <c r="CR69" s="446"/>
      <c r="CS69" s="446"/>
      <c r="CT69" s="446"/>
      <c r="CU69" s="446"/>
      <c r="CV69" s="449"/>
      <c r="CW69" s="465"/>
      <c r="CX69" s="446"/>
      <c r="CY69" s="446"/>
      <c r="CZ69" s="446"/>
      <c r="DA69" s="446"/>
      <c r="DB69" s="446"/>
      <c r="DC69" s="449"/>
    </row>
    <row r="70" spans="1:107">
      <c r="A70" s="491">
        <f>'Trial Plans'!A57</f>
        <v>4</v>
      </c>
      <c r="B70" s="491">
        <f>'Trial Plans'!B57</f>
        <v>4</v>
      </c>
      <c r="C70" s="491">
        <f>'Trial Plans'!C57</f>
        <v>26</v>
      </c>
      <c r="D70" s="491">
        <f>'Trial Plans'!D57</f>
        <v>56</v>
      </c>
      <c r="E70" s="491">
        <v>0</v>
      </c>
      <c r="F70" s="491"/>
      <c r="G70" s="565">
        <v>0</v>
      </c>
      <c r="H70" s="490">
        <v>0</v>
      </c>
      <c r="I70" s="490">
        <v>0</v>
      </c>
      <c r="J70" s="490">
        <v>0</v>
      </c>
      <c r="K70" s="455">
        <v>0</v>
      </c>
      <c r="L70" s="565">
        <v>0</v>
      </c>
      <c r="M70" s="490">
        <v>0</v>
      </c>
      <c r="N70" s="490">
        <v>0</v>
      </c>
      <c r="O70" s="490">
        <v>0</v>
      </c>
      <c r="P70" s="455">
        <v>0</v>
      </c>
      <c r="Q70" s="565">
        <v>0</v>
      </c>
      <c r="R70" s="490">
        <v>0</v>
      </c>
      <c r="S70" s="490">
        <v>0</v>
      </c>
      <c r="T70" s="490">
        <v>0</v>
      </c>
      <c r="U70" s="455">
        <v>0</v>
      </c>
      <c r="V70" s="565">
        <v>0</v>
      </c>
      <c r="W70" s="490">
        <v>0</v>
      </c>
      <c r="X70" s="490">
        <v>0</v>
      </c>
      <c r="Y70" s="490">
        <v>0</v>
      </c>
      <c r="Z70" s="455">
        <v>0</v>
      </c>
      <c r="AA70" s="565">
        <v>0</v>
      </c>
      <c r="AB70" s="490">
        <v>0</v>
      </c>
      <c r="AC70" s="490">
        <v>0</v>
      </c>
      <c r="AD70" s="490">
        <v>0</v>
      </c>
      <c r="AE70" s="455">
        <v>0</v>
      </c>
      <c r="AF70" s="491"/>
      <c r="AG70" s="565">
        <v>0</v>
      </c>
      <c r="AH70" s="490">
        <v>0</v>
      </c>
      <c r="AI70" s="490">
        <v>0</v>
      </c>
      <c r="AJ70" s="490">
        <v>0</v>
      </c>
      <c r="AK70" s="455">
        <v>0</v>
      </c>
      <c r="AL70" s="565">
        <v>0</v>
      </c>
      <c r="AM70" s="490">
        <v>0</v>
      </c>
      <c r="AN70" s="490">
        <v>0</v>
      </c>
      <c r="AO70" s="490">
        <v>0</v>
      </c>
      <c r="AP70" s="455">
        <v>0</v>
      </c>
      <c r="AQ70" s="565">
        <v>0</v>
      </c>
      <c r="AR70" s="490">
        <v>0</v>
      </c>
      <c r="AS70" s="490">
        <v>0</v>
      </c>
      <c r="AT70" s="490">
        <v>0</v>
      </c>
      <c r="AU70" s="455">
        <v>0</v>
      </c>
      <c r="AV70" s="565">
        <v>0</v>
      </c>
      <c r="AW70" s="490">
        <v>0</v>
      </c>
      <c r="AX70" s="490">
        <v>0</v>
      </c>
      <c r="AY70" s="490">
        <v>0</v>
      </c>
      <c r="AZ70" s="455">
        <v>0</v>
      </c>
      <c r="BA70" s="565">
        <v>0</v>
      </c>
      <c r="BB70" s="490">
        <v>0</v>
      </c>
      <c r="BC70" s="490">
        <v>0</v>
      </c>
      <c r="BD70" s="490">
        <v>0</v>
      </c>
      <c r="BE70" s="455">
        <v>0</v>
      </c>
      <c r="BG70" s="491">
        <f t="shared" si="18"/>
        <v>0</v>
      </c>
      <c r="BH70" s="491">
        <f t="shared" si="19"/>
        <v>0</v>
      </c>
      <c r="BI70" s="491">
        <f t="shared" si="20"/>
        <v>0</v>
      </c>
      <c r="BJ70" s="491">
        <f t="shared" si="21"/>
        <v>0</v>
      </c>
      <c r="BK70" s="491">
        <f t="shared" si="22"/>
        <v>0</v>
      </c>
      <c r="BL70" s="570">
        <f t="shared" si="23"/>
        <v>0</v>
      </c>
      <c r="BM70" s="570">
        <f t="shared" si="24"/>
        <v>0</v>
      </c>
      <c r="BN70" s="491">
        <f t="shared" si="0"/>
        <v>0</v>
      </c>
      <c r="BO70" s="491">
        <f t="shared" si="1"/>
        <v>0</v>
      </c>
      <c r="BP70" s="491">
        <f t="shared" si="2"/>
        <v>0</v>
      </c>
      <c r="BR70" s="491"/>
      <c r="BS70" s="491"/>
      <c r="BT70" s="491"/>
      <c r="BU70" s="491"/>
      <c r="BV70" s="491"/>
      <c r="BW70" s="491"/>
      <c r="BX70" s="491"/>
      <c r="BY70" s="491"/>
      <c r="BZ70" s="491"/>
      <c r="CA70" s="491"/>
      <c r="CB70" s="491"/>
      <c r="CC70" s="491"/>
      <c r="CD70" s="491"/>
      <c r="CE70" s="491"/>
      <c r="CF70" s="491"/>
      <c r="CG70" s="491"/>
      <c r="CH70" s="491"/>
      <c r="CI70" s="491"/>
      <c r="CJ70" s="491"/>
      <c r="CK70" s="491"/>
      <c r="CL70" s="491"/>
      <c r="CQ70" s="465" t="s">
        <v>377</v>
      </c>
      <c r="CR70" s="446"/>
      <c r="CS70" s="446"/>
      <c r="CT70" s="446"/>
      <c r="CU70" s="446"/>
      <c r="CV70" s="449"/>
      <c r="CW70" s="465"/>
      <c r="CX70" s="446"/>
      <c r="CY70" s="446"/>
      <c r="CZ70" s="446"/>
      <c r="DA70" s="446"/>
      <c r="DB70" s="446"/>
      <c r="DC70" s="449"/>
    </row>
    <row r="71" spans="1:107">
      <c r="A71" s="491">
        <f>'Trial Plans'!A58</f>
        <v>8</v>
      </c>
      <c r="B71" s="491">
        <f>'Trial Plans'!B58</f>
        <v>4</v>
      </c>
      <c r="C71" s="491">
        <f>'Trial Plans'!C58</f>
        <v>27</v>
      </c>
      <c r="D71" s="491">
        <f>'Trial Plans'!D58</f>
        <v>57</v>
      </c>
      <c r="E71" s="491"/>
      <c r="F71" s="491"/>
      <c r="G71" s="565"/>
      <c r="H71" s="490"/>
      <c r="I71" s="490"/>
      <c r="J71" s="490"/>
      <c r="K71" s="455"/>
      <c r="L71" s="565"/>
      <c r="M71" s="490"/>
      <c r="N71" s="490"/>
      <c r="O71" s="490"/>
      <c r="P71" s="455"/>
      <c r="Q71" s="565"/>
      <c r="R71" s="490"/>
      <c r="S71" s="490"/>
      <c r="T71" s="490"/>
      <c r="U71" s="455"/>
      <c r="V71" s="565"/>
      <c r="W71" s="490"/>
      <c r="X71" s="490"/>
      <c r="Y71" s="490"/>
      <c r="Z71" s="455"/>
      <c r="AA71" s="565"/>
      <c r="AB71" s="490"/>
      <c r="AC71" s="490"/>
      <c r="AD71" s="490"/>
      <c r="AE71" s="455"/>
      <c r="AF71" s="491"/>
      <c r="AG71" s="565"/>
      <c r="AH71" s="490"/>
      <c r="AI71" s="490"/>
      <c r="AJ71" s="490"/>
      <c r="AK71" s="455"/>
      <c r="AL71" s="565"/>
      <c r="AM71" s="490"/>
      <c r="AN71" s="490"/>
      <c r="AO71" s="490"/>
      <c r="AP71" s="455"/>
      <c r="AQ71" s="565"/>
      <c r="AR71" s="490"/>
      <c r="AS71" s="490"/>
      <c r="AT71" s="490"/>
      <c r="AU71" s="455"/>
      <c r="AV71" s="565"/>
      <c r="AW71" s="490"/>
      <c r="AX71" s="490"/>
      <c r="AY71" s="490"/>
      <c r="AZ71" s="455"/>
      <c r="BA71" s="565"/>
      <c r="BB71" s="490"/>
      <c r="BC71" s="490"/>
      <c r="BD71" s="490"/>
      <c r="BE71" s="455"/>
      <c r="BG71" s="491">
        <f t="shared" si="18"/>
        <v>0</v>
      </c>
      <c r="BH71" s="491">
        <f t="shared" si="19"/>
        <v>0</v>
      </c>
      <c r="BI71" s="491">
        <f t="shared" si="20"/>
        <v>0</v>
      </c>
      <c r="BJ71" s="491">
        <f t="shared" si="21"/>
        <v>0</v>
      </c>
      <c r="BK71" s="491">
        <f t="shared" si="22"/>
        <v>0</v>
      </c>
      <c r="BL71" s="570">
        <f t="shared" si="23"/>
        <v>0</v>
      </c>
      <c r="BM71" s="570">
        <f t="shared" si="24"/>
        <v>0</v>
      </c>
      <c r="BN71" s="491">
        <f t="shared" si="0"/>
        <v>0</v>
      </c>
      <c r="BO71" s="491">
        <f t="shared" si="1"/>
        <v>0</v>
      </c>
      <c r="BP71" s="491">
        <f t="shared" si="2"/>
        <v>0</v>
      </c>
      <c r="BR71" s="491"/>
      <c r="BS71" s="491"/>
      <c r="BT71" s="491"/>
      <c r="BU71" s="491"/>
      <c r="BV71" s="491"/>
      <c r="BW71" s="491"/>
      <c r="BX71" s="491"/>
      <c r="BY71" s="491"/>
      <c r="BZ71" s="491"/>
      <c r="CA71" s="491"/>
      <c r="CB71" s="491"/>
      <c r="CC71" s="491"/>
      <c r="CD71" s="491"/>
      <c r="CE71" s="491"/>
      <c r="CF71" s="491"/>
      <c r="CG71" s="491"/>
      <c r="CH71" s="491"/>
      <c r="CI71" s="491"/>
      <c r="CJ71" s="491"/>
      <c r="CK71" s="491"/>
      <c r="CL71" s="491"/>
      <c r="CQ71" s="465" t="s">
        <v>378</v>
      </c>
      <c r="CR71" s="446"/>
      <c r="CS71" s="446"/>
      <c r="CT71" s="446"/>
      <c r="CU71" s="446"/>
      <c r="CV71" s="449"/>
      <c r="CW71" s="465"/>
      <c r="CX71" s="446"/>
      <c r="CY71" s="446"/>
      <c r="CZ71" s="446"/>
      <c r="DA71" s="446"/>
      <c r="DB71" s="446"/>
      <c r="DC71" s="449"/>
    </row>
    <row r="72" spans="1:107">
      <c r="A72" s="491">
        <f>'Trial Plans'!A59</f>
        <v>1</v>
      </c>
      <c r="B72" s="491">
        <f>'Trial Plans'!B59</f>
        <v>4</v>
      </c>
      <c r="C72" s="491">
        <f>'Trial Plans'!C59</f>
        <v>28</v>
      </c>
      <c r="D72" s="491">
        <f>'Trial Plans'!D59</f>
        <v>58</v>
      </c>
      <c r="E72" s="491"/>
      <c r="F72" s="491"/>
      <c r="G72" s="565">
        <v>2</v>
      </c>
      <c r="H72" s="490">
        <v>2</v>
      </c>
      <c r="I72" s="490">
        <v>2</v>
      </c>
      <c r="J72" s="490">
        <v>2</v>
      </c>
      <c r="K72" s="455">
        <v>0</v>
      </c>
      <c r="L72" s="565">
        <v>3</v>
      </c>
      <c r="M72" s="490">
        <v>2</v>
      </c>
      <c r="N72" s="490">
        <v>5</v>
      </c>
      <c r="O72" s="490">
        <v>3</v>
      </c>
      <c r="P72" s="455">
        <v>0</v>
      </c>
      <c r="Q72" s="565">
        <v>3</v>
      </c>
      <c r="R72" s="490">
        <v>3</v>
      </c>
      <c r="S72" s="490">
        <v>2</v>
      </c>
      <c r="T72" s="490">
        <v>5</v>
      </c>
      <c r="U72" s="455">
        <v>5</v>
      </c>
      <c r="V72" s="565">
        <v>2</v>
      </c>
      <c r="W72" s="490">
        <v>2</v>
      </c>
      <c r="X72" s="490">
        <v>2</v>
      </c>
      <c r="Y72" s="490">
        <v>0</v>
      </c>
      <c r="Z72" s="455">
        <v>0</v>
      </c>
      <c r="AA72" s="565">
        <v>2</v>
      </c>
      <c r="AB72" s="490">
        <v>0</v>
      </c>
      <c r="AC72" s="490">
        <v>0</v>
      </c>
      <c r="AD72" s="490">
        <v>0</v>
      </c>
      <c r="AE72" s="455">
        <v>0</v>
      </c>
      <c r="AF72" s="491"/>
      <c r="AG72" s="565">
        <v>2</v>
      </c>
      <c r="AH72" s="490">
        <v>2</v>
      </c>
      <c r="AI72" s="490">
        <v>2</v>
      </c>
      <c r="AJ72" s="490">
        <v>2</v>
      </c>
      <c r="AK72" s="455">
        <v>0</v>
      </c>
      <c r="AL72" s="565">
        <v>3</v>
      </c>
      <c r="AM72" s="490">
        <v>3</v>
      </c>
      <c r="AN72" s="490">
        <v>3</v>
      </c>
      <c r="AO72" s="490">
        <v>3</v>
      </c>
      <c r="AP72" s="455">
        <v>0</v>
      </c>
      <c r="AQ72" s="565">
        <v>2</v>
      </c>
      <c r="AR72" s="490">
        <v>2</v>
      </c>
      <c r="AS72" s="490">
        <v>2</v>
      </c>
      <c r="AT72" s="490">
        <v>2</v>
      </c>
      <c r="AU72" s="455">
        <v>2</v>
      </c>
      <c r="AV72" s="565">
        <v>3</v>
      </c>
      <c r="AW72" s="490">
        <v>3</v>
      </c>
      <c r="AX72" s="490">
        <v>3</v>
      </c>
      <c r="AY72" s="490">
        <v>0</v>
      </c>
      <c r="AZ72" s="455">
        <v>0</v>
      </c>
      <c r="BA72" s="565">
        <v>3</v>
      </c>
      <c r="BB72" s="490">
        <v>0</v>
      </c>
      <c r="BC72" s="490">
        <v>0</v>
      </c>
      <c r="BD72" s="490">
        <v>0</v>
      </c>
      <c r="BE72" s="455">
        <v>0</v>
      </c>
      <c r="BG72" s="491">
        <f t="shared" si="18"/>
        <v>4</v>
      </c>
      <c r="BH72" s="491">
        <f t="shared" si="19"/>
        <v>4</v>
      </c>
      <c r="BI72" s="491">
        <f t="shared" si="20"/>
        <v>5</v>
      </c>
      <c r="BJ72" s="491">
        <f t="shared" si="21"/>
        <v>3</v>
      </c>
      <c r="BK72" s="491">
        <f t="shared" si="22"/>
        <v>1</v>
      </c>
      <c r="BL72" s="570">
        <f t="shared" si="23"/>
        <v>1.88</v>
      </c>
      <c r="BM72" s="570">
        <f t="shared" si="24"/>
        <v>68</v>
      </c>
      <c r="BN72" s="491">
        <f t="shared" si="0"/>
        <v>32</v>
      </c>
      <c r="BO72" s="491">
        <f t="shared" si="1"/>
        <v>36</v>
      </c>
      <c r="BP72" s="491">
        <f t="shared" si="2"/>
        <v>0</v>
      </c>
      <c r="BR72" s="491"/>
      <c r="BS72" s="491"/>
      <c r="BT72" s="491"/>
      <c r="BU72" s="491"/>
      <c r="BV72" s="491"/>
      <c r="BW72" s="491"/>
      <c r="BX72" s="491"/>
      <c r="BY72" s="491"/>
      <c r="BZ72" s="491"/>
      <c r="CA72" s="491"/>
      <c r="CB72" s="491"/>
      <c r="CC72" s="491"/>
      <c r="CD72" s="491"/>
      <c r="CE72" s="491"/>
      <c r="CF72" s="491"/>
      <c r="CG72" s="491"/>
      <c r="CH72" s="491"/>
      <c r="CI72" s="491"/>
      <c r="CJ72" s="491"/>
      <c r="CK72" s="491"/>
      <c r="CL72" s="491"/>
      <c r="CQ72" s="465" t="s">
        <v>360</v>
      </c>
      <c r="CR72" s="446"/>
      <c r="CS72" s="446"/>
      <c r="CT72" s="446"/>
      <c r="CU72" s="446"/>
      <c r="CV72" s="449"/>
      <c r="CW72" s="465"/>
      <c r="CX72" s="446"/>
      <c r="CY72" s="446"/>
      <c r="CZ72" s="446"/>
      <c r="DA72" s="446"/>
      <c r="DB72" s="446"/>
      <c r="DC72" s="449"/>
    </row>
    <row r="73" spans="1:107">
      <c r="A73" s="491">
        <f>'Trial Plans'!A60</f>
        <v>9</v>
      </c>
      <c r="B73" s="491">
        <f>'Trial Plans'!B60</f>
        <v>4</v>
      </c>
      <c r="C73" s="491">
        <f>'Trial Plans'!C60</f>
        <v>29</v>
      </c>
      <c r="D73" s="491">
        <f>'Trial Plans'!D60</f>
        <v>59</v>
      </c>
      <c r="E73" s="491"/>
      <c r="F73" s="491"/>
      <c r="G73" s="565"/>
      <c r="H73" s="490"/>
      <c r="I73" s="490"/>
      <c r="J73" s="490"/>
      <c r="K73" s="455"/>
      <c r="L73" s="565"/>
      <c r="M73" s="490"/>
      <c r="N73" s="490"/>
      <c r="O73" s="490"/>
      <c r="P73" s="455"/>
      <c r="Q73" s="565"/>
      <c r="R73" s="490"/>
      <c r="S73" s="490"/>
      <c r="T73" s="490"/>
      <c r="U73" s="455"/>
      <c r="V73" s="565"/>
      <c r="W73" s="490"/>
      <c r="X73" s="490"/>
      <c r="Y73" s="490"/>
      <c r="Z73" s="455"/>
      <c r="AA73" s="565"/>
      <c r="AB73" s="490"/>
      <c r="AC73" s="490"/>
      <c r="AD73" s="490"/>
      <c r="AE73" s="455"/>
      <c r="AF73" s="491"/>
      <c r="AG73" s="565"/>
      <c r="AH73" s="490"/>
      <c r="AI73" s="490"/>
      <c r="AJ73" s="490"/>
      <c r="AK73" s="455"/>
      <c r="AL73" s="565"/>
      <c r="AM73" s="490"/>
      <c r="AN73" s="490"/>
      <c r="AO73" s="490"/>
      <c r="AP73" s="455"/>
      <c r="AQ73" s="565"/>
      <c r="AR73" s="490"/>
      <c r="AS73" s="490"/>
      <c r="AT73" s="490"/>
      <c r="AU73" s="455"/>
      <c r="AV73" s="565"/>
      <c r="AW73" s="490"/>
      <c r="AX73" s="490"/>
      <c r="AY73" s="490"/>
      <c r="AZ73" s="455"/>
      <c r="BA73" s="565"/>
      <c r="BB73" s="490"/>
      <c r="BC73" s="490"/>
      <c r="BD73" s="490"/>
      <c r="BE73" s="455"/>
      <c r="BG73" s="491">
        <f t="shared" si="18"/>
        <v>0</v>
      </c>
      <c r="BH73" s="491">
        <f t="shared" si="19"/>
        <v>0</v>
      </c>
      <c r="BI73" s="491">
        <f t="shared" si="20"/>
        <v>0</v>
      </c>
      <c r="BJ73" s="491">
        <f t="shared" si="21"/>
        <v>0</v>
      </c>
      <c r="BK73" s="491">
        <f t="shared" si="22"/>
        <v>0</v>
      </c>
      <c r="BL73" s="570">
        <f t="shared" si="23"/>
        <v>0</v>
      </c>
      <c r="BM73" s="570">
        <f t="shared" si="24"/>
        <v>0</v>
      </c>
      <c r="BN73" s="491">
        <f t="shared" si="0"/>
        <v>0</v>
      </c>
      <c r="BO73" s="491">
        <f t="shared" si="1"/>
        <v>0</v>
      </c>
      <c r="BP73" s="491">
        <f t="shared" si="2"/>
        <v>0</v>
      </c>
      <c r="BR73" s="491"/>
      <c r="BS73" s="491"/>
      <c r="BT73" s="491"/>
      <c r="BU73" s="491"/>
      <c r="BV73" s="491"/>
      <c r="BW73" s="491"/>
      <c r="BX73" s="491"/>
      <c r="BY73" s="491"/>
      <c r="BZ73" s="491"/>
      <c r="CA73" s="491"/>
      <c r="CB73" s="491"/>
      <c r="CC73" s="491"/>
      <c r="CD73" s="491"/>
      <c r="CE73" s="491"/>
      <c r="CF73" s="491"/>
      <c r="CG73" s="491"/>
      <c r="CH73" s="491"/>
      <c r="CI73" s="491"/>
      <c r="CJ73" s="491"/>
      <c r="CK73" s="491"/>
      <c r="CL73" s="491"/>
      <c r="CQ73" s="465" t="s">
        <v>379</v>
      </c>
      <c r="CR73" s="446"/>
      <c r="CS73" s="446"/>
      <c r="CT73" s="446"/>
      <c r="CU73" s="446"/>
      <c r="CV73" s="449"/>
      <c r="CW73" s="465"/>
      <c r="CX73" s="446"/>
      <c r="CY73" s="446"/>
      <c r="CZ73" s="446"/>
      <c r="DA73" s="446"/>
      <c r="DB73" s="446"/>
      <c r="DC73" s="449"/>
    </row>
    <row r="74" spans="1:107" ht="15" thickBot="1">
      <c r="A74" s="491">
        <f>'Trial Plans'!A61</f>
        <v>3</v>
      </c>
      <c r="B74" s="491">
        <f>'Trial Plans'!B61</f>
        <v>4</v>
      </c>
      <c r="C74" s="491">
        <f>'Trial Plans'!C61</f>
        <v>30</v>
      </c>
      <c r="D74" s="491">
        <f>'Trial Plans'!D61</f>
        <v>60</v>
      </c>
      <c r="E74" s="491"/>
      <c r="F74" s="491"/>
      <c r="G74" s="566">
        <v>2</v>
      </c>
      <c r="H74" s="567">
        <v>0</v>
      </c>
      <c r="I74" s="567">
        <v>0</v>
      </c>
      <c r="J74" s="567">
        <v>0</v>
      </c>
      <c r="K74" s="470">
        <v>0</v>
      </c>
      <c r="L74" s="566">
        <v>0</v>
      </c>
      <c r="M74" s="567">
        <v>0</v>
      </c>
      <c r="N74" s="567">
        <v>0</v>
      </c>
      <c r="O74" s="567">
        <v>0</v>
      </c>
      <c r="P74" s="470">
        <v>0</v>
      </c>
      <c r="Q74" s="566">
        <v>0</v>
      </c>
      <c r="R74" s="567">
        <v>0</v>
      </c>
      <c r="S74" s="567">
        <v>0</v>
      </c>
      <c r="T74" s="567">
        <v>0</v>
      </c>
      <c r="U74" s="470">
        <v>0</v>
      </c>
      <c r="V74" s="566">
        <v>0</v>
      </c>
      <c r="W74" s="567">
        <v>0</v>
      </c>
      <c r="X74" s="567">
        <v>0</v>
      </c>
      <c r="Y74" s="567">
        <v>0</v>
      </c>
      <c r="Z74" s="470">
        <v>0</v>
      </c>
      <c r="AA74" s="566">
        <v>0</v>
      </c>
      <c r="AB74" s="567">
        <v>0</v>
      </c>
      <c r="AC74" s="567">
        <v>0</v>
      </c>
      <c r="AD74" s="567">
        <v>0</v>
      </c>
      <c r="AE74" s="470">
        <v>0</v>
      </c>
      <c r="AF74" s="491"/>
      <c r="AG74" s="566">
        <v>3</v>
      </c>
      <c r="AH74" s="567">
        <v>0</v>
      </c>
      <c r="AI74" s="567">
        <v>0</v>
      </c>
      <c r="AJ74" s="567">
        <v>0</v>
      </c>
      <c r="AK74" s="470">
        <v>0</v>
      </c>
      <c r="AL74" s="566">
        <v>0</v>
      </c>
      <c r="AM74" s="567">
        <v>0</v>
      </c>
      <c r="AN74" s="567">
        <v>0</v>
      </c>
      <c r="AO74" s="567">
        <v>0</v>
      </c>
      <c r="AP74" s="470">
        <v>0</v>
      </c>
      <c r="AQ74" s="566">
        <v>0</v>
      </c>
      <c r="AR74" s="567">
        <v>0</v>
      </c>
      <c r="AS74" s="567">
        <v>0</v>
      </c>
      <c r="AT74" s="567">
        <v>0</v>
      </c>
      <c r="AU74" s="470">
        <v>0</v>
      </c>
      <c r="AV74" s="566">
        <v>0</v>
      </c>
      <c r="AW74" s="567">
        <v>0</v>
      </c>
      <c r="AX74" s="567">
        <v>0</v>
      </c>
      <c r="AY74" s="567">
        <v>0</v>
      </c>
      <c r="AZ74" s="470">
        <v>0</v>
      </c>
      <c r="BA74" s="566">
        <v>0</v>
      </c>
      <c r="BB74" s="567">
        <v>0</v>
      </c>
      <c r="BC74" s="567">
        <v>0</v>
      </c>
      <c r="BD74" s="567">
        <v>0</v>
      </c>
      <c r="BE74" s="470">
        <v>0</v>
      </c>
      <c r="BG74" s="491">
        <f t="shared" si="18"/>
        <v>1</v>
      </c>
      <c r="BH74" s="491">
        <f t="shared" si="19"/>
        <v>0</v>
      </c>
      <c r="BI74" s="491">
        <f t="shared" si="20"/>
        <v>0</v>
      </c>
      <c r="BJ74" s="491">
        <f t="shared" si="21"/>
        <v>0</v>
      </c>
      <c r="BK74" s="491">
        <f t="shared" si="22"/>
        <v>0</v>
      </c>
      <c r="BL74" s="570">
        <f t="shared" si="23"/>
        <v>0.08</v>
      </c>
      <c r="BM74" s="570">
        <f t="shared" si="24"/>
        <v>4</v>
      </c>
      <c r="BN74" s="491">
        <f t="shared" si="0"/>
        <v>4</v>
      </c>
      <c r="BO74" s="491">
        <f t="shared" si="1"/>
        <v>0</v>
      </c>
      <c r="BP74" s="491">
        <f t="shared" si="2"/>
        <v>0</v>
      </c>
      <c r="BR74" s="491"/>
      <c r="BS74" s="491"/>
      <c r="BT74" s="491"/>
      <c r="BU74" s="491"/>
      <c r="BV74" s="491"/>
      <c r="BW74" s="491"/>
      <c r="BX74" s="491"/>
      <c r="BY74" s="491"/>
      <c r="BZ74" s="491"/>
      <c r="CA74" s="491"/>
      <c r="CB74" s="491"/>
      <c r="CC74" s="491"/>
      <c r="CD74" s="491"/>
      <c r="CE74" s="491"/>
      <c r="CF74" s="491"/>
      <c r="CG74" s="491"/>
      <c r="CH74" s="491"/>
      <c r="CI74" s="491"/>
      <c r="CJ74" s="491"/>
      <c r="CK74" s="491"/>
      <c r="CL74" s="491"/>
      <c r="CQ74" s="465" t="s">
        <v>380</v>
      </c>
      <c r="CR74" s="446"/>
      <c r="CS74" s="446"/>
      <c r="CT74" s="446"/>
      <c r="CU74" s="446"/>
      <c r="CV74" s="449"/>
      <c r="CW74" s="465"/>
      <c r="CX74" s="446"/>
      <c r="CY74" s="446"/>
      <c r="CZ74" s="446"/>
      <c r="DA74" s="446"/>
      <c r="DB74" s="446"/>
      <c r="DC74" s="449"/>
    </row>
    <row r="75" spans="1:107" ht="15" thickBot="1">
      <c r="A75" s="491"/>
      <c r="B75" s="491"/>
      <c r="C75" s="491"/>
      <c r="D75" s="491"/>
      <c r="E75" s="491"/>
      <c r="F75" s="491"/>
      <c r="G75" s="491"/>
      <c r="H75" s="491"/>
      <c r="I75" s="491"/>
      <c r="J75" s="491"/>
      <c r="K75" s="491"/>
      <c r="L75" s="491"/>
      <c r="M75" s="491"/>
      <c r="N75" s="491"/>
      <c r="O75" s="491"/>
      <c r="P75" s="491"/>
      <c r="Q75" s="491"/>
      <c r="R75" s="491"/>
      <c r="S75" s="491"/>
      <c r="T75" s="491"/>
      <c r="U75" s="491"/>
      <c r="V75" s="491"/>
      <c r="W75" s="491"/>
      <c r="X75" s="491"/>
      <c r="Y75" s="491"/>
      <c r="Z75" s="491"/>
      <c r="AA75" s="491"/>
      <c r="AB75" s="491"/>
      <c r="AC75" s="491"/>
      <c r="AD75" s="491"/>
      <c r="AE75" s="491"/>
      <c r="AF75" s="491"/>
      <c r="AG75" s="491"/>
      <c r="AH75" s="491"/>
      <c r="AI75" s="491"/>
      <c r="AJ75" s="491"/>
      <c r="AK75" s="491"/>
      <c r="AL75" s="491"/>
      <c r="AM75" s="491"/>
      <c r="AN75" s="491"/>
      <c r="AO75" s="491"/>
      <c r="AP75" s="491"/>
      <c r="CQ75" s="466"/>
      <c r="CR75" s="452"/>
      <c r="CS75" s="452"/>
      <c r="CT75" s="452"/>
      <c r="CU75" s="452"/>
      <c r="CV75" s="457"/>
      <c r="CW75" s="466"/>
      <c r="CX75" s="452"/>
      <c r="CY75" s="452"/>
      <c r="CZ75" s="452"/>
      <c r="DA75" s="452"/>
      <c r="DB75" s="452"/>
      <c r="DC75" s="457"/>
    </row>
    <row r="76" spans="1:107">
      <c r="A76" s="491"/>
      <c r="B76" s="491"/>
      <c r="C76" s="491"/>
      <c r="D76" s="491"/>
      <c r="E76" s="491"/>
      <c r="F76" s="491"/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  <c r="R76" s="491"/>
      <c r="S76" s="491"/>
      <c r="T76" s="491"/>
      <c r="U76" s="491"/>
      <c r="V76" s="491"/>
      <c r="W76" s="491"/>
      <c r="X76" s="491"/>
      <c r="Y76" s="491"/>
      <c r="Z76" s="491"/>
      <c r="AA76" s="491"/>
      <c r="AB76" s="491"/>
      <c r="AC76" s="491"/>
      <c r="AD76" s="491"/>
      <c r="AE76" s="491"/>
      <c r="AF76" s="491"/>
      <c r="AG76" s="491"/>
      <c r="AH76" s="491"/>
      <c r="AI76" s="491"/>
      <c r="AJ76" s="491"/>
      <c r="AK76" s="491"/>
      <c r="AL76" s="491"/>
      <c r="AM76" s="491"/>
      <c r="AN76" s="491"/>
      <c r="AO76" s="491"/>
      <c r="AP76" s="491"/>
      <c r="CQ76" s="463" t="s">
        <v>381</v>
      </c>
      <c r="CR76" s="448"/>
      <c r="CS76" s="448"/>
      <c r="CT76" s="448"/>
      <c r="CU76" s="448"/>
      <c r="CV76" s="464"/>
      <c r="CW76" s="463" t="s">
        <v>424</v>
      </c>
      <c r="CX76" s="448"/>
      <c r="CY76" s="448"/>
      <c r="CZ76" s="448"/>
      <c r="DA76" s="448"/>
      <c r="DB76" s="448"/>
      <c r="DC76" s="464"/>
    </row>
    <row r="77" spans="1:107">
      <c r="A77" s="491"/>
      <c r="B77" s="491"/>
      <c r="C77" s="491"/>
      <c r="D77" s="491"/>
      <c r="E77" s="491"/>
      <c r="F77" s="491"/>
      <c r="G77" s="491"/>
      <c r="H77" s="491"/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491"/>
      <c r="AA77" s="491"/>
      <c r="AB77" s="491"/>
      <c r="AC77" s="491"/>
      <c r="AD77" s="491"/>
      <c r="AE77" s="491"/>
      <c r="AF77" s="491"/>
      <c r="AG77" s="491"/>
      <c r="AH77" s="491"/>
      <c r="AI77" s="491"/>
      <c r="AJ77" s="491"/>
      <c r="AK77" s="491"/>
      <c r="AL77" s="491"/>
      <c r="AM77" s="491"/>
      <c r="AN77" s="491"/>
      <c r="AO77" s="491"/>
      <c r="AP77" s="491"/>
      <c r="CQ77" s="465"/>
      <c r="CR77" s="446"/>
      <c r="CS77" s="446"/>
      <c r="CT77" s="446"/>
      <c r="CU77" s="446"/>
      <c r="CV77" s="449"/>
      <c r="CW77" s="465"/>
      <c r="CX77" s="446"/>
      <c r="CY77" s="446"/>
      <c r="CZ77" s="446"/>
      <c r="DA77" s="446"/>
      <c r="DB77" s="446"/>
      <c r="DC77" s="449"/>
    </row>
    <row r="78" spans="1:107">
      <c r="A78" s="491"/>
      <c r="B78" s="491"/>
      <c r="C78" s="491"/>
      <c r="D78" s="491"/>
      <c r="E78" s="491"/>
      <c r="F78" s="491"/>
      <c r="G78" s="491"/>
      <c r="H78" s="491"/>
      <c r="I78" s="491"/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V78" s="491"/>
      <c r="W78" s="491"/>
      <c r="X78" s="491"/>
      <c r="Y78" s="491"/>
      <c r="Z78" s="491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CQ78" s="465" t="s">
        <v>341</v>
      </c>
      <c r="CR78" s="446"/>
      <c r="CS78" s="446"/>
      <c r="CT78" s="446"/>
      <c r="CU78" s="446"/>
      <c r="CV78" s="449"/>
      <c r="CW78" s="465" t="s">
        <v>246</v>
      </c>
      <c r="CX78" s="446" t="s">
        <v>432</v>
      </c>
      <c r="CY78" s="446" t="s">
        <v>433</v>
      </c>
      <c r="CZ78" s="446" t="s">
        <v>434</v>
      </c>
      <c r="DA78" s="446"/>
      <c r="DB78" s="446"/>
      <c r="DC78" s="449"/>
    </row>
    <row r="79" spans="1:107">
      <c r="A79" s="491"/>
      <c r="B79" s="491"/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1"/>
      <c r="X79" s="491"/>
      <c r="Y79" s="491"/>
      <c r="Z79" s="491"/>
      <c r="AA79" s="491"/>
      <c r="AB79" s="491"/>
      <c r="AC79" s="491"/>
      <c r="AD79" s="491"/>
      <c r="AE79" s="491"/>
      <c r="AF79" s="491"/>
      <c r="AG79" s="491"/>
      <c r="AH79" s="491"/>
      <c r="AI79" s="491"/>
      <c r="AJ79" s="491"/>
      <c r="AK79" s="491"/>
      <c r="AL79" s="491"/>
      <c r="AM79" s="491"/>
      <c r="AN79" s="491"/>
      <c r="AO79" s="491"/>
      <c r="AP79" s="491"/>
      <c r="CQ79" s="465" t="s">
        <v>382</v>
      </c>
      <c r="CR79" s="446"/>
      <c r="CS79" s="446"/>
      <c r="CT79" s="446"/>
      <c r="CU79" s="446"/>
      <c r="CV79" s="449"/>
      <c r="CW79" s="465">
        <v>1</v>
      </c>
      <c r="CX79" s="446">
        <v>0.68720000000000003</v>
      </c>
      <c r="CY79" s="446" t="s">
        <v>435</v>
      </c>
      <c r="CZ79" s="585">
        <f>(10^CX79)-1</f>
        <v>3.8663125607319904</v>
      </c>
      <c r="DA79" s="446" t="str">
        <f>LOWER(CY79)</f>
        <v>a</v>
      </c>
      <c r="DB79" s="446"/>
      <c r="DC79" s="449"/>
    </row>
    <row r="80" spans="1:107">
      <c r="A80" s="491"/>
      <c r="B80" s="491"/>
      <c r="C80" s="491"/>
      <c r="D80" s="491"/>
      <c r="E80" s="491"/>
      <c r="F80" s="491"/>
      <c r="G80" s="491"/>
      <c r="H80" s="491"/>
      <c r="I80" s="491"/>
      <c r="J80" s="491"/>
      <c r="K80" s="491"/>
      <c r="L80" s="491"/>
      <c r="M80" s="491"/>
      <c r="N80" s="491"/>
      <c r="O80" s="491"/>
      <c r="P80" s="491"/>
      <c r="Q80" s="491"/>
      <c r="R80" s="491"/>
      <c r="S80" s="491"/>
      <c r="T80" s="491"/>
      <c r="U80" s="491"/>
      <c r="V80" s="491"/>
      <c r="W80" s="491"/>
      <c r="X80" s="491"/>
      <c r="Y80" s="491"/>
      <c r="Z80" s="491"/>
      <c r="AA80" s="491"/>
      <c r="AB80" s="491"/>
      <c r="AC80" s="491"/>
      <c r="AD80" s="491"/>
      <c r="AE80" s="491"/>
      <c r="AF80" s="491"/>
      <c r="AG80" s="491"/>
      <c r="AH80" s="491"/>
      <c r="AI80" s="491"/>
      <c r="AJ80" s="491"/>
      <c r="AK80" s="491"/>
      <c r="AL80" s="491"/>
      <c r="AM80" s="491"/>
      <c r="AN80" s="491"/>
      <c r="AO80" s="491"/>
      <c r="AP80" s="491"/>
      <c r="CQ80" s="465" t="s">
        <v>383</v>
      </c>
      <c r="CR80" s="446"/>
      <c r="CS80" s="446"/>
      <c r="CT80" s="446"/>
      <c r="CU80" s="446"/>
      <c r="CV80" s="449"/>
      <c r="CW80" s="465">
        <v>2</v>
      </c>
      <c r="CX80" s="446">
        <v>0.56679999999999997</v>
      </c>
      <c r="CY80" s="446" t="s">
        <v>435</v>
      </c>
      <c r="CZ80" s="585">
        <f t="shared" ref="CZ80:CZ84" si="29">(10^CX80)-1</f>
        <v>2.6880771722615444</v>
      </c>
      <c r="DA80" s="446" t="str">
        <f t="shared" ref="DA80:DA84" si="30">LOWER(CY80)</f>
        <v>a</v>
      </c>
      <c r="DB80" s="446"/>
      <c r="DC80" s="449"/>
    </row>
    <row r="81" spans="1:107">
      <c r="A81" s="491"/>
      <c r="B81" s="491"/>
      <c r="C81" s="491"/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491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CQ81" s="465" t="s">
        <v>384</v>
      </c>
      <c r="CR81" s="446"/>
      <c r="CS81" s="446"/>
      <c r="CT81" s="446"/>
      <c r="CU81" s="446"/>
      <c r="CV81" s="449"/>
      <c r="CW81" s="465">
        <v>3</v>
      </c>
      <c r="CX81" s="446">
        <v>0.68</v>
      </c>
      <c r="CY81" s="446" t="s">
        <v>435</v>
      </c>
      <c r="CZ81" s="585">
        <f t="shared" si="29"/>
        <v>3.786300923226384</v>
      </c>
      <c r="DA81" s="446" t="str">
        <f t="shared" si="30"/>
        <v>a</v>
      </c>
      <c r="DB81" s="446"/>
      <c r="DC81" s="449"/>
    </row>
    <row r="82" spans="1:107">
      <c r="A82" s="491"/>
      <c r="B82" s="491"/>
      <c r="C82" s="491"/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1"/>
      <c r="Y82" s="491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CQ82" s="465" t="s">
        <v>385</v>
      </c>
      <c r="CR82" s="446"/>
      <c r="CS82" s="446"/>
      <c r="CT82" s="446"/>
      <c r="CU82" s="446"/>
      <c r="CV82" s="449"/>
      <c r="CW82" s="465">
        <v>4</v>
      </c>
      <c r="CX82" s="446">
        <v>0.17469999999999999</v>
      </c>
      <c r="CY82" s="446" t="s">
        <v>435</v>
      </c>
      <c r="CZ82" s="585">
        <f t="shared" si="29"/>
        <v>0.49520245001705598</v>
      </c>
      <c r="DA82" s="446" t="str">
        <f t="shared" si="30"/>
        <v>a</v>
      </c>
      <c r="DB82" s="446"/>
      <c r="DC82" s="449"/>
    </row>
    <row r="83" spans="1:107">
      <c r="A83" s="491"/>
      <c r="B83" s="491"/>
      <c r="C83" s="491"/>
      <c r="D83" s="491"/>
      <c r="E83" s="491"/>
      <c r="F83" s="491"/>
      <c r="G83" s="491"/>
      <c r="H83" s="491"/>
      <c r="I83" s="491"/>
      <c r="J83" s="491"/>
      <c r="K83" s="491"/>
      <c r="L83" s="491"/>
      <c r="M83" s="491"/>
      <c r="N83" s="491"/>
      <c r="O83" s="491"/>
      <c r="P83" s="491"/>
      <c r="Q83" s="491"/>
      <c r="R83" s="491"/>
      <c r="S83" s="491"/>
      <c r="T83" s="491"/>
      <c r="U83" s="491"/>
      <c r="V83" s="491"/>
      <c r="W83" s="491"/>
      <c r="X83" s="491"/>
      <c r="Y83" s="49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CQ83" s="465"/>
      <c r="CR83" s="446"/>
      <c r="CS83" s="446"/>
      <c r="CT83" s="446"/>
      <c r="CU83" s="446"/>
      <c r="CV83" s="449"/>
      <c r="CW83" s="465">
        <v>5</v>
      </c>
      <c r="CX83" s="446">
        <v>0.23860000000000001</v>
      </c>
      <c r="CY83" s="446" t="s">
        <v>435</v>
      </c>
      <c r="CZ83" s="585">
        <f t="shared" si="29"/>
        <v>0.73220784042882547</v>
      </c>
      <c r="DA83" s="446" t="str">
        <f t="shared" si="30"/>
        <v>a</v>
      </c>
      <c r="DB83" s="446"/>
      <c r="DC83" s="449"/>
    </row>
    <row r="84" spans="1:107">
      <c r="A84" s="491"/>
      <c r="B84" s="491"/>
      <c r="C84" s="491"/>
      <c r="D84" s="491"/>
      <c r="E84" s="491"/>
      <c r="F84" s="491"/>
      <c r="G84" s="491"/>
      <c r="H84" s="491"/>
      <c r="I84" s="491"/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491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CQ84" s="465" t="s">
        <v>386</v>
      </c>
      <c r="CR84" s="446"/>
      <c r="CS84" s="446"/>
      <c r="CT84" s="446"/>
      <c r="CU84" s="446"/>
      <c r="CV84" s="449"/>
      <c r="CW84" s="465">
        <v>6</v>
      </c>
      <c r="CX84" s="446">
        <v>0.5403</v>
      </c>
      <c r="CY84" s="446" t="s">
        <v>435</v>
      </c>
      <c r="CZ84" s="585">
        <f t="shared" si="29"/>
        <v>2.4697645052885191</v>
      </c>
      <c r="DA84" s="446" t="str">
        <f t="shared" si="30"/>
        <v>a</v>
      </c>
      <c r="DB84" s="446"/>
      <c r="DC84" s="449"/>
    </row>
    <row r="85" spans="1:107">
      <c r="A85" s="491"/>
      <c r="B85" s="491"/>
      <c r="C85" s="491"/>
      <c r="D85" s="491"/>
      <c r="E85" s="491"/>
      <c r="F85" s="491"/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491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CQ85" s="465"/>
      <c r="CR85" s="446"/>
      <c r="CS85" s="446"/>
      <c r="CT85" s="446"/>
      <c r="CU85" s="446"/>
      <c r="CV85" s="449"/>
      <c r="CW85" s="584"/>
      <c r="CX85" s="446"/>
      <c r="CY85" s="586" t="s">
        <v>438</v>
      </c>
      <c r="CZ85" s="446">
        <v>0.67</v>
      </c>
      <c r="DA85" s="446"/>
      <c r="DB85" s="446"/>
      <c r="DC85" s="449"/>
    </row>
    <row r="86" spans="1:107">
      <c r="A86" s="491"/>
      <c r="B86" s="491"/>
      <c r="C86" s="491"/>
      <c r="D86" s="491"/>
      <c r="E86" s="491"/>
      <c r="F86" s="491"/>
      <c r="G86" s="491"/>
      <c r="H86" s="491"/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CQ86" s="465" t="s">
        <v>347</v>
      </c>
      <c r="CR86" s="446"/>
      <c r="CS86" s="446"/>
      <c r="CT86" s="446"/>
      <c r="CU86" s="446"/>
      <c r="CV86" s="449"/>
      <c r="CW86" s="450"/>
      <c r="CX86" s="446"/>
      <c r="CY86" s="450" t="s">
        <v>439</v>
      </c>
      <c r="CZ86" s="586" t="s">
        <v>440</v>
      </c>
      <c r="DA86" s="446"/>
      <c r="DB86" s="446"/>
      <c r="DC86" s="449"/>
    </row>
    <row r="87" spans="1:107">
      <c r="A87" s="491"/>
      <c r="B87" s="491"/>
      <c r="C87" s="491"/>
      <c r="D87" s="491"/>
      <c r="E87" s="491"/>
      <c r="F87" s="491"/>
      <c r="G87" s="491"/>
      <c r="H87" s="491"/>
      <c r="I87" s="491"/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CQ87" s="465" t="s">
        <v>348</v>
      </c>
      <c r="CR87" s="446"/>
      <c r="CS87" s="446"/>
      <c r="CT87" s="446"/>
      <c r="CU87" s="446"/>
      <c r="CV87" s="449"/>
      <c r="CW87" s="465"/>
      <c r="CX87" s="446"/>
      <c r="CY87" s="446"/>
      <c r="CZ87" s="446"/>
      <c r="DA87" s="446"/>
      <c r="DB87" s="446"/>
      <c r="DC87" s="449"/>
    </row>
    <row r="88" spans="1:107">
      <c r="A88" s="491"/>
      <c r="B88" s="491"/>
      <c r="C88" s="491"/>
      <c r="D88" s="491"/>
      <c r="E88" s="491"/>
      <c r="F88" s="491"/>
      <c r="G88" s="491"/>
      <c r="H88" s="491"/>
      <c r="I88" s="491"/>
      <c r="J88" s="491"/>
      <c r="K88" s="491"/>
      <c r="L88" s="491"/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CQ88" s="465" t="s">
        <v>387</v>
      </c>
      <c r="CR88" s="446"/>
      <c r="CS88" s="446"/>
      <c r="CT88" s="446"/>
      <c r="CU88" s="446"/>
      <c r="CV88" s="449"/>
      <c r="CW88" s="465"/>
      <c r="CX88" s="446"/>
      <c r="CY88" s="446"/>
      <c r="CZ88" s="446"/>
      <c r="DA88" s="446"/>
      <c r="DB88" s="446"/>
      <c r="DC88" s="449"/>
    </row>
    <row r="89" spans="1:107">
      <c r="A89" s="491"/>
      <c r="B89" s="491"/>
      <c r="C89" s="491"/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CQ89" s="465" t="s">
        <v>388</v>
      </c>
      <c r="CR89" s="446"/>
      <c r="CS89" s="446"/>
      <c r="CT89" s="446"/>
      <c r="CU89" s="446"/>
      <c r="CV89" s="449"/>
      <c r="CW89" s="465" t="s">
        <v>425</v>
      </c>
      <c r="CX89" s="446"/>
      <c r="CY89" s="446"/>
      <c r="CZ89" s="446"/>
      <c r="DA89" s="446"/>
      <c r="DB89" s="446"/>
      <c r="DC89" s="449"/>
    </row>
    <row r="90" spans="1:107">
      <c r="A90" s="491"/>
      <c r="B90" s="491"/>
      <c r="C90" s="491"/>
      <c r="D90" s="491"/>
      <c r="E90" s="491"/>
      <c r="F90" s="491"/>
      <c r="G90" s="491"/>
      <c r="H90" s="491"/>
      <c r="I90" s="491"/>
      <c r="J90" s="491"/>
      <c r="K90" s="491"/>
      <c r="L90" s="491"/>
      <c r="M90" s="491"/>
      <c r="N90" s="491"/>
      <c r="O90" s="491"/>
      <c r="P90" s="491"/>
      <c r="Q90" s="491"/>
      <c r="R90" s="491"/>
      <c r="S90" s="491"/>
      <c r="T90" s="491"/>
      <c r="U90" s="491"/>
      <c r="V90" s="491"/>
      <c r="W90" s="491"/>
      <c r="X90" s="491"/>
      <c r="Y90" s="491"/>
      <c r="Z90" s="491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CQ90" s="465"/>
      <c r="CR90" s="446"/>
      <c r="CS90" s="446"/>
      <c r="CT90" s="446"/>
      <c r="CU90" s="446"/>
      <c r="CV90" s="449"/>
      <c r="CW90" s="465" t="s">
        <v>426</v>
      </c>
      <c r="CX90" s="446"/>
      <c r="CY90" s="446"/>
      <c r="CZ90" s="446"/>
      <c r="DA90" s="446"/>
      <c r="DB90" s="446"/>
      <c r="DC90" s="449"/>
    </row>
    <row r="91" spans="1:107">
      <c r="A91" s="491"/>
      <c r="B91" s="491"/>
      <c r="C91" s="491"/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CQ91" s="465" t="s">
        <v>389</v>
      </c>
      <c r="CR91" s="446"/>
      <c r="CS91" s="446"/>
      <c r="CT91" s="446"/>
      <c r="CU91" s="446"/>
      <c r="CV91" s="449"/>
      <c r="CW91" s="465" t="s">
        <v>419</v>
      </c>
      <c r="CX91" s="446"/>
      <c r="CY91" s="446"/>
      <c r="CZ91" s="446"/>
      <c r="DA91" s="446"/>
      <c r="DB91" s="446"/>
      <c r="DC91" s="449"/>
    </row>
    <row r="92" spans="1:107">
      <c r="A92" s="491"/>
      <c r="B92" s="491"/>
      <c r="C92" s="491"/>
      <c r="D92" s="491"/>
      <c r="E92" s="491"/>
      <c r="F92" s="491"/>
      <c r="G92" s="491"/>
      <c r="H92" s="491"/>
      <c r="I92" s="491"/>
      <c r="J92" s="491"/>
      <c r="K92" s="491"/>
      <c r="L92" s="491"/>
      <c r="M92" s="491"/>
      <c r="N92" s="491"/>
      <c r="O92" s="491"/>
      <c r="P92" s="491"/>
      <c r="Q92" s="491"/>
      <c r="R92" s="491"/>
      <c r="S92" s="491"/>
      <c r="T92" s="491"/>
      <c r="U92" s="491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491"/>
      <c r="AJ92" s="491"/>
      <c r="AK92" s="491"/>
      <c r="AL92" s="491"/>
      <c r="AM92" s="491"/>
      <c r="AN92" s="491"/>
      <c r="AO92" s="491"/>
      <c r="AP92" s="491"/>
      <c r="CQ92" s="465"/>
      <c r="CR92" s="446"/>
      <c r="CS92" s="446"/>
      <c r="CT92" s="446"/>
      <c r="CU92" s="446"/>
      <c r="CV92" s="449"/>
      <c r="CW92" s="465" t="s">
        <v>420</v>
      </c>
      <c r="CX92" s="446"/>
      <c r="CY92" s="446"/>
      <c r="CZ92" s="446"/>
      <c r="DA92" s="446"/>
      <c r="DB92" s="446"/>
      <c r="DC92" s="449"/>
    </row>
    <row r="93" spans="1:107">
      <c r="A93" s="491"/>
      <c r="B93" s="491"/>
      <c r="C93" s="491"/>
      <c r="D93" s="491"/>
      <c r="E93" s="491"/>
      <c r="F93" s="491"/>
      <c r="G93" s="491"/>
      <c r="H93" s="491"/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491"/>
      <c r="AJ93" s="491"/>
      <c r="AK93" s="491"/>
      <c r="AL93" s="491"/>
      <c r="AM93" s="491"/>
      <c r="AN93" s="491"/>
      <c r="AO93" s="491"/>
      <c r="AP93" s="491"/>
      <c r="CQ93" s="465" t="s">
        <v>390</v>
      </c>
      <c r="CR93" s="446"/>
      <c r="CS93" s="446"/>
      <c r="CT93" s="446"/>
      <c r="CU93" s="446"/>
      <c r="CV93" s="449"/>
      <c r="CW93" s="465"/>
      <c r="CX93" s="446"/>
      <c r="CY93" s="446"/>
      <c r="CZ93" s="446"/>
      <c r="DA93" s="446"/>
      <c r="DB93" s="446"/>
      <c r="DC93" s="449"/>
    </row>
    <row r="94" spans="1:107">
      <c r="A94" s="491"/>
      <c r="B94" s="491"/>
      <c r="C94" s="491"/>
      <c r="D94" s="491"/>
      <c r="E94" s="491"/>
      <c r="F94" s="491"/>
      <c r="G94" s="491"/>
      <c r="H94" s="491"/>
      <c r="I94" s="491"/>
      <c r="J94" s="491"/>
      <c r="K94" s="491"/>
      <c r="L94" s="491"/>
      <c r="M94" s="491"/>
      <c r="N94" s="491"/>
      <c r="O94" s="491"/>
      <c r="P94" s="491"/>
      <c r="Q94" s="491"/>
      <c r="R94" s="491"/>
      <c r="S94" s="491"/>
      <c r="T94" s="491"/>
      <c r="U94" s="491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491"/>
      <c r="AJ94" s="491"/>
      <c r="AK94" s="491"/>
      <c r="AL94" s="491"/>
      <c r="AM94" s="491"/>
      <c r="AN94" s="491"/>
      <c r="AO94" s="491"/>
      <c r="AP94" s="491"/>
      <c r="CQ94" s="465"/>
      <c r="CR94" s="446"/>
      <c r="CS94" s="446"/>
      <c r="CT94" s="446"/>
      <c r="CU94" s="446"/>
      <c r="CV94" s="449"/>
      <c r="CW94" s="465"/>
      <c r="CX94" s="446"/>
      <c r="CY94" s="446"/>
      <c r="CZ94" s="446"/>
      <c r="DA94" s="446"/>
      <c r="DB94" s="446"/>
      <c r="DC94" s="449"/>
    </row>
    <row r="95" spans="1:107">
      <c r="A95" s="491"/>
      <c r="B95" s="491"/>
      <c r="C95" s="491"/>
      <c r="D95" s="491"/>
      <c r="E95" s="491"/>
      <c r="F95" s="491"/>
      <c r="G95" s="491"/>
      <c r="H95" s="491"/>
      <c r="I95" s="491"/>
      <c r="J95" s="491"/>
      <c r="K95" s="491"/>
      <c r="L95" s="491"/>
      <c r="M95" s="491"/>
      <c r="N95" s="491"/>
      <c r="O95" s="491"/>
      <c r="P95" s="491"/>
      <c r="Q95" s="491"/>
      <c r="R95" s="491"/>
      <c r="S95" s="491"/>
      <c r="T95" s="491"/>
      <c r="U95" s="491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491"/>
      <c r="AJ95" s="491"/>
      <c r="AK95" s="491"/>
      <c r="AL95" s="491"/>
      <c r="AM95" s="491"/>
      <c r="AN95" s="491"/>
      <c r="AO95" s="491"/>
      <c r="AP95" s="491"/>
      <c r="CQ95" s="465" t="s">
        <v>353</v>
      </c>
      <c r="CR95" s="446"/>
      <c r="CS95" s="446"/>
      <c r="CT95" s="446"/>
      <c r="CU95" s="446"/>
      <c r="CV95" s="449"/>
      <c r="CW95" s="465"/>
      <c r="CX95" s="446"/>
      <c r="CY95" s="446"/>
      <c r="CZ95" s="446"/>
      <c r="DA95" s="446"/>
      <c r="DB95" s="446"/>
      <c r="DC95" s="449"/>
    </row>
    <row r="96" spans="1:107">
      <c r="A96" s="491"/>
      <c r="B96" s="491"/>
      <c r="C96" s="491"/>
      <c r="D96" s="491"/>
      <c r="E96" s="491"/>
      <c r="F96" s="491"/>
      <c r="G96" s="491"/>
      <c r="H96" s="491"/>
      <c r="I96" s="491"/>
      <c r="J96" s="491"/>
      <c r="K96" s="491"/>
      <c r="L96" s="491"/>
      <c r="M96" s="491"/>
      <c r="N96" s="491"/>
      <c r="O96" s="491"/>
      <c r="P96" s="491"/>
      <c r="Q96" s="491"/>
      <c r="R96" s="491"/>
      <c r="S96" s="491"/>
      <c r="T96" s="491"/>
      <c r="U96" s="491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491"/>
      <c r="AJ96" s="491"/>
      <c r="AK96" s="491"/>
      <c r="AL96" s="491"/>
      <c r="AM96" s="491"/>
      <c r="AN96" s="491"/>
      <c r="AO96" s="491"/>
      <c r="AP96" s="491"/>
      <c r="CQ96" s="465" t="s">
        <v>391</v>
      </c>
      <c r="CR96" s="446"/>
      <c r="CS96" s="446"/>
      <c r="CT96" s="446"/>
      <c r="CU96" s="446"/>
      <c r="CV96" s="449"/>
      <c r="CW96" s="465"/>
      <c r="CX96" s="446"/>
      <c r="CY96" s="446"/>
      <c r="CZ96" s="446"/>
      <c r="DA96" s="446"/>
      <c r="DB96" s="446"/>
      <c r="DC96" s="449"/>
    </row>
    <row r="97" spans="1:107">
      <c r="A97" s="491"/>
      <c r="B97" s="491"/>
      <c r="C97" s="491"/>
      <c r="D97" s="491"/>
      <c r="E97" s="491"/>
      <c r="F97" s="491"/>
      <c r="G97" s="491"/>
      <c r="H97" s="491"/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491"/>
      <c r="AJ97" s="491"/>
      <c r="AK97" s="491"/>
      <c r="AL97" s="491"/>
      <c r="AM97" s="491"/>
      <c r="AN97" s="491"/>
      <c r="AO97" s="491"/>
      <c r="AP97" s="491"/>
      <c r="CQ97" s="465" t="s">
        <v>392</v>
      </c>
      <c r="CR97" s="446"/>
      <c r="CS97" s="446"/>
      <c r="CT97" s="446"/>
      <c r="CU97" s="446"/>
      <c r="CV97" s="449"/>
      <c r="CW97" s="465"/>
      <c r="CX97" s="446"/>
      <c r="CY97" s="446"/>
      <c r="CZ97" s="446"/>
      <c r="DA97" s="446"/>
      <c r="DB97" s="446"/>
      <c r="DC97" s="449"/>
    </row>
    <row r="98" spans="1:107">
      <c r="A98" s="491"/>
      <c r="B98" s="491"/>
      <c r="C98" s="491"/>
      <c r="D98" s="491"/>
      <c r="E98" s="491"/>
      <c r="F98" s="491"/>
      <c r="G98" s="491"/>
      <c r="H98" s="491"/>
      <c r="I98" s="491"/>
      <c r="J98" s="491"/>
      <c r="K98" s="491"/>
      <c r="L98" s="491"/>
      <c r="M98" s="491"/>
      <c r="N98" s="491"/>
      <c r="O98" s="491"/>
      <c r="P98" s="491"/>
      <c r="Q98" s="491"/>
      <c r="R98" s="491"/>
      <c r="S98" s="491"/>
      <c r="T98" s="491"/>
      <c r="U98" s="491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491"/>
      <c r="AJ98" s="491"/>
      <c r="AK98" s="491"/>
      <c r="AL98" s="491"/>
      <c r="AM98" s="491"/>
      <c r="AN98" s="491"/>
      <c r="AO98" s="491"/>
      <c r="AP98" s="491"/>
      <c r="CQ98" s="465" t="s">
        <v>375</v>
      </c>
      <c r="CR98" s="446"/>
      <c r="CS98" s="446"/>
      <c r="CT98" s="446"/>
      <c r="CU98" s="446"/>
      <c r="CV98" s="449"/>
      <c r="CW98" s="465"/>
      <c r="CX98" s="446"/>
      <c r="CY98" s="446"/>
      <c r="CZ98" s="446"/>
      <c r="DA98" s="446"/>
      <c r="DB98" s="446"/>
      <c r="DC98" s="449"/>
    </row>
    <row r="99" spans="1:107">
      <c r="A99" s="491"/>
      <c r="B99" s="491"/>
      <c r="C99" s="491"/>
      <c r="D99" s="491"/>
      <c r="E99" s="491"/>
      <c r="F99" s="491"/>
      <c r="G99" s="491"/>
      <c r="H99" s="491"/>
      <c r="I99" s="491"/>
      <c r="J99" s="491"/>
      <c r="K99" s="491"/>
      <c r="L99" s="491"/>
      <c r="M99" s="491"/>
      <c r="N99" s="491"/>
      <c r="O99" s="491"/>
      <c r="P99" s="491"/>
      <c r="Q99" s="491"/>
      <c r="R99" s="491"/>
      <c r="S99" s="491"/>
      <c r="T99" s="491"/>
      <c r="U99" s="491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491"/>
      <c r="AJ99" s="491"/>
      <c r="AK99" s="491"/>
      <c r="AL99" s="491"/>
      <c r="AM99" s="491"/>
      <c r="AN99" s="491"/>
      <c r="AO99" s="491"/>
      <c r="AP99" s="491"/>
      <c r="CQ99" s="465" t="s">
        <v>393</v>
      </c>
      <c r="CR99" s="446"/>
      <c r="CS99" s="446"/>
      <c r="CT99" s="446"/>
      <c r="CU99" s="446"/>
      <c r="CV99" s="449"/>
      <c r="CW99" s="465"/>
      <c r="CX99" s="446"/>
      <c r="CY99" s="446"/>
      <c r="CZ99" s="446"/>
      <c r="DA99" s="446"/>
      <c r="DB99" s="446"/>
      <c r="DC99" s="449"/>
    </row>
    <row r="100" spans="1:107">
      <c r="A100" s="491"/>
      <c r="B100" s="491"/>
      <c r="C100" s="491"/>
      <c r="D100" s="491"/>
      <c r="E100" s="491"/>
      <c r="F100" s="491"/>
      <c r="G100" s="491"/>
      <c r="H100" s="491"/>
      <c r="I100" s="491"/>
      <c r="J100" s="491"/>
      <c r="K100" s="491"/>
      <c r="L100" s="491"/>
      <c r="M100" s="491"/>
      <c r="N100" s="491"/>
      <c r="O100" s="491"/>
      <c r="P100" s="491"/>
      <c r="Q100" s="491"/>
      <c r="R100" s="491"/>
      <c r="S100" s="491"/>
      <c r="T100" s="491"/>
      <c r="U100" s="491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491"/>
      <c r="AJ100" s="491"/>
      <c r="AK100" s="491"/>
      <c r="AL100" s="491"/>
      <c r="AM100" s="491"/>
      <c r="AN100" s="491"/>
      <c r="AO100" s="491"/>
      <c r="AP100" s="491"/>
      <c r="CQ100" s="465" t="s">
        <v>394</v>
      </c>
      <c r="CR100" s="446"/>
      <c r="CS100" s="446"/>
      <c r="CT100" s="446"/>
      <c r="CU100" s="446"/>
      <c r="CV100" s="449"/>
      <c r="CW100" s="465"/>
      <c r="CX100" s="446"/>
      <c r="CY100" s="446"/>
      <c r="CZ100" s="446"/>
      <c r="DA100" s="446"/>
      <c r="DB100" s="446"/>
      <c r="DC100" s="449"/>
    </row>
    <row r="101" spans="1:107">
      <c r="A101" s="491"/>
      <c r="B101" s="491"/>
      <c r="C101" s="491"/>
      <c r="D101" s="491"/>
      <c r="E101" s="491"/>
      <c r="F101" s="491"/>
      <c r="G101" s="491"/>
      <c r="H101" s="491"/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491"/>
      <c r="AJ101" s="491"/>
      <c r="AK101" s="491"/>
      <c r="AL101" s="491"/>
      <c r="AM101" s="491"/>
      <c r="AN101" s="491"/>
      <c r="AO101" s="491"/>
      <c r="AP101" s="491"/>
      <c r="CQ101" s="465" t="s">
        <v>395</v>
      </c>
      <c r="CR101" s="446"/>
      <c r="CS101" s="446"/>
      <c r="CT101" s="446"/>
      <c r="CU101" s="446"/>
      <c r="CV101" s="449"/>
      <c r="CW101" s="465"/>
      <c r="CX101" s="446"/>
      <c r="CY101" s="446"/>
      <c r="CZ101" s="446"/>
      <c r="DA101" s="446"/>
      <c r="DB101" s="446"/>
      <c r="DC101" s="449"/>
    </row>
    <row r="102" spans="1:107">
      <c r="A102" s="491"/>
      <c r="B102" s="491"/>
      <c r="C102" s="491"/>
      <c r="D102" s="491"/>
      <c r="E102" s="491"/>
      <c r="F102" s="491"/>
      <c r="G102" s="491"/>
      <c r="H102" s="491"/>
      <c r="I102" s="491"/>
      <c r="J102" s="491"/>
      <c r="K102" s="491"/>
      <c r="L102" s="491"/>
      <c r="M102" s="491"/>
      <c r="N102" s="491"/>
      <c r="O102" s="491"/>
      <c r="P102" s="491"/>
      <c r="Q102" s="491"/>
      <c r="R102" s="491"/>
      <c r="S102" s="491"/>
      <c r="T102" s="491"/>
      <c r="U102" s="491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491"/>
      <c r="AJ102" s="491"/>
      <c r="AK102" s="491"/>
      <c r="AL102" s="491"/>
      <c r="AM102" s="491"/>
      <c r="AN102" s="491"/>
      <c r="AO102" s="491"/>
      <c r="AP102" s="491"/>
      <c r="CQ102" s="465" t="s">
        <v>360</v>
      </c>
      <c r="CR102" s="446"/>
      <c r="CS102" s="446"/>
      <c r="CT102" s="446"/>
      <c r="CU102" s="446"/>
      <c r="CV102" s="449"/>
      <c r="CW102" s="465"/>
      <c r="CX102" s="446"/>
      <c r="CY102" s="446"/>
      <c r="CZ102" s="446"/>
      <c r="DA102" s="446"/>
      <c r="DB102" s="446"/>
      <c r="DC102" s="449"/>
    </row>
    <row r="103" spans="1:107">
      <c r="A103" s="491"/>
      <c r="B103" s="491"/>
      <c r="C103" s="491"/>
      <c r="D103" s="491"/>
      <c r="E103" s="491"/>
      <c r="F103" s="491"/>
      <c r="G103" s="491"/>
      <c r="H103" s="491"/>
      <c r="I103" s="491"/>
      <c r="J103" s="491"/>
      <c r="K103" s="491"/>
      <c r="L103" s="491"/>
      <c r="M103" s="491"/>
      <c r="N103" s="491"/>
      <c r="O103" s="491"/>
      <c r="P103" s="491"/>
      <c r="Q103" s="491"/>
      <c r="R103" s="491"/>
      <c r="S103" s="491"/>
      <c r="T103" s="491"/>
      <c r="U103" s="491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491"/>
      <c r="AJ103" s="491"/>
      <c r="AK103" s="491"/>
      <c r="AL103" s="491"/>
      <c r="AM103" s="491"/>
      <c r="AN103" s="491"/>
      <c r="AO103" s="491"/>
      <c r="AP103" s="491"/>
      <c r="CQ103" s="465" t="s">
        <v>396</v>
      </c>
      <c r="CR103" s="446"/>
      <c r="CS103" s="446"/>
      <c r="CT103" s="446"/>
      <c r="CU103" s="446"/>
      <c r="CV103" s="449"/>
      <c r="CW103" s="465"/>
      <c r="CX103" s="446"/>
      <c r="CY103" s="446"/>
      <c r="CZ103" s="446"/>
      <c r="DA103" s="446"/>
      <c r="DB103" s="446"/>
      <c r="DC103" s="449"/>
    </row>
    <row r="104" spans="1:107">
      <c r="A104" s="491"/>
      <c r="B104" s="491"/>
      <c r="C104" s="491"/>
      <c r="D104" s="491"/>
      <c r="E104" s="491"/>
      <c r="F104" s="491"/>
      <c r="G104" s="491"/>
      <c r="H104" s="491"/>
      <c r="I104" s="491"/>
      <c r="J104" s="491"/>
      <c r="K104" s="491"/>
      <c r="L104" s="491"/>
      <c r="M104" s="491"/>
      <c r="N104" s="491"/>
      <c r="O104" s="491"/>
      <c r="P104" s="491"/>
      <c r="Q104" s="491"/>
      <c r="R104" s="491"/>
      <c r="S104" s="491"/>
      <c r="T104" s="491"/>
      <c r="U104" s="491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491"/>
      <c r="AJ104" s="491"/>
      <c r="AK104" s="491"/>
      <c r="AL104" s="491"/>
      <c r="AM104" s="491"/>
      <c r="AN104" s="491"/>
      <c r="AO104" s="491"/>
      <c r="AP104" s="491"/>
      <c r="CQ104" s="465" t="s">
        <v>397</v>
      </c>
      <c r="CR104" s="446"/>
      <c r="CS104" s="446"/>
      <c r="CT104" s="446"/>
      <c r="CU104" s="446"/>
      <c r="CV104" s="449"/>
      <c r="CW104" s="465"/>
      <c r="CX104" s="446"/>
      <c r="CY104" s="446"/>
      <c r="CZ104" s="446"/>
      <c r="DA104" s="446"/>
      <c r="DB104" s="446"/>
      <c r="DC104" s="449"/>
    </row>
    <row r="105" spans="1:107" ht="15" thickBot="1">
      <c r="A105" s="491"/>
      <c r="B105" s="491"/>
      <c r="C105" s="491"/>
      <c r="D105" s="491"/>
      <c r="E105" s="491"/>
      <c r="F105" s="491"/>
      <c r="G105" s="491"/>
      <c r="H105" s="491"/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491"/>
      <c r="AJ105" s="491"/>
      <c r="AK105" s="491"/>
      <c r="AL105" s="491"/>
      <c r="AM105" s="491"/>
      <c r="AN105" s="491"/>
      <c r="AO105" s="491"/>
      <c r="AP105" s="491"/>
      <c r="CQ105" s="466"/>
      <c r="CR105" s="452"/>
      <c r="CS105" s="452"/>
      <c r="CT105" s="452"/>
      <c r="CU105" s="452"/>
      <c r="CV105" s="457"/>
      <c r="CW105" s="466"/>
      <c r="CX105" s="452"/>
      <c r="CY105" s="452"/>
      <c r="CZ105" s="452"/>
      <c r="DA105" s="452"/>
      <c r="DB105" s="452"/>
      <c r="DC105" s="457"/>
    </row>
    <row r="106" spans="1:107">
      <c r="A106" s="491"/>
      <c r="B106" s="491"/>
      <c r="C106" s="491"/>
      <c r="D106" s="491"/>
      <c r="E106" s="491"/>
      <c r="F106" s="491"/>
      <c r="G106" s="491"/>
      <c r="H106" s="491"/>
      <c r="I106" s="491"/>
      <c r="J106" s="491"/>
      <c r="K106" s="491"/>
      <c r="L106" s="491"/>
      <c r="M106" s="491"/>
      <c r="N106" s="491"/>
      <c r="O106" s="491"/>
      <c r="P106" s="491"/>
      <c r="Q106" s="491"/>
      <c r="R106" s="491"/>
      <c r="S106" s="491"/>
      <c r="T106" s="491"/>
      <c r="U106" s="491"/>
      <c r="V106" s="491"/>
      <c r="W106" s="491"/>
      <c r="X106" s="491"/>
      <c r="Y106" s="491"/>
      <c r="Z106" s="491"/>
      <c r="AA106" s="491"/>
      <c r="AB106" s="491"/>
      <c r="AC106" s="491"/>
      <c r="AD106" s="491"/>
      <c r="AE106" s="491"/>
      <c r="AF106" s="491"/>
      <c r="AG106" s="491"/>
      <c r="AH106" s="491"/>
      <c r="AI106" s="491"/>
      <c r="AJ106" s="491"/>
      <c r="AK106" s="491"/>
      <c r="AL106" s="491"/>
      <c r="AM106" s="491"/>
      <c r="AN106" s="491"/>
      <c r="AO106" s="491"/>
      <c r="AP106" s="491"/>
      <c r="CQ106" s="463" t="s">
        <v>398</v>
      </c>
      <c r="CR106" s="448"/>
      <c r="CS106" s="448"/>
      <c r="CT106" s="448"/>
      <c r="CU106" s="448"/>
      <c r="CV106" s="464"/>
      <c r="CW106" s="463" t="s">
        <v>427</v>
      </c>
      <c r="CX106" s="448"/>
      <c r="CY106" s="448"/>
      <c r="CZ106" s="448"/>
      <c r="DA106" s="448"/>
      <c r="DB106" s="448"/>
      <c r="DC106" s="464"/>
    </row>
    <row r="107" spans="1:107">
      <c r="A107" s="491"/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491"/>
      <c r="V107" s="491"/>
      <c r="W107" s="491"/>
      <c r="X107" s="491"/>
      <c r="Y107" s="491"/>
      <c r="Z107" s="491"/>
      <c r="AA107" s="491"/>
      <c r="AB107" s="491"/>
      <c r="AC107" s="491"/>
      <c r="AD107" s="491"/>
      <c r="AE107" s="491"/>
      <c r="AF107" s="491"/>
      <c r="AG107" s="491"/>
      <c r="AH107" s="491"/>
      <c r="AI107" s="491"/>
      <c r="AJ107" s="491"/>
      <c r="AK107" s="491"/>
      <c r="AL107" s="491"/>
      <c r="AM107" s="491"/>
      <c r="AN107" s="491"/>
      <c r="AO107" s="491"/>
      <c r="AP107" s="491"/>
      <c r="CQ107" s="465"/>
      <c r="CR107" s="446"/>
      <c r="CS107" s="446"/>
      <c r="CT107" s="446"/>
      <c r="CU107" s="446"/>
      <c r="CV107" s="449"/>
      <c r="CW107" s="465"/>
      <c r="CX107" s="446"/>
      <c r="CY107" s="446"/>
      <c r="CZ107" s="446"/>
      <c r="DA107" s="446"/>
      <c r="DB107" s="446"/>
      <c r="DC107" s="449"/>
    </row>
    <row r="108" spans="1:107">
      <c r="A108" s="491"/>
      <c r="B108" s="491"/>
      <c r="C108" s="491"/>
      <c r="D108" s="491"/>
      <c r="E108" s="491"/>
      <c r="F108" s="491"/>
      <c r="G108" s="491"/>
      <c r="H108" s="491"/>
      <c r="I108" s="491"/>
      <c r="J108" s="491"/>
      <c r="K108" s="491"/>
      <c r="L108" s="491"/>
      <c r="M108" s="491"/>
      <c r="N108" s="491"/>
      <c r="O108" s="491"/>
      <c r="P108" s="491"/>
      <c r="Q108" s="491"/>
      <c r="R108" s="491"/>
      <c r="S108" s="491"/>
      <c r="T108" s="491"/>
      <c r="U108" s="491"/>
      <c r="V108" s="491"/>
      <c r="W108" s="491"/>
      <c r="X108" s="491"/>
      <c r="Y108" s="491"/>
      <c r="Z108" s="491"/>
      <c r="AA108" s="491"/>
      <c r="AB108" s="491"/>
      <c r="AC108" s="491"/>
      <c r="AD108" s="491"/>
      <c r="AE108" s="491"/>
      <c r="AF108" s="491"/>
      <c r="AG108" s="491"/>
      <c r="AH108" s="491"/>
      <c r="AI108" s="491"/>
      <c r="AJ108" s="491"/>
      <c r="AK108" s="491"/>
      <c r="AL108" s="491"/>
      <c r="AM108" s="491"/>
      <c r="AN108" s="491"/>
      <c r="AO108" s="491"/>
      <c r="AP108" s="491"/>
      <c r="CQ108" s="465" t="s">
        <v>341</v>
      </c>
      <c r="CR108" s="446"/>
      <c r="CS108" s="446"/>
      <c r="CT108" s="446"/>
      <c r="CU108" s="446"/>
      <c r="CV108" s="449"/>
      <c r="CW108" s="465" t="s">
        <v>246</v>
      </c>
      <c r="CX108" s="446" t="s">
        <v>432</v>
      </c>
      <c r="CY108" s="446" t="s">
        <v>433</v>
      </c>
      <c r="CZ108" s="446" t="s">
        <v>434</v>
      </c>
      <c r="DA108" s="446"/>
      <c r="DB108" s="446"/>
      <c r="DC108" s="449"/>
    </row>
    <row r="109" spans="1:107">
      <c r="A109" s="491"/>
      <c r="B109" s="491"/>
      <c r="C109" s="491"/>
      <c r="D109" s="491"/>
      <c r="E109" s="491"/>
      <c r="F109" s="491"/>
      <c r="G109" s="491"/>
      <c r="H109" s="491"/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491"/>
      <c r="AA109" s="491"/>
      <c r="AB109" s="491"/>
      <c r="AC109" s="491"/>
      <c r="AD109" s="491"/>
      <c r="AE109" s="491"/>
      <c r="AF109" s="491"/>
      <c r="AG109" s="491"/>
      <c r="AH109" s="491"/>
      <c r="AI109" s="491"/>
      <c r="AJ109" s="491"/>
      <c r="AK109" s="491"/>
      <c r="AL109" s="491"/>
      <c r="AM109" s="491"/>
      <c r="AN109" s="491"/>
      <c r="AO109" s="491"/>
      <c r="AP109" s="491"/>
      <c r="CQ109" s="465" t="s">
        <v>399</v>
      </c>
      <c r="CR109" s="446"/>
      <c r="CS109" s="446"/>
      <c r="CT109" s="446"/>
      <c r="CU109" s="446"/>
      <c r="CV109" s="449"/>
      <c r="CW109" s="465">
        <v>1</v>
      </c>
      <c r="CX109" s="446">
        <v>1.0011000000000001</v>
      </c>
      <c r="CY109" s="446" t="s">
        <v>435</v>
      </c>
      <c r="CZ109" s="585">
        <f>(10^CX109)-1</f>
        <v>9.0253605396052379</v>
      </c>
      <c r="DA109" s="446" t="str">
        <f>LOWER(CY109)</f>
        <v>a</v>
      </c>
      <c r="DB109" s="446"/>
      <c r="DC109" s="449"/>
    </row>
    <row r="110" spans="1:107">
      <c r="A110" s="491"/>
      <c r="B110" s="491"/>
      <c r="C110" s="491"/>
      <c r="D110" s="491"/>
      <c r="E110" s="491"/>
      <c r="F110" s="491"/>
      <c r="G110" s="491"/>
      <c r="H110" s="491"/>
      <c r="I110" s="491"/>
      <c r="J110" s="491"/>
      <c r="K110" s="491"/>
      <c r="L110" s="491"/>
      <c r="M110" s="491"/>
      <c r="N110" s="491"/>
      <c r="O110" s="491"/>
      <c r="P110" s="491"/>
      <c r="Q110" s="491"/>
      <c r="R110" s="491"/>
      <c r="S110" s="491"/>
      <c r="T110" s="491"/>
      <c r="U110" s="491"/>
      <c r="V110" s="491"/>
      <c r="W110" s="491"/>
      <c r="X110" s="491"/>
      <c r="Y110" s="491"/>
      <c r="Z110" s="491"/>
      <c r="AA110" s="491"/>
      <c r="AB110" s="491"/>
      <c r="AC110" s="491"/>
      <c r="AD110" s="491"/>
      <c r="AE110" s="491"/>
      <c r="AF110" s="491"/>
      <c r="AG110" s="491"/>
      <c r="AH110" s="491"/>
      <c r="AI110" s="491"/>
      <c r="AJ110" s="491"/>
      <c r="AK110" s="491"/>
      <c r="AL110" s="491"/>
      <c r="AM110" s="491"/>
      <c r="AN110" s="491"/>
      <c r="AO110" s="491"/>
      <c r="AP110" s="491"/>
      <c r="CQ110" s="465" t="s">
        <v>400</v>
      </c>
      <c r="CR110" s="446"/>
      <c r="CS110" s="446"/>
      <c r="CT110" s="446"/>
      <c r="CU110" s="446"/>
      <c r="CV110" s="449"/>
      <c r="CW110" s="465">
        <v>2</v>
      </c>
      <c r="CX110" s="446">
        <v>0.4133</v>
      </c>
      <c r="CY110" s="446" t="s">
        <v>436</v>
      </c>
      <c r="CZ110" s="585">
        <f t="shared" ref="CZ110:CZ114" si="31">(10^CX110)-1</f>
        <v>1.5900014069479336</v>
      </c>
      <c r="DA110" s="446" t="str">
        <f t="shared" ref="DA110:DA114" si="32">LOWER(CY110)</f>
        <v>ab</v>
      </c>
      <c r="DB110" s="446"/>
      <c r="DC110" s="449"/>
    </row>
    <row r="111" spans="1:107">
      <c r="A111" s="491"/>
      <c r="B111" s="491"/>
      <c r="C111" s="491"/>
      <c r="D111" s="491"/>
      <c r="E111" s="491"/>
      <c r="F111" s="491"/>
      <c r="G111" s="491"/>
      <c r="H111" s="491"/>
      <c r="I111" s="491"/>
      <c r="J111" s="491"/>
      <c r="K111" s="491"/>
      <c r="L111" s="491"/>
      <c r="M111" s="491"/>
      <c r="N111" s="491"/>
      <c r="O111" s="491"/>
      <c r="P111" s="491"/>
      <c r="Q111" s="491"/>
      <c r="R111" s="491"/>
      <c r="S111" s="491"/>
      <c r="T111" s="491"/>
      <c r="U111" s="491"/>
      <c r="V111" s="491"/>
      <c r="W111" s="491"/>
      <c r="X111" s="491"/>
      <c r="Y111" s="491"/>
      <c r="Z111" s="491"/>
      <c r="AA111" s="491"/>
      <c r="AB111" s="491"/>
      <c r="AC111" s="491"/>
      <c r="AD111" s="491"/>
      <c r="AE111" s="491"/>
      <c r="AF111" s="491"/>
      <c r="AG111" s="491"/>
      <c r="AH111" s="491"/>
      <c r="AI111" s="491"/>
      <c r="AJ111" s="491"/>
      <c r="AK111" s="491"/>
      <c r="AL111" s="491"/>
      <c r="AM111" s="491"/>
      <c r="AN111" s="491"/>
      <c r="AO111" s="491"/>
      <c r="AP111" s="491"/>
      <c r="CQ111" s="465" t="s">
        <v>401</v>
      </c>
      <c r="CR111" s="446"/>
      <c r="CS111" s="446"/>
      <c r="CT111" s="446"/>
      <c r="CU111" s="446"/>
      <c r="CV111" s="449"/>
      <c r="CW111" s="465">
        <v>3</v>
      </c>
      <c r="CX111" s="446">
        <v>0</v>
      </c>
      <c r="CY111" s="446" t="s">
        <v>437</v>
      </c>
      <c r="CZ111" s="585">
        <f t="shared" si="31"/>
        <v>0</v>
      </c>
      <c r="DA111" s="446" t="str">
        <f t="shared" si="32"/>
        <v>b</v>
      </c>
      <c r="DB111" s="446"/>
      <c r="DC111" s="449"/>
    </row>
    <row r="112" spans="1:107">
      <c r="A112" s="491"/>
      <c r="B112" s="491"/>
      <c r="C112" s="491"/>
      <c r="D112" s="491"/>
      <c r="E112" s="491"/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1"/>
      <c r="V112" s="491"/>
      <c r="W112" s="491"/>
      <c r="X112" s="491"/>
      <c r="Y112" s="491"/>
      <c r="Z112" s="491"/>
      <c r="AA112" s="491"/>
      <c r="AB112" s="491"/>
      <c r="AC112" s="491"/>
      <c r="AD112" s="491"/>
      <c r="AE112" s="491"/>
      <c r="AF112" s="491"/>
      <c r="AG112" s="491"/>
      <c r="AH112" s="491"/>
      <c r="AI112" s="491"/>
      <c r="AJ112" s="491"/>
      <c r="AK112" s="491"/>
      <c r="AL112" s="491"/>
      <c r="AM112" s="491"/>
      <c r="AN112" s="491"/>
      <c r="AO112" s="491"/>
      <c r="AP112" s="491"/>
      <c r="CQ112" s="465" t="s">
        <v>402</v>
      </c>
      <c r="CR112" s="446"/>
      <c r="CS112" s="446"/>
      <c r="CT112" s="446"/>
      <c r="CU112" s="446"/>
      <c r="CV112" s="449"/>
      <c r="CW112" s="465">
        <v>4</v>
      </c>
      <c r="CX112" s="446">
        <v>0.17469999999999999</v>
      </c>
      <c r="CY112" s="446" t="s">
        <v>436</v>
      </c>
      <c r="CZ112" s="585">
        <f t="shared" si="31"/>
        <v>0.49520245001705598</v>
      </c>
      <c r="DA112" s="446" t="str">
        <f t="shared" si="32"/>
        <v>ab</v>
      </c>
      <c r="DB112" s="446"/>
      <c r="DC112" s="449"/>
    </row>
    <row r="113" spans="1:107">
      <c r="A113" s="491"/>
      <c r="B113" s="491"/>
      <c r="C113" s="491"/>
      <c r="D113" s="491"/>
      <c r="E113" s="491"/>
      <c r="F113" s="491"/>
      <c r="G113" s="491"/>
      <c r="H113" s="491"/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491"/>
      <c r="AA113" s="491"/>
      <c r="AB113" s="491"/>
      <c r="AC113" s="491"/>
      <c r="AD113" s="491"/>
      <c r="AE113" s="491"/>
      <c r="AF113" s="491"/>
      <c r="AG113" s="491"/>
      <c r="AH113" s="491"/>
      <c r="AI113" s="491"/>
      <c r="AJ113" s="491"/>
      <c r="AK113" s="491"/>
      <c r="AL113" s="491"/>
      <c r="AM113" s="491"/>
      <c r="AN113" s="491"/>
      <c r="AO113" s="491"/>
      <c r="AP113" s="491"/>
      <c r="CQ113" s="465"/>
      <c r="CR113" s="446"/>
      <c r="CS113" s="446"/>
      <c r="CT113" s="446"/>
      <c r="CU113" s="446"/>
      <c r="CV113" s="449"/>
      <c r="CW113" s="465">
        <v>5</v>
      </c>
      <c r="CX113" s="446">
        <v>0.4133</v>
      </c>
      <c r="CY113" s="446" t="s">
        <v>436</v>
      </c>
      <c r="CZ113" s="585">
        <f t="shared" si="31"/>
        <v>1.5900014069479336</v>
      </c>
      <c r="DA113" s="446" t="str">
        <f t="shared" si="32"/>
        <v>ab</v>
      </c>
      <c r="DB113" s="446"/>
      <c r="DC113" s="449"/>
    </row>
    <row r="114" spans="1:107">
      <c r="A114" s="491"/>
      <c r="B114" s="491"/>
      <c r="C114" s="491"/>
      <c r="D114" s="491"/>
      <c r="E114" s="491"/>
      <c r="F114" s="491"/>
      <c r="CQ114" s="465" t="s">
        <v>403</v>
      </c>
      <c r="CR114" s="446"/>
      <c r="CS114" s="446"/>
      <c r="CT114" s="446"/>
      <c r="CU114" s="446"/>
      <c r="CV114" s="449"/>
      <c r="CW114" s="465">
        <v>6</v>
      </c>
      <c r="CX114" s="446">
        <v>0.3306</v>
      </c>
      <c r="CY114" s="446" t="s">
        <v>436</v>
      </c>
      <c r="CZ114" s="585">
        <f t="shared" si="31"/>
        <v>1.1409178345704647</v>
      </c>
      <c r="DA114" s="446" t="str">
        <f t="shared" si="32"/>
        <v>ab</v>
      </c>
      <c r="DB114" s="446"/>
      <c r="DC114" s="449"/>
    </row>
    <row r="115" spans="1:107">
      <c r="CQ115" s="465"/>
      <c r="CR115" s="446"/>
      <c r="CS115" s="446"/>
      <c r="CT115" s="446"/>
      <c r="CU115" s="446"/>
      <c r="CV115" s="449"/>
      <c r="CW115" s="584"/>
      <c r="CX115" s="446"/>
      <c r="CY115" s="586" t="s">
        <v>438</v>
      </c>
      <c r="CZ115" s="446">
        <v>0.31</v>
      </c>
      <c r="DA115" s="446"/>
      <c r="DB115" s="446"/>
      <c r="DC115" s="449"/>
    </row>
    <row r="116" spans="1:107">
      <c r="CQ116" s="465" t="s">
        <v>347</v>
      </c>
      <c r="CR116" s="446"/>
      <c r="CS116" s="446"/>
      <c r="CT116" s="446"/>
      <c r="CU116" s="446"/>
      <c r="CV116" s="449"/>
      <c r="CW116" s="450"/>
      <c r="CX116" s="446"/>
      <c r="CY116" s="450" t="s">
        <v>439</v>
      </c>
      <c r="CZ116" s="586" t="s">
        <v>440</v>
      </c>
      <c r="DA116" s="446"/>
      <c r="DB116" s="446"/>
      <c r="DC116" s="449"/>
    </row>
    <row r="117" spans="1:107">
      <c r="CQ117" s="465" t="s">
        <v>348</v>
      </c>
      <c r="CR117" s="446"/>
      <c r="CS117" s="446"/>
      <c r="CT117" s="446"/>
      <c r="CU117" s="446"/>
      <c r="CV117" s="449"/>
      <c r="CX117" s="446"/>
      <c r="CY117" s="446"/>
      <c r="CZ117" s="446"/>
      <c r="DA117" s="446"/>
      <c r="DB117" s="446"/>
      <c r="DC117" s="449"/>
    </row>
    <row r="118" spans="1:107">
      <c r="CQ118" s="465" t="s">
        <v>404</v>
      </c>
      <c r="CR118" s="446"/>
      <c r="CS118" s="446"/>
      <c r="CT118" s="446"/>
      <c r="CU118" s="446"/>
      <c r="CV118" s="449"/>
      <c r="CX118" s="446"/>
      <c r="CY118" s="446"/>
      <c r="CZ118" s="446"/>
      <c r="DA118" s="446"/>
      <c r="DB118" s="446"/>
      <c r="DC118" s="449"/>
    </row>
    <row r="119" spans="1:107">
      <c r="CQ119" s="465" t="s">
        <v>405</v>
      </c>
      <c r="CR119" s="446"/>
      <c r="CS119" s="446"/>
      <c r="CT119" s="446"/>
      <c r="CU119" s="446"/>
      <c r="CV119" s="449"/>
      <c r="CW119" s="465" t="s">
        <v>428</v>
      </c>
      <c r="CX119" s="446"/>
      <c r="CY119" s="446"/>
      <c r="CZ119" s="446"/>
      <c r="DA119" s="446"/>
      <c r="DB119" s="446"/>
      <c r="DC119" s="449"/>
    </row>
    <row r="120" spans="1:107">
      <c r="CQ120" s="465"/>
      <c r="CR120" s="446"/>
      <c r="CS120" s="446"/>
      <c r="CT120" s="446"/>
      <c r="CU120" s="446"/>
      <c r="CV120" s="449"/>
      <c r="CW120" s="465" t="s">
        <v>429</v>
      </c>
      <c r="CX120" s="446"/>
      <c r="CY120" s="446"/>
      <c r="CZ120" s="446"/>
      <c r="DA120" s="446"/>
      <c r="DB120" s="446"/>
      <c r="DC120" s="449"/>
    </row>
    <row r="121" spans="1:107">
      <c r="CQ121" s="465" t="s">
        <v>406</v>
      </c>
      <c r="CR121" s="446"/>
      <c r="CS121" s="446"/>
      <c r="CT121" s="446"/>
      <c r="CU121" s="446"/>
      <c r="CV121" s="449"/>
      <c r="CW121" s="465" t="s">
        <v>419</v>
      </c>
      <c r="CX121" s="446"/>
      <c r="CY121" s="446"/>
      <c r="CZ121" s="446"/>
      <c r="DA121" s="446"/>
      <c r="DB121" s="446"/>
      <c r="DC121" s="449"/>
    </row>
    <row r="122" spans="1:107">
      <c r="CQ122" s="465"/>
      <c r="CR122" s="446"/>
      <c r="CS122" s="446"/>
      <c r="CT122" s="446"/>
      <c r="CU122" s="446"/>
      <c r="CV122" s="449"/>
      <c r="CW122" s="465" t="s">
        <v>430</v>
      </c>
      <c r="CX122" s="446"/>
      <c r="CY122" s="446"/>
      <c r="CZ122" s="446"/>
      <c r="DA122" s="446"/>
      <c r="DB122" s="446"/>
      <c r="DC122" s="449"/>
    </row>
    <row r="123" spans="1:107">
      <c r="CQ123" s="465" t="s">
        <v>407</v>
      </c>
      <c r="CR123" s="446"/>
      <c r="CS123" s="446"/>
      <c r="CT123" s="446"/>
      <c r="CU123" s="446"/>
      <c r="CV123" s="449"/>
      <c r="CW123" s="465" t="s">
        <v>431</v>
      </c>
      <c r="CX123" s="446"/>
      <c r="CY123" s="446"/>
      <c r="CZ123" s="446"/>
      <c r="DA123" s="446"/>
      <c r="DB123" s="446"/>
      <c r="DC123" s="449"/>
    </row>
    <row r="124" spans="1:107">
      <c r="CQ124" s="465"/>
      <c r="CR124" s="446"/>
      <c r="CS124" s="446"/>
      <c r="CT124" s="446"/>
      <c r="CU124" s="446"/>
      <c r="CV124" s="449"/>
      <c r="CW124" s="465"/>
      <c r="CX124" s="446"/>
      <c r="CY124" s="446"/>
      <c r="CZ124" s="446"/>
      <c r="DA124" s="446"/>
      <c r="DB124" s="446"/>
      <c r="DC124" s="449"/>
    </row>
    <row r="125" spans="1:107">
      <c r="CQ125" s="465" t="s">
        <v>353</v>
      </c>
      <c r="CR125" s="446"/>
      <c r="CS125" s="446"/>
      <c r="CT125" s="446"/>
      <c r="CU125" s="446"/>
      <c r="CV125" s="449"/>
      <c r="CW125" s="465"/>
      <c r="CX125" s="446"/>
      <c r="CY125" s="446"/>
      <c r="CZ125" s="446"/>
      <c r="DA125" s="446"/>
      <c r="DB125" s="446"/>
      <c r="DC125" s="449"/>
    </row>
    <row r="126" spans="1:107">
      <c r="CQ126" s="465" t="s">
        <v>408</v>
      </c>
      <c r="CR126" s="446"/>
      <c r="CS126" s="446"/>
      <c r="CT126" s="446"/>
      <c r="CU126" s="446"/>
      <c r="CV126" s="449"/>
      <c r="CW126" s="465"/>
      <c r="CX126" s="446"/>
      <c r="CY126" s="446"/>
      <c r="CZ126" s="446"/>
      <c r="DA126" s="446"/>
      <c r="DB126" s="446"/>
      <c r="DC126" s="449"/>
    </row>
    <row r="127" spans="1:107">
      <c r="CQ127" s="465" t="s">
        <v>409</v>
      </c>
      <c r="CR127" s="446"/>
      <c r="CS127" s="446"/>
      <c r="CT127" s="446"/>
      <c r="CU127" s="446"/>
      <c r="CV127" s="449"/>
      <c r="CW127" s="465"/>
      <c r="CX127" s="446"/>
      <c r="CY127" s="446"/>
      <c r="CZ127" s="446"/>
      <c r="DA127" s="446"/>
      <c r="DB127" s="446"/>
      <c r="DC127" s="449"/>
    </row>
    <row r="128" spans="1:107">
      <c r="CQ128" s="465" t="s">
        <v>410</v>
      </c>
      <c r="CR128" s="446"/>
      <c r="CS128" s="446"/>
      <c r="CT128" s="446"/>
      <c r="CU128" s="446"/>
      <c r="CV128" s="449"/>
      <c r="CW128" s="465"/>
      <c r="CX128" s="446"/>
      <c r="CY128" s="446"/>
      <c r="CZ128" s="446"/>
      <c r="DA128" s="446"/>
      <c r="DB128" s="446"/>
      <c r="DC128" s="449"/>
    </row>
    <row r="129" spans="95:107">
      <c r="CQ129" s="465" t="s">
        <v>393</v>
      </c>
      <c r="CR129" s="446"/>
      <c r="CS129" s="446"/>
      <c r="CT129" s="446"/>
      <c r="CU129" s="446"/>
      <c r="CV129" s="449"/>
      <c r="CW129" s="465"/>
      <c r="CX129" s="446"/>
      <c r="CY129" s="446"/>
      <c r="CZ129" s="446"/>
      <c r="DA129" s="446"/>
      <c r="DB129" s="446"/>
      <c r="DC129" s="449"/>
    </row>
    <row r="130" spans="95:107">
      <c r="CQ130" s="465" t="s">
        <v>411</v>
      </c>
      <c r="CR130" s="446"/>
      <c r="CS130" s="446"/>
      <c r="CT130" s="446"/>
      <c r="CU130" s="446"/>
      <c r="CV130" s="449"/>
      <c r="CW130" s="465"/>
      <c r="CX130" s="446"/>
      <c r="CY130" s="446"/>
      <c r="CZ130" s="446"/>
      <c r="DA130" s="446"/>
      <c r="DB130" s="446"/>
      <c r="DC130" s="449"/>
    </row>
    <row r="131" spans="95:107">
      <c r="CQ131" s="465" t="s">
        <v>412</v>
      </c>
      <c r="CR131" s="446"/>
      <c r="CS131" s="446"/>
      <c r="CT131" s="446"/>
      <c r="CU131" s="446"/>
      <c r="CV131" s="449"/>
      <c r="CW131" s="465"/>
      <c r="CX131" s="446"/>
      <c r="CY131" s="446"/>
      <c r="CZ131" s="446"/>
      <c r="DA131" s="446"/>
      <c r="DB131" s="446"/>
      <c r="DC131" s="449"/>
    </row>
    <row r="132" spans="95:107">
      <c r="CQ132" s="465" t="s">
        <v>360</v>
      </c>
      <c r="CR132" s="446"/>
      <c r="CS132" s="446"/>
      <c r="CT132" s="446"/>
      <c r="CU132" s="446"/>
      <c r="CV132" s="449"/>
      <c r="CW132" s="465"/>
      <c r="CX132" s="446"/>
      <c r="CY132" s="446"/>
      <c r="CZ132" s="446"/>
      <c r="DA132" s="446"/>
      <c r="DB132" s="446"/>
      <c r="DC132" s="449"/>
    </row>
    <row r="133" spans="95:107">
      <c r="CQ133" s="465" t="s">
        <v>413</v>
      </c>
      <c r="CR133" s="446"/>
      <c r="CS133" s="446"/>
      <c r="CT133" s="446"/>
      <c r="CU133" s="446"/>
      <c r="CV133" s="449"/>
      <c r="CW133" s="465"/>
      <c r="CX133" s="446"/>
      <c r="CY133" s="446"/>
      <c r="CZ133" s="446"/>
      <c r="DA133" s="446"/>
      <c r="DB133" s="446"/>
      <c r="DC133" s="449"/>
    </row>
    <row r="134" spans="95:107">
      <c r="CQ134" s="465" t="s">
        <v>414</v>
      </c>
      <c r="CR134" s="446"/>
      <c r="CS134" s="446"/>
      <c r="CT134" s="446"/>
      <c r="CU134" s="446"/>
      <c r="CV134" s="449"/>
      <c r="CW134" s="465"/>
      <c r="CX134" s="446"/>
      <c r="CY134" s="446"/>
      <c r="CZ134" s="446"/>
      <c r="DA134" s="446"/>
      <c r="DB134" s="446"/>
      <c r="DC134" s="449"/>
    </row>
    <row r="135" spans="95:107">
      <c r="CQ135" s="465"/>
      <c r="CR135" s="446"/>
      <c r="CS135" s="446"/>
      <c r="CT135" s="446"/>
      <c r="CU135" s="446"/>
      <c r="CV135" s="449"/>
      <c r="CW135" s="465"/>
      <c r="CX135" s="446"/>
      <c r="CY135" s="446"/>
      <c r="CZ135" s="446"/>
      <c r="DA135" s="446"/>
      <c r="DB135" s="446"/>
      <c r="DC135" s="449"/>
    </row>
    <row r="136" spans="95:107">
      <c r="CQ136" s="465"/>
      <c r="CR136" s="446"/>
      <c r="CS136" s="446"/>
      <c r="CT136" s="446"/>
      <c r="CU136" s="446"/>
      <c r="CV136" s="449"/>
      <c r="CW136" s="465"/>
      <c r="CX136" s="446"/>
      <c r="CY136" s="446"/>
      <c r="CZ136" s="446"/>
      <c r="DA136" s="446"/>
      <c r="DB136" s="446"/>
      <c r="DC136" s="449"/>
    </row>
    <row r="137" spans="95:107" ht="15" thickBot="1">
      <c r="CQ137" s="466"/>
      <c r="CR137" s="452"/>
      <c r="CS137" s="452"/>
      <c r="CT137" s="452"/>
      <c r="CU137" s="452"/>
      <c r="CV137" s="457"/>
      <c r="CW137" s="466"/>
      <c r="CX137" s="452"/>
      <c r="CY137" s="452"/>
      <c r="CZ137" s="452"/>
      <c r="DA137" s="452"/>
      <c r="DB137" s="452"/>
      <c r="DC137" s="457"/>
    </row>
  </sheetData>
  <sortState ref="CW109:CW114">
    <sortCondition ref="CW109:CW114"/>
  </sortState>
  <mergeCells count="13">
    <mergeCell ref="G12:AE12"/>
    <mergeCell ref="AG12:BE12"/>
    <mergeCell ref="BG13:BK13"/>
    <mergeCell ref="G13:K13"/>
    <mergeCell ref="L13:P13"/>
    <mergeCell ref="Q13:U13"/>
    <mergeCell ref="V13:Z13"/>
    <mergeCell ref="AA13:AE13"/>
    <mergeCell ref="AG13:AK13"/>
    <mergeCell ref="AL13:AP13"/>
    <mergeCell ref="AQ13:AU13"/>
    <mergeCell ref="AV13:AZ13"/>
    <mergeCell ref="BA13:BE13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64"/>
  <sheetViews>
    <sheetView topLeftCell="EC88" zoomScale="85" zoomScaleNormal="85" workbookViewId="0">
      <selection activeCell="EV121" sqref="EV121"/>
    </sheetView>
  </sheetViews>
  <sheetFormatPr defaultRowHeight="14.4"/>
  <cols>
    <col min="2" max="2" width="10.6640625" bestFit="1" customWidth="1"/>
    <col min="3" max="3" width="12.6640625" customWidth="1"/>
    <col min="5" max="5" width="12.88671875" customWidth="1"/>
    <col min="6" max="6" width="5.33203125" customWidth="1"/>
    <col min="7" max="108" width="5.6640625" customWidth="1"/>
    <col min="109" max="113" width="6.6640625" customWidth="1"/>
    <col min="114" max="114" width="24.88671875" customWidth="1"/>
    <col min="115" max="115" width="22.33203125" customWidth="1"/>
    <col min="116" max="116" width="20.6640625" customWidth="1"/>
    <col min="117" max="117" width="19.88671875" customWidth="1"/>
    <col min="118" max="118" width="20" customWidth="1"/>
    <col min="119" max="121" width="6.6640625" customWidth="1"/>
  </cols>
  <sheetData>
    <row r="1" spans="1:156">
      <c r="A1" t="str">
        <f>'Spray Sheet'!A1</f>
        <v>Project</v>
      </c>
      <c r="B1" t="str">
        <f>'Spray Sheet'!B1</f>
        <v>Fungicides for powdery mildew in Mungbean</v>
      </c>
    </row>
    <row r="2" spans="1:156">
      <c r="A2" t="str">
        <f>'Spray Sheet'!A2</f>
        <v>Trial</v>
      </c>
      <c r="B2" t="str">
        <f>'Spray Sheet'!B2</f>
        <v>AM1304</v>
      </c>
    </row>
    <row r="3" spans="1:156">
      <c r="A3" t="str">
        <f>'Spray Sheet'!A3</f>
        <v>District</v>
      </c>
      <c r="B3" t="str">
        <f>'Spray Sheet'!B3</f>
        <v>Mary's Mount</v>
      </c>
    </row>
    <row r="4" spans="1:156">
      <c r="A4" t="str">
        <f>'Spray Sheet'!A4</f>
        <v>Property</v>
      </c>
      <c r="B4" t="str">
        <f>'Spray Sheet'!B4</f>
        <v>Bunker Hill</v>
      </c>
    </row>
    <row r="6" spans="1:156">
      <c r="B6" s="450" t="s">
        <v>273</v>
      </c>
      <c r="C6" s="562">
        <v>41359</v>
      </c>
    </row>
    <row r="7" spans="1:156">
      <c r="B7" s="450" t="s">
        <v>136</v>
      </c>
      <c r="C7" s="562">
        <v>41333</v>
      </c>
    </row>
    <row r="8" spans="1:156">
      <c r="B8" s="450" t="s">
        <v>138</v>
      </c>
      <c r="C8" s="562">
        <v>41352</v>
      </c>
    </row>
    <row r="9" spans="1:156">
      <c r="B9" s="450" t="s">
        <v>199</v>
      </c>
      <c r="C9" s="491" t="s">
        <v>15</v>
      </c>
    </row>
    <row r="10" spans="1:156" ht="15" thickBot="1">
      <c r="B10" s="450" t="s">
        <v>270</v>
      </c>
      <c r="C10" s="518">
        <f>C6-C7</f>
        <v>26</v>
      </c>
      <c r="DL10" t="s">
        <v>315</v>
      </c>
      <c r="EO10" s="627"/>
      <c r="EP10" s="631"/>
      <c r="EQ10" s="631"/>
      <c r="ER10" s="631"/>
      <c r="ES10" s="446"/>
      <c r="ET10" s="446"/>
      <c r="EU10" s="446"/>
    </row>
    <row r="11" spans="1:156" ht="15" thickBot="1">
      <c r="B11" s="450" t="s">
        <v>271</v>
      </c>
      <c r="C11" s="518">
        <f>C6-C8</f>
        <v>7</v>
      </c>
      <c r="DL11" s="628" t="s">
        <v>313</v>
      </c>
      <c r="DM11" s="569"/>
      <c r="DN11" s="629"/>
    </row>
    <row r="12" spans="1:156" ht="20.25" customHeight="1" thickBot="1">
      <c r="B12" s="450" t="s">
        <v>272</v>
      </c>
      <c r="C12" s="563" t="e">
        <f>C6-C9</f>
        <v>#VALUE!</v>
      </c>
      <c r="G12" s="711" t="s">
        <v>301</v>
      </c>
      <c r="H12" s="712"/>
      <c r="I12" s="712"/>
      <c r="J12" s="712"/>
      <c r="K12" s="712"/>
      <c r="L12" s="712"/>
      <c r="M12" s="712"/>
      <c r="N12" s="712"/>
      <c r="O12" s="712"/>
      <c r="P12" s="712"/>
      <c r="Q12" s="712"/>
      <c r="R12" s="712"/>
      <c r="S12" s="712"/>
      <c r="T12" s="712"/>
      <c r="U12" s="712"/>
      <c r="V12" s="712"/>
      <c r="W12" s="712"/>
      <c r="X12" s="712"/>
      <c r="Y12" s="712"/>
      <c r="Z12" s="712"/>
      <c r="AA12" s="712"/>
      <c r="AB12" s="712"/>
      <c r="AC12" s="712"/>
      <c r="AD12" s="712"/>
      <c r="AE12" s="712"/>
      <c r="AF12" s="712"/>
      <c r="AG12" s="712"/>
      <c r="AH12" s="712"/>
      <c r="AI12" s="712"/>
      <c r="AJ12" s="712"/>
      <c r="AK12" s="712"/>
      <c r="AL12" s="712"/>
      <c r="AM12" s="712"/>
      <c r="AN12" s="712"/>
      <c r="AO12" s="712"/>
      <c r="AP12" s="712"/>
      <c r="AQ12" s="712"/>
      <c r="AR12" s="712"/>
      <c r="AS12" s="712"/>
      <c r="AT12" s="712"/>
      <c r="AU12" s="712"/>
      <c r="AV12" s="712"/>
      <c r="AW12" s="712"/>
      <c r="AX12" s="712"/>
      <c r="AY12" s="712"/>
      <c r="AZ12" s="712"/>
      <c r="BA12" s="712"/>
      <c r="BB12" s="712"/>
      <c r="BC12" s="712"/>
      <c r="BD12" s="712"/>
      <c r="BF12" s="711" t="s">
        <v>302</v>
      </c>
      <c r="BG12" s="712"/>
      <c r="BH12" s="712"/>
      <c r="BI12" s="712"/>
      <c r="BJ12" s="712"/>
      <c r="BK12" s="712"/>
      <c r="BL12" s="712"/>
      <c r="BM12" s="712"/>
      <c r="BN12" s="712"/>
      <c r="BO12" s="712"/>
      <c r="BP12" s="712"/>
      <c r="BQ12" s="712"/>
      <c r="BR12" s="712"/>
      <c r="BS12" s="712"/>
      <c r="BT12" s="712"/>
      <c r="BU12" s="712"/>
      <c r="BV12" s="712"/>
      <c r="BW12" s="712"/>
      <c r="BX12" s="712"/>
      <c r="BY12" s="712"/>
      <c r="BZ12" s="712"/>
      <c r="CA12" s="712"/>
      <c r="CB12" s="712"/>
      <c r="CC12" s="712"/>
      <c r="CD12" s="712"/>
      <c r="CE12" s="712"/>
      <c r="CF12" s="712"/>
      <c r="CG12" s="712"/>
      <c r="CH12" s="712"/>
      <c r="CI12" s="712"/>
      <c r="CJ12" s="712"/>
      <c r="CK12" s="712"/>
      <c r="CL12" s="712"/>
      <c r="CM12" s="712"/>
      <c r="CN12" s="712"/>
      <c r="CO12" s="712"/>
      <c r="CP12" s="712"/>
      <c r="CQ12" s="712"/>
      <c r="CR12" s="712"/>
      <c r="CS12" s="712"/>
      <c r="CT12" s="712"/>
      <c r="CU12" s="712"/>
      <c r="CV12" s="712"/>
      <c r="CW12" s="712"/>
      <c r="CX12" s="712"/>
      <c r="CY12" s="712"/>
      <c r="CZ12" s="712"/>
      <c r="DA12" s="712"/>
      <c r="DB12" s="712"/>
      <c r="DC12" s="712"/>
      <c r="DJ12" s="491" t="s">
        <v>309</v>
      </c>
      <c r="DK12" s="491" t="s">
        <v>310</v>
      </c>
      <c r="DL12" s="628" t="s">
        <v>314</v>
      </c>
      <c r="DM12" s="569"/>
      <c r="DN12" s="629"/>
    </row>
    <row r="13" spans="1:156" ht="62.25" customHeight="1" thickBot="1">
      <c r="G13" s="708" t="s">
        <v>303</v>
      </c>
      <c r="H13" s="709"/>
      <c r="I13" s="709"/>
      <c r="J13" s="709"/>
      <c r="K13" s="709"/>
      <c r="L13" s="709"/>
      <c r="M13" s="709"/>
      <c r="N13" s="709"/>
      <c r="O13" s="709"/>
      <c r="P13" s="710"/>
      <c r="Q13" s="705" t="s">
        <v>304</v>
      </c>
      <c r="R13" s="706"/>
      <c r="S13" s="706"/>
      <c r="T13" s="706"/>
      <c r="U13" s="706"/>
      <c r="V13" s="706"/>
      <c r="W13" s="706"/>
      <c r="X13" s="706"/>
      <c r="Y13" s="706"/>
      <c r="Z13" s="707"/>
      <c r="AA13" s="705" t="s">
        <v>305</v>
      </c>
      <c r="AB13" s="706"/>
      <c r="AC13" s="706"/>
      <c r="AD13" s="706"/>
      <c r="AE13" s="706"/>
      <c r="AF13" s="706"/>
      <c r="AG13" s="706"/>
      <c r="AH13" s="706"/>
      <c r="AI13" s="706"/>
      <c r="AJ13" s="707"/>
      <c r="AK13" s="705" t="s">
        <v>306</v>
      </c>
      <c r="AL13" s="706"/>
      <c r="AM13" s="706"/>
      <c r="AN13" s="706"/>
      <c r="AO13" s="706"/>
      <c r="AP13" s="706"/>
      <c r="AQ13" s="706"/>
      <c r="AR13" s="706"/>
      <c r="AS13" s="706"/>
      <c r="AT13" s="707"/>
      <c r="AU13" s="705" t="s">
        <v>307</v>
      </c>
      <c r="AV13" s="706"/>
      <c r="AW13" s="706"/>
      <c r="AX13" s="706"/>
      <c r="AY13" s="706"/>
      <c r="AZ13" s="706"/>
      <c r="BA13" s="706"/>
      <c r="BB13" s="706"/>
      <c r="BC13" s="706"/>
      <c r="BD13" s="707"/>
      <c r="BE13" s="564"/>
      <c r="BF13" s="705" t="s">
        <v>303</v>
      </c>
      <c r="BG13" s="706"/>
      <c r="BH13" s="706"/>
      <c r="BI13" s="706"/>
      <c r="BJ13" s="706"/>
      <c r="BK13" s="706"/>
      <c r="BL13" s="706"/>
      <c r="BM13" s="706"/>
      <c r="BN13" s="706"/>
      <c r="BO13" s="707"/>
      <c r="BP13" s="705" t="s">
        <v>304</v>
      </c>
      <c r="BQ13" s="706"/>
      <c r="BR13" s="706"/>
      <c r="BS13" s="706"/>
      <c r="BT13" s="706"/>
      <c r="BU13" s="706"/>
      <c r="BV13" s="706"/>
      <c r="BW13" s="706"/>
      <c r="BX13" s="706"/>
      <c r="BY13" s="707"/>
      <c r="BZ13" s="705" t="s">
        <v>305</v>
      </c>
      <c r="CA13" s="706"/>
      <c r="CB13" s="706"/>
      <c r="CC13" s="706"/>
      <c r="CD13" s="706"/>
      <c r="CE13" s="706"/>
      <c r="CF13" s="706"/>
      <c r="CG13" s="706"/>
      <c r="CH13" s="706"/>
      <c r="CI13" s="707"/>
      <c r="CJ13" s="705" t="s">
        <v>306</v>
      </c>
      <c r="CK13" s="706"/>
      <c r="CL13" s="706"/>
      <c r="CM13" s="706"/>
      <c r="CN13" s="706"/>
      <c r="CO13" s="706"/>
      <c r="CP13" s="706"/>
      <c r="CQ13" s="706"/>
      <c r="CR13" s="706"/>
      <c r="CS13" s="707"/>
      <c r="CT13" s="705" t="s">
        <v>307</v>
      </c>
      <c r="CU13" s="706"/>
      <c r="CV13" s="706"/>
      <c r="CW13" s="706"/>
      <c r="CX13" s="706"/>
      <c r="CY13" s="706"/>
      <c r="CZ13" s="706"/>
      <c r="DA13" s="706"/>
      <c r="DB13" s="706"/>
      <c r="DC13" s="707"/>
      <c r="DD13" s="458"/>
      <c r="DE13" s="705" t="s">
        <v>308</v>
      </c>
      <c r="DF13" s="706"/>
      <c r="DG13" s="706"/>
      <c r="DH13" s="706"/>
      <c r="DI13" s="707"/>
      <c r="DJ13" s="574" t="s">
        <v>312</v>
      </c>
      <c r="DK13" s="575" t="s">
        <v>311</v>
      </c>
      <c r="DL13" s="576" t="s">
        <v>316</v>
      </c>
      <c r="DM13" s="576" t="s">
        <v>317</v>
      </c>
      <c r="DN13" s="576" t="s">
        <v>318</v>
      </c>
      <c r="DO13" s="551"/>
      <c r="DP13" s="551"/>
      <c r="DQ13" s="551"/>
    </row>
    <row r="14" spans="1:156" ht="53.25" customHeight="1" thickBot="1">
      <c r="A14" s="477" t="s">
        <v>246</v>
      </c>
      <c r="B14" s="477" t="s">
        <v>245</v>
      </c>
      <c r="C14" s="477" t="s">
        <v>51</v>
      </c>
      <c r="D14" s="477" t="s">
        <v>139</v>
      </c>
      <c r="E14" s="561" t="s">
        <v>300</v>
      </c>
      <c r="F14" s="561"/>
      <c r="G14" s="571">
        <v>1</v>
      </c>
      <c r="H14" s="572">
        <v>2</v>
      </c>
      <c r="I14" s="572">
        <v>3</v>
      </c>
      <c r="J14" s="572">
        <v>4</v>
      </c>
      <c r="K14" s="572">
        <v>5</v>
      </c>
      <c r="L14" s="572">
        <v>6</v>
      </c>
      <c r="M14" s="572">
        <v>7</v>
      </c>
      <c r="N14" s="572">
        <v>8</v>
      </c>
      <c r="O14" s="572">
        <v>9</v>
      </c>
      <c r="P14" s="573">
        <v>10</v>
      </c>
      <c r="Q14" s="571">
        <v>1</v>
      </c>
      <c r="R14" s="572">
        <v>2</v>
      </c>
      <c r="S14" s="572">
        <v>3</v>
      </c>
      <c r="T14" s="572">
        <v>4</v>
      </c>
      <c r="U14" s="572">
        <v>5</v>
      </c>
      <c r="V14" s="572">
        <v>6</v>
      </c>
      <c r="W14" s="572">
        <v>7</v>
      </c>
      <c r="X14" s="572">
        <v>8</v>
      </c>
      <c r="Y14" s="572">
        <v>9</v>
      </c>
      <c r="Z14" s="573">
        <v>10</v>
      </c>
      <c r="AA14" s="571">
        <v>1</v>
      </c>
      <c r="AB14" s="572">
        <v>2</v>
      </c>
      <c r="AC14" s="572">
        <v>3</v>
      </c>
      <c r="AD14" s="572">
        <v>4</v>
      </c>
      <c r="AE14" s="572">
        <v>5</v>
      </c>
      <c r="AF14" s="572">
        <v>6</v>
      </c>
      <c r="AG14" s="572">
        <v>7</v>
      </c>
      <c r="AH14" s="572">
        <v>8</v>
      </c>
      <c r="AI14" s="572">
        <v>9</v>
      </c>
      <c r="AJ14" s="573">
        <v>10</v>
      </c>
      <c r="AK14" s="571">
        <v>1</v>
      </c>
      <c r="AL14" s="572">
        <v>2</v>
      </c>
      <c r="AM14" s="572">
        <v>3</v>
      </c>
      <c r="AN14" s="572">
        <v>4</v>
      </c>
      <c r="AO14" s="572">
        <v>5</v>
      </c>
      <c r="AP14" s="572">
        <v>6</v>
      </c>
      <c r="AQ14" s="572">
        <v>7</v>
      </c>
      <c r="AR14" s="572">
        <v>8</v>
      </c>
      <c r="AS14" s="572">
        <v>9</v>
      </c>
      <c r="AT14" s="573">
        <v>10</v>
      </c>
      <c r="AU14" s="571">
        <v>1</v>
      </c>
      <c r="AV14" s="572">
        <v>2</v>
      </c>
      <c r="AW14" s="572">
        <v>3</v>
      </c>
      <c r="AX14" s="572">
        <v>4</v>
      </c>
      <c r="AY14" s="572">
        <v>5</v>
      </c>
      <c r="AZ14" s="572">
        <v>6</v>
      </c>
      <c r="BA14" s="572">
        <v>7</v>
      </c>
      <c r="BB14" s="572">
        <v>8</v>
      </c>
      <c r="BC14" s="572">
        <v>9</v>
      </c>
      <c r="BD14" s="573">
        <v>10</v>
      </c>
      <c r="BE14" s="572"/>
      <c r="BF14" s="571">
        <v>1</v>
      </c>
      <c r="BG14" s="572">
        <v>2</v>
      </c>
      <c r="BH14" s="572">
        <v>3</v>
      </c>
      <c r="BI14" s="572">
        <v>4</v>
      </c>
      <c r="BJ14" s="572">
        <v>5</v>
      </c>
      <c r="BK14" s="572">
        <v>6</v>
      </c>
      <c r="BL14" s="572">
        <v>7</v>
      </c>
      <c r="BM14" s="572">
        <v>8</v>
      </c>
      <c r="BN14" s="572">
        <v>9</v>
      </c>
      <c r="BO14" s="573">
        <v>10</v>
      </c>
      <c r="BP14" s="571">
        <v>1</v>
      </c>
      <c r="BQ14" s="572">
        <v>2</v>
      </c>
      <c r="BR14" s="572">
        <v>3</v>
      </c>
      <c r="BS14" s="572">
        <v>4</v>
      </c>
      <c r="BT14" s="572">
        <v>5</v>
      </c>
      <c r="BU14" s="572">
        <v>6</v>
      </c>
      <c r="BV14" s="572">
        <v>7</v>
      </c>
      <c r="BW14" s="572">
        <v>8</v>
      </c>
      <c r="BX14" s="572">
        <v>9</v>
      </c>
      <c r="BY14" s="573">
        <v>10</v>
      </c>
      <c r="BZ14" s="571">
        <v>1</v>
      </c>
      <c r="CA14" s="572">
        <v>2</v>
      </c>
      <c r="CB14" s="572">
        <v>3</v>
      </c>
      <c r="CC14" s="572">
        <v>4</v>
      </c>
      <c r="CD14" s="572">
        <v>5</v>
      </c>
      <c r="CE14" s="572">
        <v>6</v>
      </c>
      <c r="CF14" s="572">
        <v>7</v>
      </c>
      <c r="CG14" s="572">
        <v>8</v>
      </c>
      <c r="CH14" s="572">
        <v>9</v>
      </c>
      <c r="CI14" s="573">
        <v>10</v>
      </c>
      <c r="CJ14" s="571">
        <v>1</v>
      </c>
      <c r="CK14" s="572">
        <v>2</v>
      </c>
      <c r="CL14" s="572">
        <v>3</v>
      </c>
      <c r="CM14" s="572">
        <v>4</v>
      </c>
      <c r="CN14" s="572">
        <v>5</v>
      </c>
      <c r="CO14" s="572">
        <v>6</v>
      </c>
      <c r="CP14" s="572">
        <v>7</v>
      </c>
      <c r="CQ14" s="572">
        <v>8</v>
      </c>
      <c r="CR14" s="572">
        <v>9</v>
      </c>
      <c r="CS14" s="573">
        <v>10</v>
      </c>
      <c r="CT14" s="571">
        <v>1</v>
      </c>
      <c r="CU14" s="572">
        <v>2</v>
      </c>
      <c r="CV14" s="572">
        <v>3</v>
      </c>
      <c r="CW14" s="572">
        <v>4</v>
      </c>
      <c r="CX14" s="572">
        <v>5</v>
      </c>
      <c r="CY14" s="572">
        <v>6</v>
      </c>
      <c r="CZ14" s="572">
        <v>7</v>
      </c>
      <c r="DA14" s="572">
        <v>8</v>
      </c>
      <c r="DB14" s="572">
        <v>9</v>
      </c>
      <c r="DC14" s="573">
        <v>10</v>
      </c>
      <c r="DE14" s="581">
        <v>1</v>
      </c>
      <c r="DF14" s="582">
        <v>2</v>
      </c>
      <c r="DG14" s="582">
        <v>3</v>
      </c>
      <c r="DH14" s="582">
        <v>4</v>
      </c>
      <c r="DI14" s="583">
        <v>5</v>
      </c>
      <c r="DJ14" s="577" t="s">
        <v>319</v>
      </c>
      <c r="DK14" s="578" t="s">
        <v>320</v>
      </c>
      <c r="DL14" s="579" t="s">
        <v>321</v>
      </c>
      <c r="DM14" s="578" t="s">
        <v>322</v>
      </c>
      <c r="DN14" s="580" t="s">
        <v>323</v>
      </c>
      <c r="DO14" s="568"/>
      <c r="DP14" s="477" t="s">
        <v>246</v>
      </c>
      <c r="DQ14" s="477" t="s">
        <v>245</v>
      </c>
      <c r="DR14" s="477" t="s">
        <v>319</v>
      </c>
      <c r="DS14" s="477" t="s">
        <v>324</v>
      </c>
      <c r="DT14" s="477" t="s">
        <v>325</v>
      </c>
      <c r="DU14" s="477" t="s">
        <v>326</v>
      </c>
      <c r="DV14" s="477" t="s">
        <v>320</v>
      </c>
      <c r="DW14" s="477" t="s">
        <v>327</v>
      </c>
      <c r="DX14" s="477" t="s">
        <v>328</v>
      </c>
      <c r="DY14" s="477" t="s">
        <v>329</v>
      </c>
      <c r="DZ14" s="477" t="s">
        <v>321</v>
      </c>
      <c r="EA14" s="477" t="s">
        <v>330</v>
      </c>
      <c r="EB14" s="477" t="s">
        <v>331</v>
      </c>
      <c r="EC14" s="477" t="s">
        <v>332</v>
      </c>
      <c r="ED14" s="477" t="s">
        <v>322</v>
      </c>
      <c r="EE14" s="477" t="s">
        <v>333</v>
      </c>
      <c r="EF14" s="477" t="s">
        <v>334</v>
      </c>
      <c r="EG14" s="477" t="s">
        <v>335</v>
      </c>
      <c r="EH14" s="477" t="s">
        <v>323</v>
      </c>
      <c r="EI14" s="477" t="s">
        <v>336</v>
      </c>
      <c r="EJ14" s="477" t="s">
        <v>337</v>
      </c>
      <c r="EK14" s="477" t="s">
        <v>338</v>
      </c>
      <c r="EM14" s="463" t="s">
        <v>503</v>
      </c>
      <c r="EN14" s="448"/>
      <c r="EO14" s="448"/>
      <c r="EP14" s="448"/>
      <c r="EQ14" s="448"/>
      <c r="ER14" s="464"/>
      <c r="ES14" s="463" t="s">
        <v>588</v>
      </c>
      <c r="ET14" s="448"/>
      <c r="EU14" s="448"/>
      <c r="EV14" s="448"/>
      <c r="EW14" s="448"/>
      <c r="EX14" s="448"/>
      <c r="EY14" s="448"/>
      <c r="EZ14" s="464"/>
    </row>
    <row r="15" spans="1:156">
      <c r="A15" s="491" t="s">
        <v>263</v>
      </c>
      <c r="B15" s="491">
        <v>1</v>
      </c>
      <c r="C15" s="491">
        <v>1</v>
      </c>
      <c r="D15" s="491">
        <v>1</v>
      </c>
      <c r="E15" s="491"/>
      <c r="F15" s="491"/>
      <c r="G15" s="565"/>
      <c r="H15" s="490"/>
      <c r="I15" s="490"/>
      <c r="J15" s="490"/>
      <c r="K15" s="490"/>
      <c r="L15" s="490"/>
      <c r="M15" s="490"/>
      <c r="N15" s="490"/>
      <c r="O15" s="490"/>
      <c r="P15" s="455"/>
      <c r="Q15" s="565"/>
      <c r="R15" s="490"/>
      <c r="S15" s="490"/>
      <c r="T15" s="490"/>
      <c r="U15" s="490"/>
      <c r="V15" s="490"/>
      <c r="W15" s="490"/>
      <c r="X15" s="490"/>
      <c r="Y15" s="490"/>
      <c r="Z15" s="455"/>
      <c r="AA15" s="565"/>
      <c r="AB15" s="490"/>
      <c r="AC15" s="490"/>
      <c r="AD15" s="490"/>
      <c r="AE15" s="490"/>
      <c r="AF15" s="490"/>
      <c r="AG15" s="490"/>
      <c r="AH15" s="490"/>
      <c r="AI15" s="490"/>
      <c r="AJ15" s="455"/>
      <c r="AK15" s="565"/>
      <c r="AL15" s="490"/>
      <c r="AM15" s="490"/>
      <c r="AN15" s="490"/>
      <c r="AO15" s="490"/>
      <c r="AP15" s="490"/>
      <c r="AQ15" s="490"/>
      <c r="AR15" s="490"/>
      <c r="AS15" s="490"/>
      <c r="AT15" s="455"/>
      <c r="AU15" s="565"/>
      <c r="AV15" s="490"/>
      <c r="AW15" s="490"/>
      <c r="AX15" s="490"/>
      <c r="AY15" s="490"/>
      <c r="AZ15" s="490"/>
      <c r="BA15" s="490"/>
      <c r="BB15" s="490"/>
      <c r="BC15" s="490"/>
      <c r="BD15" s="455"/>
      <c r="BE15" s="491"/>
      <c r="BF15" s="565"/>
      <c r="BG15" s="490"/>
      <c r="BH15" s="490"/>
      <c r="BI15" s="490"/>
      <c r="BJ15" s="490"/>
      <c r="BK15" s="490"/>
      <c r="BL15" s="490"/>
      <c r="BM15" s="490"/>
      <c r="BN15" s="490"/>
      <c r="BO15" s="455"/>
      <c r="BP15" s="565"/>
      <c r="BQ15" s="490"/>
      <c r="BR15" s="490"/>
      <c r="BS15" s="490"/>
      <c r="BT15" s="490"/>
      <c r="BU15" s="490"/>
      <c r="BV15" s="490"/>
      <c r="BW15" s="490"/>
      <c r="BX15" s="490"/>
      <c r="BY15" s="455"/>
      <c r="BZ15" s="565"/>
      <c r="CA15" s="490"/>
      <c r="CB15" s="490"/>
      <c r="CC15" s="490"/>
      <c r="CD15" s="490"/>
      <c r="CE15" s="490"/>
      <c r="CF15" s="490"/>
      <c r="CG15" s="490"/>
      <c r="CH15" s="490"/>
      <c r="CI15" s="455"/>
      <c r="CJ15" s="565"/>
      <c r="CK15" s="490"/>
      <c r="CL15" s="490"/>
      <c r="CM15" s="490"/>
      <c r="CN15" s="490"/>
      <c r="CO15" s="490"/>
      <c r="CP15" s="490"/>
      <c r="CQ15" s="490"/>
      <c r="CR15" s="490"/>
      <c r="CS15" s="455"/>
      <c r="CT15" s="565"/>
      <c r="CU15" s="490"/>
      <c r="CV15" s="490"/>
      <c r="CW15" s="490"/>
      <c r="CX15" s="490"/>
      <c r="CY15" s="490"/>
      <c r="CZ15" s="490"/>
      <c r="DA15" s="490"/>
      <c r="DB15" s="490"/>
      <c r="DC15" s="455"/>
      <c r="DE15" s="491">
        <f>COUNTIF(G15:P15,"&gt;0")</f>
        <v>0</v>
      </c>
      <c r="DF15" s="491">
        <f>COUNTIF(Q15:Z15,"&gt;0")</f>
        <v>0</v>
      </c>
      <c r="DG15" s="491">
        <f>COUNTIF(AA15:AJ15,"&gt;0")</f>
        <v>0</v>
      </c>
      <c r="DH15" s="491">
        <f>COUNTIF(AK15:AT15,"&gt;0")</f>
        <v>0</v>
      </c>
      <c r="DI15" s="491">
        <f>COUNTIF(AU15:BD15,"&gt;0")</f>
        <v>0</v>
      </c>
      <c r="DJ15" s="570">
        <f>SUM(G15:BD15)/50</f>
        <v>0</v>
      </c>
      <c r="DK15" s="570">
        <f>(SUM(DE15:DI15)/50)*100</f>
        <v>0</v>
      </c>
      <c r="DL15" s="491">
        <f>(COUNTIF(BF15:DC15,"3")/50)*100</f>
        <v>0</v>
      </c>
      <c r="DM15" s="491">
        <f>(COUNTIF(BF15:DC15,"2")/50)*100</f>
        <v>0</v>
      </c>
      <c r="DN15" s="491">
        <f>(COUNTIF(BF15:DC15,"1")/50)*100</f>
        <v>0</v>
      </c>
      <c r="DP15" s="491">
        <v>1</v>
      </c>
      <c r="DQ15" s="491">
        <v>1</v>
      </c>
      <c r="DR15" s="491">
        <v>5.5</v>
      </c>
      <c r="DS15" s="491">
        <f>LOG(DR15+1)</f>
        <v>0.81291335664285558</v>
      </c>
      <c r="DT15" s="491">
        <f>SQRT(DR15+0.5)</f>
        <v>2.4494897427831779</v>
      </c>
      <c r="DU15" s="491">
        <f>ASIN(SQRT(DR15/100))</f>
        <v>0.23672557863603311</v>
      </c>
      <c r="DV15" s="491">
        <v>30</v>
      </c>
      <c r="DW15" s="491">
        <f>LOG(DV15+1)</f>
        <v>1.4913616938342726</v>
      </c>
      <c r="DX15" s="491">
        <f>SQRT(DV15+0.5)</f>
        <v>5.5226805085936306</v>
      </c>
      <c r="DY15" s="491">
        <f>ASIN(SQRT(DV15/100))</f>
        <v>0.57963974036370425</v>
      </c>
      <c r="DZ15" s="491">
        <v>20</v>
      </c>
      <c r="EA15" s="491">
        <f>LOG(DZ15+1)</f>
        <v>1.3222192947339193</v>
      </c>
      <c r="EB15" s="491">
        <f>SQRT(DZ15+0.5)</f>
        <v>4.5276925690687087</v>
      </c>
      <c r="EC15" s="491">
        <f>ASIN(SQRT(DZ15/100))</f>
        <v>0.46364760900080609</v>
      </c>
      <c r="ED15" s="491">
        <v>10</v>
      </c>
      <c r="EE15" s="491">
        <f>LOG(ED15+1)</f>
        <v>1.0413926851582251</v>
      </c>
      <c r="EF15" s="491">
        <f>SQRT(ED15+0.5)</f>
        <v>3.2403703492039302</v>
      </c>
      <c r="EG15" s="491">
        <f>ASIN(SQRT(ED15/100))</f>
        <v>0.32175055439664224</v>
      </c>
      <c r="EH15" s="491">
        <v>0</v>
      </c>
      <c r="EI15" s="491">
        <f>LOG(EH15+1)</f>
        <v>0</v>
      </c>
      <c r="EJ15" s="491">
        <f>SQRT(EH15+0.5)</f>
        <v>0.70710678118654757</v>
      </c>
      <c r="EK15" s="491">
        <f>ASIN(SQRT(EH15/100))</f>
        <v>0</v>
      </c>
      <c r="EM15" s="465"/>
      <c r="EN15" s="635" t="s">
        <v>312</v>
      </c>
      <c r="EO15" s="446"/>
      <c r="EP15" s="446"/>
      <c r="EQ15" s="446"/>
      <c r="ER15" s="449"/>
      <c r="ES15" s="465"/>
      <c r="ET15" s="635" t="s">
        <v>312</v>
      </c>
      <c r="EU15" s="446"/>
      <c r="EV15" s="446"/>
      <c r="EW15" s="446"/>
      <c r="EX15" s="446"/>
      <c r="EY15" s="446"/>
      <c r="EZ15" s="449"/>
    </row>
    <row r="16" spans="1:156">
      <c r="A16" s="491">
        <v>4</v>
      </c>
      <c r="B16" s="491">
        <v>1</v>
      </c>
      <c r="C16" s="491">
        <v>2</v>
      </c>
      <c r="D16" s="491">
        <v>2</v>
      </c>
      <c r="E16" s="491"/>
      <c r="F16" s="491"/>
      <c r="G16" s="565">
        <v>50</v>
      </c>
      <c r="H16" s="490">
        <v>50</v>
      </c>
      <c r="I16" s="490">
        <v>0</v>
      </c>
      <c r="J16" s="490">
        <v>0</v>
      </c>
      <c r="K16" s="490">
        <v>0</v>
      </c>
      <c r="L16" s="490">
        <v>0</v>
      </c>
      <c r="M16" s="490">
        <v>0</v>
      </c>
      <c r="N16" s="490">
        <v>0</v>
      </c>
      <c r="O16" s="490">
        <v>0</v>
      </c>
      <c r="P16" s="455">
        <v>0</v>
      </c>
      <c r="Q16" s="565">
        <v>0</v>
      </c>
      <c r="R16" s="490">
        <v>0</v>
      </c>
      <c r="S16" s="490">
        <v>0</v>
      </c>
      <c r="T16" s="490">
        <v>0</v>
      </c>
      <c r="U16" s="490">
        <v>0</v>
      </c>
      <c r="V16" s="490">
        <v>0</v>
      </c>
      <c r="W16" s="490">
        <v>0</v>
      </c>
      <c r="X16" s="490">
        <v>0</v>
      </c>
      <c r="Y16" s="490">
        <v>0</v>
      </c>
      <c r="Z16" s="455">
        <v>0</v>
      </c>
      <c r="AA16" s="565">
        <v>0</v>
      </c>
      <c r="AB16" s="490">
        <v>0</v>
      </c>
      <c r="AC16" s="490">
        <v>0</v>
      </c>
      <c r="AD16" s="490">
        <v>0</v>
      </c>
      <c r="AE16" s="490">
        <v>0</v>
      </c>
      <c r="AF16" s="490">
        <v>0</v>
      </c>
      <c r="AG16" s="490">
        <v>0</v>
      </c>
      <c r="AH16" s="490">
        <v>0</v>
      </c>
      <c r="AI16" s="490">
        <v>0</v>
      </c>
      <c r="AJ16" s="455">
        <v>0</v>
      </c>
      <c r="AK16" s="565">
        <v>0</v>
      </c>
      <c r="AL16" s="490">
        <v>0</v>
      </c>
      <c r="AM16" s="490">
        <v>0</v>
      </c>
      <c r="AN16" s="490">
        <v>0</v>
      </c>
      <c r="AO16" s="490">
        <v>0</v>
      </c>
      <c r="AP16" s="490">
        <v>0</v>
      </c>
      <c r="AQ16" s="490">
        <v>0</v>
      </c>
      <c r="AR16" s="490">
        <v>0</v>
      </c>
      <c r="AS16" s="490">
        <v>0</v>
      </c>
      <c r="AT16" s="455">
        <v>0</v>
      </c>
      <c r="AU16" s="565">
        <v>0</v>
      </c>
      <c r="AV16" s="490">
        <v>0</v>
      </c>
      <c r="AW16" s="490">
        <v>0</v>
      </c>
      <c r="AX16" s="490">
        <v>0</v>
      </c>
      <c r="AY16" s="490">
        <v>0</v>
      </c>
      <c r="AZ16" s="490">
        <v>0</v>
      </c>
      <c r="BA16" s="490">
        <v>0</v>
      </c>
      <c r="BB16" s="490">
        <v>0</v>
      </c>
      <c r="BC16" s="490">
        <v>0</v>
      </c>
      <c r="BD16" s="455">
        <v>0</v>
      </c>
      <c r="BE16" s="491"/>
      <c r="BF16" s="565">
        <v>3</v>
      </c>
      <c r="BG16" s="490">
        <v>3</v>
      </c>
      <c r="BH16" s="490">
        <v>0</v>
      </c>
      <c r="BI16" s="490">
        <v>0</v>
      </c>
      <c r="BJ16" s="490">
        <v>0</v>
      </c>
      <c r="BK16" s="490">
        <v>0</v>
      </c>
      <c r="BL16" s="490">
        <v>0</v>
      </c>
      <c r="BM16" s="490">
        <v>0</v>
      </c>
      <c r="BN16" s="490">
        <v>0</v>
      </c>
      <c r="BO16" s="455">
        <v>0</v>
      </c>
      <c r="BP16" s="565">
        <v>0</v>
      </c>
      <c r="BQ16" s="490">
        <v>0</v>
      </c>
      <c r="BR16" s="490">
        <v>0</v>
      </c>
      <c r="BS16" s="490">
        <v>0</v>
      </c>
      <c r="BT16" s="490">
        <v>0</v>
      </c>
      <c r="BU16" s="490">
        <v>0</v>
      </c>
      <c r="BV16" s="490">
        <v>0</v>
      </c>
      <c r="BW16" s="490">
        <v>0</v>
      </c>
      <c r="BX16" s="490">
        <v>0</v>
      </c>
      <c r="BY16" s="455">
        <v>0</v>
      </c>
      <c r="BZ16" s="565">
        <v>0</v>
      </c>
      <c r="CA16" s="490">
        <v>0</v>
      </c>
      <c r="CB16" s="490">
        <v>0</v>
      </c>
      <c r="CC16" s="490">
        <v>0</v>
      </c>
      <c r="CD16" s="490">
        <v>0</v>
      </c>
      <c r="CE16" s="490">
        <v>0</v>
      </c>
      <c r="CF16" s="490">
        <v>0</v>
      </c>
      <c r="CG16" s="490">
        <v>0</v>
      </c>
      <c r="CH16" s="490">
        <v>0</v>
      </c>
      <c r="CI16" s="455">
        <v>0</v>
      </c>
      <c r="CJ16" s="565">
        <v>0</v>
      </c>
      <c r="CK16" s="490">
        <v>0</v>
      </c>
      <c r="CL16" s="490">
        <v>0</v>
      </c>
      <c r="CM16" s="490">
        <v>0</v>
      </c>
      <c r="CN16" s="490">
        <v>0</v>
      </c>
      <c r="CO16" s="490">
        <v>0</v>
      </c>
      <c r="CP16" s="490">
        <v>0</v>
      </c>
      <c r="CQ16" s="490">
        <v>0</v>
      </c>
      <c r="CR16" s="490">
        <v>0</v>
      </c>
      <c r="CS16" s="455">
        <v>0</v>
      </c>
      <c r="CT16" s="565">
        <v>0</v>
      </c>
      <c r="CU16" s="490">
        <v>0</v>
      </c>
      <c r="CV16" s="490">
        <v>0</v>
      </c>
      <c r="CW16" s="490">
        <v>0</v>
      </c>
      <c r="CX16" s="490">
        <v>0</v>
      </c>
      <c r="CY16" s="490">
        <v>0</v>
      </c>
      <c r="CZ16" s="490">
        <v>0</v>
      </c>
      <c r="DA16" s="490">
        <v>0</v>
      </c>
      <c r="DB16" s="490">
        <v>0</v>
      </c>
      <c r="DC16" s="455">
        <v>0</v>
      </c>
      <c r="DE16" s="491">
        <f t="shared" ref="DE16:DE64" si="0">COUNTIF(G16:P16,"&gt;0")</f>
        <v>2</v>
      </c>
      <c r="DF16" s="491">
        <f t="shared" ref="DF16:DF64" si="1">COUNTIF(Q16:Z16,"&gt;0")</f>
        <v>0</v>
      </c>
      <c r="DG16" s="491">
        <f t="shared" ref="DG16:DG64" si="2">COUNTIF(AA16:AJ16,"&gt;0")</f>
        <v>0</v>
      </c>
      <c r="DH16" s="491">
        <f t="shared" ref="DH16:DH64" si="3">COUNTIF(AK16:AT16,"&gt;0")</f>
        <v>0</v>
      </c>
      <c r="DI16" s="491">
        <f t="shared" ref="DI16:DI64" si="4">COUNTIF(AU16:BD16,"&gt;0")</f>
        <v>0</v>
      </c>
      <c r="DJ16" s="570">
        <f t="shared" ref="DJ16:DJ64" si="5">SUM(G16:BD16)/50</f>
        <v>2</v>
      </c>
      <c r="DK16" s="570">
        <f t="shared" ref="DK16:DK64" si="6">(SUM(DE16:DI16)/50)*100</f>
        <v>4</v>
      </c>
      <c r="DL16" s="491">
        <f t="shared" ref="DL16:DL64" si="7">(COUNTIF(BF16:DC16,"3")/50)*100</f>
        <v>4</v>
      </c>
      <c r="DM16" s="491">
        <f t="shared" ref="DM16:DM64" si="8">(COUNTIF(BF16:DC16,"2")/50)*100</f>
        <v>0</v>
      </c>
      <c r="DN16" s="491">
        <f t="shared" ref="DN16:DN64" si="9">(COUNTIF(BF16:DC16,"1")/50)*100</f>
        <v>0</v>
      </c>
      <c r="DP16" s="491">
        <v>1</v>
      </c>
      <c r="DQ16" s="491">
        <v>2</v>
      </c>
      <c r="DR16" s="491">
        <v>1.08</v>
      </c>
      <c r="DS16" s="491">
        <f t="shared" ref="DS16:DS38" si="10">LOG(DR16+1)</f>
        <v>0.31806333496276157</v>
      </c>
      <c r="DT16" s="491">
        <f t="shared" ref="DT16:DT38" si="11">SQRT(DR16+0.5)</f>
        <v>1.2569805089976536</v>
      </c>
      <c r="DU16" s="491">
        <f t="shared" ref="DU16:DU38" si="12">ASIN(SQRT(DR16/100))</f>
        <v>0.10411102494781364</v>
      </c>
      <c r="DV16" s="491">
        <v>24</v>
      </c>
      <c r="DW16" s="491">
        <f t="shared" ref="DW16:DW38" si="13">LOG(DV16+1)</f>
        <v>1.3979400086720377</v>
      </c>
      <c r="DX16" s="491">
        <f t="shared" ref="DX16:DX38" si="14">SQRT(DV16+0.5)</f>
        <v>4.9497474683058327</v>
      </c>
      <c r="DY16" s="491">
        <f t="shared" ref="DY16:DY38" si="15">ASIN(SQRT(DV16/100))</f>
        <v>0.51197268804947627</v>
      </c>
      <c r="DZ16" s="491">
        <v>16</v>
      </c>
      <c r="EA16" s="491">
        <f t="shared" ref="EA16:EA38" si="16">LOG(DZ16+1)</f>
        <v>1.2304489213782739</v>
      </c>
      <c r="EB16" s="491">
        <f t="shared" ref="EB16:EB38" si="17">SQRT(DZ16+0.5)</f>
        <v>4.0620192023179804</v>
      </c>
      <c r="EC16" s="491">
        <f t="shared" ref="EC16:EC38" si="18">ASIN(SQRT(DZ16/100))</f>
        <v>0.41151684606748801</v>
      </c>
      <c r="ED16" s="491">
        <v>8</v>
      </c>
      <c r="EE16" s="491">
        <f t="shared" ref="EE16:EE38" si="19">LOG(ED16+1)</f>
        <v>0.95424250943932487</v>
      </c>
      <c r="EF16" s="491">
        <f t="shared" ref="EF16:EF38" si="20">SQRT(ED16+0.5)</f>
        <v>2.9154759474226504</v>
      </c>
      <c r="EG16" s="491">
        <f t="shared" ref="EG16:EG38" si="21">ASIN(SQRT(ED16/100))</f>
        <v>0.28675655221154839</v>
      </c>
      <c r="EH16" s="491">
        <v>0</v>
      </c>
      <c r="EI16" s="491">
        <f t="shared" ref="EI16:EI38" si="22">LOG(EH16+1)</f>
        <v>0</v>
      </c>
      <c r="EJ16" s="491">
        <f t="shared" ref="EJ16:EJ38" si="23">SQRT(EH16+0.5)</f>
        <v>0.70710678118654757</v>
      </c>
      <c r="EK16" s="491">
        <f t="shared" ref="EK16:EK38" si="24">ASIN(SQRT(EH16/100))</f>
        <v>0</v>
      </c>
      <c r="EM16" s="465" t="s">
        <v>340</v>
      </c>
      <c r="EN16" s="446"/>
      <c r="EO16" s="446"/>
      <c r="EP16" s="446"/>
      <c r="EQ16" s="446"/>
      <c r="ER16" s="449"/>
      <c r="ES16" s="465" t="s">
        <v>416</v>
      </c>
      <c r="ET16" s="446"/>
      <c r="EU16" s="446"/>
      <c r="EV16" s="446"/>
      <c r="EW16" s="446"/>
      <c r="EX16" s="446"/>
      <c r="EY16" s="446"/>
      <c r="EZ16" s="449"/>
    </row>
    <row r="17" spans="1:156">
      <c r="A17" s="491">
        <v>10</v>
      </c>
      <c r="B17" s="491">
        <v>1</v>
      </c>
      <c r="C17" s="491">
        <v>3</v>
      </c>
      <c r="D17" s="491">
        <v>3</v>
      </c>
      <c r="E17" s="491"/>
      <c r="F17" s="491"/>
      <c r="G17" s="565">
        <v>2</v>
      </c>
      <c r="H17" s="490">
        <v>0</v>
      </c>
      <c r="I17" s="490">
        <v>0</v>
      </c>
      <c r="J17" s="490">
        <v>0</v>
      </c>
      <c r="K17" s="490">
        <v>0</v>
      </c>
      <c r="L17" s="490">
        <v>0</v>
      </c>
      <c r="M17" s="490">
        <v>0</v>
      </c>
      <c r="N17" s="490">
        <v>0</v>
      </c>
      <c r="O17" s="490">
        <v>0</v>
      </c>
      <c r="P17" s="455">
        <v>0</v>
      </c>
      <c r="Q17" s="565">
        <v>0</v>
      </c>
      <c r="R17" s="490">
        <v>0</v>
      </c>
      <c r="S17" s="490">
        <v>0</v>
      </c>
      <c r="T17" s="490">
        <v>0</v>
      </c>
      <c r="U17" s="490">
        <v>0</v>
      </c>
      <c r="V17" s="490">
        <v>0</v>
      </c>
      <c r="W17" s="490">
        <v>0</v>
      </c>
      <c r="X17" s="490">
        <v>0</v>
      </c>
      <c r="Y17" s="490">
        <v>0</v>
      </c>
      <c r="Z17" s="455">
        <v>0</v>
      </c>
      <c r="AA17" s="565">
        <v>0</v>
      </c>
      <c r="AB17" s="490">
        <v>0</v>
      </c>
      <c r="AC17" s="490">
        <v>0</v>
      </c>
      <c r="AD17" s="490">
        <v>0</v>
      </c>
      <c r="AE17" s="490">
        <v>0</v>
      </c>
      <c r="AF17" s="490">
        <v>0</v>
      </c>
      <c r="AG17" s="490">
        <v>0</v>
      </c>
      <c r="AH17" s="490">
        <v>0</v>
      </c>
      <c r="AI17" s="490">
        <v>0</v>
      </c>
      <c r="AJ17" s="455">
        <v>0</v>
      </c>
      <c r="AK17" s="565">
        <v>0</v>
      </c>
      <c r="AL17" s="490">
        <v>0</v>
      </c>
      <c r="AM17" s="490">
        <v>0</v>
      </c>
      <c r="AN17" s="490">
        <v>0</v>
      </c>
      <c r="AO17" s="490">
        <v>0</v>
      </c>
      <c r="AP17" s="490">
        <v>0</v>
      </c>
      <c r="AQ17" s="490">
        <v>0</v>
      </c>
      <c r="AR17" s="490">
        <v>0</v>
      </c>
      <c r="AS17" s="490">
        <v>0</v>
      </c>
      <c r="AT17" s="455">
        <v>0</v>
      </c>
      <c r="AU17" s="565">
        <v>1</v>
      </c>
      <c r="AV17" s="490">
        <v>0</v>
      </c>
      <c r="AW17" s="490">
        <v>0</v>
      </c>
      <c r="AX17" s="490">
        <v>0</v>
      </c>
      <c r="AY17" s="490">
        <v>0</v>
      </c>
      <c r="AZ17" s="490">
        <v>0</v>
      </c>
      <c r="BA17" s="490">
        <v>0</v>
      </c>
      <c r="BB17" s="490">
        <v>0</v>
      </c>
      <c r="BC17" s="490">
        <v>0</v>
      </c>
      <c r="BD17" s="455">
        <v>0</v>
      </c>
      <c r="BE17" s="491"/>
      <c r="BF17" s="565">
        <v>3</v>
      </c>
      <c r="BG17" s="490">
        <v>0</v>
      </c>
      <c r="BH17" s="490">
        <v>0</v>
      </c>
      <c r="BI17" s="490">
        <v>0</v>
      </c>
      <c r="BJ17" s="490">
        <v>0</v>
      </c>
      <c r="BK17" s="490">
        <v>0</v>
      </c>
      <c r="BL17" s="490">
        <v>0</v>
      </c>
      <c r="BM17" s="490">
        <v>0</v>
      </c>
      <c r="BN17" s="490">
        <v>0</v>
      </c>
      <c r="BO17" s="455">
        <v>0</v>
      </c>
      <c r="BP17" s="565">
        <v>0</v>
      </c>
      <c r="BQ17" s="490">
        <v>0</v>
      </c>
      <c r="BR17" s="490">
        <v>0</v>
      </c>
      <c r="BS17" s="490">
        <v>0</v>
      </c>
      <c r="BT17" s="490">
        <v>0</v>
      </c>
      <c r="BU17" s="490">
        <v>0</v>
      </c>
      <c r="BV17" s="490">
        <v>0</v>
      </c>
      <c r="BW17" s="490">
        <v>0</v>
      </c>
      <c r="BX17" s="490">
        <v>0</v>
      </c>
      <c r="BY17" s="455">
        <v>0</v>
      </c>
      <c r="BZ17" s="565">
        <v>0</v>
      </c>
      <c r="CA17" s="490">
        <v>0</v>
      </c>
      <c r="CB17" s="490">
        <v>0</v>
      </c>
      <c r="CC17" s="490">
        <v>0</v>
      </c>
      <c r="CD17" s="490">
        <v>0</v>
      </c>
      <c r="CE17" s="490">
        <v>0</v>
      </c>
      <c r="CF17" s="490">
        <v>0</v>
      </c>
      <c r="CG17" s="490">
        <v>0</v>
      </c>
      <c r="CH17" s="490">
        <v>0</v>
      </c>
      <c r="CI17" s="455">
        <v>0</v>
      </c>
      <c r="CJ17" s="565">
        <v>0</v>
      </c>
      <c r="CK17" s="490">
        <v>0</v>
      </c>
      <c r="CL17" s="490">
        <v>0</v>
      </c>
      <c r="CM17" s="490">
        <v>0</v>
      </c>
      <c r="CN17" s="490">
        <v>0</v>
      </c>
      <c r="CO17" s="490">
        <v>0</v>
      </c>
      <c r="CP17" s="490">
        <v>0</v>
      </c>
      <c r="CQ17" s="490">
        <v>0</v>
      </c>
      <c r="CR17" s="490">
        <v>0</v>
      </c>
      <c r="CS17" s="455">
        <v>0</v>
      </c>
      <c r="CT17" s="565">
        <v>2</v>
      </c>
      <c r="CU17" s="490">
        <v>0</v>
      </c>
      <c r="CV17" s="490">
        <v>0</v>
      </c>
      <c r="CW17" s="490">
        <v>0</v>
      </c>
      <c r="CX17" s="490">
        <v>0</v>
      </c>
      <c r="CY17" s="490">
        <v>0</v>
      </c>
      <c r="CZ17" s="490">
        <v>0</v>
      </c>
      <c r="DA17" s="490">
        <v>0</v>
      </c>
      <c r="DB17" s="490">
        <v>0</v>
      </c>
      <c r="DC17" s="455">
        <v>0</v>
      </c>
      <c r="DE17" s="491">
        <f t="shared" si="0"/>
        <v>1</v>
      </c>
      <c r="DF17" s="491">
        <f t="shared" si="1"/>
        <v>0</v>
      </c>
      <c r="DG17" s="491">
        <f t="shared" si="2"/>
        <v>0</v>
      </c>
      <c r="DH17" s="491">
        <f t="shared" si="3"/>
        <v>0</v>
      </c>
      <c r="DI17" s="491">
        <f t="shared" si="4"/>
        <v>1</v>
      </c>
      <c r="DJ17" s="570">
        <f t="shared" si="5"/>
        <v>0.06</v>
      </c>
      <c r="DK17" s="570">
        <f t="shared" si="6"/>
        <v>4</v>
      </c>
      <c r="DL17" s="491">
        <f t="shared" si="7"/>
        <v>2</v>
      </c>
      <c r="DM17" s="491">
        <f t="shared" si="8"/>
        <v>2</v>
      </c>
      <c r="DN17" s="491">
        <f t="shared" si="9"/>
        <v>0</v>
      </c>
      <c r="DP17" s="491">
        <v>1</v>
      </c>
      <c r="DQ17" s="491">
        <v>3</v>
      </c>
      <c r="DR17" s="491">
        <v>8.4</v>
      </c>
      <c r="DS17" s="491">
        <f t="shared" si="10"/>
        <v>0.97312785359969867</v>
      </c>
      <c r="DT17" s="491">
        <f t="shared" si="11"/>
        <v>2.9832867780352594</v>
      </c>
      <c r="DU17" s="491">
        <f t="shared" si="12"/>
        <v>0.29404663339490228</v>
      </c>
      <c r="DV17" s="491">
        <v>28.000000000000004</v>
      </c>
      <c r="DW17" s="491">
        <f t="shared" si="13"/>
        <v>1.4623979978989561</v>
      </c>
      <c r="DX17" s="491">
        <f t="shared" si="14"/>
        <v>5.3385391260156556</v>
      </c>
      <c r="DY17" s="491">
        <f t="shared" si="15"/>
        <v>0.55759882669953675</v>
      </c>
      <c r="DZ17" s="491">
        <v>14.000000000000002</v>
      </c>
      <c r="EA17" s="491">
        <f t="shared" si="16"/>
        <v>1.1760912590556813</v>
      </c>
      <c r="EB17" s="491">
        <f t="shared" si="17"/>
        <v>3.8078865529319543</v>
      </c>
      <c r="EC17" s="491">
        <f t="shared" si="18"/>
        <v>0.38349700393093333</v>
      </c>
      <c r="ED17" s="491">
        <v>14.000000000000002</v>
      </c>
      <c r="EE17" s="491">
        <f t="shared" si="19"/>
        <v>1.1760912590556813</v>
      </c>
      <c r="EF17" s="491">
        <f t="shared" si="20"/>
        <v>3.8078865529319543</v>
      </c>
      <c r="EG17" s="491">
        <f t="shared" si="21"/>
        <v>0.38349700393093333</v>
      </c>
      <c r="EH17" s="491">
        <v>0</v>
      </c>
      <c r="EI17" s="491">
        <f t="shared" si="22"/>
        <v>0</v>
      </c>
      <c r="EJ17" s="491">
        <f t="shared" si="23"/>
        <v>0.70710678118654757</v>
      </c>
      <c r="EK17" s="491">
        <f t="shared" si="24"/>
        <v>0</v>
      </c>
      <c r="EM17" s="465"/>
      <c r="EN17" s="446"/>
      <c r="EO17" s="446"/>
      <c r="EP17" s="446"/>
      <c r="EQ17" s="446"/>
      <c r="ER17" s="449"/>
      <c r="ES17" s="465"/>
      <c r="ET17" s="446"/>
      <c r="EU17" s="446"/>
      <c r="EV17" s="446"/>
      <c r="EW17" s="446"/>
      <c r="EX17" s="446"/>
      <c r="EY17" s="446"/>
      <c r="EZ17" s="449"/>
    </row>
    <row r="18" spans="1:156">
      <c r="A18" s="491" t="s">
        <v>262</v>
      </c>
      <c r="B18" s="491">
        <v>1</v>
      </c>
      <c r="C18" s="491">
        <v>4</v>
      </c>
      <c r="D18" s="491">
        <v>4</v>
      </c>
      <c r="E18" s="491"/>
      <c r="F18" s="491"/>
      <c r="G18" s="565"/>
      <c r="H18" s="490"/>
      <c r="I18" s="490"/>
      <c r="J18" s="490"/>
      <c r="K18" s="490"/>
      <c r="L18" s="490"/>
      <c r="M18" s="490"/>
      <c r="N18" s="490"/>
      <c r="O18" s="490"/>
      <c r="P18" s="455"/>
      <c r="Q18" s="565"/>
      <c r="R18" s="490"/>
      <c r="S18" s="490"/>
      <c r="T18" s="490"/>
      <c r="U18" s="490"/>
      <c r="V18" s="490"/>
      <c r="W18" s="490"/>
      <c r="X18" s="490"/>
      <c r="Y18" s="490"/>
      <c r="Z18" s="455"/>
      <c r="AA18" s="565"/>
      <c r="AB18" s="490"/>
      <c r="AC18" s="490"/>
      <c r="AD18" s="490"/>
      <c r="AE18" s="490"/>
      <c r="AF18" s="490"/>
      <c r="AG18" s="490"/>
      <c r="AH18" s="490"/>
      <c r="AI18" s="490"/>
      <c r="AJ18" s="455"/>
      <c r="AK18" s="565"/>
      <c r="AL18" s="490"/>
      <c r="AM18" s="490"/>
      <c r="AN18" s="490"/>
      <c r="AO18" s="490"/>
      <c r="AP18" s="490"/>
      <c r="AQ18" s="490"/>
      <c r="AR18" s="490"/>
      <c r="AS18" s="490"/>
      <c r="AT18" s="455"/>
      <c r="AU18" s="565"/>
      <c r="AV18" s="490"/>
      <c r="AW18" s="490"/>
      <c r="AX18" s="490"/>
      <c r="AY18" s="490"/>
      <c r="AZ18" s="490"/>
      <c r="BA18" s="490"/>
      <c r="BB18" s="490"/>
      <c r="BC18" s="490"/>
      <c r="BD18" s="455"/>
      <c r="BE18" s="491"/>
      <c r="BF18" s="565"/>
      <c r="BG18" s="490"/>
      <c r="BH18" s="490"/>
      <c r="BI18" s="490"/>
      <c r="BJ18" s="490"/>
      <c r="BK18" s="490"/>
      <c r="BL18" s="490"/>
      <c r="BM18" s="490"/>
      <c r="BN18" s="490"/>
      <c r="BO18" s="455"/>
      <c r="BP18" s="565"/>
      <c r="BQ18" s="490"/>
      <c r="BR18" s="490"/>
      <c r="BS18" s="490"/>
      <c r="BT18" s="490"/>
      <c r="BU18" s="490"/>
      <c r="BV18" s="490"/>
      <c r="BW18" s="490"/>
      <c r="BX18" s="490"/>
      <c r="BY18" s="455"/>
      <c r="BZ18" s="565"/>
      <c r="CA18" s="490"/>
      <c r="CB18" s="490"/>
      <c r="CC18" s="490"/>
      <c r="CD18" s="490"/>
      <c r="CE18" s="490"/>
      <c r="CF18" s="490"/>
      <c r="CG18" s="490"/>
      <c r="CH18" s="490"/>
      <c r="CI18" s="455"/>
      <c r="CJ18" s="565"/>
      <c r="CK18" s="490"/>
      <c r="CL18" s="490"/>
      <c r="CM18" s="490"/>
      <c r="CN18" s="490"/>
      <c r="CO18" s="490"/>
      <c r="CP18" s="490"/>
      <c r="CQ18" s="490"/>
      <c r="CR18" s="490"/>
      <c r="CS18" s="455"/>
      <c r="CT18" s="565"/>
      <c r="CU18" s="490"/>
      <c r="CV18" s="490"/>
      <c r="CW18" s="490"/>
      <c r="CX18" s="490"/>
      <c r="CY18" s="490"/>
      <c r="CZ18" s="490"/>
      <c r="DA18" s="490"/>
      <c r="DB18" s="490"/>
      <c r="DC18" s="455"/>
      <c r="DE18" s="491">
        <f t="shared" si="0"/>
        <v>0</v>
      </c>
      <c r="DF18" s="491">
        <f t="shared" si="1"/>
        <v>0</v>
      </c>
      <c r="DG18" s="491">
        <f t="shared" si="2"/>
        <v>0</v>
      </c>
      <c r="DH18" s="491">
        <f t="shared" si="3"/>
        <v>0</v>
      </c>
      <c r="DI18" s="491">
        <f t="shared" si="4"/>
        <v>0</v>
      </c>
      <c r="DJ18" s="570">
        <f t="shared" si="5"/>
        <v>0</v>
      </c>
      <c r="DK18" s="570">
        <f t="shared" si="6"/>
        <v>0</v>
      </c>
      <c r="DL18" s="491">
        <f t="shared" si="7"/>
        <v>0</v>
      </c>
      <c r="DM18" s="491">
        <f t="shared" si="8"/>
        <v>0</v>
      </c>
      <c r="DN18" s="491">
        <f t="shared" si="9"/>
        <v>0</v>
      </c>
      <c r="DP18" s="491">
        <v>1</v>
      </c>
      <c r="DQ18" s="491">
        <v>4</v>
      </c>
      <c r="DR18" s="491">
        <v>27.74</v>
      </c>
      <c r="DS18" s="491">
        <f t="shared" si="10"/>
        <v>1.4584867637982069</v>
      </c>
      <c r="DT18" s="491">
        <f t="shared" si="11"/>
        <v>5.3141321022345691</v>
      </c>
      <c r="DU18" s="491">
        <f t="shared" si="12"/>
        <v>0.55469936113579121</v>
      </c>
      <c r="DV18" s="491">
        <v>57.999999999999993</v>
      </c>
      <c r="DW18" s="491">
        <f t="shared" si="13"/>
        <v>1.7708520116421442</v>
      </c>
      <c r="DX18" s="491">
        <f t="shared" si="14"/>
        <v>7.6485292703891767</v>
      </c>
      <c r="DY18" s="491">
        <f t="shared" si="15"/>
        <v>0.86574348987340355</v>
      </c>
      <c r="DZ18" s="491">
        <v>28.000000000000004</v>
      </c>
      <c r="EA18" s="491">
        <f t="shared" si="16"/>
        <v>1.4623979978989561</v>
      </c>
      <c r="EB18" s="491">
        <f t="shared" si="17"/>
        <v>5.3385391260156556</v>
      </c>
      <c r="EC18" s="491">
        <f t="shared" si="18"/>
        <v>0.55759882669953675</v>
      </c>
      <c r="ED18" s="491">
        <v>30</v>
      </c>
      <c r="EE18" s="491">
        <f t="shared" si="19"/>
        <v>1.4913616938342726</v>
      </c>
      <c r="EF18" s="491">
        <f t="shared" si="20"/>
        <v>5.5226805085936306</v>
      </c>
      <c r="EG18" s="491">
        <f t="shared" si="21"/>
        <v>0.57963974036370425</v>
      </c>
      <c r="EH18" s="491">
        <v>2</v>
      </c>
      <c r="EI18" s="491">
        <f t="shared" si="22"/>
        <v>0.47712125471966244</v>
      </c>
      <c r="EJ18" s="491">
        <f t="shared" si="23"/>
        <v>1.5811388300841898</v>
      </c>
      <c r="EK18" s="491">
        <f t="shared" si="24"/>
        <v>0.14189705460416391</v>
      </c>
      <c r="EM18" s="465" t="s">
        <v>341</v>
      </c>
      <c r="EN18" s="446"/>
      <c r="EO18" s="446"/>
      <c r="EP18" s="446"/>
      <c r="EQ18" s="446"/>
      <c r="ER18" s="449"/>
      <c r="ES18" s="465" t="s">
        <v>246</v>
      </c>
      <c r="ET18" s="446" t="s">
        <v>432</v>
      </c>
      <c r="EU18" s="446" t="s">
        <v>603</v>
      </c>
      <c r="EV18" s="446"/>
      <c r="EW18" s="446"/>
      <c r="EX18" s="446"/>
      <c r="EY18" s="446"/>
      <c r="EZ18" s="449"/>
    </row>
    <row r="19" spans="1:156">
      <c r="A19" s="491">
        <v>5</v>
      </c>
      <c r="B19" s="491">
        <v>1</v>
      </c>
      <c r="C19" s="491">
        <v>5</v>
      </c>
      <c r="D19" s="491">
        <v>5</v>
      </c>
      <c r="E19" s="491"/>
      <c r="F19" s="491"/>
      <c r="G19" s="565">
        <v>0</v>
      </c>
      <c r="H19" s="490">
        <v>0</v>
      </c>
      <c r="I19" s="490">
        <v>0</v>
      </c>
      <c r="J19" s="490">
        <v>0</v>
      </c>
      <c r="K19" s="490">
        <v>0</v>
      </c>
      <c r="L19" s="490">
        <v>0</v>
      </c>
      <c r="M19" s="490">
        <v>0</v>
      </c>
      <c r="N19" s="490">
        <v>0</v>
      </c>
      <c r="O19" s="490">
        <v>0</v>
      </c>
      <c r="P19" s="455">
        <v>0</v>
      </c>
      <c r="Q19" s="565">
        <v>0</v>
      </c>
      <c r="R19" s="490">
        <v>0</v>
      </c>
      <c r="S19" s="490">
        <v>0</v>
      </c>
      <c r="T19" s="490">
        <v>0</v>
      </c>
      <c r="U19" s="490">
        <v>0</v>
      </c>
      <c r="V19" s="490">
        <v>0</v>
      </c>
      <c r="W19" s="490">
        <v>0</v>
      </c>
      <c r="X19" s="490">
        <v>0</v>
      </c>
      <c r="Y19" s="490">
        <v>0</v>
      </c>
      <c r="Z19" s="455">
        <v>0</v>
      </c>
      <c r="AA19" s="565">
        <v>0</v>
      </c>
      <c r="AB19" s="490">
        <v>0</v>
      </c>
      <c r="AC19" s="490">
        <v>0</v>
      </c>
      <c r="AD19" s="490">
        <v>0</v>
      </c>
      <c r="AE19" s="490">
        <v>0</v>
      </c>
      <c r="AF19" s="490">
        <v>0</v>
      </c>
      <c r="AG19" s="490">
        <v>0</v>
      </c>
      <c r="AH19" s="490">
        <v>0</v>
      </c>
      <c r="AI19" s="490">
        <v>0</v>
      </c>
      <c r="AJ19" s="455">
        <v>0</v>
      </c>
      <c r="AK19" s="565">
        <v>0</v>
      </c>
      <c r="AL19" s="490">
        <v>0</v>
      </c>
      <c r="AM19" s="490">
        <v>0</v>
      </c>
      <c r="AN19" s="490">
        <v>0</v>
      </c>
      <c r="AO19" s="490">
        <v>0</v>
      </c>
      <c r="AP19" s="490">
        <v>0</v>
      </c>
      <c r="AQ19" s="490">
        <v>0</v>
      </c>
      <c r="AR19" s="490">
        <v>0</v>
      </c>
      <c r="AS19" s="490">
        <v>0</v>
      </c>
      <c r="AT19" s="455">
        <v>0</v>
      </c>
      <c r="AU19" s="565">
        <v>0</v>
      </c>
      <c r="AV19" s="490">
        <v>0</v>
      </c>
      <c r="AW19" s="490">
        <v>0</v>
      </c>
      <c r="AX19" s="490">
        <v>0</v>
      </c>
      <c r="AY19" s="490">
        <v>0</v>
      </c>
      <c r="AZ19" s="490">
        <v>0</v>
      </c>
      <c r="BA19" s="490">
        <v>0</v>
      </c>
      <c r="BB19" s="490">
        <v>0</v>
      </c>
      <c r="BC19" s="490">
        <v>0</v>
      </c>
      <c r="BD19" s="455">
        <v>0</v>
      </c>
      <c r="BE19" s="491"/>
      <c r="BF19" s="565">
        <v>0</v>
      </c>
      <c r="BG19" s="490">
        <v>0</v>
      </c>
      <c r="BH19" s="490">
        <v>0</v>
      </c>
      <c r="BI19" s="490">
        <v>0</v>
      </c>
      <c r="BJ19" s="490">
        <v>0</v>
      </c>
      <c r="BK19" s="490">
        <v>0</v>
      </c>
      <c r="BL19" s="490">
        <v>0</v>
      </c>
      <c r="BM19" s="490">
        <v>0</v>
      </c>
      <c r="BN19" s="490">
        <v>0</v>
      </c>
      <c r="BO19" s="455">
        <v>0</v>
      </c>
      <c r="BP19" s="565">
        <v>0</v>
      </c>
      <c r="BQ19" s="490">
        <v>0</v>
      </c>
      <c r="BR19" s="490">
        <v>0</v>
      </c>
      <c r="BS19" s="490">
        <v>0</v>
      </c>
      <c r="BT19" s="490">
        <v>0</v>
      </c>
      <c r="BU19" s="490">
        <v>0</v>
      </c>
      <c r="BV19" s="490">
        <v>0</v>
      </c>
      <c r="BW19" s="490">
        <v>0</v>
      </c>
      <c r="BX19" s="490">
        <v>0</v>
      </c>
      <c r="BY19" s="455">
        <v>0</v>
      </c>
      <c r="BZ19" s="565">
        <v>0</v>
      </c>
      <c r="CA19" s="490">
        <v>0</v>
      </c>
      <c r="CB19" s="490">
        <v>0</v>
      </c>
      <c r="CC19" s="490">
        <v>0</v>
      </c>
      <c r="CD19" s="490">
        <v>0</v>
      </c>
      <c r="CE19" s="490">
        <v>0</v>
      </c>
      <c r="CF19" s="490">
        <v>0</v>
      </c>
      <c r="CG19" s="490">
        <v>0</v>
      </c>
      <c r="CH19" s="490">
        <v>0</v>
      </c>
      <c r="CI19" s="455">
        <v>0</v>
      </c>
      <c r="CJ19" s="565">
        <v>0</v>
      </c>
      <c r="CK19" s="490">
        <v>0</v>
      </c>
      <c r="CL19" s="490">
        <v>0</v>
      </c>
      <c r="CM19" s="490">
        <v>0</v>
      </c>
      <c r="CN19" s="490">
        <v>0</v>
      </c>
      <c r="CO19" s="490">
        <v>0</v>
      </c>
      <c r="CP19" s="490">
        <v>0</v>
      </c>
      <c r="CQ19" s="490">
        <v>0</v>
      </c>
      <c r="CR19" s="490">
        <v>0</v>
      </c>
      <c r="CS19" s="455">
        <v>0</v>
      </c>
      <c r="CT19" s="565">
        <v>0</v>
      </c>
      <c r="CU19" s="490">
        <v>0</v>
      </c>
      <c r="CV19" s="490">
        <v>0</v>
      </c>
      <c r="CW19" s="490">
        <v>0</v>
      </c>
      <c r="CX19" s="490">
        <v>0</v>
      </c>
      <c r="CY19" s="490">
        <v>0</v>
      </c>
      <c r="CZ19" s="490">
        <v>0</v>
      </c>
      <c r="DA19" s="490">
        <v>0</v>
      </c>
      <c r="DB19" s="490">
        <v>0</v>
      </c>
      <c r="DC19" s="455">
        <v>0</v>
      </c>
      <c r="DE19" s="491">
        <f t="shared" si="0"/>
        <v>0</v>
      </c>
      <c r="DF19" s="491">
        <f t="shared" si="1"/>
        <v>0</v>
      </c>
      <c r="DG19" s="491">
        <f t="shared" si="2"/>
        <v>0</v>
      </c>
      <c r="DH19" s="491">
        <f t="shared" si="3"/>
        <v>0</v>
      </c>
      <c r="DI19" s="491">
        <f t="shared" si="4"/>
        <v>0</v>
      </c>
      <c r="DJ19" s="570">
        <f t="shared" si="5"/>
        <v>0</v>
      </c>
      <c r="DK19" s="570">
        <f t="shared" si="6"/>
        <v>0</v>
      </c>
      <c r="DL19" s="491">
        <f t="shared" si="7"/>
        <v>0</v>
      </c>
      <c r="DM19" s="491">
        <f t="shared" si="8"/>
        <v>0</v>
      </c>
      <c r="DN19" s="491">
        <f t="shared" si="9"/>
        <v>0</v>
      </c>
      <c r="DP19" s="491">
        <v>2</v>
      </c>
      <c r="DQ19" s="491">
        <v>1</v>
      </c>
      <c r="DR19" s="491">
        <v>3.18</v>
      </c>
      <c r="DS19" s="491">
        <f t="shared" si="10"/>
        <v>0.62117628177503514</v>
      </c>
      <c r="DT19" s="491">
        <f t="shared" si="11"/>
        <v>1.9183326093250879</v>
      </c>
      <c r="DU19" s="491">
        <f t="shared" si="12"/>
        <v>0.17928445681154928</v>
      </c>
      <c r="DV19" s="491">
        <v>24</v>
      </c>
      <c r="DW19" s="491">
        <f t="shared" si="13"/>
        <v>1.3979400086720377</v>
      </c>
      <c r="DX19" s="491">
        <f t="shared" si="14"/>
        <v>4.9497474683058327</v>
      </c>
      <c r="DY19" s="491">
        <f t="shared" si="15"/>
        <v>0.51197268804947627</v>
      </c>
      <c r="DZ19" s="491">
        <v>16</v>
      </c>
      <c r="EA19" s="491">
        <f t="shared" si="16"/>
        <v>1.2304489213782739</v>
      </c>
      <c r="EB19" s="491">
        <f t="shared" si="17"/>
        <v>4.0620192023179804</v>
      </c>
      <c r="EC19" s="491">
        <f t="shared" si="18"/>
        <v>0.41151684606748801</v>
      </c>
      <c r="ED19" s="491">
        <v>8</v>
      </c>
      <c r="EE19" s="491">
        <f t="shared" si="19"/>
        <v>0.95424250943932487</v>
      </c>
      <c r="EF19" s="491">
        <f t="shared" si="20"/>
        <v>2.9154759474226504</v>
      </c>
      <c r="EG19" s="491">
        <f t="shared" si="21"/>
        <v>0.28675655221154839</v>
      </c>
      <c r="EH19" s="491">
        <v>0</v>
      </c>
      <c r="EI19" s="491">
        <f t="shared" si="22"/>
        <v>0</v>
      </c>
      <c r="EJ19" s="491">
        <f t="shared" si="23"/>
        <v>0.70710678118654757</v>
      </c>
      <c r="EK19" s="491">
        <f t="shared" si="24"/>
        <v>0</v>
      </c>
      <c r="EM19" s="465" t="s">
        <v>504</v>
      </c>
      <c r="EN19" s="446"/>
      <c r="EO19" s="446"/>
      <c r="EP19" s="446"/>
      <c r="EQ19" s="446"/>
      <c r="ER19" s="449"/>
      <c r="ES19" s="465">
        <v>1</v>
      </c>
      <c r="ET19" s="446">
        <v>0.89059999999999995</v>
      </c>
      <c r="EU19" s="446" t="s">
        <v>499</v>
      </c>
      <c r="EV19" s="585">
        <f>(10^ET19)-1</f>
        <v>6.773202827984619</v>
      </c>
      <c r="EW19" s="446" t="str">
        <f>LOWER(EU19)</f>
        <v>abc</v>
      </c>
      <c r="EX19" s="446"/>
      <c r="EY19" s="446"/>
      <c r="EZ19" s="449"/>
    </row>
    <row r="20" spans="1:156">
      <c r="A20" s="491">
        <v>1</v>
      </c>
      <c r="B20" s="491">
        <v>1</v>
      </c>
      <c r="C20" s="491">
        <v>6</v>
      </c>
      <c r="D20" s="491">
        <v>6</v>
      </c>
      <c r="E20" s="491"/>
      <c r="F20" s="491"/>
      <c r="G20" s="565">
        <v>0</v>
      </c>
      <c r="H20" s="490">
        <v>0</v>
      </c>
      <c r="I20" s="490">
        <v>0</v>
      </c>
      <c r="J20" s="490">
        <v>0</v>
      </c>
      <c r="K20" s="490">
        <v>0</v>
      </c>
      <c r="L20" s="490">
        <v>0</v>
      </c>
      <c r="M20" s="490">
        <v>0</v>
      </c>
      <c r="N20" s="490">
        <v>0</v>
      </c>
      <c r="O20" s="490">
        <v>0</v>
      </c>
      <c r="P20" s="455">
        <v>0</v>
      </c>
      <c r="Q20" s="565">
        <v>5</v>
      </c>
      <c r="R20" s="490">
        <v>10</v>
      </c>
      <c r="S20" s="490">
        <v>20</v>
      </c>
      <c r="T20" s="490">
        <v>0</v>
      </c>
      <c r="U20" s="490">
        <v>0</v>
      </c>
      <c r="V20" s="490">
        <v>0</v>
      </c>
      <c r="W20" s="490">
        <v>0</v>
      </c>
      <c r="X20" s="490">
        <v>0</v>
      </c>
      <c r="Y20" s="490">
        <v>0</v>
      </c>
      <c r="Z20" s="455">
        <v>0</v>
      </c>
      <c r="AA20" s="565">
        <v>5</v>
      </c>
      <c r="AB20" s="490">
        <v>10</v>
      </c>
      <c r="AC20" s="490">
        <v>10</v>
      </c>
      <c r="AD20" s="490">
        <v>10</v>
      </c>
      <c r="AE20" s="490">
        <v>10</v>
      </c>
      <c r="AF20" s="490">
        <v>10</v>
      </c>
      <c r="AG20" s="490">
        <v>0</v>
      </c>
      <c r="AH20" s="490">
        <v>0</v>
      </c>
      <c r="AI20" s="490">
        <v>0</v>
      </c>
      <c r="AJ20" s="455">
        <v>0</v>
      </c>
      <c r="AK20" s="565">
        <v>0</v>
      </c>
      <c r="AL20" s="490">
        <v>0</v>
      </c>
      <c r="AM20" s="490">
        <v>0</v>
      </c>
      <c r="AN20" s="490">
        <v>0</v>
      </c>
      <c r="AO20" s="490">
        <v>0</v>
      </c>
      <c r="AP20" s="490">
        <v>0</v>
      </c>
      <c r="AQ20" s="490">
        <v>0</v>
      </c>
      <c r="AR20" s="490">
        <v>0</v>
      </c>
      <c r="AS20" s="490">
        <v>0</v>
      </c>
      <c r="AT20" s="455">
        <v>0</v>
      </c>
      <c r="AU20" s="565">
        <v>5</v>
      </c>
      <c r="AV20" s="490">
        <v>10</v>
      </c>
      <c r="AW20" s="490">
        <v>20</v>
      </c>
      <c r="AX20" s="490">
        <v>50</v>
      </c>
      <c r="AY20" s="490">
        <v>50</v>
      </c>
      <c r="AZ20" s="490">
        <v>50</v>
      </c>
      <c r="BA20" s="490">
        <v>0</v>
      </c>
      <c r="BB20" s="490">
        <v>0</v>
      </c>
      <c r="BC20" s="490">
        <v>0</v>
      </c>
      <c r="BD20" s="455">
        <v>0</v>
      </c>
      <c r="BE20" s="491"/>
      <c r="BF20" s="565">
        <v>0</v>
      </c>
      <c r="BG20" s="490">
        <v>0</v>
      </c>
      <c r="BH20" s="490">
        <v>0</v>
      </c>
      <c r="BI20" s="490">
        <v>0</v>
      </c>
      <c r="BJ20" s="490">
        <v>0</v>
      </c>
      <c r="BK20" s="490">
        <v>0</v>
      </c>
      <c r="BL20" s="490">
        <v>0</v>
      </c>
      <c r="BM20" s="490">
        <v>0</v>
      </c>
      <c r="BN20" s="490">
        <v>0</v>
      </c>
      <c r="BO20" s="455">
        <v>0</v>
      </c>
      <c r="BP20" s="565">
        <v>3</v>
      </c>
      <c r="BQ20" s="490">
        <v>3</v>
      </c>
      <c r="BR20" s="490">
        <v>3</v>
      </c>
      <c r="BS20" s="490">
        <v>0</v>
      </c>
      <c r="BT20" s="490">
        <v>0</v>
      </c>
      <c r="BU20" s="490">
        <v>0</v>
      </c>
      <c r="BV20" s="490">
        <v>0</v>
      </c>
      <c r="BW20" s="490">
        <v>0</v>
      </c>
      <c r="BX20" s="490">
        <v>0</v>
      </c>
      <c r="BY20" s="455">
        <v>0</v>
      </c>
      <c r="BZ20" s="565">
        <v>3</v>
      </c>
      <c r="CA20" s="490">
        <v>3</v>
      </c>
      <c r="CB20" s="490">
        <v>3</v>
      </c>
      <c r="CC20" s="490">
        <v>3</v>
      </c>
      <c r="CD20" s="490">
        <v>2</v>
      </c>
      <c r="CE20" s="490">
        <v>2</v>
      </c>
      <c r="CF20" s="490">
        <v>0</v>
      </c>
      <c r="CG20" s="490">
        <v>0</v>
      </c>
      <c r="CH20" s="490">
        <v>0</v>
      </c>
      <c r="CI20" s="455">
        <v>0</v>
      </c>
      <c r="CJ20" s="565">
        <v>0</v>
      </c>
      <c r="CK20" s="490">
        <v>0</v>
      </c>
      <c r="CL20" s="490">
        <v>0</v>
      </c>
      <c r="CM20" s="490">
        <v>0</v>
      </c>
      <c r="CN20" s="490">
        <v>0</v>
      </c>
      <c r="CO20" s="490">
        <v>0</v>
      </c>
      <c r="CP20" s="490">
        <v>0</v>
      </c>
      <c r="CQ20" s="490">
        <v>0</v>
      </c>
      <c r="CR20" s="490">
        <v>0</v>
      </c>
      <c r="CS20" s="455">
        <v>0</v>
      </c>
      <c r="CT20" s="565">
        <v>3</v>
      </c>
      <c r="CU20" s="490">
        <v>3</v>
      </c>
      <c r="CV20" s="490">
        <v>3</v>
      </c>
      <c r="CW20" s="490">
        <v>2</v>
      </c>
      <c r="CX20" s="490">
        <v>2</v>
      </c>
      <c r="CY20" s="490">
        <v>2</v>
      </c>
      <c r="CZ20" s="490">
        <v>0</v>
      </c>
      <c r="DA20" s="490">
        <v>0</v>
      </c>
      <c r="DB20" s="490">
        <v>0</v>
      </c>
      <c r="DC20" s="455">
        <v>0</v>
      </c>
      <c r="DE20" s="491">
        <f t="shared" si="0"/>
        <v>0</v>
      </c>
      <c r="DF20" s="491">
        <f t="shared" si="1"/>
        <v>3</v>
      </c>
      <c r="DG20" s="491">
        <f t="shared" si="2"/>
        <v>6</v>
      </c>
      <c r="DH20" s="491">
        <f t="shared" si="3"/>
        <v>0</v>
      </c>
      <c r="DI20" s="491">
        <f t="shared" si="4"/>
        <v>6</v>
      </c>
      <c r="DJ20" s="570">
        <f t="shared" si="5"/>
        <v>5.5</v>
      </c>
      <c r="DK20" s="570">
        <f t="shared" si="6"/>
        <v>30</v>
      </c>
      <c r="DL20" s="491">
        <f t="shared" si="7"/>
        <v>20</v>
      </c>
      <c r="DM20" s="491">
        <f t="shared" si="8"/>
        <v>10</v>
      </c>
      <c r="DN20" s="491">
        <f t="shared" si="9"/>
        <v>0</v>
      </c>
      <c r="DP20" s="491">
        <v>2</v>
      </c>
      <c r="DQ20" s="491">
        <v>2</v>
      </c>
      <c r="DR20" s="491">
        <v>68.8</v>
      </c>
      <c r="DS20" s="491">
        <f t="shared" si="10"/>
        <v>1.8438554226231612</v>
      </c>
      <c r="DT20" s="491">
        <f t="shared" si="11"/>
        <v>8.3246621553069637</v>
      </c>
      <c r="DU20" s="491">
        <f t="shared" si="12"/>
        <v>0.97813602836984448</v>
      </c>
      <c r="DV20" s="491">
        <v>86</v>
      </c>
      <c r="DW20" s="491">
        <f t="shared" si="13"/>
        <v>1.9395192526186185</v>
      </c>
      <c r="DX20" s="491">
        <f t="shared" si="14"/>
        <v>9.3005376188691375</v>
      </c>
      <c r="DY20" s="491">
        <f t="shared" si="15"/>
        <v>1.1872993228639632</v>
      </c>
      <c r="DZ20" s="491">
        <v>26</v>
      </c>
      <c r="EA20" s="491">
        <f t="shared" si="16"/>
        <v>1.4313637641589874</v>
      </c>
      <c r="EB20" s="491">
        <f t="shared" si="17"/>
        <v>5.1478150704935004</v>
      </c>
      <c r="EC20" s="491">
        <f t="shared" si="18"/>
        <v>0.53507080719515432</v>
      </c>
      <c r="ED20" s="491">
        <v>34</v>
      </c>
      <c r="EE20" s="491">
        <f t="shared" si="19"/>
        <v>1.5440680443502757</v>
      </c>
      <c r="EF20" s="491">
        <f t="shared" si="20"/>
        <v>5.873670062235365</v>
      </c>
      <c r="EG20" s="491">
        <f t="shared" si="21"/>
        <v>0.62253341975013332</v>
      </c>
      <c r="EH20" s="491">
        <v>24</v>
      </c>
      <c r="EI20" s="491">
        <f t="shared" si="22"/>
        <v>1.3979400086720377</v>
      </c>
      <c r="EJ20" s="491">
        <f t="shared" si="23"/>
        <v>4.9497474683058327</v>
      </c>
      <c r="EK20" s="491">
        <f t="shared" si="24"/>
        <v>0.51197268804947627</v>
      </c>
      <c r="EM20" s="465" t="s">
        <v>505</v>
      </c>
      <c r="EN20" s="446"/>
      <c r="EO20" s="446"/>
      <c r="EP20" s="446"/>
      <c r="EQ20" s="446"/>
      <c r="ER20" s="449"/>
      <c r="ES20" s="465">
        <v>2</v>
      </c>
      <c r="ET20" s="446">
        <v>1.0344</v>
      </c>
      <c r="EU20" s="446" t="s">
        <v>435</v>
      </c>
      <c r="EV20" s="585">
        <f t="shared" ref="EV20:EV24" si="25">(10^ET20)-1</f>
        <v>9.8243044760913083</v>
      </c>
      <c r="EW20" s="446" t="str">
        <f t="shared" ref="EW20:EW24" si="26">LOWER(EU20)</f>
        <v>a</v>
      </c>
      <c r="EX20" s="446"/>
      <c r="EY20" s="446"/>
      <c r="EZ20" s="449"/>
    </row>
    <row r="21" spans="1:156">
      <c r="A21" s="491">
        <v>2</v>
      </c>
      <c r="B21" s="491">
        <v>1</v>
      </c>
      <c r="C21" s="491">
        <v>7</v>
      </c>
      <c r="D21" s="491">
        <v>7</v>
      </c>
      <c r="E21" s="491"/>
      <c r="F21" s="491"/>
      <c r="G21" s="565">
        <v>20</v>
      </c>
      <c r="H21" s="490">
        <v>20</v>
      </c>
      <c r="I21" s="490">
        <v>0</v>
      </c>
      <c r="J21" s="490">
        <v>0</v>
      </c>
      <c r="K21" s="490">
        <v>0</v>
      </c>
      <c r="L21" s="490">
        <v>0</v>
      </c>
      <c r="M21" s="490">
        <v>0</v>
      </c>
      <c r="N21" s="490">
        <v>0</v>
      </c>
      <c r="O21" s="490">
        <v>0</v>
      </c>
      <c r="P21" s="455">
        <v>0</v>
      </c>
      <c r="Q21" s="565">
        <v>10</v>
      </c>
      <c r="R21" s="490">
        <v>10</v>
      </c>
      <c r="S21" s="490">
        <v>10</v>
      </c>
      <c r="T21" s="490">
        <v>0</v>
      </c>
      <c r="U21" s="490">
        <v>0</v>
      </c>
      <c r="V21" s="490">
        <v>0</v>
      </c>
      <c r="W21" s="490">
        <v>0</v>
      </c>
      <c r="X21" s="490">
        <v>0</v>
      </c>
      <c r="Y21" s="490">
        <v>0</v>
      </c>
      <c r="Z21" s="455">
        <v>0</v>
      </c>
      <c r="AA21" s="565">
        <v>5</v>
      </c>
      <c r="AB21" s="490">
        <v>5</v>
      </c>
      <c r="AC21" s="490">
        <v>5</v>
      </c>
      <c r="AD21" s="490">
        <v>2</v>
      </c>
      <c r="AE21" s="490">
        <v>2</v>
      </c>
      <c r="AF21" s="490">
        <v>0</v>
      </c>
      <c r="AG21" s="490">
        <v>0</v>
      </c>
      <c r="AH21" s="490">
        <v>0</v>
      </c>
      <c r="AI21" s="490">
        <v>0</v>
      </c>
      <c r="AJ21" s="455">
        <v>0</v>
      </c>
      <c r="AK21" s="565">
        <v>0</v>
      </c>
      <c r="AL21" s="490">
        <v>0</v>
      </c>
      <c r="AM21" s="490">
        <v>0</v>
      </c>
      <c r="AN21" s="490">
        <v>0</v>
      </c>
      <c r="AO21" s="490">
        <v>0</v>
      </c>
      <c r="AP21" s="490">
        <v>0</v>
      </c>
      <c r="AQ21" s="490">
        <v>0</v>
      </c>
      <c r="AR21" s="490">
        <v>0</v>
      </c>
      <c r="AS21" s="490">
        <v>0</v>
      </c>
      <c r="AT21" s="455">
        <v>0</v>
      </c>
      <c r="AU21" s="565">
        <v>50</v>
      </c>
      <c r="AV21" s="490">
        <v>20</v>
      </c>
      <c r="AW21" s="490">
        <v>0</v>
      </c>
      <c r="AX21" s="490">
        <v>0</v>
      </c>
      <c r="AY21" s="490">
        <v>0</v>
      </c>
      <c r="AZ21" s="490">
        <v>0</v>
      </c>
      <c r="BA21" s="490">
        <v>0</v>
      </c>
      <c r="BB21" s="490">
        <v>0</v>
      </c>
      <c r="BC21" s="490">
        <v>0</v>
      </c>
      <c r="BD21" s="455">
        <v>0</v>
      </c>
      <c r="BE21" s="491"/>
      <c r="BF21" s="565">
        <v>3</v>
      </c>
      <c r="BG21" s="490">
        <v>3</v>
      </c>
      <c r="BH21" s="490">
        <v>0</v>
      </c>
      <c r="BI21" s="490">
        <v>0</v>
      </c>
      <c r="BJ21" s="490">
        <v>0</v>
      </c>
      <c r="BK21" s="490">
        <v>0</v>
      </c>
      <c r="BL21" s="490">
        <v>0</v>
      </c>
      <c r="BM21" s="490">
        <v>0</v>
      </c>
      <c r="BN21" s="490">
        <v>0</v>
      </c>
      <c r="BO21" s="455">
        <v>0</v>
      </c>
      <c r="BP21" s="565">
        <v>3</v>
      </c>
      <c r="BQ21" s="490">
        <v>3</v>
      </c>
      <c r="BR21" s="490">
        <v>2</v>
      </c>
      <c r="BS21" s="490">
        <v>0</v>
      </c>
      <c r="BT21" s="490">
        <v>0</v>
      </c>
      <c r="BU21" s="490">
        <v>0</v>
      </c>
      <c r="BV21" s="490">
        <v>0</v>
      </c>
      <c r="BW21" s="490">
        <v>0</v>
      </c>
      <c r="BX21" s="490">
        <v>0</v>
      </c>
      <c r="BY21" s="455">
        <v>0</v>
      </c>
      <c r="BZ21" s="565">
        <v>3</v>
      </c>
      <c r="CA21" s="490">
        <v>3</v>
      </c>
      <c r="CB21" s="490">
        <v>3</v>
      </c>
      <c r="CC21" s="490">
        <v>2</v>
      </c>
      <c r="CD21" s="490">
        <v>2</v>
      </c>
      <c r="CE21" s="490">
        <v>0</v>
      </c>
      <c r="CF21" s="490">
        <v>0</v>
      </c>
      <c r="CG21" s="490">
        <v>0</v>
      </c>
      <c r="CH21" s="490">
        <v>0</v>
      </c>
      <c r="CI21" s="455">
        <v>0</v>
      </c>
      <c r="CJ21" s="565">
        <v>0</v>
      </c>
      <c r="CK21" s="490">
        <v>0</v>
      </c>
      <c r="CL21" s="490">
        <v>0</v>
      </c>
      <c r="CM21" s="490">
        <v>0</v>
      </c>
      <c r="CN21" s="490">
        <v>0</v>
      </c>
      <c r="CO21" s="490">
        <v>0</v>
      </c>
      <c r="CP21" s="490">
        <v>0</v>
      </c>
      <c r="CQ21" s="490">
        <v>0</v>
      </c>
      <c r="CR21" s="490">
        <v>0</v>
      </c>
      <c r="CS21" s="455">
        <v>0</v>
      </c>
      <c r="CT21" s="565">
        <v>3</v>
      </c>
      <c r="CU21" s="490">
        <v>2</v>
      </c>
      <c r="CV21" s="490">
        <v>0</v>
      </c>
      <c r="CW21" s="490">
        <v>0</v>
      </c>
      <c r="CX21" s="490">
        <v>0</v>
      </c>
      <c r="CY21" s="490">
        <v>0</v>
      </c>
      <c r="CZ21" s="490">
        <v>0</v>
      </c>
      <c r="DA21" s="490">
        <v>0</v>
      </c>
      <c r="DB21" s="490">
        <v>0</v>
      </c>
      <c r="DC21" s="455">
        <v>0</v>
      </c>
      <c r="DE21" s="491">
        <f t="shared" si="0"/>
        <v>2</v>
      </c>
      <c r="DF21" s="491">
        <f t="shared" si="1"/>
        <v>3</v>
      </c>
      <c r="DG21" s="491">
        <f t="shared" si="2"/>
        <v>5</v>
      </c>
      <c r="DH21" s="491">
        <f t="shared" si="3"/>
        <v>0</v>
      </c>
      <c r="DI21" s="491">
        <f t="shared" si="4"/>
        <v>2</v>
      </c>
      <c r="DJ21" s="570">
        <f t="shared" si="5"/>
        <v>3.18</v>
      </c>
      <c r="DK21" s="570">
        <f t="shared" si="6"/>
        <v>24</v>
      </c>
      <c r="DL21" s="491">
        <f t="shared" si="7"/>
        <v>16</v>
      </c>
      <c r="DM21" s="491">
        <f t="shared" si="8"/>
        <v>8</v>
      </c>
      <c r="DN21" s="491">
        <f t="shared" si="9"/>
        <v>0</v>
      </c>
      <c r="DP21" s="491">
        <v>2</v>
      </c>
      <c r="DQ21" s="491">
        <v>3</v>
      </c>
      <c r="DR21" s="491">
        <v>8.08</v>
      </c>
      <c r="DS21" s="491">
        <f t="shared" si="10"/>
        <v>0.95808584852108514</v>
      </c>
      <c r="DT21" s="491">
        <f t="shared" si="11"/>
        <v>2.9291637031753619</v>
      </c>
      <c r="DU21" s="491">
        <f t="shared" si="12"/>
        <v>0.28822762364250615</v>
      </c>
      <c r="DV21" s="491">
        <v>46</v>
      </c>
      <c r="DW21" s="491">
        <f t="shared" si="13"/>
        <v>1.6720978579357175</v>
      </c>
      <c r="DX21" s="491">
        <f t="shared" si="14"/>
        <v>6.8190908484929276</v>
      </c>
      <c r="DY21" s="491">
        <f t="shared" si="15"/>
        <v>0.74535537338061875</v>
      </c>
      <c r="DZ21" s="491">
        <v>20</v>
      </c>
      <c r="EA21" s="491">
        <f t="shared" si="16"/>
        <v>1.3222192947339193</v>
      </c>
      <c r="EB21" s="491">
        <f t="shared" si="17"/>
        <v>4.5276925690687087</v>
      </c>
      <c r="EC21" s="491">
        <f t="shared" si="18"/>
        <v>0.46364760900080609</v>
      </c>
      <c r="ED21" s="491">
        <v>24</v>
      </c>
      <c r="EE21" s="491">
        <f t="shared" si="19"/>
        <v>1.3979400086720377</v>
      </c>
      <c r="EF21" s="491">
        <f t="shared" si="20"/>
        <v>4.9497474683058327</v>
      </c>
      <c r="EG21" s="491">
        <f t="shared" si="21"/>
        <v>0.51197268804947627</v>
      </c>
      <c r="EH21" s="491">
        <v>2</v>
      </c>
      <c r="EI21" s="491">
        <f t="shared" si="22"/>
        <v>0.47712125471966244</v>
      </c>
      <c r="EJ21" s="491">
        <f t="shared" si="23"/>
        <v>1.5811388300841898</v>
      </c>
      <c r="EK21" s="491">
        <f t="shared" si="24"/>
        <v>0.14189705460416391</v>
      </c>
      <c r="EM21" s="465" t="s">
        <v>506</v>
      </c>
      <c r="EN21" s="446"/>
      <c r="EO21" s="446"/>
      <c r="EP21" s="446"/>
      <c r="EQ21" s="446"/>
      <c r="ER21" s="449"/>
      <c r="ES21" s="465">
        <v>3</v>
      </c>
      <c r="ET21" s="446">
        <v>0.96870000000000001</v>
      </c>
      <c r="EU21" s="446" t="s">
        <v>436</v>
      </c>
      <c r="EV21" s="585">
        <f t="shared" si="25"/>
        <v>8.3046491103123987</v>
      </c>
      <c r="EW21" s="446" t="str">
        <f t="shared" si="26"/>
        <v>ab</v>
      </c>
      <c r="EX21" s="446"/>
      <c r="EY21" s="446"/>
      <c r="EZ21" s="449"/>
    </row>
    <row r="22" spans="1:156">
      <c r="A22" s="491">
        <v>11</v>
      </c>
      <c r="B22" s="491">
        <v>1</v>
      </c>
      <c r="C22" s="491">
        <v>8</v>
      </c>
      <c r="D22" s="491">
        <v>8</v>
      </c>
      <c r="E22" s="491"/>
      <c r="F22" s="491"/>
      <c r="G22" s="565">
        <v>0</v>
      </c>
      <c r="H22" s="490">
        <v>0</v>
      </c>
      <c r="I22" s="490">
        <v>0</v>
      </c>
      <c r="J22" s="490">
        <v>0</v>
      </c>
      <c r="K22" s="490">
        <v>0</v>
      </c>
      <c r="L22" s="490">
        <v>0</v>
      </c>
      <c r="M22" s="490">
        <v>0</v>
      </c>
      <c r="N22" s="490">
        <v>0</v>
      </c>
      <c r="O22" s="490">
        <v>0</v>
      </c>
      <c r="P22" s="455">
        <v>0</v>
      </c>
      <c r="Q22" s="565">
        <v>0</v>
      </c>
      <c r="R22" s="490">
        <v>0</v>
      </c>
      <c r="S22" s="490">
        <v>0</v>
      </c>
      <c r="T22" s="490">
        <v>0</v>
      </c>
      <c r="U22" s="490">
        <v>0</v>
      </c>
      <c r="V22" s="490">
        <v>0</v>
      </c>
      <c r="W22" s="490">
        <v>0</v>
      </c>
      <c r="X22" s="490">
        <v>0</v>
      </c>
      <c r="Y22" s="490">
        <v>0</v>
      </c>
      <c r="Z22" s="455">
        <v>0</v>
      </c>
      <c r="AA22" s="565">
        <v>0</v>
      </c>
      <c r="AB22" s="490">
        <v>0</v>
      </c>
      <c r="AC22" s="490">
        <v>0</v>
      </c>
      <c r="AD22" s="490">
        <v>0</v>
      </c>
      <c r="AE22" s="490">
        <v>0</v>
      </c>
      <c r="AF22" s="490">
        <v>0</v>
      </c>
      <c r="AG22" s="490">
        <v>0</v>
      </c>
      <c r="AH22" s="490">
        <v>0</v>
      </c>
      <c r="AI22" s="490">
        <v>0</v>
      </c>
      <c r="AJ22" s="455">
        <v>0</v>
      </c>
      <c r="AK22" s="565">
        <v>0</v>
      </c>
      <c r="AL22" s="490">
        <v>0</v>
      </c>
      <c r="AM22" s="490">
        <v>0</v>
      </c>
      <c r="AN22" s="490">
        <v>0</v>
      </c>
      <c r="AO22" s="490">
        <v>0</v>
      </c>
      <c r="AP22" s="490">
        <v>0</v>
      </c>
      <c r="AQ22" s="490">
        <v>0</v>
      </c>
      <c r="AR22" s="490">
        <v>0</v>
      </c>
      <c r="AS22" s="490">
        <v>0</v>
      </c>
      <c r="AT22" s="455">
        <v>0</v>
      </c>
      <c r="AU22" s="565">
        <v>0</v>
      </c>
      <c r="AV22" s="490">
        <v>0</v>
      </c>
      <c r="AW22" s="490">
        <v>0</v>
      </c>
      <c r="AX22" s="490">
        <v>0</v>
      </c>
      <c r="AY22" s="490">
        <v>0</v>
      </c>
      <c r="AZ22" s="490">
        <v>0</v>
      </c>
      <c r="BA22" s="490">
        <v>0</v>
      </c>
      <c r="BB22" s="490">
        <v>0</v>
      </c>
      <c r="BC22" s="490">
        <v>0</v>
      </c>
      <c r="BD22" s="455">
        <v>0</v>
      </c>
      <c r="BE22" s="491"/>
      <c r="BF22" s="565">
        <v>0</v>
      </c>
      <c r="BG22" s="490">
        <v>0</v>
      </c>
      <c r="BH22" s="490">
        <v>0</v>
      </c>
      <c r="BI22" s="490">
        <v>0</v>
      </c>
      <c r="BJ22" s="490">
        <v>0</v>
      </c>
      <c r="BK22" s="490">
        <v>0</v>
      </c>
      <c r="BL22" s="490">
        <v>0</v>
      </c>
      <c r="BM22" s="490">
        <v>0</v>
      </c>
      <c r="BN22" s="490">
        <v>0</v>
      </c>
      <c r="BO22" s="455">
        <v>0</v>
      </c>
      <c r="BP22" s="565">
        <v>0</v>
      </c>
      <c r="BQ22" s="490">
        <v>0</v>
      </c>
      <c r="BR22" s="490">
        <v>0</v>
      </c>
      <c r="BS22" s="490">
        <v>0</v>
      </c>
      <c r="BT22" s="490">
        <v>0</v>
      </c>
      <c r="BU22" s="490">
        <v>0</v>
      </c>
      <c r="BV22" s="490">
        <v>0</v>
      </c>
      <c r="BW22" s="490">
        <v>0</v>
      </c>
      <c r="BX22" s="490">
        <v>0</v>
      </c>
      <c r="BY22" s="455">
        <v>0</v>
      </c>
      <c r="BZ22" s="565">
        <v>0</v>
      </c>
      <c r="CA22" s="490">
        <v>0</v>
      </c>
      <c r="CB22" s="490">
        <v>0</v>
      </c>
      <c r="CC22" s="490">
        <v>0</v>
      </c>
      <c r="CD22" s="490">
        <v>0</v>
      </c>
      <c r="CE22" s="490">
        <v>0</v>
      </c>
      <c r="CF22" s="490">
        <v>0</v>
      </c>
      <c r="CG22" s="490">
        <v>0</v>
      </c>
      <c r="CH22" s="490">
        <v>0</v>
      </c>
      <c r="CI22" s="455">
        <v>0</v>
      </c>
      <c r="CJ22" s="565">
        <v>0</v>
      </c>
      <c r="CK22" s="490">
        <v>0</v>
      </c>
      <c r="CL22" s="490">
        <v>0</v>
      </c>
      <c r="CM22" s="490">
        <v>0</v>
      </c>
      <c r="CN22" s="490">
        <v>0</v>
      </c>
      <c r="CO22" s="490">
        <v>0</v>
      </c>
      <c r="CP22" s="490">
        <v>0</v>
      </c>
      <c r="CQ22" s="490">
        <v>0</v>
      </c>
      <c r="CR22" s="490">
        <v>0</v>
      </c>
      <c r="CS22" s="455">
        <v>0</v>
      </c>
      <c r="CT22" s="565">
        <v>0</v>
      </c>
      <c r="CU22" s="490">
        <v>0</v>
      </c>
      <c r="CV22" s="490">
        <v>0</v>
      </c>
      <c r="CW22" s="490">
        <v>0</v>
      </c>
      <c r="CX22" s="490">
        <v>0</v>
      </c>
      <c r="CY22" s="490">
        <v>0</v>
      </c>
      <c r="CZ22" s="490">
        <v>0</v>
      </c>
      <c r="DA22" s="490">
        <v>0</v>
      </c>
      <c r="DB22" s="490">
        <v>0</v>
      </c>
      <c r="DC22" s="455">
        <v>0</v>
      </c>
      <c r="DE22" s="491">
        <f t="shared" si="0"/>
        <v>0</v>
      </c>
      <c r="DF22" s="491">
        <f t="shared" si="1"/>
        <v>0</v>
      </c>
      <c r="DG22" s="491">
        <f t="shared" si="2"/>
        <v>0</v>
      </c>
      <c r="DH22" s="491">
        <f t="shared" si="3"/>
        <v>0</v>
      </c>
      <c r="DI22" s="491">
        <f t="shared" si="4"/>
        <v>0</v>
      </c>
      <c r="DJ22" s="570">
        <f t="shared" si="5"/>
        <v>0</v>
      </c>
      <c r="DK22" s="570">
        <f t="shared" si="6"/>
        <v>0</v>
      </c>
      <c r="DL22" s="491">
        <f t="shared" si="7"/>
        <v>0</v>
      </c>
      <c r="DM22" s="491">
        <f t="shared" si="8"/>
        <v>0</v>
      </c>
      <c r="DN22" s="491">
        <f t="shared" si="9"/>
        <v>0</v>
      </c>
      <c r="DP22" s="491">
        <v>2</v>
      </c>
      <c r="DQ22" s="491">
        <v>4</v>
      </c>
      <c r="DR22" s="491">
        <v>4.18</v>
      </c>
      <c r="DS22" s="491">
        <f t="shared" si="10"/>
        <v>0.71432975974523305</v>
      </c>
      <c r="DT22" s="491">
        <f t="shared" si="11"/>
        <v>2.1633307652783933</v>
      </c>
      <c r="DU22" s="491">
        <f t="shared" si="12"/>
        <v>0.20590229934413165</v>
      </c>
      <c r="DV22" s="491">
        <v>30</v>
      </c>
      <c r="DW22" s="491">
        <f t="shared" si="13"/>
        <v>1.4913616938342726</v>
      </c>
      <c r="DX22" s="491">
        <f t="shared" si="14"/>
        <v>5.5226805085936306</v>
      </c>
      <c r="DY22" s="491">
        <f t="shared" si="15"/>
        <v>0.57963974036370425</v>
      </c>
      <c r="DZ22" s="491">
        <v>16</v>
      </c>
      <c r="EA22" s="491">
        <f t="shared" si="16"/>
        <v>1.2304489213782739</v>
      </c>
      <c r="EB22" s="491">
        <f t="shared" si="17"/>
        <v>4.0620192023179804</v>
      </c>
      <c r="EC22" s="491">
        <f t="shared" si="18"/>
        <v>0.41151684606748801</v>
      </c>
      <c r="ED22" s="491">
        <v>12</v>
      </c>
      <c r="EE22" s="491">
        <f t="shared" si="19"/>
        <v>1.1139433523068367</v>
      </c>
      <c r="EF22" s="491">
        <f t="shared" si="20"/>
        <v>3.5355339059327378</v>
      </c>
      <c r="EG22" s="491">
        <f t="shared" si="21"/>
        <v>0.35374160588967152</v>
      </c>
      <c r="EH22" s="491">
        <v>2</v>
      </c>
      <c r="EI22" s="491">
        <f t="shared" si="22"/>
        <v>0.47712125471966244</v>
      </c>
      <c r="EJ22" s="491">
        <f t="shared" si="23"/>
        <v>1.5811388300841898</v>
      </c>
      <c r="EK22" s="491">
        <f t="shared" si="24"/>
        <v>0.14189705460416391</v>
      </c>
      <c r="EM22" s="465" t="s">
        <v>507</v>
      </c>
      <c r="EN22" s="446"/>
      <c r="EO22" s="446"/>
      <c r="EP22" s="446"/>
      <c r="EQ22" s="446"/>
      <c r="ER22" s="449"/>
      <c r="ES22" s="465">
        <v>4</v>
      </c>
      <c r="ET22" s="446">
        <v>0.59760000000000002</v>
      </c>
      <c r="EU22" s="446" t="s">
        <v>604</v>
      </c>
      <c r="EV22" s="585">
        <f t="shared" si="25"/>
        <v>2.9591321672816613</v>
      </c>
      <c r="EW22" s="446" t="str">
        <f t="shared" si="26"/>
        <v>abcd</v>
      </c>
      <c r="EX22" s="446"/>
      <c r="EY22" s="446"/>
      <c r="EZ22" s="449"/>
    </row>
    <row r="23" spans="1:156">
      <c r="A23" s="491">
        <v>7</v>
      </c>
      <c r="B23" s="491">
        <v>1</v>
      </c>
      <c r="C23" s="491">
        <v>9</v>
      </c>
      <c r="D23" s="491">
        <v>9</v>
      </c>
      <c r="E23" s="491"/>
      <c r="F23" s="491"/>
      <c r="G23" s="565">
        <v>3</v>
      </c>
      <c r="H23" s="490">
        <v>0</v>
      </c>
      <c r="I23" s="490">
        <v>0</v>
      </c>
      <c r="J23" s="490">
        <v>0</v>
      </c>
      <c r="K23" s="490">
        <v>0</v>
      </c>
      <c r="L23" s="490">
        <v>0</v>
      </c>
      <c r="M23" s="490">
        <v>0</v>
      </c>
      <c r="N23" s="490">
        <v>0</v>
      </c>
      <c r="O23" s="490">
        <v>0</v>
      </c>
      <c r="P23" s="455">
        <v>0</v>
      </c>
      <c r="Q23" s="565">
        <v>0</v>
      </c>
      <c r="R23" s="490">
        <v>0</v>
      </c>
      <c r="S23" s="490">
        <v>0</v>
      </c>
      <c r="T23" s="490">
        <v>0</v>
      </c>
      <c r="U23" s="490">
        <v>0</v>
      </c>
      <c r="V23" s="490">
        <v>0</v>
      </c>
      <c r="W23" s="490">
        <v>0</v>
      </c>
      <c r="X23" s="490">
        <v>0</v>
      </c>
      <c r="Y23" s="490">
        <v>0</v>
      </c>
      <c r="Z23" s="455">
        <v>0</v>
      </c>
      <c r="AA23" s="565">
        <v>0</v>
      </c>
      <c r="AB23" s="490">
        <v>0</v>
      </c>
      <c r="AC23" s="490">
        <v>0</v>
      </c>
      <c r="AD23" s="490">
        <v>0</v>
      </c>
      <c r="AE23" s="490">
        <v>0</v>
      </c>
      <c r="AF23" s="490">
        <v>0</v>
      </c>
      <c r="AG23" s="490">
        <v>0</v>
      </c>
      <c r="AH23" s="490">
        <v>0</v>
      </c>
      <c r="AI23" s="490">
        <v>0</v>
      </c>
      <c r="AJ23" s="455">
        <v>0</v>
      </c>
      <c r="AK23" s="565">
        <v>0</v>
      </c>
      <c r="AL23" s="490">
        <v>0</v>
      </c>
      <c r="AM23" s="490">
        <v>0</v>
      </c>
      <c r="AN23" s="490">
        <v>0</v>
      </c>
      <c r="AO23" s="490">
        <v>0</v>
      </c>
      <c r="AP23" s="490">
        <v>0</v>
      </c>
      <c r="AQ23" s="490">
        <v>0</v>
      </c>
      <c r="AR23" s="490">
        <v>0</v>
      </c>
      <c r="AS23" s="490">
        <v>0</v>
      </c>
      <c r="AT23" s="455">
        <v>0</v>
      </c>
      <c r="AU23" s="565">
        <v>0</v>
      </c>
      <c r="AV23" s="490">
        <v>0</v>
      </c>
      <c r="AW23" s="490">
        <v>0</v>
      </c>
      <c r="AX23" s="490">
        <v>0</v>
      </c>
      <c r="AY23" s="490">
        <v>0</v>
      </c>
      <c r="AZ23" s="490">
        <v>0</v>
      </c>
      <c r="BA23" s="490">
        <v>0</v>
      </c>
      <c r="BB23" s="490">
        <v>0</v>
      </c>
      <c r="BC23" s="490">
        <v>0</v>
      </c>
      <c r="BD23" s="455">
        <v>0</v>
      </c>
      <c r="BE23" s="491"/>
      <c r="BF23" s="565">
        <v>3</v>
      </c>
      <c r="BG23" s="490">
        <v>0</v>
      </c>
      <c r="BH23" s="490">
        <v>0</v>
      </c>
      <c r="BI23" s="490">
        <v>0</v>
      </c>
      <c r="BJ23" s="490">
        <v>0</v>
      </c>
      <c r="BK23" s="490">
        <v>0</v>
      </c>
      <c r="BL23" s="490">
        <v>0</v>
      </c>
      <c r="BM23" s="490">
        <v>0</v>
      </c>
      <c r="BN23" s="490">
        <v>0</v>
      </c>
      <c r="BO23" s="455">
        <v>0</v>
      </c>
      <c r="BP23" s="565">
        <v>0</v>
      </c>
      <c r="BQ23" s="490">
        <v>0</v>
      </c>
      <c r="BR23" s="490">
        <v>0</v>
      </c>
      <c r="BS23" s="490">
        <v>0</v>
      </c>
      <c r="BT23" s="490">
        <v>0</v>
      </c>
      <c r="BU23" s="490">
        <v>0</v>
      </c>
      <c r="BV23" s="490">
        <v>0</v>
      </c>
      <c r="BW23" s="490">
        <v>0</v>
      </c>
      <c r="BX23" s="490">
        <v>0</v>
      </c>
      <c r="BY23" s="455">
        <v>0</v>
      </c>
      <c r="BZ23" s="565">
        <v>0</v>
      </c>
      <c r="CA23" s="490">
        <v>0</v>
      </c>
      <c r="CB23" s="490">
        <v>0</v>
      </c>
      <c r="CC23" s="490">
        <v>0</v>
      </c>
      <c r="CD23" s="490">
        <v>0</v>
      </c>
      <c r="CE23" s="490">
        <v>0</v>
      </c>
      <c r="CF23" s="490">
        <v>0</v>
      </c>
      <c r="CG23" s="490">
        <v>0</v>
      </c>
      <c r="CH23" s="490">
        <v>0</v>
      </c>
      <c r="CI23" s="455">
        <v>0</v>
      </c>
      <c r="CJ23" s="565">
        <v>0</v>
      </c>
      <c r="CK23" s="490">
        <v>0</v>
      </c>
      <c r="CL23" s="490">
        <v>0</v>
      </c>
      <c r="CM23" s="490">
        <v>0</v>
      </c>
      <c r="CN23" s="490">
        <v>0</v>
      </c>
      <c r="CO23" s="490">
        <v>0</v>
      </c>
      <c r="CP23" s="490">
        <v>0</v>
      </c>
      <c r="CQ23" s="490">
        <v>0</v>
      </c>
      <c r="CR23" s="490">
        <v>0</v>
      </c>
      <c r="CS23" s="455">
        <v>0</v>
      </c>
      <c r="CT23" s="565">
        <v>0</v>
      </c>
      <c r="CU23" s="490">
        <v>0</v>
      </c>
      <c r="CV23" s="490">
        <v>0</v>
      </c>
      <c r="CW23" s="490">
        <v>0</v>
      </c>
      <c r="CX23" s="490">
        <v>0</v>
      </c>
      <c r="CY23" s="490">
        <v>0</v>
      </c>
      <c r="CZ23" s="490">
        <v>0</v>
      </c>
      <c r="DA23" s="490">
        <v>0</v>
      </c>
      <c r="DB23" s="490">
        <v>0</v>
      </c>
      <c r="DC23" s="455">
        <v>0</v>
      </c>
      <c r="DE23" s="491">
        <f t="shared" si="0"/>
        <v>1</v>
      </c>
      <c r="DF23" s="491">
        <f t="shared" si="1"/>
        <v>0</v>
      </c>
      <c r="DG23" s="491">
        <f t="shared" si="2"/>
        <v>0</v>
      </c>
      <c r="DH23" s="491">
        <f t="shared" si="3"/>
        <v>0</v>
      </c>
      <c r="DI23" s="491">
        <f t="shared" si="4"/>
        <v>0</v>
      </c>
      <c r="DJ23" s="570">
        <f t="shared" si="5"/>
        <v>0.06</v>
      </c>
      <c r="DK23" s="570">
        <f t="shared" si="6"/>
        <v>2</v>
      </c>
      <c r="DL23" s="491">
        <f t="shared" si="7"/>
        <v>2</v>
      </c>
      <c r="DM23" s="491">
        <f t="shared" si="8"/>
        <v>0</v>
      </c>
      <c r="DN23" s="491">
        <f t="shared" si="9"/>
        <v>0</v>
      </c>
      <c r="DP23" s="491">
        <v>3</v>
      </c>
      <c r="DQ23" s="491">
        <v>1</v>
      </c>
      <c r="DR23" s="491">
        <v>1.7</v>
      </c>
      <c r="DS23" s="491">
        <f t="shared" si="10"/>
        <v>0.43136376415898736</v>
      </c>
      <c r="DT23" s="491">
        <f t="shared" si="11"/>
        <v>1.4832396974191326</v>
      </c>
      <c r="DU23" s="491">
        <f t="shared" si="12"/>
        <v>0.13075632458015415</v>
      </c>
      <c r="DV23" s="491">
        <v>22</v>
      </c>
      <c r="DW23" s="491">
        <f t="shared" si="13"/>
        <v>1.3617278360175928</v>
      </c>
      <c r="DX23" s="491">
        <f t="shared" si="14"/>
        <v>4.7434164902525691</v>
      </c>
      <c r="DY23" s="491">
        <f t="shared" si="15"/>
        <v>0.48820526339691722</v>
      </c>
      <c r="DZ23" s="491">
        <v>12</v>
      </c>
      <c r="EA23" s="491">
        <f t="shared" si="16"/>
        <v>1.1139433523068367</v>
      </c>
      <c r="EB23" s="491">
        <f t="shared" si="17"/>
        <v>3.5355339059327378</v>
      </c>
      <c r="EC23" s="491">
        <f t="shared" si="18"/>
        <v>0.35374160588967152</v>
      </c>
      <c r="ED23" s="491">
        <v>10</v>
      </c>
      <c r="EE23" s="491">
        <f t="shared" si="19"/>
        <v>1.0413926851582251</v>
      </c>
      <c r="EF23" s="491">
        <f t="shared" si="20"/>
        <v>3.2403703492039302</v>
      </c>
      <c r="EG23" s="491">
        <f t="shared" si="21"/>
        <v>0.32175055439664224</v>
      </c>
      <c r="EH23" s="491">
        <v>0</v>
      </c>
      <c r="EI23" s="491">
        <f t="shared" si="22"/>
        <v>0</v>
      </c>
      <c r="EJ23" s="491">
        <f t="shared" si="23"/>
        <v>0.70710678118654757</v>
      </c>
      <c r="EK23" s="491">
        <f t="shared" si="24"/>
        <v>0</v>
      </c>
      <c r="EM23" s="465"/>
      <c r="EN23" s="446"/>
      <c r="EO23" s="446"/>
      <c r="EP23" s="446"/>
      <c r="EQ23" s="446"/>
      <c r="ER23" s="449"/>
      <c r="ES23" s="465">
        <v>5</v>
      </c>
      <c r="ET23" s="446">
        <v>0.1118</v>
      </c>
      <c r="EU23" s="446" t="s">
        <v>605</v>
      </c>
      <c r="EV23" s="585">
        <f t="shared" si="25"/>
        <v>0.29359997945242444</v>
      </c>
      <c r="EW23" s="446" t="str">
        <f t="shared" si="26"/>
        <v>de</v>
      </c>
      <c r="EX23" s="446"/>
      <c r="EY23" s="446"/>
      <c r="EZ23" s="449"/>
    </row>
    <row r="24" spans="1:156">
      <c r="A24" s="491">
        <v>6</v>
      </c>
      <c r="B24" s="491">
        <v>1</v>
      </c>
      <c r="C24" s="491">
        <v>10</v>
      </c>
      <c r="D24" s="491">
        <v>10</v>
      </c>
      <c r="E24" s="491"/>
      <c r="F24" s="491"/>
      <c r="G24" s="565">
        <v>2</v>
      </c>
      <c r="H24" s="490">
        <v>0</v>
      </c>
      <c r="I24" s="490">
        <v>0</v>
      </c>
      <c r="J24" s="490">
        <v>0</v>
      </c>
      <c r="K24" s="490">
        <v>0</v>
      </c>
      <c r="L24" s="490">
        <v>0</v>
      </c>
      <c r="M24" s="490">
        <v>0</v>
      </c>
      <c r="N24" s="490">
        <v>0</v>
      </c>
      <c r="O24" s="490">
        <v>0</v>
      </c>
      <c r="P24" s="455">
        <v>0</v>
      </c>
      <c r="Q24" s="565">
        <v>2</v>
      </c>
      <c r="R24" s="490">
        <v>2</v>
      </c>
      <c r="S24" s="490">
        <v>2</v>
      </c>
      <c r="T24" s="490">
        <v>2</v>
      </c>
      <c r="U24" s="490">
        <v>2</v>
      </c>
      <c r="V24" s="490">
        <v>2</v>
      </c>
      <c r="W24" s="490">
        <v>2</v>
      </c>
      <c r="X24" s="490">
        <v>0</v>
      </c>
      <c r="Y24" s="490">
        <v>0</v>
      </c>
      <c r="Z24" s="455">
        <v>0</v>
      </c>
      <c r="AA24" s="565">
        <v>1</v>
      </c>
      <c r="AB24" s="490">
        <v>0</v>
      </c>
      <c r="AC24" s="490">
        <v>0</v>
      </c>
      <c r="AD24" s="490">
        <v>0</v>
      </c>
      <c r="AE24" s="490">
        <v>0</v>
      </c>
      <c r="AF24" s="490">
        <v>0</v>
      </c>
      <c r="AG24" s="490">
        <v>0</v>
      </c>
      <c r="AH24" s="490">
        <v>0</v>
      </c>
      <c r="AI24" s="490">
        <v>0</v>
      </c>
      <c r="AJ24" s="455">
        <v>0</v>
      </c>
      <c r="AK24" s="565">
        <v>2</v>
      </c>
      <c r="AL24" s="490">
        <v>5</v>
      </c>
      <c r="AM24" s="490">
        <v>0</v>
      </c>
      <c r="AN24" s="490">
        <v>0</v>
      </c>
      <c r="AO24" s="490">
        <v>0</v>
      </c>
      <c r="AP24" s="490">
        <v>0</v>
      </c>
      <c r="AQ24" s="490">
        <v>0</v>
      </c>
      <c r="AR24" s="490">
        <v>0</v>
      </c>
      <c r="AS24" s="490">
        <v>0</v>
      </c>
      <c r="AT24" s="455">
        <v>0</v>
      </c>
      <c r="AU24" s="565">
        <v>0</v>
      </c>
      <c r="AV24" s="490">
        <v>0</v>
      </c>
      <c r="AW24" s="490">
        <v>0</v>
      </c>
      <c r="AX24" s="490">
        <v>0</v>
      </c>
      <c r="AY24" s="490">
        <v>0</v>
      </c>
      <c r="AZ24" s="490">
        <v>0</v>
      </c>
      <c r="BA24" s="490">
        <v>0</v>
      </c>
      <c r="BB24" s="490">
        <v>0</v>
      </c>
      <c r="BC24" s="490">
        <v>0</v>
      </c>
      <c r="BD24" s="455">
        <v>0</v>
      </c>
      <c r="BE24" s="491"/>
      <c r="BF24" s="565">
        <v>3</v>
      </c>
      <c r="BG24" s="490">
        <v>0</v>
      </c>
      <c r="BH24" s="490">
        <v>0</v>
      </c>
      <c r="BI24" s="490">
        <v>0</v>
      </c>
      <c r="BJ24" s="490">
        <v>0</v>
      </c>
      <c r="BK24" s="490">
        <v>0</v>
      </c>
      <c r="BL24" s="490">
        <v>0</v>
      </c>
      <c r="BM24" s="490">
        <v>0</v>
      </c>
      <c r="BN24" s="490">
        <v>0</v>
      </c>
      <c r="BO24" s="455">
        <v>0</v>
      </c>
      <c r="BP24" s="565">
        <v>3</v>
      </c>
      <c r="BQ24" s="490">
        <v>3</v>
      </c>
      <c r="BR24" s="490">
        <v>3</v>
      </c>
      <c r="BS24" s="490">
        <v>2</v>
      </c>
      <c r="BT24" s="490">
        <v>2</v>
      </c>
      <c r="BU24" s="490">
        <v>2</v>
      </c>
      <c r="BV24" s="490">
        <v>2</v>
      </c>
      <c r="BW24" s="490">
        <v>0</v>
      </c>
      <c r="BX24" s="490">
        <v>0</v>
      </c>
      <c r="BY24" s="455">
        <v>0</v>
      </c>
      <c r="BZ24" s="565">
        <v>3</v>
      </c>
      <c r="CA24" s="490">
        <v>0</v>
      </c>
      <c r="CB24" s="490">
        <v>0</v>
      </c>
      <c r="CC24" s="490">
        <v>0</v>
      </c>
      <c r="CD24" s="490">
        <v>0</v>
      </c>
      <c r="CE24" s="490">
        <v>0</v>
      </c>
      <c r="CF24" s="490">
        <v>0</v>
      </c>
      <c r="CG24" s="490">
        <v>0</v>
      </c>
      <c r="CH24" s="490">
        <v>0</v>
      </c>
      <c r="CI24" s="455">
        <v>0</v>
      </c>
      <c r="CJ24" s="565">
        <v>3</v>
      </c>
      <c r="CK24" s="490">
        <v>3</v>
      </c>
      <c r="CL24" s="490">
        <v>0</v>
      </c>
      <c r="CM24" s="490">
        <v>0</v>
      </c>
      <c r="CN24" s="490">
        <v>0</v>
      </c>
      <c r="CO24" s="490">
        <v>0</v>
      </c>
      <c r="CP24" s="490">
        <v>0</v>
      </c>
      <c r="CQ24" s="490">
        <v>0</v>
      </c>
      <c r="CR24" s="490">
        <v>0</v>
      </c>
      <c r="CS24" s="455">
        <v>0</v>
      </c>
      <c r="CT24" s="565">
        <v>0</v>
      </c>
      <c r="CU24" s="490">
        <v>0</v>
      </c>
      <c r="CV24" s="490">
        <v>0</v>
      </c>
      <c r="CW24" s="490">
        <v>0</v>
      </c>
      <c r="CX24" s="490">
        <v>0</v>
      </c>
      <c r="CY24" s="490">
        <v>0</v>
      </c>
      <c r="CZ24" s="490">
        <v>0</v>
      </c>
      <c r="DA24" s="490">
        <v>0</v>
      </c>
      <c r="DB24" s="490">
        <v>0</v>
      </c>
      <c r="DC24" s="455">
        <v>0</v>
      </c>
      <c r="DE24" s="491">
        <f t="shared" si="0"/>
        <v>1</v>
      </c>
      <c r="DF24" s="491">
        <f t="shared" si="1"/>
        <v>7</v>
      </c>
      <c r="DG24" s="491">
        <f t="shared" si="2"/>
        <v>1</v>
      </c>
      <c r="DH24" s="491">
        <f t="shared" si="3"/>
        <v>2</v>
      </c>
      <c r="DI24" s="491">
        <f t="shared" si="4"/>
        <v>0</v>
      </c>
      <c r="DJ24" s="570">
        <f t="shared" si="5"/>
        <v>0.48</v>
      </c>
      <c r="DK24" s="570">
        <f t="shared" si="6"/>
        <v>22</v>
      </c>
      <c r="DL24" s="491">
        <f t="shared" si="7"/>
        <v>14.000000000000002</v>
      </c>
      <c r="DM24" s="491">
        <f t="shared" si="8"/>
        <v>8</v>
      </c>
      <c r="DN24" s="491">
        <f t="shared" si="9"/>
        <v>0</v>
      </c>
      <c r="DP24" s="491">
        <v>3</v>
      </c>
      <c r="DQ24" s="491">
        <v>2</v>
      </c>
      <c r="DR24" s="491">
        <v>31.56</v>
      </c>
      <c r="DS24" s="491">
        <f t="shared" si="10"/>
        <v>1.5126843962171637</v>
      </c>
      <c r="DT24" s="491">
        <f t="shared" si="11"/>
        <v>5.6621550667568261</v>
      </c>
      <c r="DU24" s="491">
        <f t="shared" si="12"/>
        <v>0.59653932088155581</v>
      </c>
      <c r="DV24" s="491">
        <v>52</v>
      </c>
      <c r="DW24" s="491">
        <f t="shared" si="13"/>
        <v>1.7242758696007889</v>
      </c>
      <c r="DX24" s="491">
        <f t="shared" si="14"/>
        <v>7.245688373094719</v>
      </c>
      <c r="DY24" s="491">
        <f t="shared" si="15"/>
        <v>0.80540350057444288</v>
      </c>
      <c r="DZ24" s="491">
        <v>28.000000000000004</v>
      </c>
      <c r="EA24" s="491">
        <f t="shared" si="16"/>
        <v>1.4623979978989561</v>
      </c>
      <c r="EB24" s="491">
        <f t="shared" si="17"/>
        <v>5.3385391260156556</v>
      </c>
      <c r="EC24" s="491">
        <f t="shared" si="18"/>
        <v>0.55759882669953675</v>
      </c>
      <c r="ED24" s="491">
        <v>22</v>
      </c>
      <c r="EE24" s="491">
        <f t="shared" si="19"/>
        <v>1.3617278360175928</v>
      </c>
      <c r="EF24" s="491">
        <f t="shared" si="20"/>
        <v>4.7434164902525691</v>
      </c>
      <c r="EG24" s="491">
        <f t="shared" si="21"/>
        <v>0.48820526339691722</v>
      </c>
      <c r="EH24" s="491">
        <v>2</v>
      </c>
      <c r="EI24" s="491">
        <f t="shared" si="22"/>
        <v>0.47712125471966244</v>
      </c>
      <c r="EJ24" s="491">
        <f t="shared" si="23"/>
        <v>1.5811388300841898</v>
      </c>
      <c r="EK24" s="491">
        <f t="shared" si="24"/>
        <v>0.14189705460416391</v>
      </c>
      <c r="EM24" s="465" t="s">
        <v>508</v>
      </c>
      <c r="EN24" s="446"/>
      <c r="EO24" s="446"/>
      <c r="EP24" s="446"/>
      <c r="EQ24" s="446"/>
      <c r="ER24" s="449"/>
      <c r="ES24" s="465">
        <v>6</v>
      </c>
      <c r="ET24" s="446">
        <v>0.75529999999999997</v>
      </c>
      <c r="EU24" s="446" t="s">
        <v>499</v>
      </c>
      <c r="EV24" s="585">
        <f t="shared" si="25"/>
        <v>4.6924601627871025</v>
      </c>
      <c r="EW24" s="446" t="str">
        <f t="shared" si="26"/>
        <v>abc</v>
      </c>
      <c r="EX24" s="446"/>
      <c r="EY24" s="446"/>
      <c r="EZ24" s="449"/>
    </row>
    <row r="25" spans="1:156">
      <c r="A25" s="491">
        <v>3</v>
      </c>
      <c r="B25" s="491">
        <v>1</v>
      </c>
      <c r="C25" s="491">
        <v>11</v>
      </c>
      <c r="D25" s="491">
        <v>11</v>
      </c>
      <c r="E25" s="491"/>
      <c r="F25" s="491"/>
      <c r="G25" s="565">
        <v>0</v>
      </c>
      <c r="H25" s="490">
        <v>0</v>
      </c>
      <c r="I25" s="490">
        <v>0</v>
      </c>
      <c r="J25" s="490">
        <v>0</v>
      </c>
      <c r="K25" s="490">
        <v>0</v>
      </c>
      <c r="L25" s="490">
        <v>0</v>
      </c>
      <c r="M25" s="490">
        <v>0</v>
      </c>
      <c r="N25" s="490">
        <v>0</v>
      </c>
      <c r="O25" s="490">
        <v>0</v>
      </c>
      <c r="P25" s="455">
        <v>0</v>
      </c>
      <c r="Q25" s="565">
        <v>0</v>
      </c>
      <c r="R25" s="490">
        <v>0</v>
      </c>
      <c r="S25" s="490">
        <v>0</v>
      </c>
      <c r="T25" s="490">
        <v>0</v>
      </c>
      <c r="U25" s="490">
        <v>0</v>
      </c>
      <c r="V25" s="490">
        <v>0</v>
      </c>
      <c r="W25" s="490">
        <v>0</v>
      </c>
      <c r="X25" s="490">
        <v>0</v>
      </c>
      <c r="Y25" s="490">
        <v>0</v>
      </c>
      <c r="Z25" s="455">
        <v>0</v>
      </c>
      <c r="AA25" s="565">
        <v>2</v>
      </c>
      <c r="AB25" s="490">
        <v>2</v>
      </c>
      <c r="AC25" s="490">
        <v>2</v>
      </c>
      <c r="AD25" s="490">
        <v>20</v>
      </c>
      <c r="AE25" s="490">
        <v>30</v>
      </c>
      <c r="AF25" s="490">
        <v>5</v>
      </c>
      <c r="AG25" s="490">
        <v>0</v>
      </c>
      <c r="AH25" s="490">
        <v>0</v>
      </c>
      <c r="AI25" s="490">
        <v>0</v>
      </c>
      <c r="AJ25" s="455">
        <v>0</v>
      </c>
      <c r="AK25" s="565">
        <v>5</v>
      </c>
      <c r="AL25" s="490">
        <v>5</v>
      </c>
      <c r="AM25" s="490">
        <v>0</v>
      </c>
      <c r="AN25" s="490">
        <v>0</v>
      </c>
      <c r="AO25" s="490">
        <v>0</v>
      </c>
      <c r="AP25" s="490">
        <v>0</v>
      </c>
      <c r="AQ25" s="490">
        <v>0</v>
      </c>
      <c r="AR25" s="490">
        <v>0</v>
      </c>
      <c r="AS25" s="490">
        <v>0</v>
      </c>
      <c r="AT25" s="455">
        <v>0</v>
      </c>
      <c r="AU25" s="565">
        <v>10</v>
      </c>
      <c r="AV25" s="490">
        <v>2</v>
      </c>
      <c r="AW25" s="490">
        <v>2</v>
      </c>
      <c r="AX25" s="490">
        <v>0</v>
      </c>
      <c r="AY25" s="490">
        <v>0</v>
      </c>
      <c r="AZ25" s="490">
        <v>0</v>
      </c>
      <c r="BA25" s="490">
        <v>0</v>
      </c>
      <c r="BB25" s="490">
        <v>0</v>
      </c>
      <c r="BC25" s="490">
        <v>0</v>
      </c>
      <c r="BD25" s="455">
        <v>0</v>
      </c>
      <c r="BE25" s="491"/>
      <c r="BF25" s="565">
        <v>0</v>
      </c>
      <c r="BG25" s="490">
        <v>0</v>
      </c>
      <c r="BH25" s="490">
        <v>0</v>
      </c>
      <c r="BI25" s="490">
        <v>0</v>
      </c>
      <c r="BJ25" s="490">
        <v>0</v>
      </c>
      <c r="BK25" s="490">
        <v>0</v>
      </c>
      <c r="BL25" s="490">
        <v>0</v>
      </c>
      <c r="BM25" s="490">
        <v>0</v>
      </c>
      <c r="BN25" s="490">
        <v>0</v>
      </c>
      <c r="BO25" s="455">
        <v>0</v>
      </c>
      <c r="BP25" s="565">
        <v>0</v>
      </c>
      <c r="BQ25" s="490">
        <v>0</v>
      </c>
      <c r="BR25" s="490">
        <v>0</v>
      </c>
      <c r="BS25" s="490">
        <v>0</v>
      </c>
      <c r="BT25" s="490">
        <v>0</v>
      </c>
      <c r="BU25" s="490">
        <v>0</v>
      </c>
      <c r="BV25" s="490">
        <v>0</v>
      </c>
      <c r="BW25" s="490">
        <v>0</v>
      </c>
      <c r="BX25" s="490">
        <v>0</v>
      </c>
      <c r="BY25" s="455">
        <v>0</v>
      </c>
      <c r="BZ25" s="565">
        <v>3</v>
      </c>
      <c r="CA25" s="490">
        <v>3</v>
      </c>
      <c r="CB25" s="490">
        <v>3</v>
      </c>
      <c r="CC25" s="490">
        <v>2</v>
      </c>
      <c r="CD25" s="490">
        <v>2</v>
      </c>
      <c r="CE25" s="490">
        <v>2</v>
      </c>
      <c r="CF25" s="490">
        <v>0</v>
      </c>
      <c r="CG25" s="490">
        <v>0</v>
      </c>
      <c r="CH25" s="490">
        <v>0</v>
      </c>
      <c r="CI25" s="455">
        <v>0</v>
      </c>
      <c r="CJ25" s="565">
        <v>3</v>
      </c>
      <c r="CK25" s="490">
        <v>3</v>
      </c>
      <c r="CL25" s="490">
        <v>0</v>
      </c>
      <c r="CM25" s="490">
        <v>0</v>
      </c>
      <c r="CN25" s="490">
        <v>0</v>
      </c>
      <c r="CO25" s="490">
        <v>0</v>
      </c>
      <c r="CP25" s="490">
        <v>0</v>
      </c>
      <c r="CQ25" s="490">
        <v>0</v>
      </c>
      <c r="CR25" s="490">
        <v>0</v>
      </c>
      <c r="CS25" s="455">
        <v>0</v>
      </c>
      <c r="CT25" s="565">
        <v>3</v>
      </c>
      <c r="CU25" s="490">
        <v>2</v>
      </c>
      <c r="CV25" s="490">
        <v>2</v>
      </c>
      <c r="CW25" s="490">
        <v>0</v>
      </c>
      <c r="CX25" s="490">
        <v>0</v>
      </c>
      <c r="CY25" s="490">
        <v>0</v>
      </c>
      <c r="CZ25" s="490">
        <v>0</v>
      </c>
      <c r="DA25" s="490">
        <v>0</v>
      </c>
      <c r="DB25" s="490">
        <v>0</v>
      </c>
      <c r="DC25" s="455">
        <v>0</v>
      </c>
      <c r="DE25" s="491">
        <f t="shared" si="0"/>
        <v>0</v>
      </c>
      <c r="DF25" s="491">
        <f t="shared" si="1"/>
        <v>0</v>
      </c>
      <c r="DG25" s="491">
        <f t="shared" si="2"/>
        <v>6</v>
      </c>
      <c r="DH25" s="491">
        <f t="shared" si="3"/>
        <v>2</v>
      </c>
      <c r="DI25" s="491">
        <f t="shared" si="4"/>
        <v>3</v>
      </c>
      <c r="DJ25" s="570">
        <f t="shared" si="5"/>
        <v>1.7</v>
      </c>
      <c r="DK25" s="570">
        <f t="shared" si="6"/>
        <v>22</v>
      </c>
      <c r="DL25" s="491">
        <f t="shared" si="7"/>
        <v>12</v>
      </c>
      <c r="DM25" s="491">
        <f t="shared" si="8"/>
        <v>10</v>
      </c>
      <c r="DN25" s="491">
        <f t="shared" si="9"/>
        <v>0</v>
      </c>
      <c r="DP25" s="491">
        <v>3</v>
      </c>
      <c r="DQ25" s="491">
        <v>3</v>
      </c>
      <c r="DR25" s="491">
        <v>3.16</v>
      </c>
      <c r="DS25" s="491">
        <f t="shared" si="10"/>
        <v>0.61909333062674277</v>
      </c>
      <c r="DT25" s="491">
        <f t="shared" si="11"/>
        <v>1.9131126469708992</v>
      </c>
      <c r="DU25" s="491">
        <f t="shared" si="12"/>
        <v>0.17871368051140188</v>
      </c>
      <c r="DV25" s="491">
        <v>34</v>
      </c>
      <c r="DW25" s="491">
        <f t="shared" si="13"/>
        <v>1.5440680443502757</v>
      </c>
      <c r="DX25" s="491">
        <f t="shared" si="14"/>
        <v>5.873670062235365</v>
      </c>
      <c r="DY25" s="491">
        <f t="shared" si="15"/>
        <v>0.62253341975013332</v>
      </c>
      <c r="DZ25" s="491">
        <v>20</v>
      </c>
      <c r="EA25" s="491">
        <f t="shared" si="16"/>
        <v>1.3222192947339193</v>
      </c>
      <c r="EB25" s="491">
        <f t="shared" si="17"/>
        <v>4.5276925690687087</v>
      </c>
      <c r="EC25" s="491">
        <f t="shared" si="18"/>
        <v>0.46364760900080609</v>
      </c>
      <c r="ED25" s="491">
        <v>14.000000000000002</v>
      </c>
      <c r="EE25" s="491">
        <f t="shared" si="19"/>
        <v>1.1760912590556813</v>
      </c>
      <c r="EF25" s="491">
        <f t="shared" si="20"/>
        <v>3.8078865529319543</v>
      </c>
      <c r="EG25" s="491">
        <f t="shared" si="21"/>
        <v>0.38349700393093333</v>
      </c>
      <c r="EH25" s="491">
        <v>0</v>
      </c>
      <c r="EI25" s="491">
        <f t="shared" si="22"/>
        <v>0</v>
      </c>
      <c r="EJ25" s="491">
        <f t="shared" si="23"/>
        <v>0.70710678118654757</v>
      </c>
      <c r="EK25" s="491">
        <f t="shared" si="24"/>
        <v>0</v>
      </c>
      <c r="EM25" s="465"/>
      <c r="EN25" s="446"/>
      <c r="EO25" s="446"/>
      <c r="EP25" s="446"/>
      <c r="EQ25" s="446"/>
      <c r="ER25" s="449"/>
      <c r="ES25" s="465">
        <v>7</v>
      </c>
      <c r="ET25" s="446">
        <v>0.4395</v>
      </c>
      <c r="EU25" s="446" t="s">
        <v>606</v>
      </c>
      <c r="EV25" s="585">
        <f>(10^ET25)-1</f>
        <v>1.7510596049903655</v>
      </c>
      <c r="EW25" s="446" t="str">
        <f>LOWER(EU25)</f>
        <v>bcde</v>
      </c>
      <c r="EX25" s="446"/>
      <c r="EY25" s="446"/>
      <c r="EZ25" s="449"/>
    </row>
    <row r="26" spans="1:156">
      <c r="A26" s="491">
        <v>9</v>
      </c>
      <c r="B26" s="491">
        <v>1</v>
      </c>
      <c r="C26" s="491">
        <v>12</v>
      </c>
      <c r="D26" s="491">
        <v>12</v>
      </c>
      <c r="E26" s="491"/>
      <c r="F26" s="491"/>
      <c r="G26" s="565">
        <v>0</v>
      </c>
      <c r="H26" s="490">
        <v>0</v>
      </c>
      <c r="I26" s="490">
        <v>0</v>
      </c>
      <c r="J26" s="490">
        <v>0</v>
      </c>
      <c r="K26" s="490">
        <v>0</v>
      </c>
      <c r="L26" s="490">
        <v>0</v>
      </c>
      <c r="M26" s="490">
        <v>0</v>
      </c>
      <c r="N26" s="490">
        <v>0</v>
      </c>
      <c r="O26" s="490">
        <v>0</v>
      </c>
      <c r="P26" s="455">
        <v>0</v>
      </c>
      <c r="Q26" s="565">
        <v>0</v>
      </c>
      <c r="R26" s="490">
        <v>0</v>
      </c>
      <c r="S26" s="490">
        <v>0</v>
      </c>
      <c r="T26" s="490">
        <v>0</v>
      </c>
      <c r="U26" s="490">
        <v>0</v>
      </c>
      <c r="V26" s="490">
        <v>0</v>
      </c>
      <c r="W26" s="490">
        <v>0</v>
      </c>
      <c r="X26" s="490">
        <v>0</v>
      </c>
      <c r="Y26" s="490">
        <v>0</v>
      </c>
      <c r="Z26" s="455">
        <v>0</v>
      </c>
      <c r="AA26" s="565">
        <v>0</v>
      </c>
      <c r="AB26" s="490">
        <v>0</v>
      </c>
      <c r="AC26" s="490">
        <v>0</v>
      </c>
      <c r="AD26" s="490">
        <v>0</v>
      </c>
      <c r="AE26" s="490">
        <v>0</v>
      </c>
      <c r="AF26" s="490">
        <v>0</v>
      </c>
      <c r="AG26" s="490">
        <v>0</v>
      </c>
      <c r="AH26" s="490">
        <v>0</v>
      </c>
      <c r="AI26" s="490">
        <v>0</v>
      </c>
      <c r="AJ26" s="455">
        <v>0</v>
      </c>
      <c r="AK26" s="565">
        <v>0</v>
      </c>
      <c r="AL26" s="490">
        <v>0</v>
      </c>
      <c r="AM26" s="490">
        <v>0</v>
      </c>
      <c r="AN26" s="490">
        <v>0</v>
      </c>
      <c r="AO26" s="490">
        <v>0</v>
      </c>
      <c r="AP26" s="490">
        <v>0</v>
      </c>
      <c r="AQ26" s="490">
        <v>0</v>
      </c>
      <c r="AR26" s="490">
        <v>0</v>
      </c>
      <c r="AS26" s="490">
        <v>0</v>
      </c>
      <c r="AT26" s="455">
        <v>0</v>
      </c>
      <c r="AU26" s="565">
        <v>0</v>
      </c>
      <c r="AV26" s="490">
        <v>0</v>
      </c>
      <c r="AW26" s="490">
        <v>0</v>
      </c>
      <c r="AX26" s="490">
        <v>0</v>
      </c>
      <c r="AY26" s="490">
        <v>0</v>
      </c>
      <c r="AZ26" s="490">
        <v>0</v>
      </c>
      <c r="BA26" s="490">
        <v>0</v>
      </c>
      <c r="BB26" s="490">
        <v>0</v>
      </c>
      <c r="BC26" s="490">
        <v>0</v>
      </c>
      <c r="BD26" s="455">
        <v>0</v>
      </c>
      <c r="BE26" s="491"/>
      <c r="BF26" s="565">
        <v>0</v>
      </c>
      <c r="BG26" s="490">
        <v>0</v>
      </c>
      <c r="BH26" s="490">
        <v>0</v>
      </c>
      <c r="BI26" s="490">
        <v>0</v>
      </c>
      <c r="BJ26" s="490">
        <v>0</v>
      </c>
      <c r="BK26" s="490">
        <v>0</v>
      </c>
      <c r="BL26" s="490">
        <v>0</v>
      </c>
      <c r="BM26" s="490">
        <v>0</v>
      </c>
      <c r="BN26" s="490">
        <v>0</v>
      </c>
      <c r="BO26" s="455">
        <v>0</v>
      </c>
      <c r="BP26" s="565">
        <v>0</v>
      </c>
      <c r="BQ26" s="490">
        <v>0</v>
      </c>
      <c r="BR26" s="490">
        <v>0</v>
      </c>
      <c r="BS26" s="490">
        <v>0</v>
      </c>
      <c r="BT26" s="490">
        <v>0</v>
      </c>
      <c r="BU26" s="490">
        <v>0</v>
      </c>
      <c r="BV26" s="490">
        <v>0</v>
      </c>
      <c r="BW26" s="490">
        <v>0</v>
      </c>
      <c r="BX26" s="490">
        <v>0</v>
      </c>
      <c r="BY26" s="455">
        <v>0</v>
      </c>
      <c r="BZ26" s="565">
        <v>0</v>
      </c>
      <c r="CA26" s="490">
        <v>0</v>
      </c>
      <c r="CB26" s="490">
        <v>0</v>
      </c>
      <c r="CC26" s="490">
        <v>0</v>
      </c>
      <c r="CD26" s="490">
        <v>0</v>
      </c>
      <c r="CE26" s="490">
        <v>0</v>
      </c>
      <c r="CF26" s="490">
        <v>0</v>
      </c>
      <c r="CG26" s="490">
        <v>0</v>
      </c>
      <c r="CH26" s="490">
        <v>0</v>
      </c>
      <c r="CI26" s="455">
        <v>0</v>
      </c>
      <c r="CJ26" s="565">
        <v>0</v>
      </c>
      <c r="CK26" s="490">
        <v>0</v>
      </c>
      <c r="CL26" s="490">
        <v>0</v>
      </c>
      <c r="CM26" s="490">
        <v>0</v>
      </c>
      <c r="CN26" s="490">
        <v>0</v>
      </c>
      <c r="CO26" s="490">
        <v>0</v>
      </c>
      <c r="CP26" s="490">
        <v>0</v>
      </c>
      <c r="CQ26" s="490">
        <v>0</v>
      </c>
      <c r="CR26" s="490">
        <v>0</v>
      </c>
      <c r="CS26" s="455">
        <v>0</v>
      </c>
      <c r="CT26" s="565">
        <v>0</v>
      </c>
      <c r="CU26" s="490">
        <v>0</v>
      </c>
      <c r="CV26" s="490">
        <v>0</v>
      </c>
      <c r="CW26" s="490">
        <v>0</v>
      </c>
      <c r="CX26" s="490">
        <v>0</v>
      </c>
      <c r="CY26" s="490">
        <v>0</v>
      </c>
      <c r="CZ26" s="490">
        <v>0</v>
      </c>
      <c r="DA26" s="490">
        <v>0</v>
      </c>
      <c r="DB26" s="490">
        <v>0</v>
      </c>
      <c r="DC26" s="455">
        <v>0</v>
      </c>
      <c r="DE26" s="491">
        <f t="shared" si="0"/>
        <v>0</v>
      </c>
      <c r="DF26" s="491">
        <f t="shared" si="1"/>
        <v>0</v>
      </c>
      <c r="DG26" s="491">
        <f t="shared" si="2"/>
        <v>0</v>
      </c>
      <c r="DH26" s="491">
        <f t="shared" si="3"/>
        <v>0</v>
      </c>
      <c r="DI26" s="491">
        <f t="shared" si="4"/>
        <v>0</v>
      </c>
      <c r="DJ26" s="570">
        <f t="shared" si="5"/>
        <v>0</v>
      </c>
      <c r="DK26" s="570">
        <f t="shared" si="6"/>
        <v>0</v>
      </c>
      <c r="DL26" s="491">
        <f t="shared" si="7"/>
        <v>0</v>
      </c>
      <c r="DM26" s="491">
        <f t="shared" si="8"/>
        <v>0</v>
      </c>
      <c r="DN26" s="491">
        <f t="shared" si="9"/>
        <v>0</v>
      </c>
      <c r="DP26" s="491">
        <v>3</v>
      </c>
      <c r="DQ26" s="491">
        <v>4</v>
      </c>
      <c r="DR26" s="491">
        <v>19.5</v>
      </c>
      <c r="DS26" s="491">
        <f t="shared" si="10"/>
        <v>1.3117538610557542</v>
      </c>
      <c r="DT26" s="491">
        <f t="shared" si="11"/>
        <v>4.4721359549995796</v>
      </c>
      <c r="DU26" s="491">
        <f t="shared" si="12"/>
        <v>0.45736786793498696</v>
      </c>
      <c r="DV26" s="491">
        <v>44</v>
      </c>
      <c r="DW26" s="491">
        <f t="shared" si="13"/>
        <v>1.6532125137753437</v>
      </c>
      <c r="DX26" s="491">
        <f t="shared" si="14"/>
        <v>6.6708320320631671</v>
      </c>
      <c r="DY26" s="491">
        <f t="shared" si="15"/>
        <v>0.72525322220005417</v>
      </c>
      <c r="DZ26" s="491">
        <v>26</v>
      </c>
      <c r="EA26" s="491">
        <f t="shared" si="16"/>
        <v>1.4313637641589874</v>
      </c>
      <c r="EB26" s="491">
        <f t="shared" si="17"/>
        <v>5.1478150704935004</v>
      </c>
      <c r="EC26" s="491">
        <f t="shared" si="18"/>
        <v>0.53507080719515432</v>
      </c>
      <c r="ED26" s="491">
        <v>18</v>
      </c>
      <c r="EE26" s="491">
        <f t="shared" si="19"/>
        <v>1.2787536009528289</v>
      </c>
      <c r="EF26" s="491">
        <f t="shared" si="20"/>
        <v>4.3011626335213133</v>
      </c>
      <c r="EG26" s="491">
        <f t="shared" si="21"/>
        <v>0.43814903058417032</v>
      </c>
      <c r="EH26" s="491">
        <v>0</v>
      </c>
      <c r="EI26" s="491">
        <f t="shared" si="22"/>
        <v>0</v>
      </c>
      <c r="EJ26" s="491">
        <f t="shared" si="23"/>
        <v>0.70710678118654757</v>
      </c>
      <c r="EK26" s="491">
        <f t="shared" si="24"/>
        <v>0</v>
      </c>
      <c r="EM26" s="465" t="s">
        <v>347</v>
      </c>
      <c r="EN26" s="446"/>
      <c r="EO26" s="446"/>
      <c r="EP26" s="446"/>
      <c r="EQ26" s="446"/>
      <c r="ER26" s="449"/>
      <c r="ES26" s="465">
        <v>8</v>
      </c>
      <c r="ET26" s="636">
        <v>6.3299999999999997E-3</v>
      </c>
      <c r="EU26" s="446" t="s">
        <v>57</v>
      </c>
      <c r="EV26" s="585">
        <f t="shared" ref="EV26:EV29" si="27">(10^ET26)-1</f>
        <v>1.4682102205234804E-2</v>
      </c>
      <c r="EW26" s="446" t="str">
        <f t="shared" ref="EW26:EW29" si="28">LOWER(EU26)</f>
        <v>e</v>
      </c>
      <c r="EX26" s="446"/>
      <c r="EY26" s="446"/>
      <c r="EZ26" s="449"/>
    </row>
    <row r="27" spans="1:156">
      <c r="A27" s="491">
        <v>8</v>
      </c>
      <c r="B27" s="491">
        <v>1</v>
      </c>
      <c r="C27" s="491">
        <v>13</v>
      </c>
      <c r="D27" s="491">
        <v>13</v>
      </c>
      <c r="E27" s="491"/>
      <c r="F27" s="491"/>
      <c r="G27" s="565">
        <v>2</v>
      </c>
      <c r="H27" s="490">
        <v>0</v>
      </c>
      <c r="I27" s="490">
        <v>0</v>
      </c>
      <c r="J27" s="490">
        <v>0</v>
      </c>
      <c r="K27" s="490">
        <v>0</v>
      </c>
      <c r="L27" s="490">
        <v>0</v>
      </c>
      <c r="M27" s="490">
        <v>0</v>
      </c>
      <c r="N27" s="490">
        <v>0</v>
      </c>
      <c r="O27" s="490">
        <v>0</v>
      </c>
      <c r="P27" s="455">
        <v>0</v>
      </c>
      <c r="Q27" s="565">
        <v>0</v>
      </c>
      <c r="R27" s="490">
        <v>0</v>
      </c>
      <c r="S27" s="490">
        <v>0</v>
      </c>
      <c r="T27" s="490">
        <v>0</v>
      </c>
      <c r="U27" s="490">
        <v>0</v>
      </c>
      <c r="V27" s="490">
        <v>0</v>
      </c>
      <c r="W27" s="490">
        <v>0</v>
      </c>
      <c r="X27" s="490">
        <v>0</v>
      </c>
      <c r="Y27" s="490">
        <v>0</v>
      </c>
      <c r="Z27" s="455">
        <v>0</v>
      </c>
      <c r="AA27" s="565">
        <v>0</v>
      </c>
      <c r="AB27" s="490">
        <v>0</v>
      </c>
      <c r="AC27" s="490">
        <v>0</v>
      </c>
      <c r="AD27" s="490">
        <v>0</v>
      </c>
      <c r="AE27" s="490">
        <v>0</v>
      </c>
      <c r="AF27" s="490">
        <v>0</v>
      </c>
      <c r="AG27" s="490">
        <v>0</v>
      </c>
      <c r="AH27" s="490">
        <v>0</v>
      </c>
      <c r="AI27" s="490">
        <v>0</v>
      </c>
      <c r="AJ27" s="455">
        <v>0</v>
      </c>
      <c r="AK27" s="565">
        <v>0</v>
      </c>
      <c r="AL27" s="490">
        <v>0</v>
      </c>
      <c r="AM27" s="490">
        <v>0</v>
      </c>
      <c r="AN27" s="490">
        <v>0</v>
      </c>
      <c r="AO27" s="490">
        <v>0</v>
      </c>
      <c r="AP27" s="490">
        <v>0</v>
      </c>
      <c r="AQ27" s="490">
        <v>0</v>
      </c>
      <c r="AR27" s="490">
        <v>0</v>
      </c>
      <c r="AS27" s="490">
        <v>0</v>
      </c>
      <c r="AT27" s="455">
        <v>0</v>
      </c>
      <c r="AU27" s="565">
        <v>1</v>
      </c>
      <c r="AV27" s="490">
        <v>0</v>
      </c>
      <c r="AW27" s="490">
        <v>0</v>
      </c>
      <c r="AX27" s="490">
        <v>0</v>
      </c>
      <c r="AY27" s="490">
        <v>0</v>
      </c>
      <c r="AZ27" s="490">
        <v>0</v>
      </c>
      <c r="BA27" s="490">
        <v>0</v>
      </c>
      <c r="BB27" s="490">
        <v>0</v>
      </c>
      <c r="BC27" s="490">
        <v>0</v>
      </c>
      <c r="BD27" s="455">
        <v>0</v>
      </c>
      <c r="BE27" s="491"/>
      <c r="BF27" s="565">
        <v>3</v>
      </c>
      <c r="BG27" s="490">
        <v>0</v>
      </c>
      <c r="BH27" s="490">
        <v>0</v>
      </c>
      <c r="BI27" s="490">
        <v>0</v>
      </c>
      <c r="BJ27" s="490">
        <v>0</v>
      </c>
      <c r="BK27" s="490">
        <v>0</v>
      </c>
      <c r="BL27" s="490">
        <v>0</v>
      </c>
      <c r="BM27" s="490">
        <v>0</v>
      </c>
      <c r="BN27" s="490">
        <v>0</v>
      </c>
      <c r="BO27" s="455">
        <v>0</v>
      </c>
      <c r="BP27" s="565">
        <v>0</v>
      </c>
      <c r="BQ27" s="490">
        <v>0</v>
      </c>
      <c r="BR27" s="490">
        <v>0</v>
      </c>
      <c r="BS27" s="490">
        <v>0</v>
      </c>
      <c r="BT27" s="490">
        <v>0</v>
      </c>
      <c r="BU27" s="490">
        <v>0</v>
      </c>
      <c r="BV27" s="490">
        <v>0</v>
      </c>
      <c r="BW27" s="490">
        <v>0</v>
      </c>
      <c r="BX27" s="490">
        <v>0</v>
      </c>
      <c r="BY27" s="455">
        <v>0</v>
      </c>
      <c r="BZ27" s="565">
        <v>0</v>
      </c>
      <c r="CA27" s="490">
        <v>0</v>
      </c>
      <c r="CB27" s="490">
        <v>0</v>
      </c>
      <c r="CC27" s="490">
        <v>0</v>
      </c>
      <c r="CD27" s="490">
        <v>0</v>
      </c>
      <c r="CE27" s="490">
        <v>0</v>
      </c>
      <c r="CF27" s="490">
        <v>0</v>
      </c>
      <c r="CG27" s="490">
        <v>0</v>
      </c>
      <c r="CH27" s="490">
        <v>0</v>
      </c>
      <c r="CI27" s="455">
        <v>0</v>
      </c>
      <c r="CJ27" s="565">
        <v>0</v>
      </c>
      <c r="CK27" s="490">
        <v>0</v>
      </c>
      <c r="CL27" s="490">
        <v>0</v>
      </c>
      <c r="CM27" s="490">
        <v>0</v>
      </c>
      <c r="CN27" s="490">
        <v>0</v>
      </c>
      <c r="CO27" s="490">
        <v>0</v>
      </c>
      <c r="CP27" s="490">
        <v>0</v>
      </c>
      <c r="CQ27" s="490">
        <v>0</v>
      </c>
      <c r="CR27" s="490">
        <v>0</v>
      </c>
      <c r="CS27" s="455">
        <v>0</v>
      </c>
      <c r="CT27" s="565">
        <v>1</v>
      </c>
      <c r="CU27" s="490">
        <v>0</v>
      </c>
      <c r="CV27" s="490">
        <v>0</v>
      </c>
      <c r="CW27" s="490">
        <v>0</v>
      </c>
      <c r="CX27" s="490">
        <v>0</v>
      </c>
      <c r="CY27" s="490">
        <v>0</v>
      </c>
      <c r="CZ27" s="490">
        <v>0</v>
      </c>
      <c r="DA27" s="490">
        <v>0</v>
      </c>
      <c r="DB27" s="490">
        <v>0</v>
      </c>
      <c r="DC27" s="455">
        <v>0</v>
      </c>
      <c r="DE27" s="491">
        <f t="shared" si="0"/>
        <v>1</v>
      </c>
      <c r="DF27" s="491">
        <f t="shared" si="1"/>
        <v>0</v>
      </c>
      <c r="DG27" s="491">
        <f t="shared" si="2"/>
        <v>0</v>
      </c>
      <c r="DH27" s="491">
        <f t="shared" si="3"/>
        <v>0</v>
      </c>
      <c r="DI27" s="491">
        <f t="shared" si="4"/>
        <v>1</v>
      </c>
      <c r="DJ27" s="570">
        <f t="shared" si="5"/>
        <v>0.06</v>
      </c>
      <c r="DK27" s="570">
        <f t="shared" si="6"/>
        <v>4</v>
      </c>
      <c r="DL27" s="491">
        <f t="shared" si="7"/>
        <v>2</v>
      </c>
      <c r="DM27" s="491">
        <f t="shared" si="8"/>
        <v>0</v>
      </c>
      <c r="DN27" s="491">
        <f t="shared" si="9"/>
        <v>2</v>
      </c>
      <c r="DP27" s="491">
        <v>4</v>
      </c>
      <c r="DQ27" s="491">
        <v>1</v>
      </c>
      <c r="DR27" s="491">
        <v>2</v>
      </c>
      <c r="DS27" s="491">
        <f t="shared" si="10"/>
        <v>0.47712125471966244</v>
      </c>
      <c r="DT27" s="491">
        <f t="shared" si="11"/>
        <v>1.5811388300841898</v>
      </c>
      <c r="DU27" s="491">
        <f t="shared" si="12"/>
        <v>0.14189705460416391</v>
      </c>
      <c r="DV27" s="491">
        <v>4</v>
      </c>
      <c r="DW27" s="491">
        <f t="shared" si="13"/>
        <v>0.69897000433601886</v>
      </c>
      <c r="DX27" s="491">
        <f t="shared" si="14"/>
        <v>2.1213203435596424</v>
      </c>
      <c r="DY27" s="491">
        <f t="shared" si="15"/>
        <v>0.20135792079033082</v>
      </c>
      <c r="DZ27" s="491">
        <v>4</v>
      </c>
      <c r="EA27" s="491">
        <f t="shared" si="16"/>
        <v>0.69897000433601886</v>
      </c>
      <c r="EB27" s="491">
        <f t="shared" si="17"/>
        <v>2.1213203435596424</v>
      </c>
      <c r="EC27" s="491">
        <f t="shared" si="18"/>
        <v>0.20135792079033082</v>
      </c>
      <c r="ED27" s="491">
        <v>0</v>
      </c>
      <c r="EE27" s="491">
        <f t="shared" si="19"/>
        <v>0</v>
      </c>
      <c r="EF27" s="491">
        <f t="shared" si="20"/>
        <v>0.70710678118654757</v>
      </c>
      <c r="EG27" s="491">
        <f t="shared" si="21"/>
        <v>0</v>
      </c>
      <c r="EH27" s="491">
        <v>0</v>
      </c>
      <c r="EI27" s="491">
        <f t="shared" si="22"/>
        <v>0</v>
      </c>
      <c r="EJ27" s="491">
        <f t="shared" si="23"/>
        <v>0.70710678118654757</v>
      </c>
      <c r="EK27" s="491">
        <f t="shared" si="24"/>
        <v>0</v>
      </c>
      <c r="EM27" s="465" t="s">
        <v>348</v>
      </c>
      <c r="EN27" s="446"/>
      <c r="EO27" s="446"/>
      <c r="EP27" s="446"/>
      <c r="EQ27" s="446"/>
      <c r="ER27" s="449"/>
      <c r="ES27" s="465">
        <v>9</v>
      </c>
      <c r="ET27" s="446">
        <v>0</v>
      </c>
      <c r="EU27" s="446" t="s">
        <v>57</v>
      </c>
      <c r="EV27" s="585">
        <f t="shared" si="27"/>
        <v>0</v>
      </c>
      <c r="EW27" s="446" t="str">
        <f t="shared" si="28"/>
        <v>e</v>
      </c>
      <c r="EX27" s="446"/>
      <c r="EY27" s="446"/>
      <c r="EZ27" s="449"/>
    </row>
    <row r="28" spans="1:156">
      <c r="A28" s="491" t="s">
        <v>262</v>
      </c>
      <c r="B28" s="491" t="s">
        <v>15</v>
      </c>
      <c r="C28" s="491">
        <v>14</v>
      </c>
      <c r="D28" s="491">
        <v>14</v>
      </c>
      <c r="E28" s="491"/>
      <c r="F28" s="491"/>
      <c r="G28" s="565"/>
      <c r="H28" s="490"/>
      <c r="I28" s="490"/>
      <c r="J28" s="490"/>
      <c r="K28" s="490"/>
      <c r="L28" s="490"/>
      <c r="M28" s="490"/>
      <c r="N28" s="490"/>
      <c r="O28" s="490"/>
      <c r="P28" s="455"/>
      <c r="Q28" s="565"/>
      <c r="R28" s="490"/>
      <c r="S28" s="490"/>
      <c r="T28" s="490"/>
      <c r="U28" s="490"/>
      <c r="V28" s="490"/>
      <c r="W28" s="490"/>
      <c r="X28" s="490"/>
      <c r="Y28" s="490"/>
      <c r="Z28" s="455"/>
      <c r="AA28" s="565"/>
      <c r="AB28" s="490"/>
      <c r="AC28" s="490"/>
      <c r="AD28" s="490"/>
      <c r="AE28" s="490"/>
      <c r="AF28" s="490"/>
      <c r="AG28" s="490"/>
      <c r="AH28" s="490"/>
      <c r="AI28" s="490"/>
      <c r="AJ28" s="455"/>
      <c r="AK28" s="565"/>
      <c r="AL28" s="490"/>
      <c r="AM28" s="490"/>
      <c r="AN28" s="490"/>
      <c r="AO28" s="490"/>
      <c r="AP28" s="490"/>
      <c r="AQ28" s="490"/>
      <c r="AR28" s="490"/>
      <c r="AS28" s="490"/>
      <c r="AT28" s="455"/>
      <c r="AU28" s="565"/>
      <c r="AV28" s="490"/>
      <c r="AW28" s="490"/>
      <c r="AX28" s="490"/>
      <c r="AY28" s="490"/>
      <c r="AZ28" s="490"/>
      <c r="BA28" s="490"/>
      <c r="BB28" s="490"/>
      <c r="BC28" s="490"/>
      <c r="BD28" s="455"/>
      <c r="BE28" s="491"/>
      <c r="BF28" s="565"/>
      <c r="BG28" s="490"/>
      <c r="BH28" s="490"/>
      <c r="BI28" s="490"/>
      <c r="BJ28" s="490"/>
      <c r="BK28" s="490"/>
      <c r="BL28" s="490"/>
      <c r="BM28" s="490"/>
      <c r="BN28" s="490"/>
      <c r="BO28" s="455"/>
      <c r="BP28" s="565"/>
      <c r="BQ28" s="490"/>
      <c r="BR28" s="490"/>
      <c r="BS28" s="490"/>
      <c r="BT28" s="490"/>
      <c r="BU28" s="490"/>
      <c r="BV28" s="490"/>
      <c r="BW28" s="490"/>
      <c r="BX28" s="490"/>
      <c r="BY28" s="455"/>
      <c r="BZ28" s="565"/>
      <c r="CA28" s="490"/>
      <c r="CB28" s="490"/>
      <c r="CC28" s="490"/>
      <c r="CD28" s="490"/>
      <c r="CE28" s="490"/>
      <c r="CF28" s="490"/>
      <c r="CG28" s="490"/>
      <c r="CH28" s="490"/>
      <c r="CI28" s="455"/>
      <c r="CJ28" s="565"/>
      <c r="CK28" s="490"/>
      <c r="CL28" s="490"/>
      <c r="CM28" s="490"/>
      <c r="CN28" s="490"/>
      <c r="CO28" s="490"/>
      <c r="CP28" s="490"/>
      <c r="CQ28" s="490"/>
      <c r="CR28" s="490"/>
      <c r="CS28" s="455"/>
      <c r="CT28" s="565"/>
      <c r="CU28" s="490"/>
      <c r="CV28" s="490"/>
      <c r="CW28" s="490"/>
      <c r="CX28" s="490"/>
      <c r="CY28" s="490"/>
      <c r="CZ28" s="490"/>
      <c r="DA28" s="490"/>
      <c r="DB28" s="490"/>
      <c r="DC28" s="455"/>
      <c r="DE28" s="491">
        <f t="shared" si="0"/>
        <v>0</v>
      </c>
      <c r="DF28" s="491">
        <f t="shared" si="1"/>
        <v>0</v>
      </c>
      <c r="DG28" s="491">
        <f t="shared" si="2"/>
        <v>0</v>
      </c>
      <c r="DH28" s="491">
        <f t="shared" si="3"/>
        <v>0</v>
      </c>
      <c r="DI28" s="491">
        <f t="shared" si="4"/>
        <v>0</v>
      </c>
      <c r="DJ28" s="570">
        <f t="shared" si="5"/>
        <v>0</v>
      </c>
      <c r="DK28" s="570">
        <f t="shared" si="6"/>
        <v>0</v>
      </c>
      <c r="DL28" s="491">
        <f t="shared" si="7"/>
        <v>0</v>
      </c>
      <c r="DM28" s="491">
        <f t="shared" si="8"/>
        <v>0</v>
      </c>
      <c r="DN28" s="491">
        <f t="shared" si="9"/>
        <v>0</v>
      </c>
      <c r="DP28" s="491">
        <v>4</v>
      </c>
      <c r="DQ28" s="491">
        <v>2</v>
      </c>
      <c r="DR28" s="491">
        <v>2.84</v>
      </c>
      <c r="DS28" s="491">
        <f t="shared" si="10"/>
        <v>0.58433122436753082</v>
      </c>
      <c r="DT28" s="491">
        <f t="shared" si="11"/>
        <v>1.8275666882497066</v>
      </c>
      <c r="DU28" s="491">
        <f t="shared" si="12"/>
        <v>0.16933104100254892</v>
      </c>
      <c r="DV28" s="491">
        <v>14.000000000000002</v>
      </c>
      <c r="DW28" s="491">
        <f t="shared" si="13"/>
        <v>1.1760912590556813</v>
      </c>
      <c r="DX28" s="491">
        <f t="shared" si="14"/>
        <v>3.8078865529319543</v>
      </c>
      <c r="DY28" s="491">
        <f t="shared" si="15"/>
        <v>0.38349700393093333</v>
      </c>
      <c r="DZ28" s="491">
        <v>12</v>
      </c>
      <c r="EA28" s="491">
        <f t="shared" si="16"/>
        <v>1.1139433523068367</v>
      </c>
      <c r="EB28" s="491">
        <f t="shared" si="17"/>
        <v>3.5355339059327378</v>
      </c>
      <c r="EC28" s="491">
        <f t="shared" si="18"/>
        <v>0.35374160588967152</v>
      </c>
      <c r="ED28" s="491">
        <v>0</v>
      </c>
      <c r="EE28" s="491">
        <f t="shared" si="19"/>
        <v>0</v>
      </c>
      <c r="EF28" s="491">
        <f t="shared" si="20"/>
        <v>0.70710678118654757</v>
      </c>
      <c r="EG28" s="491">
        <f t="shared" si="21"/>
        <v>0</v>
      </c>
      <c r="EH28" s="491">
        <v>2</v>
      </c>
      <c r="EI28" s="491">
        <f t="shared" si="22"/>
        <v>0.47712125471966244</v>
      </c>
      <c r="EJ28" s="491">
        <f t="shared" si="23"/>
        <v>1.5811388300841898</v>
      </c>
      <c r="EK28" s="491">
        <f t="shared" si="24"/>
        <v>0.14189705460416391</v>
      </c>
      <c r="EM28" s="465" t="s">
        <v>509</v>
      </c>
      <c r="EN28" s="446"/>
      <c r="EO28" s="446"/>
      <c r="EP28" s="446"/>
      <c r="EQ28" s="446"/>
      <c r="ER28" s="449"/>
      <c r="ES28" s="465">
        <v>10</v>
      </c>
      <c r="ET28" s="446">
        <v>0.36380000000000001</v>
      </c>
      <c r="EU28" s="446" t="s">
        <v>607</v>
      </c>
      <c r="EV28" s="585">
        <f t="shared" si="27"/>
        <v>1.3110002901206248</v>
      </c>
      <c r="EW28" s="446" t="str">
        <f t="shared" si="28"/>
        <v>cde</v>
      </c>
      <c r="EX28" s="446"/>
      <c r="EY28" s="446"/>
      <c r="EZ28" s="449"/>
    </row>
    <row r="29" spans="1:156">
      <c r="A29" s="491" t="s">
        <v>262</v>
      </c>
      <c r="B29" s="491" t="s">
        <v>15</v>
      </c>
      <c r="C29" s="491">
        <v>15</v>
      </c>
      <c r="D29" s="491">
        <v>15</v>
      </c>
      <c r="E29" s="491"/>
      <c r="F29" s="491"/>
      <c r="G29" s="565"/>
      <c r="H29" s="490"/>
      <c r="I29" s="490"/>
      <c r="J29" s="490"/>
      <c r="K29" s="490"/>
      <c r="L29" s="490"/>
      <c r="M29" s="490"/>
      <c r="N29" s="490"/>
      <c r="O29" s="490"/>
      <c r="P29" s="455"/>
      <c r="Q29" s="565"/>
      <c r="R29" s="490"/>
      <c r="S29" s="490"/>
      <c r="T29" s="490"/>
      <c r="U29" s="490"/>
      <c r="V29" s="490"/>
      <c r="W29" s="490"/>
      <c r="X29" s="490"/>
      <c r="Y29" s="490"/>
      <c r="Z29" s="455"/>
      <c r="AA29" s="565"/>
      <c r="AB29" s="490"/>
      <c r="AC29" s="490"/>
      <c r="AD29" s="490"/>
      <c r="AE29" s="490"/>
      <c r="AF29" s="490"/>
      <c r="AG29" s="490"/>
      <c r="AH29" s="490"/>
      <c r="AI29" s="490"/>
      <c r="AJ29" s="455"/>
      <c r="AK29" s="565"/>
      <c r="AL29" s="490"/>
      <c r="AM29" s="490"/>
      <c r="AN29" s="490"/>
      <c r="AO29" s="490"/>
      <c r="AP29" s="490"/>
      <c r="AQ29" s="490"/>
      <c r="AR29" s="490"/>
      <c r="AS29" s="490"/>
      <c r="AT29" s="455"/>
      <c r="AU29" s="565"/>
      <c r="AV29" s="490"/>
      <c r="AW29" s="490"/>
      <c r="AX29" s="490"/>
      <c r="AY29" s="490"/>
      <c r="AZ29" s="490"/>
      <c r="BA29" s="490"/>
      <c r="BB29" s="490"/>
      <c r="BC29" s="490"/>
      <c r="BD29" s="455"/>
      <c r="BE29" s="491"/>
      <c r="BF29" s="565"/>
      <c r="BG29" s="490"/>
      <c r="BH29" s="490"/>
      <c r="BI29" s="490"/>
      <c r="BJ29" s="490"/>
      <c r="BK29" s="490"/>
      <c r="BL29" s="490"/>
      <c r="BM29" s="490"/>
      <c r="BN29" s="490"/>
      <c r="BO29" s="455"/>
      <c r="BP29" s="565"/>
      <c r="BQ29" s="490"/>
      <c r="BR29" s="490"/>
      <c r="BS29" s="490"/>
      <c r="BT29" s="490"/>
      <c r="BU29" s="490"/>
      <c r="BV29" s="490"/>
      <c r="BW29" s="490"/>
      <c r="BX29" s="490"/>
      <c r="BY29" s="455"/>
      <c r="BZ29" s="565"/>
      <c r="CA29" s="490"/>
      <c r="CB29" s="490"/>
      <c r="CC29" s="490"/>
      <c r="CD29" s="490"/>
      <c r="CE29" s="490"/>
      <c r="CF29" s="490"/>
      <c r="CG29" s="490"/>
      <c r="CH29" s="490"/>
      <c r="CI29" s="455"/>
      <c r="CJ29" s="565"/>
      <c r="CK29" s="490"/>
      <c r="CL29" s="490"/>
      <c r="CM29" s="490"/>
      <c r="CN29" s="490"/>
      <c r="CO29" s="490"/>
      <c r="CP29" s="490"/>
      <c r="CQ29" s="490"/>
      <c r="CR29" s="490"/>
      <c r="CS29" s="455"/>
      <c r="CT29" s="565"/>
      <c r="CU29" s="490"/>
      <c r="CV29" s="490"/>
      <c r="CW29" s="490"/>
      <c r="CX29" s="490"/>
      <c r="CY29" s="490"/>
      <c r="CZ29" s="490"/>
      <c r="DA29" s="490"/>
      <c r="DB29" s="490"/>
      <c r="DC29" s="455"/>
      <c r="DE29" s="491">
        <f t="shared" si="0"/>
        <v>0</v>
      </c>
      <c r="DF29" s="491">
        <f t="shared" si="1"/>
        <v>0</v>
      </c>
      <c r="DG29" s="491">
        <f t="shared" si="2"/>
        <v>0</v>
      </c>
      <c r="DH29" s="491">
        <f t="shared" si="3"/>
        <v>0</v>
      </c>
      <c r="DI29" s="491">
        <f t="shared" si="4"/>
        <v>0</v>
      </c>
      <c r="DJ29" s="570">
        <f t="shared" si="5"/>
        <v>0</v>
      </c>
      <c r="DK29" s="570">
        <f t="shared" si="6"/>
        <v>0</v>
      </c>
      <c r="DL29" s="491">
        <f t="shared" si="7"/>
        <v>0</v>
      </c>
      <c r="DM29" s="491">
        <f t="shared" si="8"/>
        <v>0</v>
      </c>
      <c r="DN29" s="491">
        <f t="shared" si="9"/>
        <v>0</v>
      </c>
      <c r="DP29" s="491">
        <v>4</v>
      </c>
      <c r="DQ29" s="491">
        <v>3</v>
      </c>
      <c r="DR29" s="491">
        <v>6.9</v>
      </c>
      <c r="DS29" s="491">
        <f t="shared" si="10"/>
        <v>0.89762709129044149</v>
      </c>
      <c r="DT29" s="491">
        <f t="shared" si="11"/>
        <v>2.7202941017470885</v>
      </c>
      <c r="DU29" s="491">
        <f t="shared" si="12"/>
        <v>0.26579715247804181</v>
      </c>
      <c r="DV29" s="491">
        <v>12</v>
      </c>
      <c r="DW29" s="491">
        <f t="shared" si="13"/>
        <v>1.1139433523068367</v>
      </c>
      <c r="DX29" s="491">
        <f t="shared" si="14"/>
        <v>3.5355339059327378</v>
      </c>
      <c r="DY29" s="491">
        <f t="shared" si="15"/>
        <v>0.35374160588967152</v>
      </c>
      <c r="DZ29" s="491">
        <v>6</v>
      </c>
      <c r="EA29" s="491">
        <f t="shared" si="16"/>
        <v>0.84509804001425681</v>
      </c>
      <c r="EB29" s="491">
        <f t="shared" si="17"/>
        <v>2.5495097567963922</v>
      </c>
      <c r="EC29" s="491">
        <f t="shared" si="18"/>
        <v>0.24746706317044773</v>
      </c>
      <c r="ED29" s="491">
        <v>6</v>
      </c>
      <c r="EE29" s="491">
        <f t="shared" si="19"/>
        <v>0.84509804001425681</v>
      </c>
      <c r="EF29" s="491">
        <f t="shared" si="20"/>
        <v>2.5495097567963922</v>
      </c>
      <c r="EG29" s="491">
        <f t="shared" si="21"/>
        <v>0.24746706317044773</v>
      </c>
      <c r="EH29" s="491">
        <v>0</v>
      </c>
      <c r="EI29" s="491">
        <f t="shared" si="22"/>
        <v>0</v>
      </c>
      <c r="EJ29" s="491">
        <f t="shared" si="23"/>
        <v>0.70710678118654757</v>
      </c>
      <c r="EK29" s="491">
        <f t="shared" si="24"/>
        <v>0</v>
      </c>
      <c r="EM29" s="465" t="s">
        <v>510</v>
      </c>
      <c r="EN29" s="446"/>
      <c r="EO29" s="446"/>
      <c r="EP29" s="446"/>
      <c r="EQ29" s="446"/>
      <c r="ER29" s="449"/>
      <c r="ES29" s="465">
        <v>11</v>
      </c>
      <c r="ET29" s="636">
        <v>6.3299999999999997E-3</v>
      </c>
      <c r="EU29" s="446" t="s">
        <v>57</v>
      </c>
      <c r="EV29" s="585">
        <f t="shared" si="27"/>
        <v>1.4682102205234804E-2</v>
      </c>
      <c r="EW29" s="446" t="str">
        <f t="shared" si="28"/>
        <v>e</v>
      </c>
      <c r="EX29" s="446"/>
      <c r="EY29" s="446"/>
      <c r="EZ29" s="449"/>
    </row>
    <row r="30" spans="1:156">
      <c r="A30" s="491" t="s">
        <v>263</v>
      </c>
      <c r="B30" s="491" t="s">
        <v>15</v>
      </c>
      <c r="C30" s="491">
        <v>16</v>
      </c>
      <c r="D30" s="491">
        <v>16</v>
      </c>
      <c r="E30" s="491"/>
      <c r="F30" s="491"/>
      <c r="G30" s="565"/>
      <c r="H30" s="490"/>
      <c r="I30" s="490"/>
      <c r="J30" s="490"/>
      <c r="K30" s="490"/>
      <c r="L30" s="490"/>
      <c r="M30" s="490"/>
      <c r="N30" s="490"/>
      <c r="O30" s="490"/>
      <c r="P30" s="455"/>
      <c r="Q30" s="565"/>
      <c r="R30" s="490"/>
      <c r="S30" s="490"/>
      <c r="T30" s="490"/>
      <c r="U30" s="490"/>
      <c r="V30" s="490"/>
      <c r="W30" s="490"/>
      <c r="X30" s="490"/>
      <c r="Y30" s="490"/>
      <c r="Z30" s="455"/>
      <c r="AA30" s="565"/>
      <c r="AB30" s="490"/>
      <c r="AC30" s="490"/>
      <c r="AD30" s="490"/>
      <c r="AE30" s="490"/>
      <c r="AF30" s="490"/>
      <c r="AG30" s="490"/>
      <c r="AH30" s="490"/>
      <c r="AI30" s="490"/>
      <c r="AJ30" s="455"/>
      <c r="AK30" s="565"/>
      <c r="AL30" s="490"/>
      <c r="AM30" s="490"/>
      <c r="AN30" s="490"/>
      <c r="AO30" s="490"/>
      <c r="AP30" s="490"/>
      <c r="AQ30" s="490"/>
      <c r="AR30" s="490"/>
      <c r="AS30" s="490"/>
      <c r="AT30" s="455"/>
      <c r="AU30" s="565"/>
      <c r="AV30" s="490"/>
      <c r="AW30" s="490"/>
      <c r="AX30" s="490"/>
      <c r="AY30" s="490"/>
      <c r="AZ30" s="490"/>
      <c r="BA30" s="490"/>
      <c r="BB30" s="490"/>
      <c r="BC30" s="490"/>
      <c r="BD30" s="455"/>
      <c r="BE30" s="491"/>
      <c r="BF30" s="565"/>
      <c r="BG30" s="490"/>
      <c r="BH30" s="490"/>
      <c r="BI30" s="490"/>
      <c r="BJ30" s="490"/>
      <c r="BK30" s="490"/>
      <c r="BL30" s="490"/>
      <c r="BM30" s="490"/>
      <c r="BN30" s="490"/>
      <c r="BO30" s="455"/>
      <c r="BP30" s="565"/>
      <c r="BQ30" s="490"/>
      <c r="BR30" s="490"/>
      <c r="BS30" s="490"/>
      <c r="BT30" s="490"/>
      <c r="BU30" s="490"/>
      <c r="BV30" s="490"/>
      <c r="BW30" s="490"/>
      <c r="BX30" s="490"/>
      <c r="BY30" s="455"/>
      <c r="BZ30" s="565"/>
      <c r="CA30" s="490"/>
      <c r="CB30" s="490"/>
      <c r="CC30" s="490"/>
      <c r="CD30" s="490"/>
      <c r="CE30" s="490"/>
      <c r="CF30" s="490"/>
      <c r="CG30" s="490"/>
      <c r="CH30" s="490"/>
      <c r="CI30" s="455"/>
      <c r="CJ30" s="565"/>
      <c r="CK30" s="490"/>
      <c r="CL30" s="490"/>
      <c r="CM30" s="490"/>
      <c r="CN30" s="490"/>
      <c r="CO30" s="490"/>
      <c r="CP30" s="490"/>
      <c r="CQ30" s="490"/>
      <c r="CR30" s="490"/>
      <c r="CS30" s="455"/>
      <c r="CT30" s="565"/>
      <c r="CU30" s="490"/>
      <c r="CV30" s="490"/>
      <c r="CW30" s="490"/>
      <c r="CX30" s="490"/>
      <c r="CY30" s="490"/>
      <c r="CZ30" s="490"/>
      <c r="DA30" s="490"/>
      <c r="DB30" s="490"/>
      <c r="DC30" s="455"/>
      <c r="DE30" s="491">
        <f t="shared" si="0"/>
        <v>0</v>
      </c>
      <c r="DF30" s="491">
        <f t="shared" si="1"/>
        <v>0</v>
      </c>
      <c r="DG30" s="491">
        <f t="shared" si="2"/>
        <v>0</v>
      </c>
      <c r="DH30" s="491">
        <f t="shared" si="3"/>
        <v>0</v>
      </c>
      <c r="DI30" s="491">
        <f t="shared" si="4"/>
        <v>0</v>
      </c>
      <c r="DJ30" s="570">
        <f t="shared" si="5"/>
        <v>0</v>
      </c>
      <c r="DK30" s="570">
        <f t="shared" si="6"/>
        <v>0</v>
      </c>
      <c r="DL30" s="491">
        <f t="shared" si="7"/>
        <v>0</v>
      </c>
      <c r="DM30" s="491">
        <f t="shared" si="8"/>
        <v>0</v>
      </c>
      <c r="DN30" s="491">
        <f t="shared" si="9"/>
        <v>0</v>
      </c>
      <c r="DP30" s="491">
        <v>4</v>
      </c>
      <c r="DQ30" s="491">
        <v>4</v>
      </c>
      <c r="DR30" s="491">
        <v>1.7</v>
      </c>
      <c r="DS30" s="491">
        <f t="shared" si="10"/>
        <v>0.43136376415898736</v>
      </c>
      <c r="DT30" s="491">
        <f t="shared" si="11"/>
        <v>1.4832396974191326</v>
      </c>
      <c r="DU30" s="491">
        <f t="shared" si="12"/>
        <v>0.13075632458015415</v>
      </c>
      <c r="DV30" s="491">
        <v>16</v>
      </c>
      <c r="DW30" s="491">
        <f t="shared" si="13"/>
        <v>1.2304489213782739</v>
      </c>
      <c r="DX30" s="491">
        <f t="shared" si="14"/>
        <v>4.0620192023179804</v>
      </c>
      <c r="DY30" s="491">
        <f t="shared" si="15"/>
        <v>0.41151684606748801</v>
      </c>
      <c r="DZ30" s="491">
        <v>14.000000000000002</v>
      </c>
      <c r="EA30" s="491">
        <f t="shared" si="16"/>
        <v>1.1760912590556813</v>
      </c>
      <c r="EB30" s="491">
        <f t="shared" si="17"/>
        <v>3.8078865529319543</v>
      </c>
      <c r="EC30" s="491">
        <f t="shared" si="18"/>
        <v>0.38349700393093333</v>
      </c>
      <c r="ED30" s="491">
        <v>2</v>
      </c>
      <c r="EE30" s="491">
        <f t="shared" si="19"/>
        <v>0.47712125471966244</v>
      </c>
      <c r="EF30" s="491">
        <f t="shared" si="20"/>
        <v>1.5811388300841898</v>
      </c>
      <c r="EG30" s="491">
        <f t="shared" si="21"/>
        <v>0.14189705460416391</v>
      </c>
      <c r="EH30" s="491">
        <v>0</v>
      </c>
      <c r="EI30" s="491">
        <f t="shared" si="22"/>
        <v>0</v>
      </c>
      <c r="EJ30" s="491">
        <f t="shared" si="23"/>
        <v>0.70710678118654757</v>
      </c>
      <c r="EK30" s="491">
        <f t="shared" si="24"/>
        <v>0</v>
      </c>
      <c r="EM30" s="465"/>
      <c r="EN30" s="446"/>
      <c r="EO30" s="446"/>
      <c r="EP30" s="446"/>
      <c r="EQ30" s="446"/>
      <c r="ER30" s="449"/>
      <c r="ES30" s="465"/>
      <c r="ET30" s="446"/>
      <c r="EU30" s="630" t="s">
        <v>438</v>
      </c>
      <c r="EV30" s="586" t="s">
        <v>491</v>
      </c>
      <c r="EW30" s="446"/>
      <c r="EX30" s="446"/>
      <c r="EY30" s="446"/>
      <c r="EZ30" s="449"/>
    </row>
    <row r="31" spans="1:156">
      <c r="A31" s="491" t="s">
        <v>263</v>
      </c>
      <c r="B31" s="491" t="s">
        <v>15</v>
      </c>
      <c r="C31" s="491">
        <v>17</v>
      </c>
      <c r="D31" s="491">
        <v>17</v>
      </c>
      <c r="E31" s="491"/>
      <c r="F31" s="491"/>
      <c r="G31" s="565"/>
      <c r="H31" s="490"/>
      <c r="I31" s="490"/>
      <c r="J31" s="490"/>
      <c r="K31" s="490"/>
      <c r="L31" s="490"/>
      <c r="M31" s="490"/>
      <c r="N31" s="490"/>
      <c r="O31" s="490"/>
      <c r="P31" s="455"/>
      <c r="Q31" s="565"/>
      <c r="R31" s="490"/>
      <c r="S31" s="490"/>
      <c r="T31" s="490"/>
      <c r="U31" s="490"/>
      <c r="V31" s="490"/>
      <c r="W31" s="490"/>
      <c r="X31" s="490"/>
      <c r="Y31" s="490"/>
      <c r="Z31" s="455"/>
      <c r="AA31" s="565"/>
      <c r="AB31" s="490"/>
      <c r="AC31" s="490"/>
      <c r="AD31" s="490"/>
      <c r="AE31" s="490"/>
      <c r="AF31" s="490"/>
      <c r="AG31" s="490"/>
      <c r="AH31" s="490"/>
      <c r="AI31" s="490"/>
      <c r="AJ31" s="455"/>
      <c r="AK31" s="565"/>
      <c r="AL31" s="490"/>
      <c r="AM31" s="490"/>
      <c r="AN31" s="490"/>
      <c r="AO31" s="490"/>
      <c r="AP31" s="490"/>
      <c r="AQ31" s="490"/>
      <c r="AR31" s="490"/>
      <c r="AS31" s="490"/>
      <c r="AT31" s="455"/>
      <c r="AU31" s="565"/>
      <c r="AV31" s="490"/>
      <c r="AW31" s="490"/>
      <c r="AX31" s="490"/>
      <c r="AY31" s="490"/>
      <c r="AZ31" s="490"/>
      <c r="BA31" s="490"/>
      <c r="BB31" s="490"/>
      <c r="BC31" s="490"/>
      <c r="BD31" s="455"/>
      <c r="BE31" s="491"/>
      <c r="BF31" s="565"/>
      <c r="BG31" s="490"/>
      <c r="BH31" s="490"/>
      <c r="BI31" s="490"/>
      <c r="BJ31" s="490"/>
      <c r="BK31" s="490"/>
      <c r="BL31" s="490"/>
      <c r="BM31" s="490"/>
      <c r="BN31" s="490"/>
      <c r="BO31" s="455"/>
      <c r="BP31" s="565"/>
      <c r="BQ31" s="490"/>
      <c r="BR31" s="490"/>
      <c r="BS31" s="490"/>
      <c r="BT31" s="490"/>
      <c r="BU31" s="490"/>
      <c r="BV31" s="490"/>
      <c r="BW31" s="490"/>
      <c r="BX31" s="490"/>
      <c r="BY31" s="455"/>
      <c r="BZ31" s="565"/>
      <c r="CA31" s="490"/>
      <c r="CB31" s="490"/>
      <c r="CC31" s="490"/>
      <c r="CD31" s="490"/>
      <c r="CE31" s="490"/>
      <c r="CF31" s="490"/>
      <c r="CG31" s="490"/>
      <c r="CH31" s="490"/>
      <c r="CI31" s="455"/>
      <c r="CJ31" s="565"/>
      <c r="CK31" s="490"/>
      <c r="CL31" s="490"/>
      <c r="CM31" s="490"/>
      <c r="CN31" s="490"/>
      <c r="CO31" s="490"/>
      <c r="CP31" s="490"/>
      <c r="CQ31" s="490"/>
      <c r="CR31" s="490"/>
      <c r="CS31" s="455"/>
      <c r="CT31" s="565"/>
      <c r="CU31" s="490"/>
      <c r="CV31" s="490"/>
      <c r="CW31" s="490"/>
      <c r="CX31" s="490"/>
      <c r="CY31" s="490"/>
      <c r="CZ31" s="490"/>
      <c r="DA31" s="490"/>
      <c r="DB31" s="490"/>
      <c r="DC31" s="455"/>
      <c r="DE31" s="491">
        <f t="shared" si="0"/>
        <v>0</v>
      </c>
      <c r="DF31" s="491">
        <f t="shared" si="1"/>
        <v>0</v>
      </c>
      <c r="DG31" s="491">
        <f t="shared" si="2"/>
        <v>0</v>
      </c>
      <c r="DH31" s="491">
        <f t="shared" si="3"/>
        <v>0</v>
      </c>
      <c r="DI31" s="491">
        <f t="shared" si="4"/>
        <v>0</v>
      </c>
      <c r="DJ31" s="570">
        <f t="shared" si="5"/>
        <v>0</v>
      </c>
      <c r="DK31" s="570">
        <f t="shared" si="6"/>
        <v>0</v>
      </c>
      <c r="DL31" s="491">
        <f t="shared" si="7"/>
        <v>0</v>
      </c>
      <c r="DM31" s="491">
        <f t="shared" si="8"/>
        <v>0</v>
      </c>
      <c r="DN31" s="491">
        <f t="shared" si="9"/>
        <v>0</v>
      </c>
      <c r="DP31" s="491">
        <v>5</v>
      </c>
      <c r="DQ31" s="491">
        <v>1</v>
      </c>
      <c r="DR31" s="491">
        <v>0</v>
      </c>
      <c r="DS31" s="491">
        <f t="shared" si="10"/>
        <v>0</v>
      </c>
      <c r="DT31" s="491">
        <f t="shared" si="11"/>
        <v>0.70710678118654757</v>
      </c>
      <c r="DU31" s="491">
        <f t="shared" si="12"/>
        <v>0</v>
      </c>
      <c r="DV31" s="491">
        <v>0</v>
      </c>
      <c r="DW31" s="491">
        <f t="shared" si="13"/>
        <v>0</v>
      </c>
      <c r="DX31" s="491">
        <f t="shared" si="14"/>
        <v>0.70710678118654757</v>
      </c>
      <c r="DY31" s="491">
        <f t="shared" si="15"/>
        <v>0</v>
      </c>
      <c r="DZ31" s="491">
        <v>0</v>
      </c>
      <c r="EA31" s="491">
        <f t="shared" si="16"/>
        <v>0</v>
      </c>
      <c r="EB31" s="491">
        <f t="shared" si="17"/>
        <v>0.70710678118654757</v>
      </c>
      <c r="EC31" s="491">
        <f t="shared" si="18"/>
        <v>0</v>
      </c>
      <c r="ED31" s="491">
        <v>0</v>
      </c>
      <c r="EE31" s="491">
        <f t="shared" si="19"/>
        <v>0</v>
      </c>
      <c r="EF31" s="491">
        <f t="shared" si="20"/>
        <v>0.70710678118654757</v>
      </c>
      <c r="EG31" s="491">
        <f t="shared" si="21"/>
        <v>0</v>
      </c>
      <c r="EH31" s="491">
        <v>0</v>
      </c>
      <c r="EI31" s="491">
        <f t="shared" si="22"/>
        <v>0</v>
      </c>
      <c r="EJ31" s="491">
        <f t="shared" si="23"/>
        <v>0.70710678118654757</v>
      </c>
      <c r="EK31" s="491">
        <f t="shared" si="24"/>
        <v>0</v>
      </c>
      <c r="EM31" s="465" t="s">
        <v>511</v>
      </c>
      <c r="EN31" s="446"/>
      <c r="EO31" s="446"/>
      <c r="EP31" s="446"/>
      <c r="EQ31" s="446"/>
      <c r="ER31" s="449"/>
      <c r="EU31" s="630" t="s">
        <v>439</v>
      </c>
      <c r="EV31" s="446" t="s">
        <v>492</v>
      </c>
      <c r="EZ31" s="449"/>
    </row>
    <row r="32" spans="1:156">
      <c r="A32" s="491" t="s">
        <v>263</v>
      </c>
      <c r="B32" s="491" t="s">
        <v>15</v>
      </c>
      <c r="C32" s="491">
        <v>18</v>
      </c>
      <c r="D32" s="491">
        <v>18</v>
      </c>
      <c r="E32" s="491"/>
      <c r="F32" s="491"/>
      <c r="G32" s="565"/>
      <c r="H32" s="490"/>
      <c r="I32" s="490"/>
      <c r="J32" s="490"/>
      <c r="K32" s="490"/>
      <c r="L32" s="490"/>
      <c r="M32" s="490"/>
      <c r="N32" s="490"/>
      <c r="O32" s="490"/>
      <c r="P32" s="455"/>
      <c r="Q32" s="565"/>
      <c r="R32" s="490"/>
      <c r="S32" s="490"/>
      <c r="T32" s="490"/>
      <c r="U32" s="490"/>
      <c r="V32" s="490"/>
      <c r="W32" s="490"/>
      <c r="X32" s="490"/>
      <c r="Y32" s="490"/>
      <c r="Z32" s="455"/>
      <c r="AA32" s="565"/>
      <c r="AB32" s="490"/>
      <c r="AC32" s="490"/>
      <c r="AD32" s="490"/>
      <c r="AE32" s="490"/>
      <c r="AF32" s="490"/>
      <c r="AG32" s="490"/>
      <c r="AH32" s="490"/>
      <c r="AI32" s="490"/>
      <c r="AJ32" s="455"/>
      <c r="AK32" s="565"/>
      <c r="AL32" s="490"/>
      <c r="AM32" s="490"/>
      <c r="AN32" s="490"/>
      <c r="AO32" s="490"/>
      <c r="AP32" s="490"/>
      <c r="AQ32" s="490"/>
      <c r="AR32" s="490"/>
      <c r="AS32" s="490"/>
      <c r="AT32" s="455"/>
      <c r="AU32" s="565"/>
      <c r="AV32" s="490"/>
      <c r="AW32" s="490"/>
      <c r="AX32" s="490"/>
      <c r="AY32" s="490"/>
      <c r="AZ32" s="490"/>
      <c r="BA32" s="490"/>
      <c r="BB32" s="490"/>
      <c r="BC32" s="490"/>
      <c r="BD32" s="455"/>
      <c r="BE32" s="491"/>
      <c r="BF32" s="565"/>
      <c r="BG32" s="490"/>
      <c r="BH32" s="490"/>
      <c r="BI32" s="490"/>
      <c r="BJ32" s="490"/>
      <c r="BK32" s="490"/>
      <c r="BL32" s="490"/>
      <c r="BM32" s="490"/>
      <c r="BN32" s="490"/>
      <c r="BO32" s="455"/>
      <c r="BP32" s="565"/>
      <c r="BQ32" s="490"/>
      <c r="BR32" s="490"/>
      <c r="BS32" s="490"/>
      <c r="BT32" s="490"/>
      <c r="BU32" s="490"/>
      <c r="BV32" s="490"/>
      <c r="BW32" s="490"/>
      <c r="BX32" s="490"/>
      <c r="BY32" s="455"/>
      <c r="BZ32" s="565"/>
      <c r="CA32" s="490"/>
      <c r="CB32" s="490"/>
      <c r="CC32" s="490"/>
      <c r="CD32" s="490"/>
      <c r="CE32" s="490"/>
      <c r="CF32" s="490"/>
      <c r="CG32" s="490"/>
      <c r="CH32" s="490"/>
      <c r="CI32" s="455"/>
      <c r="CJ32" s="565"/>
      <c r="CK32" s="490"/>
      <c r="CL32" s="490"/>
      <c r="CM32" s="490"/>
      <c r="CN32" s="490"/>
      <c r="CO32" s="490"/>
      <c r="CP32" s="490"/>
      <c r="CQ32" s="490"/>
      <c r="CR32" s="490"/>
      <c r="CS32" s="455"/>
      <c r="CT32" s="565"/>
      <c r="CU32" s="490"/>
      <c r="CV32" s="490"/>
      <c r="CW32" s="490"/>
      <c r="CX32" s="490"/>
      <c r="CY32" s="490"/>
      <c r="CZ32" s="490"/>
      <c r="DA32" s="490"/>
      <c r="DB32" s="490"/>
      <c r="DC32" s="455"/>
      <c r="DE32" s="491">
        <f t="shared" si="0"/>
        <v>0</v>
      </c>
      <c r="DF32" s="491">
        <f t="shared" si="1"/>
        <v>0</v>
      </c>
      <c r="DG32" s="491">
        <f t="shared" si="2"/>
        <v>0</v>
      </c>
      <c r="DH32" s="491">
        <f t="shared" si="3"/>
        <v>0</v>
      </c>
      <c r="DI32" s="491">
        <f t="shared" si="4"/>
        <v>0</v>
      </c>
      <c r="DJ32" s="570">
        <f t="shared" si="5"/>
        <v>0</v>
      </c>
      <c r="DK32" s="570">
        <f t="shared" si="6"/>
        <v>0</v>
      </c>
      <c r="DL32" s="491">
        <f t="shared" si="7"/>
        <v>0</v>
      </c>
      <c r="DM32" s="491">
        <f t="shared" si="8"/>
        <v>0</v>
      </c>
      <c r="DN32" s="491">
        <f t="shared" si="9"/>
        <v>0</v>
      </c>
      <c r="DP32" s="491">
        <v>5</v>
      </c>
      <c r="DQ32" s="491">
        <v>2</v>
      </c>
      <c r="DR32" s="491">
        <v>1.8</v>
      </c>
      <c r="DS32" s="491">
        <f t="shared" si="10"/>
        <v>0.44715803134221921</v>
      </c>
      <c r="DT32" s="491">
        <f t="shared" si="11"/>
        <v>1.51657508881031</v>
      </c>
      <c r="DU32" s="491">
        <f t="shared" si="12"/>
        <v>0.13456986643727625</v>
      </c>
      <c r="DV32" s="491">
        <v>6</v>
      </c>
      <c r="DW32" s="491">
        <f t="shared" si="13"/>
        <v>0.84509804001425681</v>
      </c>
      <c r="DX32" s="491">
        <f t="shared" si="14"/>
        <v>2.5495097567963922</v>
      </c>
      <c r="DY32" s="491">
        <f t="shared" si="15"/>
        <v>0.24746706317044773</v>
      </c>
      <c r="DZ32" s="491">
        <v>4</v>
      </c>
      <c r="EA32" s="491">
        <f t="shared" si="16"/>
        <v>0.69897000433601886</v>
      </c>
      <c r="EB32" s="491">
        <f t="shared" si="17"/>
        <v>2.1213203435596424</v>
      </c>
      <c r="EC32" s="491">
        <f t="shared" si="18"/>
        <v>0.20135792079033082</v>
      </c>
      <c r="ED32" s="491">
        <v>2</v>
      </c>
      <c r="EE32" s="491">
        <f t="shared" si="19"/>
        <v>0.47712125471966244</v>
      </c>
      <c r="EF32" s="491">
        <f t="shared" si="20"/>
        <v>1.5811388300841898</v>
      </c>
      <c r="EG32" s="491">
        <f t="shared" si="21"/>
        <v>0.14189705460416391</v>
      </c>
      <c r="EH32" s="491">
        <v>0</v>
      </c>
      <c r="EI32" s="491">
        <f t="shared" si="22"/>
        <v>0</v>
      </c>
      <c r="EJ32" s="491">
        <f t="shared" si="23"/>
        <v>0.70710678118654757</v>
      </c>
      <c r="EK32" s="491">
        <f t="shared" si="24"/>
        <v>0</v>
      </c>
      <c r="EM32" s="465"/>
      <c r="EN32" s="446"/>
      <c r="EO32" s="446"/>
      <c r="EP32" s="446"/>
      <c r="EQ32" s="446"/>
      <c r="ER32" s="449"/>
      <c r="EZ32" s="449"/>
    </row>
    <row r="33" spans="1:156">
      <c r="A33" s="491" t="s">
        <v>263</v>
      </c>
      <c r="B33" s="491" t="s">
        <v>15</v>
      </c>
      <c r="C33" s="491">
        <v>19</v>
      </c>
      <c r="D33" s="491">
        <v>19</v>
      </c>
      <c r="E33" s="491"/>
      <c r="F33" s="491"/>
      <c r="G33" s="565"/>
      <c r="H33" s="490"/>
      <c r="I33" s="490"/>
      <c r="J33" s="490"/>
      <c r="K33" s="490"/>
      <c r="L33" s="490"/>
      <c r="M33" s="490"/>
      <c r="N33" s="490"/>
      <c r="O33" s="490"/>
      <c r="P33" s="455"/>
      <c r="Q33" s="565"/>
      <c r="R33" s="490"/>
      <c r="S33" s="490"/>
      <c r="T33" s="490"/>
      <c r="U33" s="490"/>
      <c r="V33" s="490"/>
      <c r="W33" s="490"/>
      <c r="X33" s="490"/>
      <c r="Y33" s="490"/>
      <c r="Z33" s="455"/>
      <c r="AA33" s="565"/>
      <c r="AB33" s="490"/>
      <c r="AC33" s="490"/>
      <c r="AD33" s="490"/>
      <c r="AE33" s="490"/>
      <c r="AF33" s="490"/>
      <c r="AG33" s="490"/>
      <c r="AH33" s="490"/>
      <c r="AI33" s="490"/>
      <c r="AJ33" s="455"/>
      <c r="AK33" s="565"/>
      <c r="AL33" s="490"/>
      <c r="AM33" s="490"/>
      <c r="AN33" s="490"/>
      <c r="AO33" s="490"/>
      <c r="AP33" s="490"/>
      <c r="AQ33" s="490"/>
      <c r="AR33" s="490"/>
      <c r="AS33" s="490"/>
      <c r="AT33" s="455"/>
      <c r="AU33" s="565"/>
      <c r="AV33" s="490"/>
      <c r="AW33" s="490"/>
      <c r="AX33" s="490"/>
      <c r="AY33" s="490"/>
      <c r="AZ33" s="490"/>
      <c r="BA33" s="490"/>
      <c r="BB33" s="490"/>
      <c r="BC33" s="490"/>
      <c r="BD33" s="455"/>
      <c r="BE33" s="491"/>
      <c r="BF33" s="565"/>
      <c r="BG33" s="490"/>
      <c r="BH33" s="490"/>
      <c r="BI33" s="490"/>
      <c r="BJ33" s="490"/>
      <c r="BK33" s="490"/>
      <c r="BL33" s="490"/>
      <c r="BM33" s="490"/>
      <c r="BN33" s="490"/>
      <c r="BO33" s="455"/>
      <c r="BP33" s="565"/>
      <c r="BQ33" s="490"/>
      <c r="BR33" s="490"/>
      <c r="BS33" s="490"/>
      <c r="BT33" s="490"/>
      <c r="BU33" s="490"/>
      <c r="BV33" s="490"/>
      <c r="BW33" s="490"/>
      <c r="BX33" s="490"/>
      <c r="BY33" s="455"/>
      <c r="BZ33" s="565"/>
      <c r="CA33" s="490"/>
      <c r="CB33" s="490"/>
      <c r="CC33" s="490"/>
      <c r="CD33" s="490"/>
      <c r="CE33" s="490"/>
      <c r="CF33" s="490"/>
      <c r="CG33" s="490"/>
      <c r="CH33" s="490"/>
      <c r="CI33" s="455"/>
      <c r="CJ33" s="565"/>
      <c r="CK33" s="490"/>
      <c r="CL33" s="490"/>
      <c r="CM33" s="490"/>
      <c r="CN33" s="490"/>
      <c r="CO33" s="490"/>
      <c r="CP33" s="490"/>
      <c r="CQ33" s="490"/>
      <c r="CR33" s="490"/>
      <c r="CS33" s="455"/>
      <c r="CT33" s="565"/>
      <c r="CU33" s="490"/>
      <c r="CV33" s="490"/>
      <c r="CW33" s="490"/>
      <c r="CX33" s="490"/>
      <c r="CY33" s="490"/>
      <c r="CZ33" s="490"/>
      <c r="DA33" s="490"/>
      <c r="DB33" s="490"/>
      <c r="DC33" s="455"/>
      <c r="DE33" s="491">
        <f t="shared" si="0"/>
        <v>0</v>
      </c>
      <c r="DF33" s="491">
        <f t="shared" si="1"/>
        <v>0</v>
      </c>
      <c r="DG33" s="491">
        <f t="shared" si="2"/>
        <v>0</v>
      </c>
      <c r="DH33" s="491">
        <f t="shared" si="3"/>
        <v>0</v>
      </c>
      <c r="DI33" s="491">
        <f t="shared" si="4"/>
        <v>0</v>
      </c>
      <c r="DJ33" s="570">
        <f t="shared" si="5"/>
        <v>0</v>
      </c>
      <c r="DK33" s="570">
        <f t="shared" si="6"/>
        <v>0</v>
      </c>
      <c r="DL33" s="491">
        <f t="shared" si="7"/>
        <v>0</v>
      </c>
      <c r="DM33" s="491">
        <f t="shared" si="8"/>
        <v>0</v>
      </c>
      <c r="DN33" s="491">
        <f t="shared" si="9"/>
        <v>0</v>
      </c>
      <c r="DP33" s="491">
        <v>5</v>
      </c>
      <c r="DQ33" s="491">
        <v>3</v>
      </c>
      <c r="DR33" s="491">
        <v>0</v>
      </c>
      <c r="DS33" s="491">
        <f t="shared" si="10"/>
        <v>0</v>
      </c>
      <c r="DT33" s="491">
        <f t="shared" si="11"/>
        <v>0.70710678118654757</v>
      </c>
      <c r="DU33" s="491">
        <f t="shared" si="12"/>
        <v>0</v>
      </c>
      <c r="DV33" s="491">
        <v>0</v>
      </c>
      <c r="DW33" s="491">
        <f t="shared" si="13"/>
        <v>0</v>
      </c>
      <c r="DX33" s="491">
        <f t="shared" si="14"/>
        <v>0.70710678118654757</v>
      </c>
      <c r="DY33" s="491">
        <f t="shared" si="15"/>
        <v>0</v>
      </c>
      <c r="DZ33" s="491">
        <v>0</v>
      </c>
      <c r="EA33" s="491">
        <f t="shared" si="16"/>
        <v>0</v>
      </c>
      <c r="EB33" s="491">
        <f t="shared" si="17"/>
        <v>0.70710678118654757</v>
      </c>
      <c r="EC33" s="491">
        <f t="shared" si="18"/>
        <v>0</v>
      </c>
      <c r="ED33" s="491">
        <v>0</v>
      </c>
      <c r="EE33" s="491">
        <f t="shared" si="19"/>
        <v>0</v>
      </c>
      <c r="EF33" s="491">
        <f t="shared" si="20"/>
        <v>0.70710678118654757</v>
      </c>
      <c r="EG33" s="491">
        <f t="shared" si="21"/>
        <v>0</v>
      </c>
      <c r="EH33" s="491">
        <v>0</v>
      </c>
      <c r="EI33" s="491">
        <f t="shared" si="22"/>
        <v>0</v>
      </c>
      <c r="EJ33" s="491">
        <f t="shared" si="23"/>
        <v>0.70710678118654757</v>
      </c>
      <c r="EK33" s="491">
        <f t="shared" si="24"/>
        <v>0</v>
      </c>
      <c r="EM33" s="465" t="s">
        <v>352</v>
      </c>
      <c r="EN33" s="446"/>
      <c r="EO33" s="446"/>
      <c r="EP33" s="446"/>
      <c r="EQ33" s="446"/>
      <c r="ER33" s="449"/>
      <c r="EZ33" s="449"/>
    </row>
    <row r="34" spans="1:156">
      <c r="A34" s="491">
        <v>11</v>
      </c>
      <c r="B34" s="491">
        <v>2</v>
      </c>
      <c r="C34" s="491">
        <v>20</v>
      </c>
      <c r="D34" s="491">
        <v>20</v>
      </c>
      <c r="E34" s="491"/>
      <c r="F34" s="491"/>
      <c r="G34" s="565">
        <v>2</v>
      </c>
      <c r="H34" s="490">
        <v>0</v>
      </c>
      <c r="I34" s="490">
        <v>0</v>
      </c>
      <c r="J34" s="490">
        <v>0</v>
      </c>
      <c r="K34" s="490">
        <v>0</v>
      </c>
      <c r="L34" s="490">
        <v>0</v>
      </c>
      <c r="M34" s="490">
        <v>0</v>
      </c>
      <c r="N34" s="490">
        <v>0</v>
      </c>
      <c r="O34" s="490">
        <v>0</v>
      </c>
      <c r="P34" s="455">
        <v>0</v>
      </c>
      <c r="Q34" s="565">
        <v>0</v>
      </c>
      <c r="R34" s="490">
        <v>0</v>
      </c>
      <c r="S34" s="490">
        <v>0</v>
      </c>
      <c r="T34" s="490">
        <v>0</v>
      </c>
      <c r="U34" s="490">
        <v>0</v>
      </c>
      <c r="V34" s="490">
        <v>0</v>
      </c>
      <c r="W34" s="490">
        <v>0</v>
      </c>
      <c r="X34" s="490">
        <v>0</v>
      </c>
      <c r="Y34" s="490">
        <v>0</v>
      </c>
      <c r="Z34" s="455">
        <v>0</v>
      </c>
      <c r="AA34" s="565">
        <v>0</v>
      </c>
      <c r="AB34" s="490">
        <v>0</v>
      </c>
      <c r="AC34" s="490">
        <v>0</v>
      </c>
      <c r="AD34" s="490">
        <v>0</v>
      </c>
      <c r="AE34" s="490">
        <v>0</v>
      </c>
      <c r="AF34" s="490">
        <v>0</v>
      </c>
      <c r="AG34" s="490">
        <v>0</v>
      </c>
      <c r="AH34" s="490">
        <v>0</v>
      </c>
      <c r="AI34" s="490">
        <v>0</v>
      </c>
      <c r="AJ34" s="455">
        <v>0</v>
      </c>
      <c r="AK34" s="565">
        <v>0</v>
      </c>
      <c r="AL34" s="490">
        <v>0</v>
      </c>
      <c r="AM34" s="490">
        <v>0</v>
      </c>
      <c r="AN34" s="490">
        <v>0</v>
      </c>
      <c r="AO34" s="490">
        <v>0</v>
      </c>
      <c r="AP34" s="490">
        <v>0</v>
      </c>
      <c r="AQ34" s="490">
        <v>0</v>
      </c>
      <c r="AR34" s="490">
        <v>0</v>
      </c>
      <c r="AS34" s="490">
        <v>0</v>
      </c>
      <c r="AT34" s="455">
        <v>0</v>
      </c>
      <c r="AU34" s="565">
        <v>1</v>
      </c>
      <c r="AV34" s="490">
        <v>0</v>
      </c>
      <c r="AW34" s="490">
        <v>0</v>
      </c>
      <c r="AX34" s="490">
        <v>0</v>
      </c>
      <c r="AY34" s="490">
        <v>0</v>
      </c>
      <c r="AZ34" s="490">
        <v>0</v>
      </c>
      <c r="BA34" s="490">
        <v>0</v>
      </c>
      <c r="BB34" s="490">
        <v>0</v>
      </c>
      <c r="BC34" s="490">
        <v>0</v>
      </c>
      <c r="BD34" s="455">
        <v>0</v>
      </c>
      <c r="BE34" s="491"/>
      <c r="BF34" s="565">
        <v>3</v>
      </c>
      <c r="BG34" s="490">
        <v>0</v>
      </c>
      <c r="BH34" s="490">
        <v>0</v>
      </c>
      <c r="BI34" s="490">
        <v>0</v>
      </c>
      <c r="BJ34" s="490">
        <v>0</v>
      </c>
      <c r="BK34" s="490">
        <v>0</v>
      </c>
      <c r="BL34" s="490">
        <v>0</v>
      </c>
      <c r="BM34" s="490">
        <v>0</v>
      </c>
      <c r="BN34" s="490">
        <v>0</v>
      </c>
      <c r="BO34" s="455">
        <v>0</v>
      </c>
      <c r="BP34" s="565">
        <v>0</v>
      </c>
      <c r="BQ34" s="490">
        <v>0</v>
      </c>
      <c r="BR34" s="490">
        <v>0</v>
      </c>
      <c r="BS34" s="490">
        <v>0</v>
      </c>
      <c r="BT34" s="490">
        <v>0</v>
      </c>
      <c r="BU34" s="490">
        <v>0</v>
      </c>
      <c r="BV34" s="490">
        <v>0</v>
      </c>
      <c r="BW34" s="490">
        <v>0</v>
      </c>
      <c r="BX34" s="490">
        <v>0</v>
      </c>
      <c r="BY34" s="455">
        <v>0</v>
      </c>
      <c r="BZ34" s="565">
        <v>0</v>
      </c>
      <c r="CA34" s="490">
        <v>0</v>
      </c>
      <c r="CB34" s="490">
        <v>0</v>
      </c>
      <c r="CC34" s="490">
        <v>0</v>
      </c>
      <c r="CD34" s="490">
        <v>0</v>
      </c>
      <c r="CE34" s="490">
        <v>0</v>
      </c>
      <c r="CF34" s="490">
        <v>0</v>
      </c>
      <c r="CG34" s="490">
        <v>0</v>
      </c>
      <c r="CH34" s="490">
        <v>0</v>
      </c>
      <c r="CI34" s="455">
        <v>0</v>
      </c>
      <c r="CJ34" s="565">
        <v>0</v>
      </c>
      <c r="CK34" s="490">
        <v>0</v>
      </c>
      <c r="CL34" s="490">
        <v>0</v>
      </c>
      <c r="CM34" s="490">
        <v>0</v>
      </c>
      <c r="CN34" s="490">
        <v>0</v>
      </c>
      <c r="CO34" s="490">
        <v>0</v>
      </c>
      <c r="CP34" s="490">
        <v>0</v>
      </c>
      <c r="CQ34" s="490">
        <v>0</v>
      </c>
      <c r="CR34" s="490">
        <v>0</v>
      </c>
      <c r="CS34" s="455">
        <v>0</v>
      </c>
      <c r="CT34" s="565">
        <v>1</v>
      </c>
      <c r="CU34" s="490">
        <v>0</v>
      </c>
      <c r="CV34" s="490">
        <v>0</v>
      </c>
      <c r="CW34" s="490">
        <v>0</v>
      </c>
      <c r="CX34" s="490">
        <v>0</v>
      </c>
      <c r="CY34" s="490">
        <v>0</v>
      </c>
      <c r="CZ34" s="490">
        <v>0</v>
      </c>
      <c r="DA34" s="490">
        <v>0</v>
      </c>
      <c r="DB34" s="490">
        <v>0</v>
      </c>
      <c r="DC34" s="455">
        <v>0</v>
      </c>
      <c r="DE34" s="491">
        <f t="shared" si="0"/>
        <v>1</v>
      </c>
      <c r="DF34" s="491">
        <f t="shared" si="1"/>
        <v>0</v>
      </c>
      <c r="DG34" s="491">
        <f t="shared" si="2"/>
        <v>0</v>
      </c>
      <c r="DH34" s="491">
        <f t="shared" si="3"/>
        <v>0</v>
      </c>
      <c r="DI34" s="491">
        <f t="shared" si="4"/>
        <v>1</v>
      </c>
      <c r="DJ34" s="570">
        <f t="shared" si="5"/>
        <v>0.06</v>
      </c>
      <c r="DK34" s="570">
        <f t="shared" si="6"/>
        <v>4</v>
      </c>
      <c r="DL34" s="491">
        <f t="shared" si="7"/>
        <v>2</v>
      </c>
      <c r="DM34" s="491">
        <f t="shared" si="8"/>
        <v>0</v>
      </c>
      <c r="DN34" s="491">
        <f t="shared" si="9"/>
        <v>2</v>
      </c>
      <c r="DP34" s="491">
        <v>5</v>
      </c>
      <c r="DQ34" s="491">
        <v>4</v>
      </c>
      <c r="DR34" s="491">
        <v>0</v>
      </c>
      <c r="DS34" s="491">
        <f t="shared" si="10"/>
        <v>0</v>
      </c>
      <c r="DT34" s="491">
        <f t="shared" si="11"/>
        <v>0.70710678118654757</v>
      </c>
      <c r="DU34" s="491">
        <f t="shared" si="12"/>
        <v>0</v>
      </c>
      <c r="DV34" s="491">
        <v>0</v>
      </c>
      <c r="DW34" s="491">
        <f t="shared" si="13"/>
        <v>0</v>
      </c>
      <c r="DX34" s="491">
        <f t="shared" si="14"/>
        <v>0.70710678118654757</v>
      </c>
      <c r="DY34" s="491">
        <f t="shared" si="15"/>
        <v>0</v>
      </c>
      <c r="DZ34" s="491">
        <v>0</v>
      </c>
      <c r="EA34" s="491">
        <f t="shared" si="16"/>
        <v>0</v>
      </c>
      <c r="EB34" s="491">
        <f t="shared" si="17"/>
        <v>0.70710678118654757</v>
      </c>
      <c r="EC34" s="491">
        <f t="shared" si="18"/>
        <v>0</v>
      </c>
      <c r="ED34" s="491">
        <v>0</v>
      </c>
      <c r="EE34" s="491">
        <f t="shared" si="19"/>
        <v>0</v>
      </c>
      <c r="EF34" s="491">
        <f t="shared" si="20"/>
        <v>0.70710678118654757</v>
      </c>
      <c r="EG34" s="491">
        <f t="shared" si="21"/>
        <v>0</v>
      </c>
      <c r="EH34" s="491">
        <v>0</v>
      </c>
      <c r="EI34" s="491">
        <f t="shared" si="22"/>
        <v>0</v>
      </c>
      <c r="EJ34" s="491">
        <f t="shared" si="23"/>
        <v>0.70710678118654757</v>
      </c>
      <c r="EK34" s="491">
        <f t="shared" si="24"/>
        <v>0</v>
      </c>
      <c r="EM34" s="465"/>
      <c r="EN34" s="446"/>
      <c r="EO34" s="446"/>
      <c r="EP34" s="446"/>
      <c r="EQ34" s="446"/>
      <c r="ER34" s="449"/>
      <c r="ES34" s="465" t="s">
        <v>589</v>
      </c>
      <c r="ET34" s="446"/>
      <c r="EU34" s="446"/>
      <c r="EV34" s="446"/>
      <c r="EW34" s="446"/>
      <c r="EX34" s="446"/>
      <c r="EY34" s="446"/>
      <c r="EZ34" s="449"/>
    </row>
    <row r="35" spans="1:156">
      <c r="A35" s="491">
        <v>1</v>
      </c>
      <c r="B35" s="491">
        <v>2</v>
      </c>
      <c r="C35" s="491">
        <v>21</v>
      </c>
      <c r="D35" s="491">
        <v>21</v>
      </c>
      <c r="E35" s="491"/>
      <c r="F35" s="491"/>
      <c r="G35" s="565">
        <v>10</v>
      </c>
      <c r="H35" s="490">
        <v>2</v>
      </c>
      <c r="I35" s="490">
        <v>5</v>
      </c>
      <c r="J35" s="490">
        <v>0</v>
      </c>
      <c r="K35" s="490">
        <v>0</v>
      </c>
      <c r="L35" s="490">
        <v>0</v>
      </c>
      <c r="M35" s="490">
        <v>0</v>
      </c>
      <c r="N35" s="490">
        <v>0</v>
      </c>
      <c r="O35" s="490">
        <v>0</v>
      </c>
      <c r="P35" s="455">
        <v>0</v>
      </c>
      <c r="Q35" s="565">
        <v>2</v>
      </c>
      <c r="R35" s="490">
        <v>2</v>
      </c>
      <c r="S35" s="490">
        <v>0</v>
      </c>
      <c r="T35" s="490">
        <v>0</v>
      </c>
      <c r="U35" s="490">
        <v>0</v>
      </c>
      <c r="V35" s="490">
        <v>0</v>
      </c>
      <c r="W35" s="490">
        <v>0</v>
      </c>
      <c r="X35" s="490">
        <v>0</v>
      </c>
      <c r="Y35" s="490">
        <v>0</v>
      </c>
      <c r="Z35" s="455">
        <v>0</v>
      </c>
      <c r="AA35" s="565">
        <v>5</v>
      </c>
      <c r="AB35" s="490">
        <v>2</v>
      </c>
      <c r="AC35" s="490">
        <v>0</v>
      </c>
      <c r="AD35" s="490">
        <v>0</v>
      </c>
      <c r="AE35" s="490">
        <v>0</v>
      </c>
      <c r="AF35" s="490">
        <v>0</v>
      </c>
      <c r="AG35" s="490">
        <v>0</v>
      </c>
      <c r="AH35" s="490">
        <v>0</v>
      </c>
      <c r="AI35" s="490">
        <v>0</v>
      </c>
      <c r="AJ35" s="455">
        <v>0</v>
      </c>
      <c r="AK35" s="565">
        <v>5</v>
      </c>
      <c r="AL35" s="490">
        <v>5</v>
      </c>
      <c r="AM35" s="490">
        <v>5</v>
      </c>
      <c r="AN35" s="490">
        <v>0</v>
      </c>
      <c r="AO35" s="490">
        <v>0</v>
      </c>
      <c r="AP35" s="490">
        <v>0</v>
      </c>
      <c r="AQ35" s="490">
        <v>0</v>
      </c>
      <c r="AR35" s="490">
        <v>0</v>
      </c>
      <c r="AS35" s="490">
        <v>0</v>
      </c>
      <c r="AT35" s="455">
        <v>0</v>
      </c>
      <c r="AU35" s="565">
        <v>10</v>
      </c>
      <c r="AV35" s="490">
        <v>1</v>
      </c>
      <c r="AW35" s="490">
        <v>0</v>
      </c>
      <c r="AX35" s="490">
        <v>0</v>
      </c>
      <c r="AY35" s="490">
        <v>0</v>
      </c>
      <c r="AZ35" s="490">
        <v>0</v>
      </c>
      <c r="BA35" s="490">
        <v>0</v>
      </c>
      <c r="BB35" s="490">
        <v>0</v>
      </c>
      <c r="BC35" s="490">
        <v>0</v>
      </c>
      <c r="BD35" s="455">
        <v>0</v>
      </c>
      <c r="BE35" s="491"/>
      <c r="BF35" s="565">
        <v>3</v>
      </c>
      <c r="BG35" s="490">
        <v>3</v>
      </c>
      <c r="BH35" s="490">
        <v>3</v>
      </c>
      <c r="BI35" s="490">
        <v>0</v>
      </c>
      <c r="BJ35" s="490">
        <v>0</v>
      </c>
      <c r="BK35" s="490">
        <v>0</v>
      </c>
      <c r="BL35" s="490">
        <v>0</v>
      </c>
      <c r="BM35" s="490">
        <v>0</v>
      </c>
      <c r="BN35" s="490">
        <v>0</v>
      </c>
      <c r="BO35" s="455">
        <v>0</v>
      </c>
      <c r="BP35" s="565">
        <v>3</v>
      </c>
      <c r="BQ35" s="490">
        <v>2</v>
      </c>
      <c r="BR35" s="490">
        <v>0</v>
      </c>
      <c r="BS35" s="490">
        <v>0</v>
      </c>
      <c r="BT35" s="490">
        <v>0</v>
      </c>
      <c r="BU35" s="490">
        <v>0</v>
      </c>
      <c r="BV35" s="490">
        <v>0</v>
      </c>
      <c r="BW35" s="490">
        <v>0</v>
      </c>
      <c r="BX35" s="490">
        <v>0</v>
      </c>
      <c r="BY35" s="455">
        <v>0</v>
      </c>
      <c r="BZ35" s="565">
        <v>2</v>
      </c>
      <c r="CA35" s="490">
        <v>2</v>
      </c>
      <c r="CB35" s="490">
        <v>0</v>
      </c>
      <c r="CC35" s="490">
        <v>0</v>
      </c>
      <c r="CD35" s="490">
        <v>0</v>
      </c>
      <c r="CE35" s="490">
        <v>0</v>
      </c>
      <c r="CF35" s="490">
        <v>0</v>
      </c>
      <c r="CG35" s="490">
        <v>0</v>
      </c>
      <c r="CH35" s="490">
        <v>0</v>
      </c>
      <c r="CI35" s="455">
        <v>0</v>
      </c>
      <c r="CJ35" s="565">
        <v>3</v>
      </c>
      <c r="CK35" s="490">
        <v>3</v>
      </c>
      <c r="CL35" s="490">
        <v>3</v>
      </c>
      <c r="CM35" s="490">
        <v>0</v>
      </c>
      <c r="CN35" s="490">
        <v>0</v>
      </c>
      <c r="CO35" s="490">
        <v>0</v>
      </c>
      <c r="CP35" s="490">
        <v>0</v>
      </c>
      <c r="CQ35" s="490">
        <v>0</v>
      </c>
      <c r="CR35" s="490">
        <v>0</v>
      </c>
      <c r="CS35" s="455">
        <v>0</v>
      </c>
      <c r="CT35" s="565">
        <v>3</v>
      </c>
      <c r="CU35" s="490">
        <v>2</v>
      </c>
      <c r="CV35" s="490">
        <v>0</v>
      </c>
      <c r="CW35" s="490">
        <v>0</v>
      </c>
      <c r="CX35" s="490">
        <v>0</v>
      </c>
      <c r="CY35" s="490">
        <v>0</v>
      </c>
      <c r="CZ35" s="490">
        <v>0</v>
      </c>
      <c r="DA35" s="490">
        <v>0</v>
      </c>
      <c r="DB35" s="490">
        <v>0</v>
      </c>
      <c r="DC35" s="455">
        <v>0</v>
      </c>
      <c r="DE35" s="491">
        <f t="shared" si="0"/>
        <v>3</v>
      </c>
      <c r="DF35" s="491">
        <f t="shared" si="1"/>
        <v>2</v>
      </c>
      <c r="DG35" s="491">
        <f t="shared" si="2"/>
        <v>2</v>
      </c>
      <c r="DH35" s="491">
        <f t="shared" si="3"/>
        <v>3</v>
      </c>
      <c r="DI35" s="491">
        <f t="shared" si="4"/>
        <v>2</v>
      </c>
      <c r="DJ35" s="570">
        <f t="shared" si="5"/>
        <v>1.08</v>
      </c>
      <c r="DK35" s="570">
        <f t="shared" si="6"/>
        <v>24</v>
      </c>
      <c r="DL35" s="491">
        <f t="shared" si="7"/>
        <v>16</v>
      </c>
      <c r="DM35" s="491">
        <f t="shared" si="8"/>
        <v>8</v>
      </c>
      <c r="DN35" s="491">
        <f t="shared" si="9"/>
        <v>0</v>
      </c>
      <c r="DP35" s="491">
        <v>6</v>
      </c>
      <c r="DQ35" s="491">
        <v>1</v>
      </c>
      <c r="DR35" s="491">
        <v>0.48</v>
      </c>
      <c r="DS35" s="491">
        <f t="shared" si="10"/>
        <v>0.17026171539495738</v>
      </c>
      <c r="DT35" s="491">
        <f t="shared" si="11"/>
        <v>0.98994949366116658</v>
      </c>
      <c r="DU35" s="491">
        <f t="shared" si="12"/>
        <v>6.9337577991125762E-2</v>
      </c>
      <c r="DV35" s="491">
        <v>22</v>
      </c>
      <c r="DW35" s="491">
        <f t="shared" si="13"/>
        <v>1.3617278360175928</v>
      </c>
      <c r="DX35" s="491">
        <f t="shared" si="14"/>
        <v>4.7434164902525691</v>
      </c>
      <c r="DY35" s="491">
        <f t="shared" si="15"/>
        <v>0.48820526339691722</v>
      </c>
      <c r="DZ35" s="491">
        <v>14.000000000000002</v>
      </c>
      <c r="EA35" s="491">
        <f t="shared" si="16"/>
        <v>1.1760912590556813</v>
      </c>
      <c r="EB35" s="491">
        <f t="shared" si="17"/>
        <v>3.8078865529319543</v>
      </c>
      <c r="EC35" s="491">
        <f t="shared" si="18"/>
        <v>0.38349700393093333</v>
      </c>
      <c r="ED35" s="491">
        <v>8</v>
      </c>
      <c r="EE35" s="491">
        <f t="shared" si="19"/>
        <v>0.95424250943932487</v>
      </c>
      <c r="EF35" s="491">
        <f t="shared" si="20"/>
        <v>2.9154759474226504</v>
      </c>
      <c r="EG35" s="491">
        <f t="shared" si="21"/>
        <v>0.28675655221154839</v>
      </c>
      <c r="EH35" s="491">
        <v>0</v>
      </c>
      <c r="EI35" s="491">
        <f t="shared" si="22"/>
        <v>0</v>
      </c>
      <c r="EJ35" s="491">
        <f t="shared" si="23"/>
        <v>0.70710678118654757</v>
      </c>
      <c r="EK35" s="491">
        <f t="shared" si="24"/>
        <v>0</v>
      </c>
      <c r="EM35" s="465" t="s">
        <v>512</v>
      </c>
      <c r="EN35" s="446"/>
      <c r="EO35" s="446"/>
      <c r="EP35" s="446"/>
      <c r="EQ35" s="446"/>
      <c r="ER35" s="449"/>
      <c r="ES35" s="465" t="s">
        <v>590</v>
      </c>
      <c r="ET35" s="446"/>
      <c r="EU35" s="446"/>
      <c r="EV35" s="446"/>
      <c r="EW35" s="446"/>
      <c r="EX35" s="446"/>
      <c r="EY35" s="446"/>
      <c r="EZ35" s="449"/>
    </row>
    <row r="36" spans="1:156">
      <c r="A36" s="491">
        <v>8</v>
      </c>
      <c r="B36" s="491">
        <v>2</v>
      </c>
      <c r="C36" s="491">
        <v>22</v>
      </c>
      <c r="D36" s="491">
        <v>22</v>
      </c>
      <c r="E36" s="491"/>
      <c r="F36" s="491"/>
      <c r="G36" s="565">
        <v>0</v>
      </c>
      <c r="H36" s="490">
        <v>0</v>
      </c>
      <c r="I36" s="490">
        <v>0</v>
      </c>
      <c r="J36" s="490">
        <v>0</v>
      </c>
      <c r="K36" s="490">
        <v>0</v>
      </c>
      <c r="L36" s="490">
        <v>0</v>
      </c>
      <c r="M36" s="490">
        <v>0</v>
      </c>
      <c r="N36" s="490">
        <v>0</v>
      </c>
      <c r="O36" s="490">
        <v>0</v>
      </c>
      <c r="P36" s="455">
        <v>0</v>
      </c>
      <c r="Q36" s="565">
        <v>0</v>
      </c>
      <c r="R36" s="490">
        <v>0</v>
      </c>
      <c r="S36" s="490">
        <v>0</v>
      </c>
      <c r="T36" s="490">
        <v>0</v>
      </c>
      <c r="U36" s="490">
        <v>0</v>
      </c>
      <c r="V36" s="490">
        <v>0</v>
      </c>
      <c r="W36" s="490">
        <v>0</v>
      </c>
      <c r="X36" s="490">
        <v>0</v>
      </c>
      <c r="Y36" s="490">
        <v>0</v>
      </c>
      <c r="Z36" s="455">
        <v>0</v>
      </c>
      <c r="AA36" s="565">
        <v>0</v>
      </c>
      <c r="AB36" s="490">
        <v>0</v>
      </c>
      <c r="AC36" s="490">
        <v>0</v>
      </c>
      <c r="AD36" s="490">
        <v>0</v>
      </c>
      <c r="AE36" s="490">
        <v>0</v>
      </c>
      <c r="AF36" s="490">
        <v>0</v>
      </c>
      <c r="AG36" s="490">
        <v>0</v>
      </c>
      <c r="AH36" s="490">
        <v>0</v>
      </c>
      <c r="AI36" s="490">
        <v>0</v>
      </c>
      <c r="AJ36" s="455">
        <v>0</v>
      </c>
      <c r="AK36" s="565">
        <v>0</v>
      </c>
      <c r="AL36" s="490">
        <v>0</v>
      </c>
      <c r="AM36" s="490">
        <v>0</v>
      </c>
      <c r="AN36" s="490">
        <v>0</v>
      </c>
      <c r="AO36" s="490">
        <v>0</v>
      </c>
      <c r="AP36" s="490">
        <v>0</v>
      </c>
      <c r="AQ36" s="490">
        <v>0</v>
      </c>
      <c r="AR36" s="490">
        <v>0</v>
      </c>
      <c r="AS36" s="490">
        <v>0</v>
      </c>
      <c r="AT36" s="455">
        <v>0</v>
      </c>
      <c r="AU36" s="565">
        <v>0</v>
      </c>
      <c r="AV36" s="490">
        <v>0</v>
      </c>
      <c r="AW36" s="490">
        <v>0</v>
      </c>
      <c r="AX36" s="490">
        <v>0</v>
      </c>
      <c r="AY36" s="490">
        <v>0</v>
      </c>
      <c r="AZ36" s="490">
        <v>0</v>
      </c>
      <c r="BA36" s="490">
        <v>0</v>
      </c>
      <c r="BB36" s="490">
        <v>0</v>
      </c>
      <c r="BC36" s="490">
        <v>0</v>
      </c>
      <c r="BD36" s="455">
        <v>0</v>
      </c>
      <c r="BE36" s="491"/>
      <c r="BF36" s="565">
        <v>0</v>
      </c>
      <c r="BG36" s="490">
        <v>0</v>
      </c>
      <c r="BH36" s="490">
        <v>0</v>
      </c>
      <c r="BI36" s="490">
        <v>0</v>
      </c>
      <c r="BJ36" s="490">
        <v>0</v>
      </c>
      <c r="BK36" s="490">
        <v>0</v>
      </c>
      <c r="BL36" s="490">
        <v>0</v>
      </c>
      <c r="BM36" s="490">
        <v>0</v>
      </c>
      <c r="BN36" s="490">
        <v>0</v>
      </c>
      <c r="BO36" s="455">
        <v>0</v>
      </c>
      <c r="BP36" s="565">
        <v>0</v>
      </c>
      <c r="BQ36" s="490">
        <v>0</v>
      </c>
      <c r="BR36" s="490">
        <v>0</v>
      </c>
      <c r="BS36" s="490">
        <v>0</v>
      </c>
      <c r="BT36" s="490">
        <v>0</v>
      </c>
      <c r="BU36" s="490">
        <v>0</v>
      </c>
      <c r="BV36" s="490">
        <v>0</v>
      </c>
      <c r="BW36" s="490">
        <v>0</v>
      </c>
      <c r="BX36" s="490">
        <v>0</v>
      </c>
      <c r="BY36" s="455">
        <v>0</v>
      </c>
      <c r="BZ36" s="565">
        <v>0</v>
      </c>
      <c r="CA36" s="490">
        <v>0</v>
      </c>
      <c r="CB36" s="490">
        <v>0</v>
      </c>
      <c r="CC36" s="490">
        <v>0</v>
      </c>
      <c r="CD36" s="490">
        <v>0</v>
      </c>
      <c r="CE36" s="490">
        <v>0</v>
      </c>
      <c r="CF36" s="490">
        <v>0</v>
      </c>
      <c r="CG36" s="490">
        <v>0</v>
      </c>
      <c r="CH36" s="490">
        <v>0</v>
      </c>
      <c r="CI36" s="455">
        <v>0</v>
      </c>
      <c r="CJ36" s="565">
        <v>0</v>
      </c>
      <c r="CK36" s="490">
        <v>0</v>
      </c>
      <c r="CL36" s="490">
        <v>0</v>
      </c>
      <c r="CM36" s="490">
        <v>0</v>
      </c>
      <c r="CN36" s="490">
        <v>0</v>
      </c>
      <c r="CO36" s="490">
        <v>0</v>
      </c>
      <c r="CP36" s="490">
        <v>0</v>
      </c>
      <c r="CQ36" s="490">
        <v>0</v>
      </c>
      <c r="CR36" s="490">
        <v>0</v>
      </c>
      <c r="CS36" s="455">
        <v>0</v>
      </c>
      <c r="CT36" s="565">
        <v>0</v>
      </c>
      <c r="CU36" s="490">
        <v>0</v>
      </c>
      <c r="CV36" s="490">
        <v>0</v>
      </c>
      <c r="CW36" s="490">
        <v>0</v>
      </c>
      <c r="CX36" s="490">
        <v>0</v>
      </c>
      <c r="CY36" s="490">
        <v>0</v>
      </c>
      <c r="CZ36" s="490">
        <v>0</v>
      </c>
      <c r="DA36" s="490">
        <v>0</v>
      </c>
      <c r="DB36" s="490">
        <v>0</v>
      </c>
      <c r="DC36" s="455">
        <v>0</v>
      </c>
      <c r="DE36" s="491">
        <f t="shared" si="0"/>
        <v>0</v>
      </c>
      <c r="DF36" s="491">
        <f t="shared" si="1"/>
        <v>0</v>
      </c>
      <c r="DG36" s="491">
        <f t="shared" si="2"/>
        <v>0</v>
      </c>
      <c r="DH36" s="491">
        <f t="shared" si="3"/>
        <v>0</v>
      </c>
      <c r="DI36" s="491">
        <f t="shared" si="4"/>
        <v>0</v>
      </c>
      <c r="DJ36" s="570">
        <f t="shared" si="5"/>
        <v>0</v>
      </c>
      <c r="DK36" s="570">
        <f t="shared" si="6"/>
        <v>0</v>
      </c>
      <c r="DL36" s="491">
        <f t="shared" si="7"/>
        <v>0</v>
      </c>
      <c r="DM36" s="491">
        <f t="shared" si="8"/>
        <v>0</v>
      </c>
      <c r="DN36" s="491">
        <f t="shared" si="9"/>
        <v>0</v>
      </c>
      <c r="DP36" s="491">
        <v>6</v>
      </c>
      <c r="DQ36" s="491">
        <v>2</v>
      </c>
      <c r="DR36" s="491">
        <v>44.7</v>
      </c>
      <c r="DS36" s="491">
        <f t="shared" si="10"/>
        <v>1.6599162000698502</v>
      </c>
      <c r="DT36" s="491">
        <f t="shared" si="11"/>
        <v>6.7230945255886443</v>
      </c>
      <c r="DU36" s="491">
        <f t="shared" si="12"/>
        <v>0.73229840684732683</v>
      </c>
      <c r="DV36" s="491">
        <v>68</v>
      </c>
      <c r="DW36" s="491">
        <f t="shared" si="13"/>
        <v>1.8388490907372552</v>
      </c>
      <c r="DX36" s="491">
        <f t="shared" si="14"/>
        <v>8.2764726786234242</v>
      </c>
      <c r="DY36" s="491">
        <f t="shared" si="15"/>
        <v>0.96953211011576834</v>
      </c>
      <c r="DZ36" s="491">
        <v>32</v>
      </c>
      <c r="EA36" s="491">
        <f t="shared" si="16"/>
        <v>1.5185139398778875</v>
      </c>
      <c r="EB36" s="491">
        <f t="shared" si="17"/>
        <v>5.7008771254956896</v>
      </c>
      <c r="EC36" s="491">
        <f t="shared" si="18"/>
        <v>0.60126421667912822</v>
      </c>
      <c r="ED36" s="491">
        <v>22</v>
      </c>
      <c r="EE36" s="491">
        <f t="shared" si="19"/>
        <v>1.3617278360175928</v>
      </c>
      <c r="EF36" s="491">
        <f t="shared" si="20"/>
        <v>4.7434164902525691</v>
      </c>
      <c r="EG36" s="491">
        <f t="shared" si="21"/>
        <v>0.48820526339691722</v>
      </c>
      <c r="EH36" s="491">
        <v>14.000000000000002</v>
      </c>
      <c r="EI36" s="491">
        <f t="shared" si="22"/>
        <v>1.1760912590556813</v>
      </c>
      <c r="EJ36" s="491">
        <f t="shared" si="23"/>
        <v>3.8078865529319543</v>
      </c>
      <c r="EK36" s="491">
        <f t="shared" si="24"/>
        <v>0.38349700393093333</v>
      </c>
      <c r="EM36" s="465" t="s">
        <v>513</v>
      </c>
      <c r="EN36" s="446"/>
      <c r="EO36" s="446"/>
      <c r="EP36" s="446"/>
      <c r="EQ36" s="446"/>
      <c r="ER36" s="449"/>
      <c r="ES36" s="465" t="s">
        <v>591</v>
      </c>
      <c r="ET36" s="446"/>
      <c r="EU36" s="446"/>
      <c r="EV36" s="446"/>
      <c r="EW36" s="446"/>
      <c r="EX36" s="446"/>
      <c r="EY36" s="446"/>
      <c r="EZ36" s="449"/>
    </row>
    <row r="37" spans="1:156">
      <c r="A37" s="491">
        <v>9</v>
      </c>
      <c r="B37" s="491">
        <v>2</v>
      </c>
      <c r="C37" s="491">
        <v>23</v>
      </c>
      <c r="D37" s="491">
        <v>23</v>
      </c>
      <c r="E37" s="491"/>
      <c r="F37" s="491"/>
      <c r="G37" s="565">
        <v>0</v>
      </c>
      <c r="H37" s="490">
        <v>0</v>
      </c>
      <c r="I37" s="490">
        <v>0</v>
      </c>
      <c r="J37" s="490">
        <v>0</v>
      </c>
      <c r="K37" s="490">
        <v>0</v>
      </c>
      <c r="L37" s="490">
        <v>0</v>
      </c>
      <c r="M37" s="490">
        <v>0</v>
      </c>
      <c r="N37" s="490">
        <v>0</v>
      </c>
      <c r="O37" s="490">
        <v>0</v>
      </c>
      <c r="P37" s="455">
        <v>0</v>
      </c>
      <c r="Q37" s="565">
        <v>0</v>
      </c>
      <c r="R37" s="490">
        <v>0</v>
      </c>
      <c r="S37" s="490">
        <v>0</v>
      </c>
      <c r="T37" s="490">
        <v>0</v>
      </c>
      <c r="U37" s="490">
        <v>0</v>
      </c>
      <c r="V37" s="490">
        <v>0</v>
      </c>
      <c r="W37" s="490">
        <v>0</v>
      </c>
      <c r="X37" s="490">
        <v>0</v>
      </c>
      <c r="Y37" s="490">
        <v>0</v>
      </c>
      <c r="Z37" s="455">
        <v>0</v>
      </c>
      <c r="AA37" s="565">
        <v>0</v>
      </c>
      <c r="AB37" s="490">
        <v>0</v>
      </c>
      <c r="AC37" s="490">
        <v>0</v>
      </c>
      <c r="AD37" s="490">
        <v>0</v>
      </c>
      <c r="AE37" s="490">
        <v>0</v>
      </c>
      <c r="AF37" s="490">
        <v>0</v>
      </c>
      <c r="AG37" s="490">
        <v>0</v>
      </c>
      <c r="AH37" s="490">
        <v>0</v>
      </c>
      <c r="AI37" s="490">
        <v>0</v>
      </c>
      <c r="AJ37" s="455">
        <v>0</v>
      </c>
      <c r="AK37" s="565">
        <v>0</v>
      </c>
      <c r="AL37" s="490">
        <v>0</v>
      </c>
      <c r="AM37" s="490">
        <v>0</v>
      </c>
      <c r="AN37" s="490">
        <v>0</v>
      </c>
      <c r="AO37" s="490">
        <v>0</v>
      </c>
      <c r="AP37" s="490">
        <v>0</v>
      </c>
      <c r="AQ37" s="490">
        <v>0</v>
      </c>
      <c r="AR37" s="490">
        <v>0</v>
      </c>
      <c r="AS37" s="490">
        <v>0</v>
      </c>
      <c r="AT37" s="455">
        <v>0</v>
      </c>
      <c r="AU37" s="565">
        <v>0</v>
      </c>
      <c r="AV37" s="490">
        <v>0</v>
      </c>
      <c r="AW37" s="490">
        <v>0</v>
      </c>
      <c r="AX37" s="490">
        <v>0</v>
      </c>
      <c r="AY37" s="490">
        <v>0</v>
      </c>
      <c r="AZ37" s="490">
        <v>0</v>
      </c>
      <c r="BA37" s="490">
        <v>0</v>
      </c>
      <c r="BB37" s="490">
        <v>0</v>
      </c>
      <c r="BC37" s="490">
        <v>0</v>
      </c>
      <c r="BD37" s="455">
        <v>0</v>
      </c>
      <c r="BE37" s="491"/>
      <c r="BF37" s="565">
        <v>0</v>
      </c>
      <c r="BG37" s="490">
        <v>0</v>
      </c>
      <c r="BH37" s="490">
        <v>0</v>
      </c>
      <c r="BI37" s="490">
        <v>0</v>
      </c>
      <c r="BJ37" s="490">
        <v>0</v>
      </c>
      <c r="BK37" s="490">
        <v>0</v>
      </c>
      <c r="BL37" s="490">
        <v>0</v>
      </c>
      <c r="BM37" s="490">
        <v>0</v>
      </c>
      <c r="BN37" s="490">
        <v>0</v>
      </c>
      <c r="BO37" s="455">
        <v>0</v>
      </c>
      <c r="BP37" s="565">
        <v>0</v>
      </c>
      <c r="BQ37" s="490">
        <v>0</v>
      </c>
      <c r="BR37" s="490">
        <v>0</v>
      </c>
      <c r="BS37" s="490">
        <v>0</v>
      </c>
      <c r="BT37" s="490">
        <v>0</v>
      </c>
      <c r="BU37" s="490">
        <v>0</v>
      </c>
      <c r="BV37" s="490">
        <v>0</v>
      </c>
      <c r="BW37" s="490">
        <v>0</v>
      </c>
      <c r="BX37" s="490">
        <v>0</v>
      </c>
      <c r="BY37" s="455">
        <v>0</v>
      </c>
      <c r="BZ37" s="565">
        <v>0</v>
      </c>
      <c r="CA37" s="490">
        <v>0</v>
      </c>
      <c r="CB37" s="490">
        <v>0</v>
      </c>
      <c r="CC37" s="490">
        <v>0</v>
      </c>
      <c r="CD37" s="490">
        <v>0</v>
      </c>
      <c r="CE37" s="490">
        <v>0</v>
      </c>
      <c r="CF37" s="490">
        <v>0</v>
      </c>
      <c r="CG37" s="490">
        <v>0</v>
      </c>
      <c r="CH37" s="490">
        <v>0</v>
      </c>
      <c r="CI37" s="455">
        <v>0</v>
      </c>
      <c r="CJ37" s="565">
        <v>0</v>
      </c>
      <c r="CK37" s="490">
        <v>0</v>
      </c>
      <c r="CL37" s="490">
        <v>0</v>
      </c>
      <c r="CM37" s="490">
        <v>0</v>
      </c>
      <c r="CN37" s="490">
        <v>0</v>
      </c>
      <c r="CO37" s="490">
        <v>0</v>
      </c>
      <c r="CP37" s="490">
        <v>0</v>
      </c>
      <c r="CQ37" s="490">
        <v>0</v>
      </c>
      <c r="CR37" s="490">
        <v>0</v>
      </c>
      <c r="CS37" s="455">
        <v>0</v>
      </c>
      <c r="CT37" s="565">
        <v>0</v>
      </c>
      <c r="CU37" s="490">
        <v>0</v>
      </c>
      <c r="CV37" s="490">
        <v>0</v>
      </c>
      <c r="CW37" s="490">
        <v>0</v>
      </c>
      <c r="CX37" s="490">
        <v>0</v>
      </c>
      <c r="CY37" s="490">
        <v>0</v>
      </c>
      <c r="CZ37" s="490">
        <v>0</v>
      </c>
      <c r="DA37" s="490">
        <v>0</v>
      </c>
      <c r="DB37" s="490">
        <v>0</v>
      </c>
      <c r="DC37" s="455">
        <v>0</v>
      </c>
      <c r="DE37" s="491">
        <f t="shared" si="0"/>
        <v>0</v>
      </c>
      <c r="DF37" s="491">
        <f t="shared" si="1"/>
        <v>0</v>
      </c>
      <c r="DG37" s="491">
        <f t="shared" si="2"/>
        <v>0</v>
      </c>
      <c r="DH37" s="491">
        <f t="shared" si="3"/>
        <v>0</v>
      </c>
      <c r="DI37" s="491">
        <f t="shared" si="4"/>
        <v>0</v>
      </c>
      <c r="DJ37" s="570">
        <f t="shared" si="5"/>
        <v>0</v>
      </c>
      <c r="DK37" s="570">
        <f t="shared" si="6"/>
        <v>0</v>
      </c>
      <c r="DL37" s="491">
        <f t="shared" si="7"/>
        <v>0</v>
      </c>
      <c r="DM37" s="491">
        <f t="shared" si="8"/>
        <v>0</v>
      </c>
      <c r="DN37" s="491">
        <f t="shared" si="9"/>
        <v>0</v>
      </c>
      <c r="DP37" s="491">
        <v>6</v>
      </c>
      <c r="DQ37" s="491">
        <v>3</v>
      </c>
      <c r="DR37" s="491">
        <v>0.96</v>
      </c>
      <c r="DS37" s="491">
        <f t="shared" si="10"/>
        <v>0.29225607135647602</v>
      </c>
      <c r="DT37" s="491">
        <f t="shared" si="11"/>
        <v>1.2083045973594573</v>
      </c>
      <c r="DU37" s="491">
        <f t="shared" si="12"/>
        <v>9.8137038185166697E-2</v>
      </c>
      <c r="DV37" s="491">
        <v>20</v>
      </c>
      <c r="DW37" s="491">
        <f t="shared" si="13"/>
        <v>1.3222192947339193</v>
      </c>
      <c r="DX37" s="491">
        <f t="shared" si="14"/>
        <v>4.5276925690687087</v>
      </c>
      <c r="DY37" s="491">
        <f t="shared" si="15"/>
        <v>0.46364760900080609</v>
      </c>
      <c r="DZ37" s="491">
        <v>4</v>
      </c>
      <c r="EA37" s="491">
        <f t="shared" si="16"/>
        <v>0.69897000433601886</v>
      </c>
      <c r="EB37" s="491">
        <f t="shared" si="17"/>
        <v>2.1213203435596424</v>
      </c>
      <c r="EC37" s="491">
        <f t="shared" si="18"/>
        <v>0.20135792079033082</v>
      </c>
      <c r="ED37" s="491">
        <v>14.000000000000002</v>
      </c>
      <c r="EE37" s="491">
        <f t="shared" si="19"/>
        <v>1.1760912590556813</v>
      </c>
      <c r="EF37" s="491">
        <f t="shared" si="20"/>
        <v>3.8078865529319543</v>
      </c>
      <c r="EG37" s="491">
        <f t="shared" si="21"/>
        <v>0.38349700393093333</v>
      </c>
      <c r="EH37" s="491">
        <v>2</v>
      </c>
      <c r="EI37" s="491">
        <f t="shared" si="22"/>
        <v>0.47712125471966244</v>
      </c>
      <c r="EJ37" s="491">
        <f t="shared" si="23"/>
        <v>1.5811388300841898</v>
      </c>
      <c r="EK37" s="491">
        <f t="shared" si="24"/>
        <v>0.14189705460416391</v>
      </c>
      <c r="EM37" s="465" t="s">
        <v>514</v>
      </c>
      <c r="EN37" s="446"/>
      <c r="EO37" s="446"/>
      <c r="EP37" s="446"/>
      <c r="EQ37" s="446"/>
      <c r="ER37" s="449"/>
      <c r="ES37" s="465" t="s">
        <v>592</v>
      </c>
      <c r="ET37" s="446"/>
      <c r="EU37" s="446"/>
      <c r="EV37" s="446"/>
      <c r="EW37" s="446"/>
      <c r="EX37" s="446"/>
      <c r="EY37" s="446"/>
      <c r="EZ37" s="449"/>
    </row>
    <row r="38" spans="1:156">
      <c r="A38" s="491">
        <v>4</v>
      </c>
      <c r="B38" s="491">
        <v>2</v>
      </c>
      <c r="C38" s="491">
        <v>24</v>
      </c>
      <c r="D38" s="491">
        <v>24</v>
      </c>
      <c r="E38" s="491"/>
      <c r="F38" s="491"/>
      <c r="G38" s="565">
        <v>2</v>
      </c>
      <c r="H38" s="490">
        <v>0</v>
      </c>
      <c r="I38" s="490">
        <v>0</v>
      </c>
      <c r="J38" s="490">
        <v>0</v>
      </c>
      <c r="K38" s="490">
        <v>0</v>
      </c>
      <c r="L38" s="490">
        <v>0</v>
      </c>
      <c r="M38" s="490">
        <v>0</v>
      </c>
      <c r="N38" s="490">
        <v>0</v>
      </c>
      <c r="O38" s="490">
        <v>0</v>
      </c>
      <c r="P38" s="455">
        <v>0</v>
      </c>
      <c r="Q38" s="565">
        <v>50</v>
      </c>
      <c r="R38" s="490">
        <v>10</v>
      </c>
      <c r="S38" s="490">
        <v>0</v>
      </c>
      <c r="T38" s="490">
        <v>0</v>
      </c>
      <c r="U38" s="490">
        <v>0</v>
      </c>
      <c r="V38" s="490">
        <v>0</v>
      </c>
      <c r="W38" s="490">
        <v>0</v>
      </c>
      <c r="X38" s="490">
        <v>0</v>
      </c>
      <c r="Y38" s="490">
        <v>0</v>
      </c>
      <c r="Z38" s="455">
        <v>0</v>
      </c>
      <c r="AA38" s="565">
        <v>5</v>
      </c>
      <c r="AB38" s="490">
        <v>5</v>
      </c>
      <c r="AC38" s="490">
        <v>0</v>
      </c>
      <c r="AD38" s="490">
        <v>0</v>
      </c>
      <c r="AE38" s="490">
        <v>0</v>
      </c>
      <c r="AF38" s="490">
        <v>0</v>
      </c>
      <c r="AG38" s="490">
        <v>0</v>
      </c>
      <c r="AH38" s="490">
        <v>0</v>
      </c>
      <c r="AI38" s="490">
        <v>0</v>
      </c>
      <c r="AJ38" s="455">
        <v>0</v>
      </c>
      <c r="AK38" s="565">
        <v>50</v>
      </c>
      <c r="AL38" s="490">
        <v>20</v>
      </c>
      <c r="AM38" s="490">
        <v>0</v>
      </c>
      <c r="AN38" s="490">
        <v>0</v>
      </c>
      <c r="AO38" s="490">
        <v>0</v>
      </c>
      <c r="AP38" s="490">
        <v>0</v>
      </c>
      <c r="AQ38" s="490">
        <v>0</v>
      </c>
      <c r="AR38" s="490">
        <v>0</v>
      </c>
      <c r="AS38" s="490">
        <v>0</v>
      </c>
      <c r="AT38" s="455">
        <v>0</v>
      </c>
      <c r="AU38" s="565">
        <v>0</v>
      </c>
      <c r="AV38" s="490">
        <v>0</v>
      </c>
      <c r="AW38" s="490">
        <v>0</v>
      </c>
      <c r="AX38" s="490">
        <v>0</v>
      </c>
      <c r="AY38" s="490">
        <v>0</v>
      </c>
      <c r="AZ38" s="490">
        <v>0</v>
      </c>
      <c r="BA38" s="490">
        <v>0</v>
      </c>
      <c r="BB38" s="490">
        <v>0</v>
      </c>
      <c r="BC38" s="490">
        <v>0</v>
      </c>
      <c r="BD38" s="455">
        <v>0</v>
      </c>
      <c r="BE38" s="491"/>
      <c r="BF38" s="565">
        <v>1</v>
      </c>
      <c r="BG38" s="490">
        <v>0</v>
      </c>
      <c r="BH38" s="490">
        <v>0</v>
      </c>
      <c r="BI38" s="490">
        <v>0</v>
      </c>
      <c r="BJ38" s="490">
        <v>0</v>
      </c>
      <c r="BK38" s="490">
        <v>0</v>
      </c>
      <c r="BL38" s="490">
        <v>0</v>
      </c>
      <c r="BM38" s="490">
        <v>0</v>
      </c>
      <c r="BN38" s="490">
        <v>0</v>
      </c>
      <c r="BO38" s="455">
        <v>0</v>
      </c>
      <c r="BP38" s="565">
        <v>3</v>
      </c>
      <c r="BQ38" s="490">
        <v>3</v>
      </c>
      <c r="BR38" s="490">
        <v>0</v>
      </c>
      <c r="BS38" s="490">
        <v>0</v>
      </c>
      <c r="BT38" s="490">
        <v>0</v>
      </c>
      <c r="BU38" s="490">
        <v>0</v>
      </c>
      <c r="BV38" s="490">
        <v>0</v>
      </c>
      <c r="BW38" s="490">
        <v>0</v>
      </c>
      <c r="BX38" s="490">
        <v>0</v>
      </c>
      <c r="BY38" s="455">
        <v>0</v>
      </c>
      <c r="BZ38" s="565">
        <v>3</v>
      </c>
      <c r="CA38" s="490">
        <v>3</v>
      </c>
      <c r="CB38" s="490">
        <v>0</v>
      </c>
      <c r="CC38" s="490">
        <v>0</v>
      </c>
      <c r="CD38" s="490">
        <v>0</v>
      </c>
      <c r="CE38" s="490">
        <v>0</v>
      </c>
      <c r="CF38" s="490">
        <v>0</v>
      </c>
      <c r="CG38" s="490">
        <v>0</v>
      </c>
      <c r="CH38" s="490">
        <v>0</v>
      </c>
      <c r="CI38" s="455">
        <v>0</v>
      </c>
      <c r="CJ38" s="565">
        <v>3</v>
      </c>
      <c r="CK38" s="490">
        <v>3</v>
      </c>
      <c r="CL38" s="490">
        <v>0</v>
      </c>
      <c r="CM38" s="490">
        <v>0</v>
      </c>
      <c r="CN38" s="490">
        <v>0</v>
      </c>
      <c r="CO38" s="490">
        <v>0</v>
      </c>
      <c r="CP38" s="490">
        <v>0</v>
      </c>
      <c r="CQ38" s="490">
        <v>0</v>
      </c>
      <c r="CR38" s="490">
        <v>0</v>
      </c>
      <c r="CS38" s="455">
        <v>0</v>
      </c>
      <c r="CT38" s="565">
        <v>0</v>
      </c>
      <c r="CU38" s="490">
        <v>0</v>
      </c>
      <c r="CV38" s="490">
        <v>0</v>
      </c>
      <c r="CW38" s="490">
        <v>0</v>
      </c>
      <c r="CX38" s="490">
        <v>0</v>
      </c>
      <c r="CY38" s="490">
        <v>0</v>
      </c>
      <c r="CZ38" s="490">
        <v>0</v>
      </c>
      <c r="DA38" s="490">
        <v>0</v>
      </c>
      <c r="DB38" s="490">
        <v>0</v>
      </c>
      <c r="DC38" s="455">
        <v>0</v>
      </c>
      <c r="DE38" s="491">
        <f t="shared" si="0"/>
        <v>1</v>
      </c>
      <c r="DF38" s="491">
        <f t="shared" si="1"/>
        <v>2</v>
      </c>
      <c r="DG38" s="491">
        <f t="shared" si="2"/>
        <v>2</v>
      </c>
      <c r="DH38" s="491">
        <f t="shared" si="3"/>
        <v>2</v>
      </c>
      <c r="DI38" s="491">
        <f t="shared" si="4"/>
        <v>0</v>
      </c>
      <c r="DJ38" s="570">
        <f t="shared" si="5"/>
        <v>2.84</v>
      </c>
      <c r="DK38" s="570">
        <f t="shared" si="6"/>
        <v>14.000000000000002</v>
      </c>
      <c r="DL38" s="491">
        <f t="shared" si="7"/>
        <v>12</v>
      </c>
      <c r="DM38" s="491">
        <f t="shared" si="8"/>
        <v>0</v>
      </c>
      <c r="DN38" s="491">
        <f t="shared" si="9"/>
        <v>2</v>
      </c>
      <c r="DP38" s="491">
        <v>6</v>
      </c>
      <c r="DQ38" s="491">
        <v>4</v>
      </c>
      <c r="DR38" s="491">
        <v>6.92</v>
      </c>
      <c r="DS38" s="491">
        <f t="shared" si="10"/>
        <v>0.89872518158949355</v>
      </c>
      <c r="DT38" s="491">
        <f t="shared" si="11"/>
        <v>2.7239676943752471</v>
      </c>
      <c r="DU38" s="491">
        <f t="shared" si="12"/>
        <v>0.26619143685575819</v>
      </c>
      <c r="DV38" s="491">
        <v>68</v>
      </c>
      <c r="DW38" s="491">
        <f t="shared" si="13"/>
        <v>1.8388490907372552</v>
      </c>
      <c r="DX38" s="491">
        <f t="shared" si="14"/>
        <v>8.2764726786234242</v>
      </c>
      <c r="DY38" s="491">
        <f t="shared" si="15"/>
        <v>0.96953211011576834</v>
      </c>
      <c r="DZ38" s="491">
        <v>30</v>
      </c>
      <c r="EA38" s="491">
        <f t="shared" si="16"/>
        <v>1.4913616938342726</v>
      </c>
      <c r="EB38" s="491">
        <f t="shared" si="17"/>
        <v>5.5226805085936306</v>
      </c>
      <c r="EC38" s="491">
        <f t="shared" si="18"/>
        <v>0.57963974036370425</v>
      </c>
      <c r="ED38" s="491">
        <v>20</v>
      </c>
      <c r="EE38" s="491">
        <f t="shared" si="19"/>
        <v>1.3222192947339193</v>
      </c>
      <c r="EF38" s="491">
        <f t="shared" si="20"/>
        <v>4.5276925690687087</v>
      </c>
      <c r="EG38" s="491">
        <f t="shared" si="21"/>
        <v>0.46364760900080609</v>
      </c>
      <c r="EH38" s="491">
        <v>18</v>
      </c>
      <c r="EI38" s="491">
        <f t="shared" si="22"/>
        <v>1.2787536009528289</v>
      </c>
      <c r="EJ38" s="491">
        <f t="shared" si="23"/>
        <v>4.3011626335213133</v>
      </c>
      <c r="EK38" s="491">
        <f t="shared" si="24"/>
        <v>0.43814903058417032</v>
      </c>
      <c r="EM38" s="465" t="s">
        <v>515</v>
      </c>
      <c r="EN38" s="446"/>
      <c r="EO38" s="446"/>
      <c r="EP38" s="446"/>
      <c r="EQ38" s="446"/>
      <c r="ER38" s="449"/>
      <c r="ES38" s="465" t="s">
        <v>431</v>
      </c>
      <c r="ET38" s="446"/>
      <c r="EU38" s="446"/>
      <c r="EV38" s="446"/>
      <c r="EW38" s="446"/>
      <c r="EX38" s="446"/>
      <c r="EY38" s="446"/>
      <c r="EZ38" s="449"/>
    </row>
    <row r="39" spans="1:156">
      <c r="A39" s="491">
        <v>7</v>
      </c>
      <c r="B39" s="491">
        <v>2</v>
      </c>
      <c r="C39" s="491">
        <v>25</v>
      </c>
      <c r="D39" s="491">
        <v>25</v>
      </c>
      <c r="E39" s="491"/>
      <c r="F39" s="491"/>
      <c r="G39" s="565">
        <v>50</v>
      </c>
      <c r="H39" s="490">
        <v>50</v>
      </c>
      <c r="I39" s="490">
        <v>20</v>
      </c>
      <c r="J39" s="490">
        <v>50</v>
      </c>
      <c r="K39" s="490">
        <v>50</v>
      </c>
      <c r="L39" s="490">
        <v>0</v>
      </c>
      <c r="M39" s="490">
        <v>0</v>
      </c>
      <c r="N39" s="490">
        <v>0</v>
      </c>
      <c r="O39" s="490">
        <v>0</v>
      </c>
      <c r="P39" s="455">
        <v>0</v>
      </c>
      <c r="Q39" s="565">
        <v>100</v>
      </c>
      <c r="R39" s="490">
        <v>100</v>
      </c>
      <c r="S39" s="490">
        <v>100</v>
      </c>
      <c r="T39" s="490">
        <v>80</v>
      </c>
      <c r="U39" s="490">
        <v>80</v>
      </c>
      <c r="V39" s="490">
        <v>0</v>
      </c>
      <c r="W39" s="490">
        <v>0</v>
      </c>
      <c r="X39" s="490">
        <v>0</v>
      </c>
      <c r="Y39" s="490">
        <v>0</v>
      </c>
      <c r="Z39" s="455">
        <v>0</v>
      </c>
      <c r="AA39" s="565">
        <v>80</v>
      </c>
      <c r="AB39" s="490">
        <v>80</v>
      </c>
      <c r="AC39" s="490">
        <v>80</v>
      </c>
      <c r="AD39" s="490">
        <v>100</v>
      </c>
      <c r="AE39" s="490">
        <v>100</v>
      </c>
      <c r="AF39" s="490">
        <v>100</v>
      </c>
      <c r="AG39" s="490">
        <v>100</v>
      </c>
      <c r="AH39" s="490">
        <v>0</v>
      </c>
      <c r="AI39" s="490">
        <v>0</v>
      </c>
      <c r="AJ39" s="455">
        <v>0</v>
      </c>
      <c r="AK39" s="565">
        <v>20</v>
      </c>
      <c r="AL39" s="490">
        <v>10</v>
      </c>
      <c r="AM39" s="490">
        <v>5</v>
      </c>
      <c r="AN39" s="490">
        <v>0</v>
      </c>
      <c r="AO39" s="490">
        <v>0</v>
      </c>
      <c r="AP39" s="490">
        <v>0</v>
      </c>
      <c r="AQ39" s="490">
        <v>0</v>
      </c>
      <c r="AR39" s="490">
        <v>0</v>
      </c>
      <c r="AS39" s="490">
        <v>0</v>
      </c>
      <c r="AT39" s="455">
        <v>0</v>
      </c>
      <c r="AU39" s="565">
        <v>10</v>
      </c>
      <c r="AV39" s="490">
        <v>10</v>
      </c>
      <c r="AW39" s="490">
        <v>50</v>
      </c>
      <c r="AX39" s="490">
        <v>10</v>
      </c>
      <c r="AY39" s="490">
        <v>0</v>
      </c>
      <c r="AZ39" s="490">
        <v>0</v>
      </c>
      <c r="BA39" s="490">
        <v>0</v>
      </c>
      <c r="BB39" s="490">
        <v>0</v>
      </c>
      <c r="BC39" s="490">
        <v>0</v>
      </c>
      <c r="BD39" s="455">
        <v>0</v>
      </c>
      <c r="BE39" s="491"/>
      <c r="BF39" s="565">
        <v>2</v>
      </c>
      <c r="BG39" s="490">
        <v>3</v>
      </c>
      <c r="BH39" s="490">
        <v>2</v>
      </c>
      <c r="BI39" s="490">
        <v>3</v>
      </c>
      <c r="BJ39" s="490">
        <v>3</v>
      </c>
      <c r="BK39" s="490">
        <v>0</v>
      </c>
      <c r="BL39" s="490">
        <v>0</v>
      </c>
      <c r="BM39" s="490">
        <v>0</v>
      </c>
      <c r="BN39" s="490">
        <v>0</v>
      </c>
      <c r="BO39" s="455">
        <v>0</v>
      </c>
      <c r="BP39" s="565">
        <v>3</v>
      </c>
      <c r="BQ39" s="490">
        <v>3</v>
      </c>
      <c r="BR39" s="490">
        <v>3</v>
      </c>
      <c r="BS39" s="490">
        <v>2</v>
      </c>
      <c r="BT39" s="490">
        <v>2</v>
      </c>
      <c r="BU39" s="490">
        <v>0</v>
      </c>
      <c r="BV39" s="490">
        <v>0</v>
      </c>
      <c r="BW39" s="490">
        <v>0</v>
      </c>
      <c r="BX39" s="490">
        <v>0</v>
      </c>
      <c r="BY39" s="455">
        <v>0</v>
      </c>
      <c r="BZ39" s="565">
        <v>3</v>
      </c>
      <c r="CA39" s="490">
        <v>3</v>
      </c>
      <c r="CB39" s="490">
        <v>3</v>
      </c>
      <c r="CC39" s="490">
        <v>3</v>
      </c>
      <c r="CD39" s="490">
        <v>2</v>
      </c>
      <c r="CE39" s="490">
        <v>2</v>
      </c>
      <c r="CF39" s="490">
        <v>2</v>
      </c>
      <c r="CG39" s="490">
        <v>0</v>
      </c>
      <c r="CH39" s="490">
        <v>0</v>
      </c>
      <c r="CI39" s="455">
        <v>0</v>
      </c>
      <c r="CJ39" s="565">
        <v>3</v>
      </c>
      <c r="CK39" s="490">
        <v>3</v>
      </c>
      <c r="CL39" s="490">
        <v>2</v>
      </c>
      <c r="CM39" s="490">
        <v>0</v>
      </c>
      <c r="CN39" s="490">
        <v>0</v>
      </c>
      <c r="CO39" s="490">
        <v>0</v>
      </c>
      <c r="CP39" s="490">
        <v>0</v>
      </c>
      <c r="CQ39" s="490">
        <v>0</v>
      </c>
      <c r="CR39" s="490">
        <v>0</v>
      </c>
      <c r="CS39" s="455">
        <v>0</v>
      </c>
      <c r="CT39" s="565">
        <v>3</v>
      </c>
      <c r="CU39" s="490">
        <v>3</v>
      </c>
      <c r="CV39" s="490">
        <v>2</v>
      </c>
      <c r="CW39" s="490">
        <v>2</v>
      </c>
      <c r="CX39" s="490">
        <v>0</v>
      </c>
      <c r="CY39" s="490">
        <v>0</v>
      </c>
      <c r="CZ39" s="490">
        <v>0</v>
      </c>
      <c r="DA39" s="490">
        <v>0</v>
      </c>
      <c r="DB39" s="490">
        <v>0</v>
      </c>
      <c r="DC39" s="455">
        <v>0</v>
      </c>
      <c r="DE39" s="491">
        <f t="shared" si="0"/>
        <v>5</v>
      </c>
      <c r="DF39" s="491">
        <f t="shared" si="1"/>
        <v>5</v>
      </c>
      <c r="DG39" s="491">
        <f t="shared" si="2"/>
        <v>7</v>
      </c>
      <c r="DH39" s="491">
        <f t="shared" si="3"/>
        <v>3</v>
      </c>
      <c r="DI39" s="491">
        <f t="shared" si="4"/>
        <v>4</v>
      </c>
      <c r="DJ39" s="570">
        <f t="shared" si="5"/>
        <v>28.7</v>
      </c>
      <c r="DK39" s="570">
        <f t="shared" si="6"/>
        <v>48</v>
      </c>
      <c r="DL39" s="491">
        <f t="shared" si="7"/>
        <v>28.000000000000004</v>
      </c>
      <c r="DM39" s="491">
        <f t="shared" si="8"/>
        <v>20</v>
      </c>
      <c r="DN39" s="491">
        <f t="shared" si="9"/>
        <v>0</v>
      </c>
      <c r="DP39" s="491">
        <v>7</v>
      </c>
      <c r="DQ39" s="491">
        <v>1</v>
      </c>
      <c r="DR39" s="491">
        <v>0.06</v>
      </c>
      <c r="DS39" s="491">
        <f t="shared" ref="DS39:DS58" si="29">LOG(DR39+1)</f>
        <v>2.5305865264770262E-2</v>
      </c>
      <c r="DT39" s="491">
        <f t="shared" ref="DT39:DT58" si="30">SQRT(DR39+0.5)</f>
        <v>0.74833147735478833</v>
      </c>
      <c r="DU39" s="491">
        <f t="shared" ref="DU39:DU58" si="31">ASIN(SQRT(DR39/100))</f>
        <v>2.4497347579173087E-2</v>
      </c>
      <c r="DV39" s="491">
        <v>2</v>
      </c>
      <c r="DW39" s="491">
        <f t="shared" ref="DW39:DW58" si="32">LOG(DV39+1)</f>
        <v>0.47712125471966244</v>
      </c>
      <c r="DX39" s="491">
        <f t="shared" ref="DX39:DX58" si="33">SQRT(DV39+0.5)</f>
        <v>1.5811388300841898</v>
      </c>
      <c r="DY39" s="491">
        <f t="shared" ref="DY39:DY58" si="34">ASIN(SQRT(DV39/100))</f>
        <v>0.14189705460416391</v>
      </c>
      <c r="DZ39" s="491">
        <v>2</v>
      </c>
      <c r="EA39" s="491">
        <f t="shared" ref="EA39:EA58" si="35">LOG(DZ39+1)</f>
        <v>0.47712125471966244</v>
      </c>
      <c r="EB39" s="491">
        <f t="shared" ref="EB39:EB58" si="36">SQRT(DZ39+0.5)</f>
        <v>1.5811388300841898</v>
      </c>
      <c r="EC39" s="491">
        <f t="shared" ref="EC39:EC58" si="37">ASIN(SQRT(DZ39/100))</f>
        <v>0.14189705460416391</v>
      </c>
      <c r="ED39" s="491">
        <v>0</v>
      </c>
      <c r="EE39" s="491">
        <f t="shared" ref="EE39:EE58" si="38">LOG(ED39+1)</f>
        <v>0</v>
      </c>
      <c r="EF39" s="491">
        <f t="shared" ref="EF39:EF58" si="39">SQRT(ED39+0.5)</f>
        <v>0.70710678118654757</v>
      </c>
      <c r="EG39" s="491">
        <f t="shared" ref="EG39:EG58" si="40">ASIN(SQRT(ED39/100))</f>
        <v>0</v>
      </c>
      <c r="EH39" s="491">
        <v>0</v>
      </c>
      <c r="EI39" s="491">
        <f t="shared" ref="EI39:EI58" si="41">LOG(EH39+1)</f>
        <v>0</v>
      </c>
      <c r="EJ39" s="491">
        <f t="shared" ref="EJ39:EJ58" si="42">SQRT(EH39+0.5)</f>
        <v>0.70710678118654757</v>
      </c>
      <c r="EK39" s="491">
        <f t="shared" ref="EK39:EK58" si="43">ASIN(SQRT(EH39/100))</f>
        <v>0</v>
      </c>
      <c r="EM39" s="465" t="s">
        <v>516</v>
      </c>
      <c r="EN39" s="446"/>
      <c r="EO39" s="446"/>
      <c r="EP39" s="446"/>
      <c r="EQ39" s="446"/>
      <c r="ER39" s="449"/>
      <c r="ES39" s="465"/>
      <c r="ET39" s="446"/>
      <c r="EU39" s="446"/>
      <c r="EV39" s="446"/>
      <c r="EW39" s="446"/>
      <c r="EX39" s="446"/>
      <c r="EY39" s="446"/>
      <c r="EZ39" s="449"/>
    </row>
    <row r="40" spans="1:156">
      <c r="A40" s="491">
        <v>6</v>
      </c>
      <c r="B40" s="491">
        <v>2</v>
      </c>
      <c r="C40" s="491">
        <v>26</v>
      </c>
      <c r="D40" s="491">
        <v>26</v>
      </c>
      <c r="E40" s="491"/>
      <c r="F40" s="491"/>
      <c r="G40" s="565">
        <v>80</v>
      </c>
      <c r="H40" s="490">
        <v>80</v>
      </c>
      <c r="I40" s="490">
        <v>80</v>
      </c>
      <c r="J40" s="490">
        <v>0</v>
      </c>
      <c r="K40" s="490">
        <v>0</v>
      </c>
      <c r="L40" s="490">
        <v>0</v>
      </c>
      <c r="M40" s="490">
        <v>0</v>
      </c>
      <c r="N40" s="490">
        <v>0</v>
      </c>
      <c r="O40" s="490">
        <v>0</v>
      </c>
      <c r="P40" s="455">
        <v>0</v>
      </c>
      <c r="Q40" s="565">
        <v>80</v>
      </c>
      <c r="R40" s="490">
        <v>80</v>
      </c>
      <c r="S40" s="490">
        <v>100</v>
      </c>
      <c r="T40" s="490">
        <v>100</v>
      </c>
      <c r="U40" s="490">
        <v>100</v>
      </c>
      <c r="V40" s="490">
        <v>80</v>
      </c>
      <c r="W40" s="490">
        <v>100</v>
      </c>
      <c r="X40" s="490">
        <v>100</v>
      </c>
      <c r="Y40" s="490">
        <v>20</v>
      </c>
      <c r="Z40" s="455">
        <v>20</v>
      </c>
      <c r="AA40" s="565">
        <v>80</v>
      </c>
      <c r="AB40" s="490">
        <v>80</v>
      </c>
      <c r="AC40" s="490">
        <v>80</v>
      </c>
      <c r="AD40" s="490">
        <v>100</v>
      </c>
      <c r="AE40" s="490">
        <v>100</v>
      </c>
      <c r="AF40" s="490">
        <v>100</v>
      </c>
      <c r="AG40" s="490">
        <v>20</v>
      </c>
      <c r="AH40" s="490">
        <v>50</v>
      </c>
      <c r="AI40" s="490">
        <v>20</v>
      </c>
      <c r="AJ40" s="455">
        <v>0</v>
      </c>
      <c r="AK40" s="565">
        <v>80</v>
      </c>
      <c r="AL40" s="490">
        <v>80</v>
      </c>
      <c r="AM40" s="490">
        <v>80</v>
      </c>
      <c r="AN40" s="490">
        <v>5</v>
      </c>
      <c r="AO40" s="490">
        <v>10</v>
      </c>
      <c r="AP40" s="490">
        <v>10</v>
      </c>
      <c r="AQ40" s="490">
        <v>0</v>
      </c>
      <c r="AR40" s="490">
        <v>0</v>
      </c>
      <c r="AS40" s="490">
        <v>0</v>
      </c>
      <c r="AT40" s="455">
        <v>0</v>
      </c>
      <c r="AU40" s="565">
        <v>10</v>
      </c>
      <c r="AV40" s="490">
        <v>100</v>
      </c>
      <c r="AW40" s="490">
        <v>100</v>
      </c>
      <c r="AX40" s="490">
        <v>50</v>
      </c>
      <c r="AY40" s="490">
        <v>50</v>
      </c>
      <c r="AZ40" s="490">
        <v>10</v>
      </c>
      <c r="BA40" s="490">
        <v>0</v>
      </c>
      <c r="BB40" s="490">
        <v>0</v>
      </c>
      <c r="BC40" s="490">
        <v>0</v>
      </c>
      <c r="BD40" s="455">
        <v>0</v>
      </c>
      <c r="BE40" s="491"/>
      <c r="BF40" s="565">
        <v>3</v>
      </c>
      <c r="BG40" s="490">
        <v>3</v>
      </c>
      <c r="BH40" s="490">
        <v>3</v>
      </c>
      <c r="BI40" s="490">
        <v>0</v>
      </c>
      <c r="BJ40" s="490">
        <v>0</v>
      </c>
      <c r="BK40" s="490">
        <v>0</v>
      </c>
      <c r="BL40" s="490">
        <v>0</v>
      </c>
      <c r="BM40" s="490">
        <v>0</v>
      </c>
      <c r="BN40" s="490">
        <v>0</v>
      </c>
      <c r="BO40" s="455">
        <v>0</v>
      </c>
      <c r="BP40" s="565">
        <v>3</v>
      </c>
      <c r="BQ40" s="490">
        <v>3</v>
      </c>
      <c r="BR40" s="490">
        <v>3</v>
      </c>
      <c r="BS40" s="490">
        <v>2</v>
      </c>
      <c r="BT40" s="490">
        <v>2</v>
      </c>
      <c r="BU40" s="490">
        <v>2</v>
      </c>
      <c r="BV40" s="490">
        <v>2</v>
      </c>
      <c r="BW40" s="490">
        <v>1</v>
      </c>
      <c r="BX40" s="490">
        <v>1</v>
      </c>
      <c r="BY40" s="455">
        <v>1</v>
      </c>
      <c r="BZ40" s="565">
        <v>3</v>
      </c>
      <c r="CA40" s="490">
        <v>3</v>
      </c>
      <c r="CB40" s="490">
        <v>3</v>
      </c>
      <c r="CC40" s="490">
        <v>2</v>
      </c>
      <c r="CD40" s="490">
        <v>2</v>
      </c>
      <c r="CE40" s="490">
        <v>2</v>
      </c>
      <c r="CF40" s="490">
        <v>1</v>
      </c>
      <c r="CG40" s="490">
        <v>1</v>
      </c>
      <c r="CH40" s="490">
        <v>1</v>
      </c>
      <c r="CI40" s="455">
        <v>0</v>
      </c>
      <c r="CJ40" s="565">
        <v>3</v>
      </c>
      <c r="CK40" s="490">
        <v>3</v>
      </c>
      <c r="CL40" s="490">
        <v>3</v>
      </c>
      <c r="CM40" s="490">
        <v>3</v>
      </c>
      <c r="CN40" s="490">
        <v>2</v>
      </c>
      <c r="CO40" s="490">
        <v>2</v>
      </c>
      <c r="CP40" s="490">
        <v>0</v>
      </c>
      <c r="CQ40" s="490">
        <v>0</v>
      </c>
      <c r="CR40" s="490">
        <v>0</v>
      </c>
      <c r="CS40" s="455">
        <v>0</v>
      </c>
      <c r="CT40" s="565">
        <v>3</v>
      </c>
      <c r="CU40" s="490">
        <v>3</v>
      </c>
      <c r="CV40" s="490">
        <v>3</v>
      </c>
      <c r="CW40" s="490">
        <v>2</v>
      </c>
      <c r="CX40" s="490">
        <v>2</v>
      </c>
      <c r="CY40" s="490">
        <v>1</v>
      </c>
      <c r="CZ40" s="490">
        <v>0</v>
      </c>
      <c r="DA40" s="490">
        <v>0</v>
      </c>
      <c r="DB40" s="490">
        <v>0</v>
      </c>
      <c r="DC40" s="455">
        <v>0</v>
      </c>
      <c r="DE40" s="491">
        <f t="shared" si="0"/>
        <v>3</v>
      </c>
      <c r="DF40" s="491">
        <f t="shared" si="1"/>
        <v>10</v>
      </c>
      <c r="DG40" s="491">
        <f t="shared" si="2"/>
        <v>9</v>
      </c>
      <c r="DH40" s="491">
        <f t="shared" si="3"/>
        <v>6</v>
      </c>
      <c r="DI40" s="491">
        <f t="shared" si="4"/>
        <v>6</v>
      </c>
      <c r="DJ40" s="570">
        <f t="shared" si="5"/>
        <v>44.7</v>
      </c>
      <c r="DK40" s="570">
        <f t="shared" si="6"/>
        <v>68</v>
      </c>
      <c r="DL40" s="491">
        <f t="shared" si="7"/>
        <v>32</v>
      </c>
      <c r="DM40" s="491">
        <f t="shared" si="8"/>
        <v>22</v>
      </c>
      <c r="DN40" s="491">
        <f t="shared" si="9"/>
        <v>14.000000000000002</v>
      </c>
      <c r="DP40" s="491">
        <v>7</v>
      </c>
      <c r="DQ40" s="491">
        <v>2</v>
      </c>
      <c r="DR40" s="491">
        <v>28.7</v>
      </c>
      <c r="DS40" s="491">
        <f t="shared" si="29"/>
        <v>1.4727564493172123</v>
      </c>
      <c r="DT40" s="491">
        <f t="shared" si="30"/>
        <v>5.4037024344425184</v>
      </c>
      <c r="DU40" s="491">
        <f t="shared" si="31"/>
        <v>0.56536470897568369</v>
      </c>
      <c r="DV40" s="491">
        <v>48</v>
      </c>
      <c r="DW40" s="491">
        <f t="shared" si="32"/>
        <v>1.6901960800285136</v>
      </c>
      <c r="DX40" s="491">
        <f t="shared" si="33"/>
        <v>6.9641941385920596</v>
      </c>
      <c r="DY40" s="491">
        <f t="shared" si="34"/>
        <v>0.76539282622045379</v>
      </c>
      <c r="DZ40" s="491">
        <v>28.000000000000004</v>
      </c>
      <c r="EA40" s="491">
        <f t="shared" si="35"/>
        <v>1.4623979978989561</v>
      </c>
      <c r="EB40" s="491">
        <f t="shared" si="36"/>
        <v>5.3385391260156556</v>
      </c>
      <c r="EC40" s="491">
        <f t="shared" si="37"/>
        <v>0.55759882669953675</v>
      </c>
      <c r="ED40" s="491">
        <v>20</v>
      </c>
      <c r="EE40" s="491">
        <f t="shared" si="38"/>
        <v>1.3222192947339193</v>
      </c>
      <c r="EF40" s="491">
        <f t="shared" si="39"/>
        <v>4.5276925690687087</v>
      </c>
      <c r="EG40" s="491">
        <f t="shared" si="40"/>
        <v>0.46364760900080609</v>
      </c>
      <c r="EH40" s="491">
        <v>0</v>
      </c>
      <c r="EI40" s="491">
        <f t="shared" si="41"/>
        <v>0</v>
      </c>
      <c r="EJ40" s="491">
        <f t="shared" si="42"/>
        <v>0.70710678118654757</v>
      </c>
      <c r="EK40" s="491">
        <f t="shared" si="43"/>
        <v>0</v>
      </c>
      <c r="EM40" s="465" t="s">
        <v>517</v>
      </c>
      <c r="EN40" s="446"/>
      <c r="EO40" s="446"/>
      <c r="EP40" s="446"/>
      <c r="EQ40" s="446"/>
      <c r="ER40" s="449"/>
      <c r="ES40" s="465"/>
      <c r="ET40" s="446"/>
      <c r="EU40" s="446"/>
      <c r="EV40" s="446"/>
      <c r="EW40" s="446"/>
      <c r="EX40" s="446"/>
      <c r="EY40" s="446"/>
      <c r="EZ40" s="449"/>
    </row>
    <row r="41" spans="1:156">
      <c r="A41" s="491">
        <v>3</v>
      </c>
      <c r="B41" s="491">
        <v>2</v>
      </c>
      <c r="C41" s="491">
        <v>27</v>
      </c>
      <c r="D41" s="491">
        <v>27</v>
      </c>
      <c r="E41" s="491"/>
      <c r="F41" s="491"/>
      <c r="G41" s="565">
        <v>2</v>
      </c>
      <c r="H41" s="490">
        <v>2</v>
      </c>
      <c r="I41" s="490">
        <v>2</v>
      </c>
      <c r="J41" s="490">
        <v>0</v>
      </c>
      <c r="K41" s="490">
        <v>0</v>
      </c>
      <c r="L41" s="490">
        <v>0</v>
      </c>
      <c r="M41" s="490">
        <v>0</v>
      </c>
      <c r="N41" s="490">
        <v>0</v>
      </c>
      <c r="O41" s="490">
        <v>0</v>
      </c>
      <c r="P41" s="455">
        <v>0</v>
      </c>
      <c r="Q41" s="565">
        <v>100</v>
      </c>
      <c r="R41" s="490">
        <v>100</v>
      </c>
      <c r="S41" s="490">
        <v>5</v>
      </c>
      <c r="T41" s="490">
        <v>5</v>
      </c>
      <c r="U41" s="490">
        <v>0</v>
      </c>
      <c r="V41" s="490">
        <v>0</v>
      </c>
      <c r="W41" s="490">
        <v>0</v>
      </c>
      <c r="X41" s="490">
        <v>0</v>
      </c>
      <c r="Y41" s="490">
        <v>0</v>
      </c>
      <c r="Z41" s="455">
        <v>0</v>
      </c>
      <c r="AA41" s="565">
        <v>100</v>
      </c>
      <c r="AB41" s="490">
        <v>100</v>
      </c>
      <c r="AC41" s="490">
        <v>100</v>
      </c>
      <c r="AD41" s="490">
        <v>100</v>
      </c>
      <c r="AE41" s="490">
        <v>80</v>
      </c>
      <c r="AF41" s="490">
        <v>80</v>
      </c>
      <c r="AG41" s="490">
        <v>80</v>
      </c>
      <c r="AH41" s="490">
        <v>0</v>
      </c>
      <c r="AI41" s="490">
        <v>0</v>
      </c>
      <c r="AJ41" s="455">
        <v>0</v>
      </c>
      <c r="AK41" s="565">
        <v>10</v>
      </c>
      <c r="AL41" s="490">
        <v>10</v>
      </c>
      <c r="AM41" s="490">
        <v>10</v>
      </c>
      <c r="AN41" s="490">
        <v>100</v>
      </c>
      <c r="AO41" s="490">
        <v>100</v>
      </c>
      <c r="AP41" s="490">
        <v>80</v>
      </c>
      <c r="AQ41" s="490">
        <v>2</v>
      </c>
      <c r="AR41" s="490">
        <v>0</v>
      </c>
      <c r="AS41" s="490">
        <v>0</v>
      </c>
      <c r="AT41" s="455">
        <v>0</v>
      </c>
      <c r="AU41" s="565">
        <v>100</v>
      </c>
      <c r="AV41" s="490">
        <v>100</v>
      </c>
      <c r="AW41" s="490">
        <v>80</v>
      </c>
      <c r="AX41" s="490">
        <v>50</v>
      </c>
      <c r="AY41" s="490">
        <v>80</v>
      </c>
      <c r="AZ41" s="490">
        <v>0</v>
      </c>
      <c r="BA41" s="490">
        <v>0</v>
      </c>
      <c r="BB41" s="490">
        <v>0</v>
      </c>
      <c r="BC41" s="490">
        <v>0</v>
      </c>
      <c r="BD41" s="455">
        <v>0</v>
      </c>
      <c r="BE41" s="491"/>
      <c r="BF41" s="565">
        <v>3</v>
      </c>
      <c r="BG41" s="490">
        <v>3</v>
      </c>
      <c r="BH41" s="490">
        <v>3</v>
      </c>
      <c r="BI41" s="490">
        <v>0</v>
      </c>
      <c r="BJ41" s="490">
        <v>0</v>
      </c>
      <c r="BK41" s="490">
        <v>0</v>
      </c>
      <c r="BL41" s="490">
        <v>0</v>
      </c>
      <c r="BM41" s="490">
        <v>0</v>
      </c>
      <c r="BN41" s="490">
        <v>0</v>
      </c>
      <c r="BO41" s="455">
        <v>0</v>
      </c>
      <c r="BP41" s="565">
        <v>3</v>
      </c>
      <c r="BQ41" s="490">
        <v>3</v>
      </c>
      <c r="BR41" s="490">
        <v>2</v>
      </c>
      <c r="BS41" s="490">
        <v>2</v>
      </c>
      <c r="BT41" s="490">
        <v>0</v>
      </c>
      <c r="BU41" s="490">
        <v>0</v>
      </c>
      <c r="BV41" s="490">
        <v>0</v>
      </c>
      <c r="BW41" s="490">
        <v>0</v>
      </c>
      <c r="BX41" s="490">
        <v>0</v>
      </c>
      <c r="BY41" s="455">
        <v>0</v>
      </c>
      <c r="BZ41" s="565">
        <v>3</v>
      </c>
      <c r="CA41" s="490">
        <v>3</v>
      </c>
      <c r="CB41" s="490">
        <v>3</v>
      </c>
      <c r="CC41" s="490">
        <v>3</v>
      </c>
      <c r="CD41" s="490">
        <v>2</v>
      </c>
      <c r="CE41" s="490">
        <v>2</v>
      </c>
      <c r="CF41" s="490">
        <v>2</v>
      </c>
      <c r="CG41" s="490">
        <v>0</v>
      </c>
      <c r="CH41" s="490">
        <v>0</v>
      </c>
      <c r="CI41" s="455">
        <v>0</v>
      </c>
      <c r="CJ41" s="565">
        <v>3</v>
      </c>
      <c r="CK41" s="490">
        <v>3</v>
      </c>
      <c r="CL41" s="490">
        <v>3</v>
      </c>
      <c r="CM41" s="490">
        <v>2</v>
      </c>
      <c r="CN41" s="490">
        <v>2</v>
      </c>
      <c r="CO41" s="490">
        <v>2</v>
      </c>
      <c r="CP41" s="490">
        <v>1</v>
      </c>
      <c r="CQ41" s="490">
        <v>0</v>
      </c>
      <c r="CR41" s="490">
        <v>0</v>
      </c>
      <c r="CS41" s="455">
        <v>0</v>
      </c>
      <c r="CT41" s="565">
        <v>3</v>
      </c>
      <c r="CU41" s="490">
        <v>3</v>
      </c>
      <c r="CV41" s="490">
        <v>2</v>
      </c>
      <c r="CW41" s="490">
        <v>2</v>
      </c>
      <c r="CX41" s="490">
        <v>2</v>
      </c>
      <c r="CY41" s="490">
        <v>0</v>
      </c>
      <c r="CZ41" s="490">
        <v>0</v>
      </c>
      <c r="DA41" s="490">
        <v>0</v>
      </c>
      <c r="DB41" s="490">
        <v>0</v>
      </c>
      <c r="DC41" s="455">
        <v>0</v>
      </c>
      <c r="DE41" s="491">
        <f t="shared" si="0"/>
        <v>3</v>
      </c>
      <c r="DF41" s="491">
        <f t="shared" si="1"/>
        <v>4</v>
      </c>
      <c r="DG41" s="491">
        <f t="shared" si="2"/>
        <v>7</v>
      </c>
      <c r="DH41" s="491">
        <f t="shared" si="3"/>
        <v>7</v>
      </c>
      <c r="DI41" s="491">
        <f t="shared" si="4"/>
        <v>5</v>
      </c>
      <c r="DJ41" s="570">
        <f t="shared" si="5"/>
        <v>31.56</v>
      </c>
      <c r="DK41" s="570">
        <f t="shared" si="6"/>
        <v>52</v>
      </c>
      <c r="DL41" s="491">
        <f t="shared" si="7"/>
        <v>28.000000000000004</v>
      </c>
      <c r="DM41" s="491">
        <f t="shared" si="8"/>
        <v>22</v>
      </c>
      <c r="DN41" s="491">
        <f t="shared" si="9"/>
        <v>2</v>
      </c>
      <c r="DP41" s="491">
        <v>7</v>
      </c>
      <c r="DQ41" s="491">
        <v>3</v>
      </c>
      <c r="DR41" s="491">
        <v>0.82</v>
      </c>
      <c r="DS41" s="491">
        <f t="shared" si="29"/>
        <v>0.26007138798507473</v>
      </c>
      <c r="DT41" s="491">
        <f t="shared" si="30"/>
        <v>1.1489125293076057</v>
      </c>
      <c r="DU41" s="491">
        <f t="shared" si="31"/>
        <v>9.0678067216132974E-2</v>
      </c>
      <c r="DV41" s="491">
        <v>18</v>
      </c>
      <c r="DW41" s="491">
        <f t="shared" si="32"/>
        <v>1.2787536009528289</v>
      </c>
      <c r="DX41" s="491">
        <f t="shared" si="33"/>
        <v>4.3011626335213133</v>
      </c>
      <c r="DY41" s="491">
        <f t="shared" si="34"/>
        <v>0.43814903058417032</v>
      </c>
      <c r="DZ41" s="491">
        <v>8</v>
      </c>
      <c r="EA41" s="491">
        <f t="shared" si="35"/>
        <v>0.95424250943932487</v>
      </c>
      <c r="EB41" s="491">
        <f t="shared" si="36"/>
        <v>2.9154759474226504</v>
      </c>
      <c r="EC41" s="491">
        <f t="shared" si="37"/>
        <v>0.28675655221154839</v>
      </c>
      <c r="ED41" s="491">
        <v>10</v>
      </c>
      <c r="EE41" s="491">
        <f t="shared" si="38"/>
        <v>1.0413926851582251</v>
      </c>
      <c r="EF41" s="491">
        <f t="shared" si="39"/>
        <v>3.2403703492039302</v>
      </c>
      <c r="EG41" s="491">
        <f t="shared" si="40"/>
        <v>0.32175055439664224</v>
      </c>
      <c r="EH41" s="491">
        <v>0</v>
      </c>
      <c r="EI41" s="491">
        <f t="shared" si="41"/>
        <v>0</v>
      </c>
      <c r="EJ41" s="491">
        <f t="shared" si="42"/>
        <v>0.70710678118654757</v>
      </c>
      <c r="EK41" s="491">
        <f t="shared" si="43"/>
        <v>0</v>
      </c>
      <c r="EM41" s="465" t="s">
        <v>518</v>
      </c>
      <c r="EN41" s="446"/>
      <c r="EO41" s="446"/>
      <c r="EP41" s="446"/>
      <c r="EQ41" s="446"/>
      <c r="ER41" s="449"/>
      <c r="ES41" s="465"/>
      <c r="ET41" s="446"/>
      <c r="EU41" s="446"/>
      <c r="EV41" s="446"/>
      <c r="EW41" s="446"/>
      <c r="EX41" s="446"/>
      <c r="EY41" s="446"/>
      <c r="EZ41" s="449"/>
    </row>
    <row r="42" spans="1:156">
      <c r="A42" s="491">
        <v>5</v>
      </c>
      <c r="B42" s="491">
        <v>2</v>
      </c>
      <c r="C42" s="491">
        <v>28</v>
      </c>
      <c r="D42" s="491">
        <v>28</v>
      </c>
      <c r="E42" s="491"/>
      <c r="F42" s="491"/>
      <c r="G42" s="565">
        <v>20</v>
      </c>
      <c r="H42" s="490">
        <v>30</v>
      </c>
      <c r="I42" s="490">
        <v>0</v>
      </c>
      <c r="J42" s="490">
        <v>0</v>
      </c>
      <c r="K42" s="490">
        <v>0</v>
      </c>
      <c r="L42" s="490">
        <v>0</v>
      </c>
      <c r="M42" s="490">
        <v>0</v>
      </c>
      <c r="N42" s="490">
        <v>0</v>
      </c>
      <c r="O42" s="490">
        <v>0</v>
      </c>
      <c r="P42" s="455">
        <v>0</v>
      </c>
      <c r="Q42" s="565">
        <v>40</v>
      </c>
      <c r="R42" s="490">
        <v>0</v>
      </c>
      <c r="S42" s="490">
        <v>0</v>
      </c>
      <c r="T42" s="490">
        <v>0</v>
      </c>
      <c r="U42" s="490">
        <v>0</v>
      </c>
      <c r="V42" s="490">
        <v>0</v>
      </c>
      <c r="W42" s="490">
        <v>0</v>
      </c>
      <c r="X42" s="490">
        <v>0</v>
      </c>
      <c r="Y42" s="490">
        <v>0</v>
      </c>
      <c r="Z42" s="455">
        <v>0</v>
      </c>
      <c r="AA42" s="565">
        <v>0</v>
      </c>
      <c r="AB42" s="490">
        <v>0</v>
      </c>
      <c r="AC42" s="490">
        <v>0</v>
      </c>
      <c r="AD42" s="490">
        <v>0</v>
      </c>
      <c r="AE42" s="490">
        <v>0</v>
      </c>
      <c r="AF42" s="490">
        <v>0</v>
      </c>
      <c r="AG42" s="490">
        <v>0</v>
      </c>
      <c r="AH42" s="490">
        <v>0</v>
      </c>
      <c r="AI42" s="490">
        <v>0</v>
      </c>
      <c r="AJ42" s="455">
        <v>0</v>
      </c>
      <c r="AK42" s="565">
        <v>0</v>
      </c>
      <c r="AL42" s="490">
        <v>0</v>
      </c>
      <c r="AM42" s="490">
        <v>0</v>
      </c>
      <c r="AN42" s="490">
        <v>0</v>
      </c>
      <c r="AO42" s="490">
        <v>0</v>
      </c>
      <c r="AP42" s="490">
        <v>0</v>
      </c>
      <c r="AQ42" s="490">
        <v>0</v>
      </c>
      <c r="AR42" s="490">
        <v>0</v>
      </c>
      <c r="AS42" s="490">
        <v>0</v>
      </c>
      <c r="AT42" s="455">
        <v>0</v>
      </c>
      <c r="AU42" s="565">
        <v>0</v>
      </c>
      <c r="AV42" s="490">
        <v>0</v>
      </c>
      <c r="AW42" s="490">
        <v>0</v>
      </c>
      <c r="AX42" s="490">
        <v>0</v>
      </c>
      <c r="AY42" s="490">
        <v>0</v>
      </c>
      <c r="AZ42" s="490">
        <v>0</v>
      </c>
      <c r="BA42" s="490">
        <v>0</v>
      </c>
      <c r="BB42" s="490">
        <v>0</v>
      </c>
      <c r="BC42" s="490">
        <v>0</v>
      </c>
      <c r="BD42" s="455">
        <v>0</v>
      </c>
      <c r="BE42" s="491"/>
      <c r="BF42" s="565">
        <v>3</v>
      </c>
      <c r="BG42" s="490">
        <v>3</v>
      </c>
      <c r="BH42" s="490">
        <v>0</v>
      </c>
      <c r="BI42" s="490">
        <v>0</v>
      </c>
      <c r="BJ42" s="490">
        <v>0</v>
      </c>
      <c r="BK42" s="490">
        <v>0</v>
      </c>
      <c r="BL42" s="490">
        <v>0</v>
      </c>
      <c r="BM42" s="490">
        <v>0</v>
      </c>
      <c r="BN42" s="490">
        <v>0</v>
      </c>
      <c r="BO42" s="455">
        <v>0</v>
      </c>
      <c r="BP42" s="565">
        <v>2</v>
      </c>
      <c r="BQ42" s="490">
        <v>0</v>
      </c>
      <c r="BR42" s="490">
        <v>0</v>
      </c>
      <c r="BS42" s="490">
        <v>0</v>
      </c>
      <c r="BT42" s="490">
        <v>0</v>
      </c>
      <c r="BU42" s="490">
        <v>0</v>
      </c>
      <c r="BV42" s="490">
        <v>0</v>
      </c>
      <c r="BW42" s="490">
        <v>0</v>
      </c>
      <c r="BX42" s="490">
        <v>0</v>
      </c>
      <c r="BY42" s="455">
        <v>0</v>
      </c>
      <c r="BZ42" s="565">
        <v>0</v>
      </c>
      <c r="CA42" s="490">
        <v>0</v>
      </c>
      <c r="CB42" s="490">
        <v>0</v>
      </c>
      <c r="CC42" s="490">
        <v>0</v>
      </c>
      <c r="CD42" s="490">
        <v>0</v>
      </c>
      <c r="CE42" s="490">
        <v>0</v>
      </c>
      <c r="CF42" s="490">
        <v>0</v>
      </c>
      <c r="CG42" s="490">
        <v>0</v>
      </c>
      <c r="CH42" s="490">
        <v>0</v>
      </c>
      <c r="CI42" s="455">
        <v>0</v>
      </c>
      <c r="CJ42" s="565">
        <v>0</v>
      </c>
      <c r="CK42" s="490">
        <v>0</v>
      </c>
      <c r="CL42" s="490">
        <v>0</v>
      </c>
      <c r="CM42" s="490">
        <v>0</v>
      </c>
      <c r="CN42" s="490">
        <v>0</v>
      </c>
      <c r="CO42" s="490">
        <v>0</v>
      </c>
      <c r="CP42" s="490">
        <v>0</v>
      </c>
      <c r="CQ42" s="490">
        <v>0</v>
      </c>
      <c r="CR42" s="490">
        <v>0</v>
      </c>
      <c r="CS42" s="455">
        <v>0</v>
      </c>
      <c r="CT42" s="565">
        <v>0</v>
      </c>
      <c r="CU42" s="490">
        <v>0</v>
      </c>
      <c r="CV42" s="490">
        <v>0</v>
      </c>
      <c r="CW42" s="490">
        <v>0</v>
      </c>
      <c r="CX42" s="490">
        <v>0</v>
      </c>
      <c r="CY42" s="490">
        <v>0</v>
      </c>
      <c r="CZ42" s="490">
        <v>0</v>
      </c>
      <c r="DA42" s="490">
        <v>0</v>
      </c>
      <c r="DB42" s="490">
        <v>0</v>
      </c>
      <c r="DC42" s="455">
        <v>0</v>
      </c>
      <c r="DE42" s="491">
        <f t="shared" si="0"/>
        <v>2</v>
      </c>
      <c r="DF42" s="491">
        <f t="shared" si="1"/>
        <v>1</v>
      </c>
      <c r="DG42" s="491">
        <f t="shared" si="2"/>
        <v>0</v>
      </c>
      <c r="DH42" s="491">
        <f t="shared" si="3"/>
        <v>0</v>
      </c>
      <c r="DI42" s="491">
        <f t="shared" si="4"/>
        <v>0</v>
      </c>
      <c r="DJ42" s="570">
        <f t="shared" si="5"/>
        <v>1.8</v>
      </c>
      <c r="DK42" s="570">
        <f t="shared" si="6"/>
        <v>6</v>
      </c>
      <c r="DL42" s="491">
        <f t="shared" si="7"/>
        <v>4</v>
      </c>
      <c r="DM42" s="491">
        <f t="shared" si="8"/>
        <v>2</v>
      </c>
      <c r="DN42" s="491">
        <f t="shared" si="9"/>
        <v>0</v>
      </c>
      <c r="DP42" s="491">
        <v>7</v>
      </c>
      <c r="DQ42" s="491">
        <v>4</v>
      </c>
      <c r="DR42" s="491">
        <v>0</v>
      </c>
      <c r="DS42" s="491">
        <f t="shared" si="29"/>
        <v>0</v>
      </c>
      <c r="DT42" s="491">
        <f t="shared" si="30"/>
        <v>0.70710678118654757</v>
      </c>
      <c r="DU42" s="491">
        <f t="shared" si="31"/>
        <v>0</v>
      </c>
      <c r="DV42" s="491">
        <v>0</v>
      </c>
      <c r="DW42" s="491">
        <f t="shared" si="32"/>
        <v>0</v>
      </c>
      <c r="DX42" s="491">
        <f t="shared" si="33"/>
        <v>0.70710678118654757</v>
      </c>
      <c r="DY42" s="491">
        <f t="shared" si="34"/>
        <v>0</v>
      </c>
      <c r="DZ42" s="491">
        <v>0</v>
      </c>
      <c r="EA42" s="491">
        <f t="shared" si="35"/>
        <v>0</v>
      </c>
      <c r="EB42" s="491">
        <f t="shared" si="36"/>
        <v>0.70710678118654757</v>
      </c>
      <c r="EC42" s="491">
        <f t="shared" si="37"/>
        <v>0</v>
      </c>
      <c r="ED42" s="491">
        <v>0</v>
      </c>
      <c r="EE42" s="491">
        <f t="shared" si="38"/>
        <v>0</v>
      </c>
      <c r="EF42" s="491">
        <f t="shared" si="39"/>
        <v>0.70710678118654757</v>
      </c>
      <c r="EG42" s="491">
        <f t="shared" si="40"/>
        <v>0</v>
      </c>
      <c r="EH42" s="491">
        <v>0</v>
      </c>
      <c r="EI42" s="491">
        <f t="shared" si="41"/>
        <v>0</v>
      </c>
      <c r="EJ42" s="491">
        <f t="shared" si="42"/>
        <v>0.70710678118654757</v>
      </c>
      <c r="EK42" s="491">
        <f t="shared" si="43"/>
        <v>0</v>
      </c>
      <c r="EM42" s="465" t="s">
        <v>360</v>
      </c>
      <c r="EN42" s="446"/>
      <c r="EO42" s="446"/>
      <c r="EP42" s="446"/>
      <c r="EQ42" s="446"/>
      <c r="ER42" s="449"/>
      <c r="ES42" s="465"/>
      <c r="ET42" s="446"/>
      <c r="EU42" s="446"/>
      <c r="EV42" s="446"/>
      <c r="EW42" s="446"/>
      <c r="EX42" s="446"/>
      <c r="EY42" s="446"/>
      <c r="EZ42" s="449"/>
    </row>
    <row r="43" spans="1:156">
      <c r="A43" s="491">
        <v>2</v>
      </c>
      <c r="B43" s="491">
        <v>2</v>
      </c>
      <c r="C43" s="491">
        <v>29</v>
      </c>
      <c r="D43" s="491">
        <v>29</v>
      </c>
      <c r="E43" s="491"/>
      <c r="F43" s="491"/>
      <c r="G43" s="565">
        <v>100</v>
      </c>
      <c r="H43" s="490">
        <v>100</v>
      </c>
      <c r="I43" s="490">
        <v>100</v>
      </c>
      <c r="J43" s="490">
        <v>100</v>
      </c>
      <c r="K43" s="490">
        <v>100</v>
      </c>
      <c r="L43" s="490">
        <v>80</v>
      </c>
      <c r="M43" s="490">
        <v>50</v>
      </c>
      <c r="N43" s="490">
        <v>50</v>
      </c>
      <c r="O43" s="490">
        <v>20</v>
      </c>
      <c r="P43" s="455">
        <v>0</v>
      </c>
      <c r="Q43" s="565">
        <v>100</v>
      </c>
      <c r="R43" s="490">
        <v>100</v>
      </c>
      <c r="S43" s="490">
        <v>100</v>
      </c>
      <c r="T43" s="490">
        <v>100</v>
      </c>
      <c r="U43" s="490">
        <v>100</v>
      </c>
      <c r="V43" s="490">
        <v>100</v>
      </c>
      <c r="W43" s="490">
        <v>100</v>
      </c>
      <c r="X43" s="490">
        <v>50</v>
      </c>
      <c r="Y43" s="490">
        <v>50</v>
      </c>
      <c r="Z43" s="455">
        <v>0</v>
      </c>
      <c r="AA43" s="565">
        <v>100</v>
      </c>
      <c r="AB43" s="490">
        <v>100</v>
      </c>
      <c r="AC43" s="490">
        <v>100</v>
      </c>
      <c r="AD43" s="490">
        <v>100</v>
      </c>
      <c r="AE43" s="490">
        <v>100</v>
      </c>
      <c r="AF43" s="490">
        <v>100</v>
      </c>
      <c r="AG43" s="490">
        <v>50</v>
      </c>
      <c r="AH43" s="490">
        <v>50</v>
      </c>
      <c r="AI43" s="490">
        <v>50</v>
      </c>
      <c r="AJ43" s="455">
        <v>0</v>
      </c>
      <c r="AK43" s="565">
        <v>100</v>
      </c>
      <c r="AL43" s="490">
        <v>100</v>
      </c>
      <c r="AM43" s="490">
        <v>100</v>
      </c>
      <c r="AN43" s="490">
        <v>100</v>
      </c>
      <c r="AO43" s="490">
        <v>80</v>
      </c>
      <c r="AP43" s="490">
        <v>80</v>
      </c>
      <c r="AQ43" s="490">
        <v>50</v>
      </c>
      <c r="AR43" s="490">
        <v>80</v>
      </c>
      <c r="AS43" s="490">
        <v>0</v>
      </c>
      <c r="AT43" s="455">
        <v>0</v>
      </c>
      <c r="AU43" s="565">
        <v>50</v>
      </c>
      <c r="AV43" s="490">
        <v>50</v>
      </c>
      <c r="AW43" s="490">
        <v>100</v>
      </c>
      <c r="AX43" s="490">
        <v>100</v>
      </c>
      <c r="AY43" s="490">
        <v>50</v>
      </c>
      <c r="AZ43" s="490">
        <v>50</v>
      </c>
      <c r="BA43" s="490">
        <v>50</v>
      </c>
      <c r="BB43" s="490">
        <v>50</v>
      </c>
      <c r="BC43" s="490">
        <v>0</v>
      </c>
      <c r="BD43" s="455">
        <v>0</v>
      </c>
      <c r="BE43" s="491"/>
      <c r="BF43" s="565">
        <v>3</v>
      </c>
      <c r="BG43" s="490">
        <v>3</v>
      </c>
      <c r="BH43" s="490">
        <v>2</v>
      </c>
      <c r="BI43" s="490">
        <v>2</v>
      </c>
      <c r="BJ43" s="490">
        <v>2</v>
      </c>
      <c r="BK43" s="490">
        <v>2</v>
      </c>
      <c r="BL43" s="490">
        <v>1</v>
      </c>
      <c r="BM43" s="490">
        <v>1</v>
      </c>
      <c r="BN43" s="490">
        <v>1</v>
      </c>
      <c r="BO43" s="455">
        <v>0</v>
      </c>
      <c r="BP43" s="565">
        <v>3</v>
      </c>
      <c r="BQ43" s="490">
        <v>3</v>
      </c>
      <c r="BR43" s="490">
        <v>3</v>
      </c>
      <c r="BS43" s="490">
        <v>2</v>
      </c>
      <c r="BT43" s="490">
        <v>2</v>
      </c>
      <c r="BU43" s="490">
        <v>2</v>
      </c>
      <c r="BV43" s="490">
        <v>2</v>
      </c>
      <c r="BW43" s="490">
        <v>1</v>
      </c>
      <c r="BX43" s="490">
        <v>1</v>
      </c>
      <c r="BY43" s="455">
        <v>0</v>
      </c>
      <c r="BZ43" s="565">
        <v>3</v>
      </c>
      <c r="CA43" s="490">
        <v>3</v>
      </c>
      <c r="CB43" s="490">
        <v>3</v>
      </c>
      <c r="CC43" s="490">
        <v>2</v>
      </c>
      <c r="CD43" s="490">
        <v>2</v>
      </c>
      <c r="CE43" s="490">
        <v>2</v>
      </c>
      <c r="CF43" s="490">
        <v>2</v>
      </c>
      <c r="CG43" s="490">
        <v>1</v>
      </c>
      <c r="CH43" s="490">
        <v>1</v>
      </c>
      <c r="CI43" s="455">
        <v>0</v>
      </c>
      <c r="CJ43" s="565">
        <v>3</v>
      </c>
      <c r="CK43" s="490">
        <v>3</v>
      </c>
      <c r="CL43" s="490">
        <v>2</v>
      </c>
      <c r="CM43" s="490">
        <v>2</v>
      </c>
      <c r="CN43" s="490">
        <v>2</v>
      </c>
      <c r="CO43" s="490">
        <v>1</v>
      </c>
      <c r="CP43" s="490">
        <v>1</v>
      </c>
      <c r="CQ43" s="490">
        <v>1</v>
      </c>
      <c r="CR43" s="490">
        <v>0</v>
      </c>
      <c r="CS43" s="455">
        <v>0</v>
      </c>
      <c r="CT43" s="565">
        <v>3</v>
      </c>
      <c r="CU43" s="490">
        <v>3</v>
      </c>
      <c r="CV43" s="490">
        <v>3</v>
      </c>
      <c r="CW43" s="490">
        <v>2</v>
      </c>
      <c r="CX43" s="490">
        <v>2</v>
      </c>
      <c r="CY43" s="490">
        <v>1</v>
      </c>
      <c r="CZ43" s="490">
        <v>1</v>
      </c>
      <c r="DA43" s="490">
        <v>0</v>
      </c>
      <c r="DB43" s="490">
        <v>0</v>
      </c>
      <c r="DC43" s="455">
        <v>0</v>
      </c>
      <c r="DE43" s="491">
        <f t="shared" si="0"/>
        <v>9</v>
      </c>
      <c r="DF43" s="491">
        <f t="shared" si="1"/>
        <v>9</v>
      </c>
      <c r="DG43" s="491">
        <f t="shared" si="2"/>
        <v>9</v>
      </c>
      <c r="DH43" s="491">
        <f t="shared" si="3"/>
        <v>8</v>
      </c>
      <c r="DI43" s="491">
        <f t="shared" si="4"/>
        <v>8</v>
      </c>
      <c r="DJ43" s="570">
        <f t="shared" si="5"/>
        <v>68.8</v>
      </c>
      <c r="DK43" s="570">
        <f t="shared" si="6"/>
        <v>86</v>
      </c>
      <c r="DL43" s="491">
        <f t="shared" si="7"/>
        <v>26</v>
      </c>
      <c r="DM43" s="491">
        <f t="shared" si="8"/>
        <v>34</v>
      </c>
      <c r="DN43" s="491">
        <f t="shared" si="9"/>
        <v>24</v>
      </c>
      <c r="DP43" s="491">
        <v>8</v>
      </c>
      <c r="DQ43" s="491">
        <v>1</v>
      </c>
      <c r="DR43" s="491">
        <v>0.06</v>
      </c>
      <c r="DS43" s="491">
        <f t="shared" si="29"/>
        <v>2.5305865264770262E-2</v>
      </c>
      <c r="DT43" s="491">
        <f t="shared" si="30"/>
        <v>0.74833147735478833</v>
      </c>
      <c r="DU43" s="491">
        <f t="shared" si="31"/>
        <v>2.4497347579173087E-2</v>
      </c>
      <c r="DV43" s="491">
        <v>4</v>
      </c>
      <c r="DW43" s="491">
        <f t="shared" si="32"/>
        <v>0.69897000433601886</v>
      </c>
      <c r="DX43" s="491">
        <f t="shared" si="33"/>
        <v>2.1213203435596424</v>
      </c>
      <c r="DY43" s="491">
        <f t="shared" si="34"/>
        <v>0.20135792079033082</v>
      </c>
      <c r="DZ43" s="491">
        <v>2</v>
      </c>
      <c r="EA43" s="491">
        <f t="shared" si="35"/>
        <v>0.47712125471966244</v>
      </c>
      <c r="EB43" s="491">
        <f t="shared" si="36"/>
        <v>1.5811388300841898</v>
      </c>
      <c r="EC43" s="491">
        <f t="shared" si="37"/>
        <v>0.14189705460416391</v>
      </c>
      <c r="ED43" s="491">
        <v>0</v>
      </c>
      <c r="EE43" s="491">
        <f t="shared" si="38"/>
        <v>0</v>
      </c>
      <c r="EF43" s="491">
        <f t="shared" si="39"/>
        <v>0.70710678118654757</v>
      </c>
      <c r="EG43" s="491">
        <f t="shared" si="40"/>
        <v>0</v>
      </c>
      <c r="EH43" s="491">
        <v>2</v>
      </c>
      <c r="EI43" s="491">
        <f t="shared" si="41"/>
        <v>0.47712125471966244</v>
      </c>
      <c r="EJ43" s="491">
        <f t="shared" si="42"/>
        <v>1.5811388300841898</v>
      </c>
      <c r="EK43" s="491">
        <f t="shared" si="43"/>
        <v>0.14189705460416391</v>
      </c>
      <c r="EM43" s="465" t="s">
        <v>519</v>
      </c>
      <c r="EN43" s="446"/>
      <c r="EO43" s="446"/>
      <c r="EP43" s="446"/>
      <c r="EQ43" s="446"/>
      <c r="ER43" s="449"/>
      <c r="ES43" s="465"/>
      <c r="ET43" s="446"/>
      <c r="EU43" s="446"/>
      <c r="EV43" s="446"/>
      <c r="EW43" s="446"/>
      <c r="EX43" s="446"/>
      <c r="EY43" s="446"/>
      <c r="EZ43" s="449"/>
    </row>
    <row r="44" spans="1:156">
      <c r="A44" s="491">
        <v>10</v>
      </c>
      <c r="B44" s="491">
        <v>2</v>
      </c>
      <c r="C44" s="491">
        <v>30</v>
      </c>
      <c r="D44" s="491">
        <v>30</v>
      </c>
      <c r="E44" s="491"/>
      <c r="F44" s="491"/>
      <c r="G44" s="565">
        <v>80</v>
      </c>
      <c r="H44" s="490">
        <v>80</v>
      </c>
      <c r="I44" s="490">
        <v>80</v>
      </c>
      <c r="J44" s="490">
        <v>50</v>
      </c>
      <c r="K44" s="490">
        <v>50</v>
      </c>
      <c r="L44" s="490">
        <v>50</v>
      </c>
      <c r="M44" s="490">
        <v>50</v>
      </c>
      <c r="N44" s="490">
        <v>50</v>
      </c>
      <c r="O44" s="490">
        <v>0</v>
      </c>
      <c r="P44" s="455">
        <v>0</v>
      </c>
      <c r="Q44" s="565">
        <v>100</v>
      </c>
      <c r="R44" s="490">
        <v>100</v>
      </c>
      <c r="S44" s="490">
        <v>100</v>
      </c>
      <c r="T44" s="490">
        <v>100</v>
      </c>
      <c r="U44" s="490">
        <v>50</v>
      </c>
      <c r="V44" s="490">
        <v>50</v>
      </c>
      <c r="W44" s="490">
        <v>0</v>
      </c>
      <c r="X44" s="490">
        <v>0</v>
      </c>
      <c r="Y44" s="490">
        <v>0</v>
      </c>
      <c r="Z44" s="455">
        <v>0</v>
      </c>
      <c r="AA44" s="565">
        <v>20</v>
      </c>
      <c r="AB44" s="490">
        <v>50</v>
      </c>
      <c r="AC44" s="490">
        <v>0</v>
      </c>
      <c r="AD44" s="490">
        <v>0</v>
      </c>
      <c r="AE44" s="490">
        <v>0</v>
      </c>
      <c r="AF44" s="490">
        <v>0</v>
      </c>
      <c r="AG44" s="490">
        <v>0</v>
      </c>
      <c r="AH44" s="490">
        <v>0</v>
      </c>
      <c r="AI44" s="490">
        <v>0</v>
      </c>
      <c r="AJ44" s="455">
        <v>0</v>
      </c>
      <c r="AK44" s="565">
        <v>0</v>
      </c>
      <c r="AL44" s="490">
        <v>0</v>
      </c>
      <c r="AM44" s="490">
        <v>0</v>
      </c>
      <c r="AN44" s="490">
        <v>0</v>
      </c>
      <c r="AO44" s="490">
        <v>0</v>
      </c>
      <c r="AP44" s="490">
        <v>0</v>
      </c>
      <c r="AQ44" s="490">
        <v>0</v>
      </c>
      <c r="AR44" s="490">
        <v>0</v>
      </c>
      <c r="AS44" s="490">
        <v>0</v>
      </c>
      <c r="AT44" s="455">
        <v>0</v>
      </c>
      <c r="AU44" s="565">
        <v>20</v>
      </c>
      <c r="AV44" s="490">
        <v>20</v>
      </c>
      <c r="AW44" s="490">
        <v>30</v>
      </c>
      <c r="AX44" s="490">
        <v>0</v>
      </c>
      <c r="AY44" s="490">
        <v>0</v>
      </c>
      <c r="AZ44" s="490">
        <v>0</v>
      </c>
      <c r="BA44" s="490">
        <v>0</v>
      </c>
      <c r="BB44" s="490">
        <v>0</v>
      </c>
      <c r="BC44" s="490">
        <v>0</v>
      </c>
      <c r="BD44" s="455">
        <v>0</v>
      </c>
      <c r="BE44" s="491"/>
      <c r="BF44" s="565">
        <v>3</v>
      </c>
      <c r="BG44" s="490">
        <v>3</v>
      </c>
      <c r="BH44" s="490">
        <v>3</v>
      </c>
      <c r="BI44" s="490">
        <v>3</v>
      </c>
      <c r="BJ44" s="490">
        <v>2</v>
      </c>
      <c r="BK44" s="490">
        <v>2</v>
      </c>
      <c r="BL44" s="490">
        <v>2</v>
      </c>
      <c r="BM44" s="490">
        <v>2</v>
      </c>
      <c r="BN44" s="490">
        <v>0</v>
      </c>
      <c r="BO44" s="455">
        <v>0</v>
      </c>
      <c r="BP44" s="565">
        <v>3</v>
      </c>
      <c r="BQ44" s="490">
        <v>3</v>
      </c>
      <c r="BR44" s="490">
        <v>3</v>
      </c>
      <c r="BS44" s="490">
        <v>2</v>
      </c>
      <c r="BT44" s="490">
        <v>2</v>
      </c>
      <c r="BU44" s="490">
        <v>2</v>
      </c>
      <c r="BV44" s="490">
        <v>0</v>
      </c>
      <c r="BW44" s="490">
        <v>0</v>
      </c>
      <c r="BX44" s="490">
        <v>0</v>
      </c>
      <c r="BY44" s="455">
        <v>0</v>
      </c>
      <c r="BZ44" s="565">
        <v>3</v>
      </c>
      <c r="CA44" s="490">
        <v>2</v>
      </c>
      <c r="CB44" s="490">
        <v>0</v>
      </c>
      <c r="CC44" s="490">
        <v>0</v>
      </c>
      <c r="CD44" s="490">
        <v>0</v>
      </c>
      <c r="CE44" s="490">
        <v>0</v>
      </c>
      <c r="CF44" s="490">
        <v>0</v>
      </c>
      <c r="CG44" s="490">
        <v>0</v>
      </c>
      <c r="CH44" s="490">
        <v>0</v>
      </c>
      <c r="CI44" s="455">
        <v>0</v>
      </c>
      <c r="CJ44" s="565">
        <v>0</v>
      </c>
      <c r="CK44" s="490">
        <v>0</v>
      </c>
      <c r="CL44" s="490">
        <v>0</v>
      </c>
      <c r="CM44" s="490">
        <v>0</v>
      </c>
      <c r="CN44" s="490">
        <v>0</v>
      </c>
      <c r="CO44" s="490">
        <v>0</v>
      </c>
      <c r="CP44" s="490">
        <v>0</v>
      </c>
      <c r="CQ44" s="490">
        <v>0</v>
      </c>
      <c r="CR44" s="490">
        <v>0</v>
      </c>
      <c r="CS44" s="455">
        <v>0</v>
      </c>
      <c r="CT44" s="565">
        <v>3</v>
      </c>
      <c r="CU44" s="490">
        <v>3</v>
      </c>
      <c r="CV44" s="490">
        <v>2</v>
      </c>
      <c r="CW44" s="490">
        <v>0</v>
      </c>
      <c r="CX44" s="490">
        <v>0</v>
      </c>
      <c r="CY44" s="490">
        <v>0</v>
      </c>
      <c r="CZ44" s="490">
        <v>0</v>
      </c>
      <c r="DA44" s="490">
        <v>0</v>
      </c>
      <c r="DB44" s="490">
        <v>0</v>
      </c>
      <c r="DC44" s="455">
        <v>0</v>
      </c>
      <c r="DE44" s="491">
        <f t="shared" si="0"/>
        <v>8</v>
      </c>
      <c r="DF44" s="491">
        <f t="shared" si="1"/>
        <v>6</v>
      </c>
      <c r="DG44" s="491">
        <f t="shared" si="2"/>
        <v>2</v>
      </c>
      <c r="DH44" s="491">
        <f t="shared" si="3"/>
        <v>0</v>
      </c>
      <c r="DI44" s="491">
        <f t="shared" si="4"/>
        <v>3</v>
      </c>
      <c r="DJ44" s="570">
        <f t="shared" si="5"/>
        <v>22.6</v>
      </c>
      <c r="DK44" s="570">
        <f t="shared" si="6"/>
        <v>38</v>
      </c>
      <c r="DL44" s="491">
        <f t="shared" si="7"/>
        <v>20</v>
      </c>
      <c r="DM44" s="491">
        <f t="shared" si="8"/>
        <v>18</v>
      </c>
      <c r="DN44" s="491">
        <f t="shared" si="9"/>
        <v>0</v>
      </c>
      <c r="DP44" s="491">
        <v>8</v>
      </c>
      <c r="DQ44" s="491">
        <v>2</v>
      </c>
      <c r="DR44" s="491">
        <v>0</v>
      </c>
      <c r="DS44" s="491">
        <f t="shared" si="29"/>
        <v>0</v>
      </c>
      <c r="DT44" s="491">
        <f t="shared" si="30"/>
        <v>0.70710678118654757</v>
      </c>
      <c r="DU44" s="491">
        <f t="shared" si="31"/>
        <v>0</v>
      </c>
      <c r="DV44" s="491">
        <v>0</v>
      </c>
      <c r="DW44" s="491">
        <f t="shared" si="32"/>
        <v>0</v>
      </c>
      <c r="DX44" s="491">
        <f t="shared" si="33"/>
        <v>0.70710678118654757</v>
      </c>
      <c r="DY44" s="491">
        <f t="shared" si="34"/>
        <v>0</v>
      </c>
      <c r="DZ44" s="491">
        <v>0</v>
      </c>
      <c r="EA44" s="491">
        <f t="shared" si="35"/>
        <v>0</v>
      </c>
      <c r="EB44" s="491">
        <f t="shared" si="36"/>
        <v>0.70710678118654757</v>
      </c>
      <c r="EC44" s="491">
        <f t="shared" si="37"/>
        <v>0</v>
      </c>
      <c r="ED44" s="491">
        <v>0</v>
      </c>
      <c r="EE44" s="491">
        <f t="shared" si="38"/>
        <v>0</v>
      </c>
      <c r="EF44" s="491">
        <f t="shared" si="39"/>
        <v>0.70710678118654757</v>
      </c>
      <c r="EG44" s="491">
        <f t="shared" si="40"/>
        <v>0</v>
      </c>
      <c r="EH44" s="491">
        <v>0</v>
      </c>
      <c r="EI44" s="491">
        <f t="shared" si="41"/>
        <v>0</v>
      </c>
      <c r="EJ44" s="491">
        <f t="shared" si="42"/>
        <v>0.70710678118654757</v>
      </c>
      <c r="EK44" s="491">
        <f t="shared" si="43"/>
        <v>0</v>
      </c>
      <c r="EM44" s="465" t="s">
        <v>520</v>
      </c>
      <c r="EN44" s="446"/>
      <c r="EO44" s="446"/>
      <c r="EP44" s="446"/>
      <c r="EQ44" s="446"/>
      <c r="ER44" s="449"/>
      <c r="ES44" s="465"/>
      <c r="ET44" s="446"/>
      <c r="EU44" s="446"/>
      <c r="EV44" s="446"/>
      <c r="EW44" s="446"/>
      <c r="EX44" s="446"/>
      <c r="EY44" s="446"/>
      <c r="EZ44" s="449"/>
    </row>
    <row r="45" spans="1:156" ht="15" thickBot="1">
      <c r="A45" s="491">
        <v>2</v>
      </c>
      <c r="B45" s="491">
        <v>3</v>
      </c>
      <c r="C45" s="491">
        <v>1</v>
      </c>
      <c r="D45" s="491">
        <v>31</v>
      </c>
      <c r="E45" s="491"/>
      <c r="F45" s="491"/>
      <c r="G45" s="565">
        <v>2</v>
      </c>
      <c r="H45" s="490">
        <v>5</v>
      </c>
      <c r="I45" s="490">
        <v>5</v>
      </c>
      <c r="J45" s="490">
        <v>5</v>
      </c>
      <c r="K45" s="490">
        <v>0</v>
      </c>
      <c r="L45" s="490">
        <v>0</v>
      </c>
      <c r="M45" s="490">
        <v>0</v>
      </c>
      <c r="N45" s="490">
        <v>0</v>
      </c>
      <c r="O45" s="490">
        <v>0</v>
      </c>
      <c r="P45" s="455">
        <v>0</v>
      </c>
      <c r="Q45" s="565">
        <v>10</v>
      </c>
      <c r="R45" s="490">
        <v>5</v>
      </c>
      <c r="S45" s="490">
        <v>2</v>
      </c>
      <c r="T45" s="490">
        <v>5</v>
      </c>
      <c r="U45" s="490">
        <v>5</v>
      </c>
      <c r="V45" s="490">
        <v>5</v>
      </c>
      <c r="W45" s="490">
        <v>0</v>
      </c>
      <c r="X45" s="490">
        <v>0</v>
      </c>
      <c r="Y45" s="490">
        <v>0</v>
      </c>
      <c r="Z45" s="455">
        <v>0</v>
      </c>
      <c r="AA45" s="565">
        <v>80</v>
      </c>
      <c r="AB45" s="490">
        <v>20</v>
      </c>
      <c r="AC45" s="490">
        <v>30</v>
      </c>
      <c r="AD45" s="490">
        <v>30</v>
      </c>
      <c r="AE45" s="490">
        <v>30</v>
      </c>
      <c r="AF45" s="490">
        <v>0</v>
      </c>
      <c r="AG45" s="490">
        <v>0</v>
      </c>
      <c r="AH45" s="490">
        <v>0</v>
      </c>
      <c r="AI45" s="490">
        <v>0</v>
      </c>
      <c r="AJ45" s="455">
        <v>0</v>
      </c>
      <c r="AK45" s="565">
        <v>20</v>
      </c>
      <c r="AL45" s="490">
        <v>20</v>
      </c>
      <c r="AM45" s="490">
        <v>50</v>
      </c>
      <c r="AN45" s="490">
        <v>50</v>
      </c>
      <c r="AO45" s="490">
        <v>20</v>
      </c>
      <c r="AP45" s="490">
        <v>0</v>
      </c>
      <c r="AQ45" s="490">
        <v>0</v>
      </c>
      <c r="AR45" s="490">
        <v>0</v>
      </c>
      <c r="AS45" s="490">
        <v>0</v>
      </c>
      <c r="AT45" s="455">
        <v>0</v>
      </c>
      <c r="AU45" s="565">
        <v>2</v>
      </c>
      <c r="AV45" s="490">
        <v>2</v>
      </c>
      <c r="AW45" s="490">
        <v>1</v>
      </c>
      <c r="AX45" s="490">
        <v>0</v>
      </c>
      <c r="AY45" s="490">
        <v>0</v>
      </c>
      <c r="AZ45" s="490">
        <v>0</v>
      </c>
      <c r="BA45" s="490">
        <v>0</v>
      </c>
      <c r="BB45" s="490">
        <v>0</v>
      </c>
      <c r="BC45" s="490">
        <v>0</v>
      </c>
      <c r="BD45" s="455">
        <v>0</v>
      </c>
      <c r="BE45" s="491"/>
      <c r="BF45" s="565">
        <v>3</v>
      </c>
      <c r="BG45" s="490">
        <v>3</v>
      </c>
      <c r="BH45" s="490">
        <v>2</v>
      </c>
      <c r="BI45" s="490">
        <v>2</v>
      </c>
      <c r="BJ45" s="490">
        <v>0</v>
      </c>
      <c r="BK45" s="490">
        <v>0</v>
      </c>
      <c r="BL45" s="490">
        <v>0</v>
      </c>
      <c r="BM45" s="490">
        <v>0</v>
      </c>
      <c r="BN45" s="490">
        <v>0</v>
      </c>
      <c r="BO45" s="455">
        <v>0</v>
      </c>
      <c r="BP45" s="565">
        <v>3</v>
      </c>
      <c r="BQ45" s="490">
        <v>3</v>
      </c>
      <c r="BR45" s="490">
        <v>3</v>
      </c>
      <c r="BS45" s="490">
        <v>2</v>
      </c>
      <c r="BT45" s="490">
        <v>2</v>
      </c>
      <c r="BU45" s="490">
        <v>2</v>
      </c>
      <c r="BV45" s="490">
        <v>0</v>
      </c>
      <c r="BW45" s="490">
        <v>0</v>
      </c>
      <c r="BX45" s="490">
        <v>0</v>
      </c>
      <c r="BY45" s="455">
        <v>0</v>
      </c>
      <c r="BZ45" s="565">
        <v>3</v>
      </c>
      <c r="CA45" s="490">
        <v>3</v>
      </c>
      <c r="CB45" s="490">
        <v>3</v>
      </c>
      <c r="CC45" s="490">
        <v>2</v>
      </c>
      <c r="CD45" s="490">
        <v>2</v>
      </c>
      <c r="CE45" s="490">
        <v>0</v>
      </c>
      <c r="CF45" s="490">
        <v>0</v>
      </c>
      <c r="CG45" s="490">
        <v>0</v>
      </c>
      <c r="CH45" s="490">
        <v>0</v>
      </c>
      <c r="CI45" s="455">
        <v>0</v>
      </c>
      <c r="CJ45" s="565">
        <v>3</v>
      </c>
      <c r="CK45" s="490">
        <v>3</v>
      </c>
      <c r="CL45" s="490">
        <v>2</v>
      </c>
      <c r="CM45" s="490">
        <v>2</v>
      </c>
      <c r="CN45" s="490">
        <v>2</v>
      </c>
      <c r="CO45" s="490">
        <v>0</v>
      </c>
      <c r="CP45" s="490">
        <v>0</v>
      </c>
      <c r="CQ45" s="490">
        <v>0</v>
      </c>
      <c r="CR45" s="490">
        <v>0</v>
      </c>
      <c r="CS45" s="455">
        <v>0</v>
      </c>
      <c r="CT45" s="565">
        <v>2</v>
      </c>
      <c r="CU45" s="490">
        <v>2</v>
      </c>
      <c r="CV45" s="490">
        <v>1</v>
      </c>
      <c r="CW45" s="490">
        <v>0</v>
      </c>
      <c r="CX45" s="490">
        <v>0</v>
      </c>
      <c r="CY45" s="490">
        <v>0</v>
      </c>
      <c r="CZ45" s="490">
        <v>0</v>
      </c>
      <c r="DA45" s="490">
        <v>0</v>
      </c>
      <c r="DB45" s="490">
        <v>0</v>
      </c>
      <c r="DC45" s="455">
        <v>0</v>
      </c>
      <c r="DE45" s="491">
        <f t="shared" si="0"/>
        <v>4</v>
      </c>
      <c r="DF45" s="491">
        <f t="shared" si="1"/>
        <v>6</v>
      </c>
      <c r="DG45" s="491">
        <f t="shared" si="2"/>
        <v>5</v>
      </c>
      <c r="DH45" s="491">
        <f t="shared" si="3"/>
        <v>5</v>
      </c>
      <c r="DI45" s="491">
        <f t="shared" si="4"/>
        <v>3</v>
      </c>
      <c r="DJ45" s="570">
        <f t="shared" si="5"/>
        <v>8.08</v>
      </c>
      <c r="DK45" s="570">
        <f t="shared" si="6"/>
        <v>46</v>
      </c>
      <c r="DL45" s="491">
        <f t="shared" si="7"/>
        <v>20</v>
      </c>
      <c r="DM45" s="491">
        <f t="shared" si="8"/>
        <v>24</v>
      </c>
      <c r="DN45" s="491">
        <f t="shared" si="9"/>
        <v>2</v>
      </c>
      <c r="DP45" s="491">
        <v>8</v>
      </c>
      <c r="DQ45" s="491">
        <v>3</v>
      </c>
      <c r="DR45" s="491">
        <v>0</v>
      </c>
      <c r="DS45" s="491">
        <f t="shared" si="29"/>
        <v>0</v>
      </c>
      <c r="DT45" s="491">
        <f t="shared" si="30"/>
        <v>0.70710678118654757</v>
      </c>
      <c r="DU45" s="491">
        <f t="shared" si="31"/>
        <v>0</v>
      </c>
      <c r="DV45" s="491">
        <v>0</v>
      </c>
      <c r="DW45" s="491">
        <f t="shared" si="32"/>
        <v>0</v>
      </c>
      <c r="DX45" s="491">
        <f t="shared" si="33"/>
        <v>0.70710678118654757</v>
      </c>
      <c r="DY45" s="491">
        <f t="shared" si="34"/>
        <v>0</v>
      </c>
      <c r="DZ45" s="491">
        <v>0</v>
      </c>
      <c r="EA45" s="491">
        <f t="shared" si="35"/>
        <v>0</v>
      </c>
      <c r="EB45" s="491">
        <f t="shared" si="36"/>
        <v>0.70710678118654757</v>
      </c>
      <c r="EC45" s="491">
        <f t="shared" si="37"/>
        <v>0</v>
      </c>
      <c r="ED45" s="491">
        <v>0</v>
      </c>
      <c r="EE45" s="491">
        <f t="shared" si="38"/>
        <v>0</v>
      </c>
      <c r="EF45" s="491">
        <f t="shared" si="39"/>
        <v>0.70710678118654757</v>
      </c>
      <c r="EG45" s="491">
        <f t="shared" si="40"/>
        <v>0</v>
      </c>
      <c r="EH45" s="491">
        <v>0</v>
      </c>
      <c r="EI45" s="491">
        <f t="shared" si="41"/>
        <v>0</v>
      </c>
      <c r="EJ45" s="491">
        <f t="shared" si="42"/>
        <v>0.70710678118654757</v>
      </c>
      <c r="EK45" s="491">
        <f t="shared" si="43"/>
        <v>0</v>
      </c>
      <c r="EM45" s="466"/>
      <c r="EN45" s="452"/>
      <c r="EO45" s="452"/>
      <c r="EP45" s="452"/>
      <c r="EQ45" s="452"/>
      <c r="ER45" s="457"/>
      <c r="ES45" s="466"/>
      <c r="ET45" s="452"/>
      <c r="EU45" s="452"/>
      <c r="EV45" s="452"/>
      <c r="EW45" s="452"/>
      <c r="EX45" s="452"/>
      <c r="EY45" s="452"/>
      <c r="EZ45" s="457"/>
    </row>
    <row r="46" spans="1:156">
      <c r="A46" s="491">
        <v>7</v>
      </c>
      <c r="B46" s="491">
        <v>3</v>
      </c>
      <c r="C46" s="491">
        <v>2</v>
      </c>
      <c r="D46" s="491">
        <v>32</v>
      </c>
      <c r="E46" s="491"/>
      <c r="F46" s="491"/>
      <c r="G46" s="565">
        <v>0</v>
      </c>
      <c r="H46" s="490">
        <v>0</v>
      </c>
      <c r="I46" s="490">
        <v>0</v>
      </c>
      <c r="J46" s="490">
        <v>0</v>
      </c>
      <c r="K46" s="490">
        <v>0</v>
      </c>
      <c r="L46" s="490">
        <v>0</v>
      </c>
      <c r="M46" s="490">
        <v>0</v>
      </c>
      <c r="N46" s="490">
        <v>0</v>
      </c>
      <c r="O46" s="490">
        <v>0</v>
      </c>
      <c r="P46" s="455">
        <v>0</v>
      </c>
      <c r="Q46" s="565">
        <v>10</v>
      </c>
      <c r="R46" s="490">
        <v>0</v>
      </c>
      <c r="S46" s="490">
        <v>0</v>
      </c>
      <c r="T46" s="490">
        <v>0</v>
      </c>
      <c r="U46" s="490">
        <v>0</v>
      </c>
      <c r="V46" s="490">
        <v>0</v>
      </c>
      <c r="W46" s="490">
        <v>0</v>
      </c>
      <c r="X46" s="490">
        <v>0</v>
      </c>
      <c r="Y46" s="490">
        <v>0</v>
      </c>
      <c r="Z46" s="455">
        <v>0</v>
      </c>
      <c r="AA46" s="565">
        <v>5</v>
      </c>
      <c r="AB46" s="490">
        <v>0</v>
      </c>
      <c r="AC46" s="490">
        <v>0</v>
      </c>
      <c r="AD46" s="490">
        <v>0</v>
      </c>
      <c r="AE46" s="490">
        <v>0</v>
      </c>
      <c r="AF46" s="490">
        <v>0</v>
      </c>
      <c r="AG46" s="490">
        <v>0</v>
      </c>
      <c r="AH46" s="490">
        <v>0</v>
      </c>
      <c r="AI46" s="490">
        <v>0</v>
      </c>
      <c r="AJ46" s="455">
        <v>0</v>
      </c>
      <c r="AK46" s="565">
        <v>5</v>
      </c>
      <c r="AL46" s="490">
        <v>5</v>
      </c>
      <c r="AM46" s="490">
        <v>2</v>
      </c>
      <c r="AN46" s="490">
        <v>0</v>
      </c>
      <c r="AO46" s="490">
        <v>0</v>
      </c>
      <c r="AP46" s="490">
        <v>0</v>
      </c>
      <c r="AQ46" s="490">
        <v>0</v>
      </c>
      <c r="AR46" s="490">
        <v>0</v>
      </c>
      <c r="AS46" s="490">
        <v>0</v>
      </c>
      <c r="AT46" s="455">
        <v>0</v>
      </c>
      <c r="AU46" s="565">
        <v>2</v>
      </c>
      <c r="AV46" s="490">
        <v>2</v>
      </c>
      <c r="AW46" s="490">
        <v>5</v>
      </c>
      <c r="AX46" s="490">
        <v>5</v>
      </c>
      <c r="AY46" s="490">
        <v>0</v>
      </c>
      <c r="AZ46" s="490">
        <v>0</v>
      </c>
      <c r="BA46" s="490">
        <v>0</v>
      </c>
      <c r="BB46" s="490">
        <v>0</v>
      </c>
      <c r="BC46" s="490">
        <v>0</v>
      </c>
      <c r="BD46" s="455">
        <v>0</v>
      </c>
      <c r="BE46" s="491"/>
      <c r="BF46" s="565">
        <v>0</v>
      </c>
      <c r="BG46" s="490">
        <v>0</v>
      </c>
      <c r="BH46" s="490">
        <v>0</v>
      </c>
      <c r="BI46" s="490">
        <v>0</v>
      </c>
      <c r="BJ46" s="490">
        <v>0</v>
      </c>
      <c r="BK46" s="490">
        <v>0</v>
      </c>
      <c r="BL46" s="490">
        <v>0</v>
      </c>
      <c r="BM46" s="490">
        <v>0</v>
      </c>
      <c r="BN46" s="490">
        <v>0</v>
      </c>
      <c r="BO46" s="455">
        <v>0</v>
      </c>
      <c r="BP46" s="565">
        <v>3</v>
      </c>
      <c r="BQ46" s="490">
        <v>0</v>
      </c>
      <c r="BR46" s="490">
        <v>0</v>
      </c>
      <c r="BS46" s="490">
        <v>0</v>
      </c>
      <c r="BT46" s="490">
        <v>0</v>
      </c>
      <c r="BU46" s="490">
        <v>0</v>
      </c>
      <c r="BV46" s="490">
        <v>0</v>
      </c>
      <c r="BW46" s="490">
        <v>0</v>
      </c>
      <c r="BX46" s="490">
        <v>0</v>
      </c>
      <c r="BY46" s="455">
        <v>0</v>
      </c>
      <c r="BZ46" s="565">
        <v>2</v>
      </c>
      <c r="CA46" s="490">
        <v>0</v>
      </c>
      <c r="CB46" s="490">
        <v>0</v>
      </c>
      <c r="CC46" s="490">
        <v>0</v>
      </c>
      <c r="CD46" s="490">
        <v>0</v>
      </c>
      <c r="CE46" s="490">
        <v>0</v>
      </c>
      <c r="CF46" s="490">
        <v>0</v>
      </c>
      <c r="CG46" s="490">
        <v>0</v>
      </c>
      <c r="CH46" s="490">
        <v>0</v>
      </c>
      <c r="CI46" s="455">
        <v>0</v>
      </c>
      <c r="CJ46" s="565">
        <v>3</v>
      </c>
      <c r="CK46" s="490">
        <v>2</v>
      </c>
      <c r="CL46" s="490">
        <v>2</v>
      </c>
      <c r="CM46" s="490">
        <v>0</v>
      </c>
      <c r="CN46" s="490">
        <v>0</v>
      </c>
      <c r="CO46" s="490">
        <v>0</v>
      </c>
      <c r="CP46" s="490">
        <v>0</v>
      </c>
      <c r="CQ46" s="490">
        <v>0</v>
      </c>
      <c r="CR46" s="490">
        <v>0</v>
      </c>
      <c r="CS46" s="455">
        <v>0</v>
      </c>
      <c r="CT46" s="565">
        <v>2</v>
      </c>
      <c r="CU46" s="490">
        <v>2</v>
      </c>
      <c r="CV46" s="490">
        <v>3</v>
      </c>
      <c r="CW46" s="490">
        <v>3</v>
      </c>
      <c r="CX46" s="490">
        <v>0</v>
      </c>
      <c r="CY46" s="490">
        <v>0</v>
      </c>
      <c r="CZ46" s="490">
        <v>0</v>
      </c>
      <c r="DA46" s="490">
        <v>0</v>
      </c>
      <c r="DB46" s="490">
        <v>0</v>
      </c>
      <c r="DC46" s="455">
        <v>0</v>
      </c>
      <c r="DE46" s="491">
        <f t="shared" si="0"/>
        <v>0</v>
      </c>
      <c r="DF46" s="491">
        <f t="shared" si="1"/>
        <v>1</v>
      </c>
      <c r="DG46" s="491">
        <f t="shared" si="2"/>
        <v>1</v>
      </c>
      <c r="DH46" s="491">
        <f t="shared" si="3"/>
        <v>3</v>
      </c>
      <c r="DI46" s="491">
        <f t="shared" si="4"/>
        <v>4</v>
      </c>
      <c r="DJ46" s="570">
        <f t="shared" si="5"/>
        <v>0.82</v>
      </c>
      <c r="DK46" s="570">
        <f t="shared" si="6"/>
        <v>18</v>
      </c>
      <c r="DL46" s="491">
        <f t="shared" si="7"/>
        <v>8</v>
      </c>
      <c r="DM46" s="491">
        <f t="shared" si="8"/>
        <v>10</v>
      </c>
      <c r="DN46" s="491">
        <f t="shared" si="9"/>
        <v>0</v>
      </c>
      <c r="DP46" s="491">
        <v>8</v>
      </c>
      <c r="DQ46" s="491">
        <v>4</v>
      </c>
      <c r="DR46" s="491">
        <v>0</v>
      </c>
      <c r="DS46" s="491">
        <f t="shared" si="29"/>
        <v>0</v>
      </c>
      <c r="DT46" s="491">
        <f t="shared" si="30"/>
        <v>0.70710678118654757</v>
      </c>
      <c r="DU46" s="491">
        <f t="shared" si="31"/>
        <v>0</v>
      </c>
      <c r="DV46" s="491">
        <v>0</v>
      </c>
      <c r="DW46" s="491">
        <f t="shared" si="32"/>
        <v>0</v>
      </c>
      <c r="DX46" s="491">
        <f t="shared" si="33"/>
        <v>0.70710678118654757</v>
      </c>
      <c r="DY46" s="491">
        <f t="shared" si="34"/>
        <v>0</v>
      </c>
      <c r="DZ46" s="491">
        <v>0</v>
      </c>
      <c r="EA46" s="491">
        <f t="shared" si="35"/>
        <v>0</v>
      </c>
      <c r="EB46" s="491">
        <f t="shared" si="36"/>
        <v>0.70710678118654757</v>
      </c>
      <c r="EC46" s="491">
        <f t="shared" si="37"/>
        <v>0</v>
      </c>
      <c r="ED46" s="491">
        <v>0</v>
      </c>
      <c r="EE46" s="491">
        <f t="shared" si="38"/>
        <v>0</v>
      </c>
      <c r="EF46" s="491">
        <f t="shared" si="39"/>
        <v>0.70710678118654757</v>
      </c>
      <c r="EG46" s="491">
        <f t="shared" si="40"/>
        <v>0</v>
      </c>
      <c r="EH46" s="491">
        <v>0</v>
      </c>
      <c r="EI46" s="491">
        <f t="shared" si="41"/>
        <v>0</v>
      </c>
      <c r="EJ46" s="491">
        <f t="shared" si="42"/>
        <v>0.70710678118654757</v>
      </c>
      <c r="EK46" s="491">
        <f t="shared" si="43"/>
        <v>0</v>
      </c>
      <c r="EM46" s="463" t="s">
        <v>521</v>
      </c>
      <c r="EN46" s="448"/>
      <c r="EO46" s="448"/>
      <c r="EP46" s="448"/>
      <c r="EQ46" s="448"/>
      <c r="ER46" s="464"/>
      <c r="ES46" s="463" t="s">
        <v>593</v>
      </c>
      <c r="ET46" s="448"/>
      <c r="EU46" s="448"/>
      <c r="EV46" s="448"/>
      <c r="EW46" s="448"/>
      <c r="EX46" s="448"/>
      <c r="EY46" s="448"/>
      <c r="EZ46" s="464"/>
    </row>
    <row r="47" spans="1:156">
      <c r="A47" s="491">
        <v>3</v>
      </c>
      <c r="B47" s="491">
        <v>3</v>
      </c>
      <c r="C47" s="491">
        <v>3</v>
      </c>
      <c r="D47" s="491">
        <v>33</v>
      </c>
      <c r="E47" s="491"/>
      <c r="F47" s="491"/>
      <c r="G47" s="565">
        <v>2</v>
      </c>
      <c r="H47" s="490">
        <v>2</v>
      </c>
      <c r="I47" s="490">
        <v>10</v>
      </c>
      <c r="J47" s="490">
        <v>2</v>
      </c>
      <c r="K47" s="490">
        <v>2</v>
      </c>
      <c r="L47" s="490">
        <v>50</v>
      </c>
      <c r="M47" s="490">
        <v>10</v>
      </c>
      <c r="N47" s="490">
        <v>0</v>
      </c>
      <c r="O47" s="490">
        <v>0</v>
      </c>
      <c r="P47" s="455">
        <v>0</v>
      </c>
      <c r="Q47" s="565">
        <v>10</v>
      </c>
      <c r="R47" s="490">
        <v>10</v>
      </c>
      <c r="S47" s="490">
        <v>5</v>
      </c>
      <c r="T47" s="490">
        <v>0</v>
      </c>
      <c r="U47" s="490">
        <v>0</v>
      </c>
      <c r="V47" s="490">
        <v>0</v>
      </c>
      <c r="W47" s="490">
        <v>0</v>
      </c>
      <c r="X47" s="490">
        <v>0</v>
      </c>
      <c r="Y47" s="490">
        <v>0</v>
      </c>
      <c r="Z47" s="455">
        <v>0</v>
      </c>
      <c r="AA47" s="565">
        <v>5</v>
      </c>
      <c r="AB47" s="490">
        <v>5</v>
      </c>
      <c r="AC47" s="490">
        <v>10</v>
      </c>
      <c r="AD47" s="490">
        <v>0</v>
      </c>
      <c r="AE47" s="490">
        <v>0</v>
      </c>
      <c r="AF47" s="490">
        <v>0</v>
      </c>
      <c r="AG47" s="490">
        <v>0</v>
      </c>
      <c r="AH47" s="490">
        <v>0</v>
      </c>
      <c r="AI47" s="490">
        <v>0</v>
      </c>
      <c r="AJ47" s="455">
        <v>0</v>
      </c>
      <c r="AK47" s="565">
        <v>5</v>
      </c>
      <c r="AL47" s="490">
        <v>0</v>
      </c>
      <c r="AM47" s="490">
        <v>0</v>
      </c>
      <c r="AN47" s="490">
        <v>0</v>
      </c>
      <c r="AO47" s="490">
        <v>0</v>
      </c>
      <c r="AP47" s="490">
        <v>0</v>
      </c>
      <c r="AQ47" s="490">
        <v>0</v>
      </c>
      <c r="AR47" s="490">
        <v>0</v>
      </c>
      <c r="AS47" s="490">
        <v>0</v>
      </c>
      <c r="AT47" s="455">
        <v>0</v>
      </c>
      <c r="AU47" s="565">
        <v>20</v>
      </c>
      <c r="AV47" s="490">
        <v>5</v>
      </c>
      <c r="AW47" s="490">
        <v>5</v>
      </c>
      <c r="AX47" s="490">
        <v>0</v>
      </c>
      <c r="AY47" s="490">
        <v>0</v>
      </c>
      <c r="AZ47" s="490">
        <v>0</v>
      </c>
      <c r="BA47" s="490">
        <v>0</v>
      </c>
      <c r="BB47" s="490">
        <v>0</v>
      </c>
      <c r="BC47" s="490">
        <v>0</v>
      </c>
      <c r="BD47" s="455">
        <v>0</v>
      </c>
      <c r="BE47" s="491"/>
      <c r="BF47" s="565">
        <v>3</v>
      </c>
      <c r="BG47" s="490">
        <v>3</v>
      </c>
      <c r="BH47" s="490">
        <v>3</v>
      </c>
      <c r="BI47" s="490">
        <v>3</v>
      </c>
      <c r="BJ47" s="490">
        <v>3</v>
      </c>
      <c r="BK47" s="490">
        <v>2</v>
      </c>
      <c r="BL47" s="490">
        <v>2</v>
      </c>
      <c r="BM47" s="490">
        <v>0</v>
      </c>
      <c r="BN47" s="490">
        <v>0</v>
      </c>
      <c r="BO47" s="455">
        <v>0</v>
      </c>
      <c r="BP47" s="565">
        <v>3</v>
      </c>
      <c r="BQ47" s="490">
        <v>3</v>
      </c>
      <c r="BR47" s="490">
        <v>2</v>
      </c>
      <c r="BS47" s="490">
        <v>0</v>
      </c>
      <c r="BT47" s="490">
        <v>0</v>
      </c>
      <c r="BU47" s="490">
        <v>0</v>
      </c>
      <c r="BV47" s="490">
        <v>0</v>
      </c>
      <c r="BW47" s="490">
        <v>0</v>
      </c>
      <c r="BX47" s="490">
        <v>0</v>
      </c>
      <c r="BY47" s="455">
        <v>0</v>
      </c>
      <c r="BZ47" s="565">
        <v>3</v>
      </c>
      <c r="CA47" s="490">
        <v>2</v>
      </c>
      <c r="CB47" s="490">
        <v>2</v>
      </c>
      <c r="CC47" s="490">
        <v>0</v>
      </c>
      <c r="CD47" s="490">
        <v>0</v>
      </c>
      <c r="CE47" s="490">
        <v>0</v>
      </c>
      <c r="CF47" s="490">
        <v>0</v>
      </c>
      <c r="CG47" s="490">
        <v>0</v>
      </c>
      <c r="CH47" s="490">
        <v>0</v>
      </c>
      <c r="CI47" s="455">
        <v>0</v>
      </c>
      <c r="CJ47" s="565">
        <v>3</v>
      </c>
      <c r="CK47" s="490">
        <v>0</v>
      </c>
      <c r="CL47" s="490">
        <v>0</v>
      </c>
      <c r="CM47" s="490">
        <v>0</v>
      </c>
      <c r="CN47" s="490">
        <v>0</v>
      </c>
      <c r="CO47" s="490">
        <v>0</v>
      </c>
      <c r="CP47" s="490">
        <v>0</v>
      </c>
      <c r="CQ47" s="490">
        <v>0</v>
      </c>
      <c r="CR47" s="490">
        <v>0</v>
      </c>
      <c r="CS47" s="455">
        <v>0</v>
      </c>
      <c r="CT47" s="565">
        <v>3</v>
      </c>
      <c r="CU47" s="490">
        <v>2</v>
      </c>
      <c r="CV47" s="490">
        <v>2</v>
      </c>
      <c r="CW47" s="490">
        <v>0</v>
      </c>
      <c r="CX47" s="490">
        <v>0</v>
      </c>
      <c r="CY47" s="490">
        <v>0</v>
      </c>
      <c r="CZ47" s="490">
        <v>0</v>
      </c>
      <c r="DA47" s="490">
        <v>0</v>
      </c>
      <c r="DB47" s="490">
        <v>0</v>
      </c>
      <c r="DC47" s="455">
        <v>0</v>
      </c>
      <c r="DE47" s="491">
        <f t="shared" si="0"/>
        <v>7</v>
      </c>
      <c r="DF47" s="491">
        <f t="shared" si="1"/>
        <v>3</v>
      </c>
      <c r="DG47" s="491">
        <f t="shared" si="2"/>
        <v>3</v>
      </c>
      <c r="DH47" s="491">
        <f t="shared" si="3"/>
        <v>1</v>
      </c>
      <c r="DI47" s="491">
        <f t="shared" si="4"/>
        <v>3</v>
      </c>
      <c r="DJ47" s="570">
        <f t="shared" si="5"/>
        <v>3.16</v>
      </c>
      <c r="DK47" s="570">
        <f t="shared" si="6"/>
        <v>34</v>
      </c>
      <c r="DL47" s="491">
        <f t="shared" si="7"/>
        <v>20</v>
      </c>
      <c r="DM47" s="491">
        <f t="shared" si="8"/>
        <v>14.000000000000002</v>
      </c>
      <c r="DN47" s="491">
        <f t="shared" si="9"/>
        <v>0</v>
      </c>
      <c r="DP47" s="491">
        <v>9</v>
      </c>
      <c r="DQ47" s="491">
        <v>1</v>
      </c>
      <c r="DR47" s="491">
        <v>0</v>
      </c>
      <c r="DS47" s="491">
        <f t="shared" si="29"/>
        <v>0</v>
      </c>
      <c r="DT47" s="491">
        <f t="shared" si="30"/>
        <v>0.70710678118654757</v>
      </c>
      <c r="DU47" s="491">
        <f t="shared" si="31"/>
        <v>0</v>
      </c>
      <c r="DV47" s="491">
        <v>0</v>
      </c>
      <c r="DW47" s="491">
        <f t="shared" si="32"/>
        <v>0</v>
      </c>
      <c r="DX47" s="491">
        <f t="shared" si="33"/>
        <v>0.70710678118654757</v>
      </c>
      <c r="DY47" s="491">
        <f t="shared" si="34"/>
        <v>0</v>
      </c>
      <c r="DZ47" s="491">
        <v>0</v>
      </c>
      <c r="EA47" s="491">
        <f t="shared" si="35"/>
        <v>0</v>
      </c>
      <c r="EB47" s="491">
        <f t="shared" si="36"/>
        <v>0.70710678118654757</v>
      </c>
      <c r="EC47" s="491">
        <f t="shared" si="37"/>
        <v>0</v>
      </c>
      <c r="ED47" s="491">
        <v>0</v>
      </c>
      <c r="EE47" s="491">
        <f t="shared" si="38"/>
        <v>0</v>
      </c>
      <c r="EF47" s="491">
        <f t="shared" si="39"/>
        <v>0.70710678118654757</v>
      </c>
      <c r="EG47" s="491">
        <f t="shared" si="40"/>
        <v>0</v>
      </c>
      <c r="EH47" s="491">
        <v>0</v>
      </c>
      <c r="EI47" s="491">
        <f t="shared" si="41"/>
        <v>0</v>
      </c>
      <c r="EJ47" s="491">
        <f t="shared" si="42"/>
        <v>0.70710678118654757</v>
      </c>
      <c r="EK47" s="491">
        <f t="shared" si="43"/>
        <v>0</v>
      </c>
      <c r="EM47" s="634" t="s">
        <v>311</v>
      </c>
      <c r="EN47" s="446"/>
      <c r="EO47" s="446"/>
      <c r="EP47" s="446"/>
      <c r="EQ47" s="446"/>
      <c r="ER47" s="449"/>
      <c r="ES47" s="465"/>
      <c r="ET47" s="635" t="s">
        <v>311</v>
      </c>
      <c r="EU47" s="446"/>
      <c r="EV47" s="446"/>
      <c r="EW47" s="446"/>
      <c r="EX47" s="446"/>
      <c r="EY47" s="446"/>
      <c r="EZ47" s="449"/>
    </row>
    <row r="48" spans="1:156">
      <c r="A48" s="491">
        <v>6</v>
      </c>
      <c r="B48" s="491">
        <v>3</v>
      </c>
      <c r="C48" s="491">
        <v>4</v>
      </c>
      <c r="D48" s="491">
        <v>34</v>
      </c>
      <c r="E48" s="491"/>
      <c r="F48" s="491"/>
      <c r="G48" s="565">
        <v>5</v>
      </c>
      <c r="H48" s="490">
        <v>2</v>
      </c>
      <c r="I48" s="490">
        <v>0</v>
      </c>
      <c r="J48" s="490">
        <v>0</v>
      </c>
      <c r="K48" s="490">
        <v>0</v>
      </c>
      <c r="L48" s="490">
        <v>0</v>
      </c>
      <c r="M48" s="490">
        <v>0</v>
      </c>
      <c r="N48" s="490">
        <v>0</v>
      </c>
      <c r="O48" s="490">
        <v>0</v>
      </c>
      <c r="P48" s="455">
        <v>0</v>
      </c>
      <c r="Q48" s="565">
        <v>2</v>
      </c>
      <c r="R48" s="490">
        <v>20</v>
      </c>
      <c r="S48" s="490">
        <v>0</v>
      </c>
      <c r="T48" s="490">
        <v>0</v>
      </c>
      <c r="U48" s="490">
        <v>0</v>
      </c>
      <c r="V48" s="490">
        <v>0</v>
      </c>
      <c r="W48" s="490">
        <v>0</v>
      </c>
      <c r="X48" s="490">
        <v>0</v>
      </c>
      <c r="Y48" s="490">
        <v>0</v>
      </c>
      <c r="Z48" s="455">
        <v>0</v>
      </c>
      <c r="AA48" s="565">
        <v>0</v>
      </c>
      <c r="AB48" s="490">
        <v>0</v>
      </c>
      <c r="AC48" s="490">
        <v>0</v>
      </c>
      <c r="AD48" s="490">
        <v>0</v>
      </c>
      <c r="AE48" s="490">
        <v>0</v>
      </c>
      <c r="AF48" s="490">
        <v>0</v>
      </c>
      <c r="AG48" s="490">
        <v>0</v>
      </c>
      <c r="AH48" s="490">
        <v>0</v>
      </c>
      <c r="AI48" s="490">
        <v>0</v>
      </c>
      <c r="AJ48" s="455">
        <v>0</v>
      </c>
      <c r="AK48" s="565">
        <v>3</v>
      </c>
      <c r="AL48" s="490">
        <v>5</v>
      </c>
      <c r="AM48" s="490">
        <v>5</v>
      </c>
      <c r="AN48" s="490">
        <v>0</v>
      </c>
      <c r="AO48" s="490">
        <v>0</v>
      </c>
      <c r="AP48" s="490">
        <v>0</v>
      </c>
      <c r="AQ48" s="490">
        <v>0</v>
      </c>
      <c r="AR48" s="490">
        <v>0</v>
      </c>
      <c r="AS48" s="490">
        <v>0</v>
      </c>
      <c r="AT48" s="455">
        <v>0</v>
      </c>
      <c r="AU48" s="565">
        <v>2</v>
      </c>
      <c r="AV48" s="490">
        <v>2</v>
      </c>
      <c r="AW48" s="490">
        <v>2</v>
      </c>
      <c r="AX48" s="490">
        <v>0</v>
      </c>
      <c r="AY48" s="490">
        <v>0</v>
      </c>
      <c r="AZ48" s="490">
        <v>0</v>
      </c>
      <c r="BA48" s="490">
        <v>0</v>
      </c>
      <c r="BB48" s="490">
        <v>0</v>
      </c>
      <c r="BC48" s="490">
        <v>0</v>
      </c>
      <c r="BD48" s="455">
        <v>0</v>
      </c>
      <c r="BE48" s="491"/>
      <c r="BF48" s="565">
        <v>3</v>
      </c>
      <c r="BG48" s="490">
        <v>2</v>
      </c>
      <c r="BH48" s="490">
        <v>0</v>
      </c>
      <c r="BI48" s="490">
        <v>0</v>
      </c>
      <c r="BJ48" s="490">
        <v>0</v>
      </c>
      <c r="BK48" s="490">
        <v>0</v>
      </c>
      <c r="BL48" s="490">
        <v>0</v>
      </c>
      <c r="BM48" s="490">
        <v>0</v>
      </c>
      <c r="BN48" s="490">
        <v>0</v>
      </c>
      <c r="BO48" s="455">
        <v>0</v>
      </c>
      <c r="BP48" s="565">
        <v>2</v>
      </c>
      <c r="BQ48" s="490">
        <v>2</v>
      </c>
      <c r="BR48" s="490">
        <v>0</v>
      </c>
      <c r="BS48" s="490">
        <v>0</v>
      </c>
      <c r="BT48" s="490">
        <v>0</v>
      </c>
      <c r="BU48" s="490">
        <v>0</v>
      </c>
      <c r="BV48" s="490">
        <v>0</v>
      </c>
      <c r="BW48" s="490">
        <v>0</v>
      </c>
      <c r="BX48" s="490">
        <v>0</v>
      </c>
      <c r="BY48" s="455">
        <v>0</v>
      </c>
      <c r="BZ48" s="565">
        <v>0</v>
      </c>
      <c r="CA48" s="490">
        <v>0</v>
      </c>
      <c r="CB48" s="490">
        <v>0</v>
      </c>
      <c r="CC48" s="490">
        <v>0</v>
      </c>
      <c r="CD48" s="490">
        <v>0</v>
      </c>
      <c r="CE48" s="490">
        <v>0</v>
      </c>
      <c r="CF48" s="490">
        <v>0</v>
      </c>
      <c r="CG48" s="490">
        <v>0</v>
      </c>
      <c r="CH48" s="490">
        <v>0</v>
      </c>
      <c r="CI48" s="455">
        <v>0</v>
      </c>
      <c r="CJ48" s="565">
        <v>3</v>
      </c>
      <c r="CK48" s="490">
        <v>2</v>
      </c>
      <c r="CL48" s="490">
        <v>1</v>
      </c>
      <c r="CM48" s="490">
        <v>0</v>
      </c>
      <c r="CN48" s="490">
        <v>0</v>
      </c>
      <c r="CO48" s="490">
        <v>0</v>
      </c>
      <c r="CP48" s="490">
        <v>0</v>
      </c>
      <c r="CQ48" s="490">
        <v>0</v>
      </c>
      <c r="CR48" s="490">
        <v>0</v>
      </c>
      <c r="CS48" s="455">
        <v>0</v>
      </c>
      <c r="CT48" s="565">
        <v>2</v>
      </c>
      <c r="CU48" s="490">
        <v>2</v>
      </c>
      <c r="CV48" s="490">
        <v>2</v>
      </c>
      <c r="CW48" s="490">
        <v>0</v>
      </c>
      <c r="CX48" s="490">
        <v>0</v>
      </c>
      <c r="CY48" s="490">
        <v>0</v>
      </c>
      <c r="CZ48" s="490">
        <v>0</v>
      </c>
      <c r="DA48" s="490">
        <v>0</v>
      </c>
      <c r="DB48" s="490">
        <v>0</v>
      </c>
      <c r="DC48" s="455">
        <v>0</v>
      </c>
      <c r="DE48" s="491">
        <f t="shared" si="0"/>
        <v>2</v>
      </c>
      <c r="DF48" s="491">
        <f t="shared" si="1"/>
        <v>2</v>
      </c>
      <c r="DG48" s="491">
        <f t="shared" si="2"/>
        <v>0</v>
      </c>
      <c r="DH48" s="491">
        <f t="shared" si="3"/>
        <v>3</v>
      </c>
      <c r="DI48" s="491">
        <f t="shared" si="4"/>
        <v>3</v>
      </c>
      <c r="DJ48" s="570">
        <f t="shared" si="5"/>
        <v>0.96</v>
      </c>
      <c r="DK48" s="570">
        <f t="shared" si="6"/>
        <v>20</v>
      </c>
      <c r="DL48" s="491">
        <f t="shared" si="7"/>
        <v>4</v>
      </c>
      <c r="DM48" s="491">
        <f t="shared" si="8"/>
        <v>14.000000000000002</v>
      </c>
      <c r="DN48" s="491">
        <f t="shared" si="9"/>
        <v>2</v>
      </c>
      <c r="DP48" s="491">
        <v>9</v>
      </c>
      <c r="DQ48" s="491">
        <v>2</v>
      </c>
      <c r="DR48" s="491">
        <v>0</v>
      </c>
      <c r="DS48" s="491">
        <f t="shared" si="29"/>
        <v>0</v>
      </c>
      <c r="DT48" s="491">
        <f t="shared" si="30"/>
        <v>0.70710678118654757</v>
      </c>
      <c r="DU48" s="491">
        <f t="shared" si="31"/>
        <v>0</v>
      </c>
      <c r="DV48" s="491">
        <v>0</v>
      </c>
      <c r="DW48" s="491">
        <f t="shared" si="32"/>
        <v>0</v>
      </c>
      <c r="DX48" s="491">
        <f t="shared" si="33"/>
        <v>0.70710678118654757</v>
      </c>
      <c r="DY48" s="491">
        <f t="shared" si="34"/>
        <v>0</v>
      </c>
      <c r="DZ48" s="491">
        <v>0</v>
      </c>
      <c r="EA48" s="491">
        <f t="shared" si="35"/>
        <v>0</v>
      </c>
      <c r="EB48" s="491">
        <f t="shared" si="36"/>
        <v>0.70710678118654757</v>
      </c>
      <c r="EC48" s="491">
        <f t="shared" si="37"/>
        <v>0</v>
      </c>
      <c r="ED48" s="491">
        <v>0</v>
      </c>
      <c r="EE48" s="491">
        <f t="shared" si="38"/>
        <v>0</v>
      </c>
      <c r="EF48" s="491">
        <f t="shared" si="39"/>
        <v>0.70710678118654757</v>
      </c>
      <c r="EG48" s="491">
        <f t="shared" si="40"/>
        <v>0</v>
      </c>
      <c r="EH48" s="491">
        <v>0</v>
      </c>
      <c r="EI48" s="491">
        <f t="shared" si="41"/>
        <v>0</v>
      </c>
      <c r="EJ48" s="491">
        <f t="shared" si="42"/>
        <v>0.70710678118654757</v>
      </c>
      <c r="EK48" s="491">
        <f t="shared" si="43"/>
        <v>0</v>
      </c>
      <c r="EM48" s="465" t="s">
        <v>487</v>
      </c>
      <c r="EN48" s="446"/>
      <c r="EO48" s="446"/>
      <c r="EP48" s="446"/>
      <c r="EQ48" s="446"/>
      <c r="ER48" s="449"/>
      <c r="ES48" s="465" t="s">
        <v>246</v>
      </c>
      <c r="ET48" s="446" t="s">
        <v>432</v>
      </c>
      <c r="EU48" s="446" t="s">
        <v>603</v>
      </c>
      <c r="EV48" s="446"/>
      <c r="EW48" s="446"/>
      <c r="EX48" s="446"/>
      <c r="EY48" s="446"/>
      <c r="EZ48" s="449"/>
    </row>
    <row r="49" spans="1:156">
      <c r="A49" s="491" t="s">
        <v>262</v>
      </c>
      <c r="B49" s="491" t="s">
        <v>15</v>
      </c>
      <c r="C49" s="491">
        <v>5</v>
      </c>
      <c r="D49" s="491">
        <v>35</v>
      </c>
      <c r="E49" s="491"/>
      <c r="F49" s="491"/>
      <c r="G49" s="565"/>
      <c r="H49" s="490"/>
      <c r="I49" s="490"/>
      <c r="J49" s="490"/>
      <c r="K49" s="490"/>
      <c r="L49" s="490"/>
      <c r="M49" s="490"/>
      <c r="N49" s="490"/>
      <c r="O49" s="490"/>
      <c r="P49" s="455"/>
      <c r="Q49" s="565"/>
      <c r="R49" s="490"/>
      <c r="S49" s="490"/>
      <c r="T49" s="490"/>
      <c r="U49" s="490"/>
      <c r="V49" s="490"/>
      <c r="W49" s="490"/>
      <c r="X49" s="490"/>
      <c r="Y49" s="490"/>
      <c r="Z49" s="455"/>
      <c r="AA49" s="565"/>
      <c r="AB49" s="490"/>
      <c r="AC49" s="490"/>
      <c r="AD49" s="490"/>
      <c r="AE49" s="490"/>
      <c r="AF49" s="490"/>
      <c r="AG49" s="490"/>
      <c r="AH49" s="490"/>
      <c r="AI49" s="490"/>
      <c r="AJ49" s="455"/>
      <c r="AK49" s="565"/>
      <c r="AL49" s="490"/>
      <c r="AM49" s="490"/>
      <c r="AN49" s="490"/>
      <c r="AO49" s="490"/>
      <c r="AP49" s="490"/>
      <c r="AQ49" s="490"/>
      <c r="AR49" s="490"/>
      <c r="AS49" s="490"/>
      <c r="AT49" s="455"/>
      <c r="AU49" s="565"/>
      <c r="AV49" s="490"/>
      <c r="AW49" s="490"/>
      <c r="AX49" s="490"/>
      <c r="AY49" s="490"/>
      <c r="AZ49" s="490"/>
      <c r="BA49" s="490"/>
      <c r="BB49" s="490"/>
      <c r="BC49" s="490"/>
      <c r="BD49" s="455"/>
      <c r="BE49" s="491"/>
      <c r="BF49" s="565"/>
      <c r="BG49" s="490"/>
      <c r="BH49" s="490"/>
      <c r="BI49" s="490"/>
      <c r="BJ49" s="490"/>
      <c r="BK49" s="490"/>
      <c r="BL49" s="490"/>
      <c r="BM49" s="490"/>
      <c r="BN49" s="490"/>
      <c r="BO49" s="455"/>
      <c r="BP49" s="565"/>
      <c r="BQ49" s="490"/>
      <c r="BR49" s="490"/>
      <c r="BS49" s="490"/>
      <c r="BT49" s="490"/>
      <c r="BU49" s="490"/>
      <c r="BV49" s="490"/>
      <c r="BW49" s="490"/>
      <c r="BX49" s="490"/>
      <c r="BY49" s="455"/>
      <c r="BZ49" s="565"/>
      <c r="CA49" s="490"/>
      <c r="CB49" s="490"/>
      <c r="CC49" s="490"/>
      <c r="CD49" s="490"/>
      <c r="CE49" s="490"/>
      <c r="CF49" s="490"/>
      <c r="CG49" s="490"/>
      <c r="CH49" s="490"/>
      <c r="CI49" s="455"/>
      <c r="CJ49" s="565"/>
      <c r="CK49" s="490"/>
      <c r="CL49" s="490"/>
      <c r="CM49" s="490"/>
      <c r="CN49" s="490"/>
      <c r="CO49" s="490"/>
      <c r="CP49" s="490"/>
      <c r="CQ49" s="490"/>
      <c r="CR49" s="490"/>
      <c r="CS49" s="455"/>
      <c r="CT49" s="565"/>
      <c r="CU49" s="490"/>
      <c r="CV49" s="490"/>
      <c r="CW49" s="490"/>
      <c r="CX49" s="490"/>
      <c r="CY49" s="490"/>
      <c r="CZ49" s="490"/>
      <c r="DA49" s="490"/>
      <c r="DB49" s="490"/>
      <c r="DC49" s="455"/>
      <c r="DE49" s="491">
        <f t="shared" si="0"/>
        <v>0</v>
      </c>
      <c r="DF49" s="491">
        <f t="shared" si="1"/>
        <v>0</v>
      </c>
      <c r="DG49" s="491">
        <f t="shared" si="2"/>
        <v>0</v>
      </c>
      <c r="DH49" s="491">
        <f t="shared" si="3"/>
        <v>0</v>
      </c>
      <c r="DI49" s="491">
        <f t="shared" si="4"/>
        <v>0</v>
      </c>
      <c r="DJ49" s="570">
        <f t="shared" si="5"/>
        <v>0</v>
      </c>
      <c r="DK49" s="570">
        <f t="shared" si="6"/>
        <v>0</v>
      </c>
      <c r="DL49" s="491">
        <f t="shared" si="7"/>
        <v>0</v>
      </c>
      <c r="DM49" s="491">
        <f t="shared" si="8"/>
        <v>0</v>
      </c>
      <c r="DN49" s="491">
        <f t="shared" si="9"/>
        <v>0</v>
      </c>
      <c r="DP49" s="491">
        <v>9</v>
      </c>
      <c r="DQ49" s="491">
        <v>3</v>
      </c>
      <c r="DR49" s="491">
        <v>0</v>
      </c>
      <c r="DS49" s="491">
        <f t="shared" si="29"/>
        <v>0</v>
      </c>
      <c r="DT49" s="491">
        <f t="shared" si="30"/>
        <v>0.70710678118654757</v>
      </c>
      <c r="DU49" s="491">
        <f t="shared" si="31"/>
        <v>0</v>
      </c>
      <c r="DV49" s="491">
        <v>0</v>
      </c>
      <c r="DW49" s="491">
        <f t="shared" si="32"/>
        <v>0</v>
      </c>
      <c r="DX49" s="491">
        <f t="shared" si="33"/>
        <v>0.70710678118654757</v>
      </c>
      <c r="DY49" s="491">
        <f t="shared" si="34"/>
        <v>0</v>
      </c>
      <c r="DZ49" s="491">
        <v>0</v>
      </c>
      <c r="EA49" s="491">
        <f t="shared" si="35"/>
        <v>0</v>
      </c>
      <c r="EB49" s="491">
        <f t="shared" si="36"/>
        <v>0.70710678118654757</v>
      </c>
      <c r="EC49" s="491">
        <f t="shared" si="37"/>
        <v>0</v>
      </c>
      <c r="ED49" s="491">
        <v>0</v>
      </c>
      <c r="EE49" s="491">
        <f t="shared" si="38"/>
        <v>0</v>
      </c>
      <c r="EF49" s="491">
        <f t="shared" si="39"/>
        <v>0.70710678118654757</v>
      </c>
      <c r="EG49" s="491">
        <f t="shared" si="40"/>
        <v>0</v>
      </c>
      <c r="EH49" s="491">
        <v>0</v>
      </c>
      <c r="EI49" s="491">
        <f t="shared" si="41"/>
        <v>0</v>
      </c>
      <c r="EJ49" s="491">
        <f t="shared" si="42"/>
        <v>0.70710678118654757</v>
      </c>
      <c r="EK49" s="491">
        <f t="shared" si="43"/>
        <v>0</v>
      </c>
      <c r="EM49" s="465" t="s">
        <v>522</v>
      </c>
      <c r="EN49" s="446"/>
      <c r="EO49" s="446"/>
      <c r="EP49" s="446"/>
      <c r="EQ49" s="446"/>
      <c r="ER49" s="449"/>
      <c r="ES49" s="465">
        <v>1</v>
      </c>
      <c r="ET49" s="446">
        <v>5.8648999999999996</v>
      </c>
      <c r="EU49" s="446" t="s">
        <v>435</v>
      </c>
      <c r="EV49" s="637">
        <f t="shared" ref="EV49:EV59" si="44">(ET49*ET49)-0.5</f>
        <v>33.897052009999996</v>
      </c>
      <c r="EW49" s="446" t="str">
        <f t="shared" ref="EW49:EW59" si="45">LOWER(EU49)</f>
        <v>a</v>
      </c>
      <c r="EX49" s="446"/>
      <c r="EY49" s="446"/>
      <c r="EZ49" s="449"/>
    </row>
    <row r="50" spans="1:156">
      <c r="A50" s="491" t="s">
        <v>262</v>
      </c>
      <c r="B50" s="491" t="s">
        <v>15</v>
      </c>
      <c r="C50" s="491">
        <v>6</v>
      </c>
      <c r="D50" s="491">
        <v>36</v>
      </c>
      <c r="E50" s="491"/>
      <c r="F50" s="491"/>
      <c r="G50" s="565"/>
      <c r="H50" s="490"/>
      <c r="I50" s="490"/>
      <c r="J50" s="490"/>
      <c r="K50" s="490"/>
      <c r="L50" s="490"/>
      <c r="M50" s="490"/>
      <c r="N50" s="490"/>
      <c r="O50" s="490"/>
      <c r="P50" s="455"/>
      <c r="Q50" s="565"/>
      <c r="R50" s="490"/>
      <c r="S50" s="490"/>
      <c r="T50" s="490"/>
      <c r="U50" s="490"/>
      <c r="V50" s="490"/>
      <c r="W50" s="490"/>
      <c r="X50" s="490"/>
      <c r="Y50" s="490"/>
      <c r="Z50" s="455"/>
      <c r="AA50" s="565"/>
      <c r="AB50" s="490"/>
      <c r="AC50" s="490"/>
      <c r="AD50" s="490"/>
      <c r="AE50" s="490"/>
      <c r="AF50" s="490"/>
      <c r="AG50" s="490"/>
      <c r="AH50" s="490"/>
      <c r="AI50" s="490"/>
      <c r="AJ50" s="455"/>
      <c r="AK50" s="565"/>
      <c r="AL50" s="490"/>
      <c r="AM50" s="490"/>
      <c r="AN50" s="490"/>
      <c r="AO50" s="490"/>
      <c r="AP50" s="490"/>
      <c r="AQ50" s="490"/>
      <c r="AR50" s="490"/>
      <c r="AS50" s="490"/>
      <c r="AT50" s="455"/>
      <c r="AU50" s="565"/>
      <c r="AV50" s="490"/>
      <c r="AW50" s="490"/>
      <c r="AX50" s="490"/>
      <c r="AY50" s="490"/>
      <c r="AZ50" s="490"/>
      <c r="BA50" s="490"/>
      <c r="BB50" s="490"/>
      <c r="BC50" s="490"/>
      <c r="BD50" s="455"/>
      <c r="BE50" s="491"/>
      <c r="BF50" s="565"/>
      <c r="BG50" s="490"/>
      <c r="BH50" s="490"/>
      <c r="BI50" s="490"/>
      <c r="BJ50" s="490"/>
      <c r="BK50" s="490"/>
      <c r="BL50" s="490"/>
      <c r="BM50" s="490"/>
      <c r="BN50" s="490"/>
      <c r="BO50" s="455"/>
      <c r="BP50" s="565"/>
      <c r="BQ50" s="490"/>
      <c r="BR50" s="490"/>
      <c r="BS50" s="490"/>
      <c r="BT50" s="490"/>
      <c r="BU50" s="490"/>
      <c r="BV50" s="490"/>
      <c r="BW50" s="490"/>
      <c r="BX50" s="490"/>
      <c r="BY50" s="455"/>
      <c r="BZ50" s="565"/>
      <c r="CA50" s="490"/>
      <c r="CB50" s="490"/>
      <c r="CC50" s="490"/>
      <c r="CD50" s="490"/>
      <c r="CE50" s="490"/>
      <c r="CF50" s="490"/>
      <c r="CG50" s="490"/>
      <c r="CH50" s="490"/>
      <c r="CI50" s="455"/>
      <c r="CJ50" s="565"/>
      <c r="CK50" s="490"/>
      <c r="CL50" s="490"/>
      <c r="CM50" s="490"/>
      <c r="CN50" s="490"/>
      <c r="CO50" s="490"/>
      <c r="CP50" s="490"/>
      <c r="CQ50" s="490"/>
      <c r="CR50" s="490"/>
      <c r="CS50" s="455"/>
      <c r="CT50" s="565"/>
      <c r="CU50" s="490"/>
      <c r="CV50" s="490"/>
      <c r="CW50" s="490"/>
      <c r="CX50" s="490"/>
      <c r="CY50" s="490"/>
      <c r="CZ50" s="490"/>
      <c r="DA50" s="490"/>
      <c r="DB50" s="490"/>
      <c r="DC50" s="455"/>
      <c r="DE50" s="491">
        <f t="shared" si="0"/>
        <v>0</v>
      </c>
      <c r="DF50" s="491">
        <f t="shared" si="1"/>
        <v>0</v>
      </c>
      <c r="DG50" s="491">
        <f t="shared" si="2"/>
        <v>0</v>
      </c>
      <c r="DH50" s="491">
        <f t="shared" si="3"/>
        <v>0</v>
      </c>
      <c r="DI50" s="491">
        <f t="shared" si="4"/>
        <v>0</v>
      </c>
      <c r="DJ50" s="570">
        <f t="shared" si="5"/>
        <v>0</v>
      </c>
      <c r="DK50" s="570">
        <f t="shared" si="6"/>
        <v>0</v>
      </c>
      <c r="DL50" s="491">
        <f t="shared" si="7"/>
        <v>0</v>
      </c>
      <c r="DM50" s="491">
        <f t="shared" si="8"/>
        <v>0</v>
      </c>
      <c r="DN50" s="491">
        <f t="shared" si="9"/>
        <v>0</v>
      </c>
      <c r="DP50" s="491">
        <v>9</v>
      </c>
      <c r="DQ50" s="491">
        <v>4</v>
      </c>
      <c r="DR50" s="491">
        <v>0</v>
      </c>
      <c r="DS50" s="491">
        <f t="shared" si="29"/>
        <v>0</v>
      </c>
      <c r="DT50" s="491">
        <f t="shared" si="30"/>
        <v>0.70710678118654757</v>
      </c>
      <c r="DU50" s="491">
        <f t="shared" si="31"/>
        <v>0</v>
      </c>
      <c r="DV50" s="491">
        <v>0</v>
      </c>
      <c r="DW50" s="491">
        <f t="shared" si="32"/>
        <v>0</v>
      </c>
      <c r="DX50" s="491">
        <f t="shared" si="33"/>
        <v>0.70710678118654757</v>
      </c>
      <c r="DY50" s="491">
        <f t="shared" si="34"/>
        <v>0</v>
      </c>
      <c r="DZ50" s="491">
        <v>0</v>
      </c>
      <c r="EA50" s="491">
        <f t="shared" si="35"/>
        <v>0</v>
      </c>
      <c r="EB50" s="491">
        <f t="shared" si="36"/>
        <v>0.70710678118654757</v>
      </c>
      <c r="EC50" s="491">
        <f t="shared" si="37"/>
        <v>0</v>
      </c>
      <c r="ED50" s="491">
        <v>0</v>
      </c>
      <c r="EE50" s="491">
        <f t="shared" si="38"/>
        <v>0</v>
      </c>
      <c r="EF50" s="491">
        <f t="shared" si="39"/>
        <v>0.70710678118654757</v>
      </c>
      <c r="EG50" s="491">
        <f t="shared" si="40"/>
        <v>0</v>
      </c>
      <c r="EH50" s="491">
        <v>0</v>
      </c>
      <c r="EI50" s="491">
        <f t="shared" si="41"/>
        <v>0</v>
      </c>
      <c r="EJ50" s="491">
        <f t="shared" si="42"/>
        <v>0.70710678118654757</v>
      </c>
      <c r="EK50" s="491">
        <f t="shared" si="43"/>
        <v>0</v>
      </c>
      <c r="EM50" s="465" t="s">
        <v>523</v>
      </c>
      <c r="EN50" s="446"/>
      <c r="EO50" s="446"/>
      <c r="EP50" s="446"/>
      <c r="EQ50" s="446"/>
      <c r="ER50" s="449"/>
      <c r="ES50" s="465">
        <v>2</v>
      </c>
      <c r="ET50" s="446">
        <v>6.6479999999999997</v>
      </c>
      <c r="EU50" s="446" t="s">
        <v>435</v>
      </c>
      <c r="EV50" s="637">
        <f t="shared" si="44"/>
        <v>43.695903999999999</v>
      </c>
      <c r="EW50" s="446" t="str">
        <f t="shared" si="45"/>
        <v>a</v>
      </c>
      <c r="EX50" s="446"/>
      <c r="EY50" s="446"/>
      <c r="EZ50" s="449"/>
    </row>
    <row r="51" spans="1:156">
      <c r="A51" s="491" t="s">
        <v>262</v>
      </c>
      <c r="B51" s="491" t="s">
        <v>15</v>
      </c>
      <c r="C51" s="491">
        <v>7</v>
      </c>
      <c r="D51" s="491">
        <v>37</v>
      </c>
      <c r="E51" s="491"/>
      <c r="F51" s="491"/>
      <c r="G51" s="565"/>
      <c r="H51" s="490"/>
      <c r="I51" s="490"/>
      <c r="J51" s="490"/>
      <c r="K51" s="490"/>
      <c r="L51" s="490"/>
      <c r="M51" s="490"/>
      <c r="N51" s="490"/>
      <c r="O51" s="490"/>
      <c r="P51" s="455"/>
      <c r="Q51" s="565"/>
      <c r="R51" s="490"/>
      <c r="S51" s="490"/>
      <c r="T51" s="490"/>
      <c r="U51" s="490"/>
      <c r="V51" s="490"/>
      <c r="W51" s="490"/>
      <c r="X51" s="490"/>
      <c r="Y51" s="490"/>
      <c r="Z51" s="455"/>
      <c r="AA51" s="565"/>
      <c r="AB51" s="490"/>
      <c r="AC51" s="490"/>
      <c r="AD51" s="490"/>
      <c r="AE51" s="490"/>
      <c r="AF51" s="490"/>
      <c r="AG51" s="490"/>
      <c r="AH51" s="490"/>
      <c r="AI51" s="490"/>
      <c r="AJ51" s="455"/>
      <c r="AK51" s="565"/>
      <c r="AL51" s="490"/>
      <c r="AM51" s="490"/>
      <c r="AN51" s="490"/>
      <c r="AO51" s="490"/>
      <c r="AP51" s="490"/>
      <c r="AQ51" s="490"/>
      <c r="AR51" s="490"/>
      <c r="AS51" s="490"/>
      <c r="AT51" s="455"/>
      <c r="AU51" s="565"/>
      <c r="AV51" s="490"/>
      <c r="AW51" s="490"/>
      <c r="AX51" s="490"/>
      <c r="AY51" s="490"/>
      <c r="AZ51" s="490"/>
      <c r="BA51" s="490"/>
      <c r="BB51" s="490"/>
      <c r="BC51" s="490"/>
      <c r="BD51" s="455"/>
      <c r="BE51" s="491"/>
      <c r="BF51" s="565"/>
      <c r="BG51" s="490"/>
      <c r="BH51" s="490"/>
      <c r="BI51" s="490"/>
      <c r="BJ51" s="490"/>
      <c r="BK51" s="490"/>
      <c r="BL51" s="490"/>
      <c r="BM51" s="490"/>
      <c r="BN51" s="490"/>
      <c r="BO51" s="455"/>
      <c r="BP51" s="565"/>
      <c r="BQ51" s="490"/>
      <c r="BR51" s="490"/>
      <c r="BS51" s="490"/>
      <c r="BT51" s="490"/>
      <c r="BU51" s="490"/>
      <c r="BV51" s="490"/>
      <c r="BW51" s="490"/>
      <c r="BX51" s="490"/>
      <c r="BY51" s="455"/>
      <c r="BZ51" s="565"/>
      <c r="CA51" s="490"/>
      <c r="CB51" s="490"/>
      <c r="CC51" s="490"/>
      <c r="CD51" s="490"/>
      <c r="CE51" s="490"/>
      <c r="CF51" s="490"/>
      <c r="CG51" s="490"/>
      <c r="CH51" s="490"/>
      <c r="CI51" s="455"/>
      <c r="CJ51" s="565"/>
      <c r="CK51" s="490"/>
      <c r="CL51" s="490"/>
      <c r="CM51" s="490"/>
      <c r="CN51" s="490"/>
      <c r="CO51" s="490"/>
      <c r="CP51" s="490"/>
      <c r="CQ51" s="490"/>
      <c r="CR51" s="490"/>
      <c r="CS51" s="455"/>
      <c r="CT51" s="565"/>
      <c r="CU51" s="490"/>
      <c r="CV51" s="490"/>
      <c r="CW51" s="490"/>
      <c r="CX51" s="490"/>
      <c r="CY51" s="490"/>
      <c r="CZ51" s="490"/>
      <c r="DA51" s="490"/>
      <c r="DB51" s="490"/>
      <c r="DC51" s="455"/>
      <c r="DE51" s="491">
        <f t="shared" si="0"/>
        <v>0</v>
      </c>
      <c r="DF51" s="491">
        <f t="shared" si="1"/>
        <v>0</v>
      </c>
      <c r="DG51" s="491">
        <f t="shared" si="2"/>
        <v>0</v>
      </c>
      <c r="DH51" s="491">
        <f t="shared" si="3"/>
        <v>0</v>
      </c>
      <c r="DI51" s="491">
        <f t="shared" si="4"/>
        <v>0</v>
      </c>
      <c r="DJ51" s="570">
        <f t="shared" si="5"/>
        <v>0</v>
      </c>
      <c r="DK51" s="570">
        <f t="shared" si="6"/>
        <v>0</v>
      </c>
      <c r="DL51" s="491">
        <f t="shared" si="7"/>
        <v>0</v>
      </c>
      <c r="DM51" s="491">
        <f t="shared" si="8"/>
        <v>0</v>
      </c>
      <c r="DN51" s="491">
        <f t="shared" si="9"/>
        <v>0</v>
      </c>
      <c r="DP51" s="491">
        <v>10</v>
      </c>
      <c r="DQ51" s="491">
        <v>1</v>
      </c>
      <c r="DR51" s="491">
        <v>0.06</v>
      </c>
      <c r="DS51" s="491">
        <f t="shared" si="29"/>
        <v>2.5305865264770262E-2</v>
      </c>
      <c r="DT51" s="491">
        <f t="shared" si="30"/>
        <v>0.74833147735478833</v>
      </c>
      <c r="DU51" s="491">
        <f t="shared" si="31"/>
        <v>2.4497347579173087E-2</v>
      </c>
      <c r="DV51" s="491">
        <v>4</v>
      </c>
      <c r="DW51" s="491">
        <f t="shared" si="32"/>
        <v>0.69897000433601886</v>
      </c>
      <c r="DX51" s="491">
        <f t="shared" si="33"/>
        <v>2.1213203435596424</v>
      </c>
      <c r="DY51" s="491">
        <f t="shared" si="34"/>
        <v>0.20135792079033082</v>
      </c>
      <c r="DZ51" s="491">
        <v>2</v>
      </c>
      <c r="EA51" s="491">
        <f t="shared" si="35"/>
        <v>0.47712125471966244</v>
      </c>
      <c r="EB51" s="491">
        <f t="shared" si="36"/>
        <v>1.5811388300841898</v>
      </c>
      <c r="EC51" s="491">
        <f t="shared" si="37"/>
        <v>0.14189705460416391</v>
      </c>
      <c r="ED51" s="491">
        <v>2</v>
      </c>
      <c r="EE51" s="491">
        <f t="shared" si="38"/>
        <v>0.47712125471966244</v>
      </c>
      <c r="EF51" s="491">
        <f t="shared" si="39"/>
        <v>1.5811388300841898</v>
      </c>
      <c r="EG51" s="491">
        <f t="shared" si="40"/>
        <v>0.14189705460416391</v>
      </c>
      <c r="EH51" s="491">
        <v>0</v>
      </c>
      <c r="EI51" s="491">
        <f t="shared" si="41"/>
        <v>0</v>
      </c>
      <c r="EJ51" s="491">
        <f t="shared" si="42"/>
        <v>0.70710678118654757</v>
      </c>
      <c r="EK51" s="491">
        <f t="shared" si="43"/>
        <v>0</v>
      </c>
      <c r="EM51" s="465" t="s">
        <v>524</v>
      </c>
      <c r="EN51" s="446"/>
      <c r="EO51" s="446"/>
      <c r="EP51" s="446"/>
      <c r="EQ51" s="446"/>
      <c r="ER51" s="449"/>
      <c r="ES51" s="465">
        <v>3</v>
      </c>
      <c r="ET51" s="446">
        <v>6.1334</v>
      </c>
      <c r="EU51" s="446" t="s">
        <v>435</v>
      </c>
      <c r="EV51" s="637">
        <f t="shared" si="44"/>
        <v>37.118595560000003</v>
      </c>
      <c r="EW51" s="446" t="str">
        <f t="shared" si="45"/>
        <v>a</v>
      </c>
      <c r="EX51" s="446"/>
      <c r="EY51" s="446"/>
      <c r="EZ51" s="449"/>
    </row>
    <row r="52" spans="1:156">
      <c r="A52" s="491" t="s">
        <v>262</v>
      </c>
      <c r="B52" s="491" t="s">
        <v>15</v>
      </c>
      <c r="C52" s="491">
        <v>8</v>
      </c>
      <c r="D52" s="491">
        <v>38</v>
      </c>
      <c r="E52" s="491"/>
      <c r="F52" s="491"/>
      <c r="G52" s="565"/>
      <c r="H52" s="490"/>
      <c r="I52" s="490"/>
      <c r="J52" s="490"/>
      <c r="K52" s="490"/>
      <c r="L52" s="490"/>
      <c r="M52" s="490"/>
      <c r="N52" s="490"/>
      <c r="O52" s="490"/>
      <c r="P52" s="455"/>
      <c r="Q52" s="565"/>
      <c r="R52" s="490"/>
      <c r="S52" s="490"/>
      <c r="T52" s="490"/>
      <c r="U52" s="490"/>
      <c r="V52" s="490"/>
      <c r="W52" s="490"/>
      <c r="X52" s="490"/>
      <c r="Y52" s="490"/>
      <c r="Z52" s="455"/>
      <c r="AA52" s="565"/>
      <c r="AB52" s="490"/>
      <c r="AC52" s="490"/>
      <c r="AD52" s="490"/>
      <c r="AE52" s="490"/>
      <c r="AF52" s="490"/>
      <c r="AG52" s="490"/>
      <c r="AH52" s="490"/>
      <c r="AI52" s="490"/>
      <c r="AJ52" s="455"/>
      <c r="AK52" s="565"/>
      <c r="AL52" s="490"/>
      <c r="AM52" s="490"/>
      <c r="AN52" s="490"/>
      <c r="AO52" s="490"/>
      <c r="AP52" s="490"/>
      <c r="AQ52" s="490"/>
      <c r="AR52" s="490"/>
      <c r="AS52" s="490"/>
      <c r="AT52" s="455"/>
      <c r="AU52" s="565"/>
      <c r="AV52" s="490"/>
      <c r="AW52" s="490"/>
      <c r="AX52" s="490"/>
      <c r="AY52" s="490"/>
      <c r="AZ52" s="490"/>
      <c r="BA52" s="490"/>
      <c r="BB52" s="490"/>
      <c r="BC52" s="490"/>
      <c r="BD52" s="455"/>
      <c r="BE52" s="491"/>
      <c r="BF52" s="565"/>
      <c r="BG52" s="490"/>
      <c r="BH52" s="490"/>
      <c r="BI52" s="490"/>
      <c r="BJ52" s="490"/>
      <c r="BK52" s="490"/>
      <c r="BL52" s="490"/>
      <c r="BM52" s="490"/>
      <c r="BN52" s="490"/>
      <c r="BO52" s="455"/>
      <c r="BP52" s="565"/>
      <c r="BQ52" s="490"/>
      <c r="BR52" s="490"/>
      <c r="BS52" s="490"/>
      <c r="BT52" s="490"/>
      <c r="BU52" s="490"/>
      <c r="BV52" s="490"/>
      <c r="BW52" s="490"/>
      <c r="BX52" s="490"/>
      <c r="BY52" s="455"/>
      <c r="BZ52" s="565"/>
      <c r="CA52" s="490"/>
      <c r="CB52" s="490"/>
      <c r="CC52" s="490"/>
      <c r="CD52" s="490"/>
      <c r="CE52" s="490"/>
      <c r="CF52" s="490"/>
      <c r="CG52" s="490"/>
      <c r="CH52" s="490"/>
      <c r="CI52" s="455"/>
      <c r="CJ52" s="565"/>
      <c r="CK52" s="490"/>
      <c r="CL52" s="490"/>
      <c r="CM52" s="490"/>
      <c r="CN52" s="490"/>
      <c r="CO52" s="490"/>
      <c r="CP52" s="490"/>
      <c r="CQ52" s="490"/>
      <c r="CR52" s="490"/>
      <c r="CS52" s="455"/>
      <c r="CT52" s="565"/>
      <c r="CU52" s="490"/>
      <c r="CV52" s="490"/>
      <c r="CW52" s="490"/>
      <c r="CX52" s="490"/>
      <c r="CY52" s="490"/>
      <c r="CZ52" s="490"/>
      <c r="DA52" s="490"/>
      <c r="DB52" s="490"/>
      <c r="DC52" s="455"/>
      <c r="DE52" s="491">
        <f t="shared" si="0"/>
        <v>0</v>
      </c>
      <c r="DF52" s="491">
        <f t="shared" si="1"/>
        <v>0</v>
      </c>
      <c r="DG52" s="491">
        <f t="shared" si="2"/>
        <v>0</v>
      </c>
      <c r="DH52" s="491">
        <f t="shared" si="3"/>
        <v>0</v>
      </c>
      <c r="DI52" s="491">
        <f t="shared" si="4"/>
        <v>0</v>
      </c>
      <c r="DJ52" s="570">
        <f t="shared" si="5"/>
        <v>0</v>
      </c>
      <c r="DK52" s="570">
        <f t="shared" si="6"/>
        <v>0</v>
      </c>
      <c r="DL52" s="491">
        <f t="shared" si="7"/>
        <v>0</v>
      </c>
      <c r="DM52" s="491">
        <f t="shared" si="8"/>
        <v>0</v>
      </c>
      <c r="DN52" s="491">
        <f t="shared" si="9"/>
        <v>0</v>
      </c>
      <c r="DP52" s="491">
        <v>10</v>
      </c>
      <c r="DQ52" s="491">
        <v>2</v>
      </c>
      <c r="DR52" s="491">
        <v>22.6</v>
      </c>
      <c r="DS52" s="491">
        <f t="shared" si="29"/>
        <v>1.3729120029701065</v>
      </c>
      <c r="DT52" s="491">
        <f t="shared" si="30"/>
        <v>4.8062459362791667</v>
      </c>
      <c r="DU52" s="491">
        <f t="shared" si="31"/>
        <v>0.4954124716080367</v>
      </c>
      <c r="DV52" s="491">
        <v>38</v>
      </c>
      <c r="DW52" s="491">
        <f t="shared" si="32"/>
        <v>1.5910646070264991</v>
      </c>
      <c r="DX52" s="491">
        <f t="shared" si="33"/>
        <v>6.2048368229954285</v>
      </c>
      <c r="DY52" s="491">
        <f t="shared" si="34"/>
        <v>0.66421523787796666</v>
      </c>
      <c r="DZ52" s="491">
        <v>20</v>
      </c>
      <c r="EA52" s="491">
        <f t="shared" si="35"/>
        <v>1.3222192947339193</v>
      </c>
      <c r="EB52" s="491">
        <f t="shared" si="36"/>
        <v>4.5276925690687087</v>
      </c>
      <c r="EC52" s="491">
        <f t="shared" si="37"/>
        <v>0.46364760900080609</v>
      </c>
      <c r="ED52" s="491">
        <v>18</v>
      </c>
      <c r="EE52" s="491">
        <f t="shared" si="38"/>
        <v>1.2787536009528289</v>
      </c>
      <c r="EF52" s="491">
        <f t="shared" si="39"/>
        <v>4.3011626335213133</v>
      </c>
      <c r="EG52" s="491">
        <f t="shared" si="40"/>
        <v>0.43814903058417032</v>
      </c>
      <c r="EH52" s="491">
        <v>0</v>
      </c>
      <c r="EI52" s="491">
        <f t="shared" si="41"/>
        <v>0</v>
      </c>
      <c r="EJ52" s="491">
        <f t="shared" si="42"/>
        <v>0.70710678118654757</v>
      </c>
      <c r="EK52" s="491">
        <f t="shared" si="43"/>
        <v>0</v>
      </c>
      <c r="EM52" s="465" t="s">
        <v>525</v>
      </c>
      <c r="EN52" s="446"/>
      <c r="EO52" s="446"/>
      <c r="EP52" s="446"/>
      <c r="EQ52" s="446"/>
      <c r="ER52" s="449"/>
      <c r="ES52" s="465">
        <v>4</v>
      </c>
      <c r="ET52" s="446">
        <v>3.3816999999999999</v>
      </c>
      <c r="EU52" s="446" t="s">
        <v>437</v>
      </c>
      <c r="EV52" s="637">
        <f t="shared" si="44"/>
        <v>10.93589489</v>
      </c>
      <c r="EW52" s="446" t="str">
        <f t="shared" si="45"/>
        <v>b</v>
      </c>
      <c r="EX52" s="446"/>
      <c r="EY52" s="446"/>
      <c r="EZ52" s="449"/>
    </row>
    <row r="53" spans="1:156">
      <c r="A53" s="491">
        <v>8</v>
      </c>
      <c r="B53" s="491">
        <v>3</v>
      </c>
      <c r="C53" s="491">
        <v>9</v>
      </c>
      <c r="D53" s="491">
        <v>39</v>
      </c>
      <c r="E53" s="491"/>
      <c r="F53" s="491"/>
      <c r="G53" s="565">
        <v>0</v>
      </c>
      <c r="H53" s="490">
        <v>0</v>
      </c>
      <c r="I53" s="490">
        <v>0</v>
      </c>
      <c r="J53" s="490">
        <v>0</v>
      </c>
      <c r="K53" s="490">
        <v>0</v>
      </c>
      <c r="L53" s="490">
        <v>0</v>
      </c>
      <c r="M53" s="490">
        <v>0</v>
      </c>
      <c r="N53" s="490">
        <v>0</v>
      </c>
      <c r="O53" s="490">
        <v>0</v>
      </c>
      <c r="P53" s="455">
        <v>0</v>
      </c>
      <c r="Q53" s="565">
        <v>0</v>
      </c>
      <c r="R53" s="490">
        <v>0</v>
      </c>
      <c r="S53" s="490">
        <v>0</v>
      </c>
      <c r="T53" s="490">
        <v>0</v>
      </c>
      <c r="U53" s="490">
        <v>0</v>
      </c>
      <c r="V53" s="490">
        <v>0</v>
      </c>
      <c r="W53" s="490">
        <v>0</v>
      </c>
      <c r="X53" s="490">
        <v>0</v>
      </c>
      <c r="Y53" s="490">
        <v>0</v>
      </c>
      <c r="Z53" s="455">
        <v>0</v>
      </c>
      <c r="AA53" s="565">
        <v>0</v>
      </c>
      <c r="AB53" s="490">
        <v>0</v>
      </c>
      <c r="AC53" s="490">
        <v>0</v>
      </c>
      <c r="AD53" s="490">
        <v>0</v>
      </c>
      <c r="AE53" s="490">
        <v>0</v>
      </c>
      <c r="AF53" s="490">
        <v>0</v>
      </c>
      <c r="AG53" s="490">
        <v>0</v>
      </c>
      <c r="AH53" s="490">
        <v>0</v>
      </c>
      <c r="AI53" s="490">
        <v>0</v>
      </c>
      <c r="AJ53" s="455">
        <v>0</v>
      </c>
      <c r="AK53" s="565">
        <v>0</v>
      </c>
      <c r="AL53" s="490">
        <v>0</v>
      </c>
      <c r="AM53" s="490">
        <v>0</v>
      </c>
      <c r="AN53" s="490">
        <v>0</v>
      </c>
      <c r="AO53" s="490">
        <v>0</v>
      </c>
      <c r="AP53" s="490">
        <v>0</v>
      </c>
      <c r="AQ53" s="490">
        <v>0</v>
      </c>
      <c r="AR53" s="490">
        <v>0</v>
      </c>
      <c r="AS53" s="490">
        <v>0</v>
      </c>
      <c r="AT53" s="455">
        <v>0</v>
      </c>
      <c r="AU53" s="565">
        <v>0</v>
      </c>
      <c r="AV53" s="490">
        <v>0</v>
      </c>
      <c r="AW53" s="490">
        <v>0</v>
      </c>
      <c r="AX53" s="490">
        <v>0</v>
      </c>
      <c r="AY53" s="490">
        <v>0</v>
      </c>
      <c r="AZ53" s="490">
        <v>0</v>
      </c>
      <c r="BA53" s="490">
        <v>0</v>
      </c>
      <c r="BB53" s="490">
        <v>0</v>
      </c>
      <c r="BC53" s="490">
        <v>0</v>
      </c>
      <c r="BD53" s="455">
        <v>0</v>
      </c>
      <c r="BE53" s="491"/>
      <c r="BF53" s="565">
        <v>0</v>
      </c>
      <c r="BG53" s="490">
        <v>0</v>
      </c>
      <c r="BH53" s="490">
        <v>0</v>
      </c>
      <c r="BI53" s="490">
        <v>0</v>
      </c>
      <c r="BJ53" s="490">
        <v>0</v>
      </c>
      <c r="BK53" s="490">
        <v>0</v>
      </c>
      <c r="BL53" s="490">
        <v>0</v>
      </c>
      <c r="BM53" s="490">
        <v>0</v>
      </c>
      <c r="BN53" s="490">
        <v>0</v>
      </c>
      <c r="BO53" s="455">
        <v>0</v>
      </c>
      <c r="BP53" s="565">
        <v>0</v>
      </c>
      <c r="BQ53" s="490">
        <v>0</v>
      </c>
      <c r="BR53" s="490">
        <v>0</v>
      </c>
      <c r="BS53" s="490">
        <v>0</v>
      </c>
      <c r="BT53" s="490">
        <v>0</v>
      </c>
      <c r="BU53" s="490">
        <v>0</v>
      </c>
      <c r="BV53" s="490">
        <v>0</v>
      </c>
      <c r="BW53" s="490">
        <v>0</v>
      </c>
      <c r="BX53" s="490">
        <v>0</v>
      </c>
      <c r="BY53" s="455">
        <v>0</v>
      </c>
      <c r="BZ53" s="565">
        <v>0</v>
      </c>
      <c r="CA53" s="490">
        <v>0</v>
      </c>
      <c r="CB53" s="490">
        <v>0</v>
      </c>
      <c r="CC53" s="490">
        <v>0</v>
      </c>
      <c r="CD53" s="490">
        <v>0</v>
      </c>
      <c r="CE53" s="490">
        <v>0</v>
      </c>
      <c r="CF53" s="490">
        <v>0</v>
      </c>
      <c r="CG53" s="490">
        <v>0</v>
      </c>
      <c r="CH53" s="490">
        <v>0</v>
      </c>
      <c r="CI53" s="455">
        <v>0</v>
      </c>
      <c r="CJ53" s="565">
        <v>0</v>
      </c>
      <c r="CK53" s="490">
        <v>0</v>
      </c>
      <c r="CL53" s="490">
        <v>0</v>
      </c>
      <c r="CM53" s="490">
        <v>0</v>
      </c>
      <c r="CN53" s="490">
        <v>0</v>
      </c>
      <c r="CO53" s="490">
        <v>0</v>
      </c>
      <c r="CP53" s="490">
        <v>0</v>
      </c>
      <c r="CQ53" s="490">
        <v>0</v>
      </c>
      <c r="CR53" s="490">
        <v>0</v>
      </c>
      <c r="CS53" s="455">
        <v>0</v>
      </c>
      <c r="CT53" s="565">
        <v>0</v>
      </c>
      <c r="CU53" s="490">
        <v>0</v>
      </c>
      <c r="CV53" s="490">
        <v>0</v>
      </c>
      <c r="CW53" s="490">
        <v>0</v>
      </c>
      <c r="CX53" s="490">
        <v>0</v>
      </c>
      <c r="CY53" s="490">
        <v>0</v>
      </c>
      <c r="CZ53" s="490">
        <v>0</v>
      </c>
      <c r="DA53" s="490">
        <v>0</v>
      </c>
      <c r="DB53" s="490">
        <v>0</v>
      </c>
      <c r="DC53" s="455">
        <v>0</v>
      </c>
      <c r="DE53" s="491">
        <f t="shared" si="0"/>
        <v>0</v>
      </c>
      <c r="DF53" s="491">
        <f t="shared" si="1"/>
        <v>0</v>
      </c>
      <c r="DG53" s="491">
        <f t="shared" si="2"/>
        <v>0</v>
      </c>
      <c r="DH53" s="491">
        <f t="shared" si="3"/>
        <v>0</v>
      </c>
      <c r="DI53" s="491">
        <f t="shared" si="4"/>
        <v>0</v>
      </c>
      <c r="DJ53" s="570">
        <f t="shared" si="5"/>
        <v>0</v>
      </c>
      <c r="DK53" s="570">
        <f t="shared" si="6"/>
        <v>0</v>
      </c>
      <c r="DL53" s="491">
        <f t="shared" si="7"/>
        <v>0</v>
      </c>
      <c r="DM53" s="491">
        <f t="shared" si="8"/>
        <v>0</v>
      </c>
      <c r="DN53" s="491">
        <f t="shared" si="9"/>
        <v>0</v>
      </c>
      <c r="DP53" s="491">
        <v>10</v>
      </c>
      <c r="DQ53" s="491">
        <v>3</v>
      </c>
      <c r="DR53" s="491">
        <v>0</v>
      </c>
      <c r="DS53" s="491">
        <f t="shared" si="29"/>
        <v>0</v>
      </c>
      <c r="DT53" s="491">
        <f t="shared" si="30"/>
        <v>0.70710678118654757</v>
      </c>
      <c r="DU53" s="491">
        <f t="shared" si="31"/>
        <v>0</v>
      </c>
      <c r="DV53" s="491">
        <v>0</v>
      </c>
      <c r="DW53" s="491">
        <f t="shared" si="32"/>
        <v>0</v>
      </c>
      <c r="DX53" s="491">
        <f t="shared" si="33"/>
        <v>0.70710678118654757</v>
      </c>
      <c r="DY53" s="491">
        <f t="shared" si="34"/>
        <v>0</v>
      </c>
      <c r="DZ53" s="491">
        <v>0</v>
      </c>
      <c r="EA53" s="491">
        <f t="shared" si="35"/>
        <v>0</v>
      </c>
      <c r="EB53" s="491">
        <f t="shared" si="36"/>
        <v>0.70710678118654757</v>
      </c>
      <c r="EC53" s="491">
        <f t="shared" si="37"/>
        <v>0</v>
      </c>
      <c r="ED53" s="491">
        <v>0</v>
      </c>
      <c r="EE53" s="491">
        <f t="shared" si="38"/>
        <v>0</v>
      </c>
      <c r="EF53" s="491">
        <f t="shared" si="39"/>
        <v>0.70710678118654757</v>
      </c>
      <c r="EG53" s="491">
        <f t="shared" si="40"/>
        <v>0</v>
      </c>
      <c r="EH53" s="491">
        <v>0</v>
      </c>
      <c r="EI53" s="491">
        <f t="shared" si="41"/>
        <v>0</v>
      </c>
      <c r="EJ53" s="491">
        <f t="shared" si="42"/>
        <v>0.70710678118654757</v>
      </c>
      <c r="EK53" s="491">
        <f t="shared" si="43"/>
        <v>0</v>
      </c>
      <c r="EM53" s="465"/>
      <c r="EN53" s="446"/>
      <c r="EO53" s="446"/>
      <c r="EP53" s="446"/>
      <c r="EQ53" s="446"/>
      <c r="ER53" s="449"/>
      <c r="ES53" s="465">
        <v>5</v>
      </c>
      <c r="ET53" s="446">
        <v>1.1677</v>
      </c>
      <c r="EU53" s="446" t="s">
        <v>488</v>
      </c>
      <c r="EV53" s="637">
        <f t="shared" si="44"/>
        <v>0.86352328999999983</v>
      </c>
      <c r="EW53" s="446" t="str">
        <f t="shared" si="45"/>
        <v>cd</v>
      </c>
      <c r="EX53" s="446"/>
      <c r="EY53" s="446"/>
      <c r="EZ53" s="449"/>
    </row>
    <row r="54" spans="1:156">
      <c r="A54" s="491" t="s">
        <v>263</v>
      </c>
      <c r="B54" s="491" t="s">
        <v>15</v>
      </c>
      <c r="C54" s="491">
        <v>10</v>
      </c>
      <c r="D54" s="491">
        <v>40</v>
      </c>
      <c r="E54" s="491"/>
      <c r="F54" s="491"/>
      <c r="G54" s="565"/>
      <c r="H54" s="490"/>
      <c r="I54" s="490"/>
      <c r="J54" s="490"/>
      <c r="K54" s="490"/>
      <c r="L54" s="490"/>
      <c r="M54" s="490"/>
      <c r="N54" s="490"/>
      <c r="O54" s="490"/>
      <c r="P54" s="455"/>
      <c r="Q54" s="565"/>
      <c r="R54" s="490"/>
      <c r="S54" s="490"/>
      <c r="T54" s="490"/>
      <c r="U54" s="490"/>
      <c r="V54" s="490"/>
      <c r="W54" s="490"/>
      <c r="X54" s="490"/>
      <c r="Y54" s="490"/>
      <c r="Z54" s="455"/>
      <c r="AA54" s="565"/>
      <c r="AB54" s="490"/>
      <c r="AC54" s="490"/>
      <c r="AD54" s="490"/>
      <c r="AE54" s="490"/>
      <c r="AF54" s="490"/>
      <c r="AG54" s="490"/>
      <c r="AH54" s="490"/>
      <c r="AI54" s="490"/>
      <c r="AJ54" s="455"/>
      <c r="AK54" s="565"/>
      <c r="AL54" s="490"/>
      <c r="AM54" s="490"/>
      <c r="AN54" s="490"/>
      <c r="AO54" s="490"/>
      <c r="AP54" s="490"/>
      <c r="AQ54" s="490"/>
      <c r="AR54" s="490"/>
      <c r="AS54" s="490"/>
      <c r="AT54" s="455"/>
      <c r="AU54" s="565"/>
      <c r="AV54" s="490"/>
      <c r="AW54" s="490"/>
      <c r="AX54" s="490"/>
      <c r="AY54" s="490"/>
      <c r="AZ54" s="490"/>
      <c r="BA54" s="490"/>
      <c r="BB54" s="490"/>
      <c r="BC54" s="490"/>
      <c r="BD54" s="455"/>
      <c r="BE54" s="491"/>
      <c r="BF54" s="565"/>
      <c r="BG54" s="490"/>
      <c r="BH54" s="490"/>
      <c r="BI54" s="490"/>
      <c r="BJ54" s="490"/>
      <c r="BK54" s="490"/>
      <c r="BL54" s="490"/>
      <c r="BM54" s="490"/>
      <c r="BN54" s="490"/>
      <c r="BO54" s="455"/>
      <c r="BP54" s="565"/>
      <c r="BQ54" s="490"/>
      <c r="BR54" s="490"/>
      <c r="BS54" s="490"/>
      <c r="BT54" s="490"/>
      <c r="BU54" s="490"/>
      <c r="BV54" s="490"/>
      <c r="BW54" s="490"/>
      <c r="BX54" s="490"/>
      <c r="BY54" s="455"/>
      <c r="BZ54" s="565"/>
      <c r="CA54" s="490"/>
      <c r="CB54" s="490"/>
      <c r="CC54" s="490"/>
      <c r="CD54" s="490"/>
      <c r="CE54" s="490"/>
      <c r="CF54" s="490"/>
      <c r="CG54" s="490"/>
      <c r="CH54" s="490"/>
      <c r="CI54" s="455"/>
      <c r="CJ54" s="565"/>
      <c r="CK54" s="490"/>
      <c r="CL54" s="490"/>
      <c r="CM54" s="490"/>
      <c r="CN54" s="490"/>
      <c r="CO54" s="490"/>
      <c r="CP54" s="490"/>
      <c r="CQ54" s="490"/>
      <c r="CR54" s="490"/>
      <c r="CS54" s="455"/>
      <c r="CT54" s="565"/>
      <c r="CU54" s="490"/>
      <c r="CV54" s="490"/>
      <c r="CW54" s="490"/>
      <c r="CX54" s="490"/>
      <c r="CY54" s="490"/>
      <c r="CZ54" s="490"/>
      <c r="DA54" s="490"/>
      <c r="DB54" s="490"/>
      <c r="DC54" s="455"/>
      <c r="DE54" s="491">
        <f t="shared" si="0"/>
        <v>0</v>
      </c>
      <c r="DF54" s="491">
        <f t="shared" si="1"/>
        <v>0</v>
      </c>
      <c r="DG54" s="491">
        <f t="shared" si="2"/>
        <v>0</v>
      </c>
      <c r="DH54" s="491">
        <f t="shared" si="3"/>
        <v>0</v>
      </c>
      <c r="DI54" s="491">
        <f t="shared" si="4"/>
        <v>0</v>
      </c>
      <c r="DJ54" s="570">
        <f t="shared" si="5"/>
        <v>0</v>
      </c>
      <c r="DK54" s="570">
        <f t="shared" si="6"/>
        <v>0</v>
      </c>
      <c r="DL54" s="491">
        <f t="shared" si="7"/>
        <v>0</v>
      </c>
      <c r="DM54" s="491">
        <f t="shared" si="8"/>
        <v>0</v>
      </c>
      <c r="DN54" s="491">
        <f t="shared" si="9"/>
        <v>0</v>
      </c>
      <c r="DP54" s="491">
        <v>10</v>
      </c>
      <c r="DQ54" s="491">
        <v>4</v>
      </c>
      <c r="DR54" s="491">
        <v>0.14000000000000001</v>
      </c>
      <c r="DS54" s="491">
        <f t="shared" si="29"/>
        <v>5.6904851336472641E-2</v>
      </c>
      <c r="DT54" s="491">
        <f t="shared" si="30"/>
        <v>0.8</v>
      </c>
      <c r="DU54" s="491">
        <f t="shared" si="31"/>
        <v>3.7425309906466156E-2</v>
      </c>
      <c r="DV54" s="491">
        <v>4</v>
      </c>
      <c r="DW54" s="491">
        <f t="shared" si="32"/>
        <v>0.69897000433601886</v>
      </c>
      <c r="DX54" s="491">
        <f t="shared" si="33"/>
        <v>2.1213203435596424</v>
      </c>
      <c r="DY54" s="491">
        <f t="shared" si="34"/>
        <v>0.20135792079033082</v>
      </c>
      <c r="DZ54" s="491">
        <v>2</v>
      </c>
      <c r="EA54" s="491">
        <f t="shared" si="35"/>
        <v>0.47712125471966244</v>
      </c>
      <c r="EB54" s="491">
        <f t="shared" si="36"/>
        <v>1.5811388300841898</v>
      </c>
      <c r="EC54" s="491">
        <f t="shared" si="37"/>
        <v>0.14189705460416391</v>
      </c>
      <c r="ED54" s="491">
        <v>2</v>
      </c>
      <c r="EE54" s="491">
        <f t="shared" si="38"/>
        <v>0.47712125471966244</v>
      </c>
      <c r="EF54" s="491">
        <f t="shared" si="39"/>
        <v>1.5811388300841898</v>
      </c>
      <c r="EG54" s="491">
        <f t="shared" si="40"/>
        <v>0.14189705460416391</v>
      </c>
      <c r="EH54" s="491">
        <v>0</v>
      </c>
      <c r="EI54" s="491">
        <f t="shared" si="41"/>
        <v>0</v>
      </c>
      <c r="EJ54" s="491">
        <f t="shared" si="42"/>
        <v>0.70710678118654757</v>
      </c>
      <c r="EK54" s="491">
        <f t="shared" si="43"/>
        <v>0</v>
      </c>
      <c r="EM54" s="465" t="s">
        <v>526</v>
      </c>
      <c r="EN54" s="446"/>
      <c r="EO54" s="446"/>
      <c r="EP54" s="446"/>
      <c r="EQ54" s="446"/>
      <c r="ER54" s="449"/>
      <c r="ES54" s="465">
        <v>6</v>
      </c>
      <c r="ET54" s="446">
        <v>6.4560000000000004</v>
      </c>
      <c r="EU54" s="446" t="s">
        <v>435</v>
      </c>
      <c r="EV54" s="637">
        <f t="shared" si="44"/>
        <v>41.179936000000005</v>
      </c>
      <c r="EW54" s="446" t="str">
        <f t="shared" si="45"/>
        <v>a</v>
      </c>
      <c r="EX54" s="446"/>
      <c r="EY54" s="446"/>
      <c r="EZ54" s="449"/>
    </row>
    <row r="55" spans="1:156">
      <c r="A55" s="491">
        <v>4</v>
      </c>
      <c r="B55" s="491">
        <v>3</v>
      </c>
      <c r="C55" s="491">
        <v>11</v>
      </c>
      <c r="D55" s="491">
        <v>41</v>
      </c>
      <c r="E55" s="491"/>
      <c r="F55" s="491"/>
      <c r="G55" s="565">
        <v>5</v>
      </c>
      <c r="H55" s="490">
        <v>0</v>
      </c>
      <c r="I55" s="490">
        <v>0</v>
      </c>
      <c r="J55" s="490">
        <v>0</v>
      </c>
      <c r="K55" s="490">
        <v>0</v>
      </c>
      <c r="L55" s="490">
        <v>0</v>
      </c>
      <c r="M55" s="490">
        <v>0</v>
      </c>
      <c r="N55" s="490">
        <v>0</v>
      </c>
      <c r="O55" s="490">
        <v>0</v>
      </c>
      <c r="P55" s="455">
        <v>0</v>
      </c>
      <c r="Q55" s="565">
        <v>0</v>
      </c>
      <c r="R55" s="490">
        <v>0</v>
      </c>
      <c r="S55" s="490">
        <v>0</v>
      </c>
      <c r="T55" s="490">
        <v>0</v>
      </c>
      <c r="U55" s="490">
        <v>0</v>
      </c>
      <c r="V55" s="490">
        <v>0</v>
      </c>
      <c r="W55" s="490">
        <v>0</v>
      </c>
      <c r="X55" s="490">
        <v>0</v>
      </c>
      <c r="Y55" s="490">
        <v>0</v>
      </c>
      <c r="Z55" s="455">
        <v>0</v>
      </c>
      <c r="AA55" s="565">
        <v>80</v>
      </c>
      <c r="AB55" s="490">
        <v>80</v>
      </c>
      <c r="AC55" s="490">
        <v>80</v>
      </c>
      <c r="AD55" s="490">
        <v>50</v>
      </c>
      <c r="AE55" s="490">
        <v>50</v>
      </c>
      <c r="AF55" s="490">
        <v>0</v>
      </c>
      <c r="AG55" s="490">
        <v>0</v>
      </c>
      <c r="AH55" s="490">
        <v>0</v>
      </c>
      <c r="AI55" s="490">
        <v>0</v>
      </c>
      <c r="AJ55" s="455">
        <v>0</v>
      </c>
      <c r="AK55" s="565">
        <v>0</v>
      </c>
      <c r="AL55" s="490">
        <v>0</v>
      </c>
      <c r="AM55" s="490">
        <v>0</v>
      </c>
      <c r="AN55" s="490">
        <v>0</v>
      </c>
      <c r="AO55" s="490">
        <v>0</v>
      </c>
      <c r="AP55" s="490">
        <v>0</v>
      </c>
      <c r="AQ55" s="490">
        <v>0</v>
      </c>
      <c r="AR55" s="490">
        <v>0</v>
      </c>
      <c r="AS55" s="490">
        <v>0</v>
      </c>
      <c r="AT55" s="455">
        <v>0</v>
      </c>
      <c r="AU55" s="565">
        <v>0</v>
      </c>
      <c r="AV55" s="490">
        <v>0</v>
      </c>
      <c r="AW55" s="490">
        <v>0</v>
      </c>
      <c r="AX55" s="490">
        <v>0</v>
      </c>
      <c r="AY55" s="490">
        <v>0</v>
      </c>
      <c r="AZ55" s="490">
        <v>0</v>
      </c>
      <c r="BA55" s="490">
        <v>0</v>
      </c>
      <c r="BB55" s="490">
        <v>0</v>
      </c>
      <c r="BC55" s="490">
        <v>0</v>
      </c>
      <c r="BD55" s="455">
        <v>0</v>
      </c>
      <c r="BE55" s="491"/>
      <c r="BF55" s="565">
        <v>2</v>
      </c>
      <c r="BG55" s="490">
        <v>0</v>
      </c>
      <c r="BH55" s="490">
        <v>0</v>
      </c>
      <c r="BI55" s="490">
        <v>0</v>
      </c>
      <c r="BJ55" s="490">
        <v>0</v>
      </c>
      <c r="BK55" s="490">
        <v>0</v>
      </c>
      <c r="BL55" s="490">
        <v>0</v>
      </c>
      <c r="BM55" s="490">
        <v>0</v>
      </c>
      <c r="BN55" s="490">
        <v>0</v>
      </c>
      <c r="BO55" s="455">
        <v>0</v>
      </c>
      <c r="BP55" s="565">
        <v>0</v>
      </c>
      <c r="BQ55" s="490">
        <v>0</v>
      </c>
      <c r="BR55" s="490">
        <v>0</v>
      </c>
      <c r="BS55" s="490">
        <v>0</v>
      </c>
      <c r="BT55" s="490">
        <v>0</v>
      </c>
      <c r="BU55" s="490">
        <v>0</v>
      </c>
      <c r="BV55" s="490">
        <v>0</v>
      </c>
      <c r="BW55" s="490">
        <v>0</v>
      </c>
      <c r="BX55" s="490">
        <v>0</v>
      </c>
      <c r="BY55" s="455">
        <v>0</v>
      </c>
      <c r="BZ55" s="565">
        <v>3</v>
      </c>
      <c r="CA55" s="490">
        <v>3</v>
      </c>
      <c r="CB55" s="490">
        <v>3</v>
      </c>
      <c r="CC55" s="490">
        <v>2</v>
      </c>
      <c r="CD55" s="490">
        <v>2</v>
      </c>
      <c r="CE55" s="490">
        <v>0</v>
      </c>
      <c r="CF55" s="490">
        <v>0</v>
      </c>
      <c r="CG55" s="490">
        <v>0</v>
      </c>
      <c r="CH55" s="490">
        <v>0</v>
      </c>
      <c r="CI55" s="455">
        <v>0</v>
      </c>
      <c r="CJ55" s="565">
        <v>0</v>
      </c>
      <c r="CK55" s="490">
        <v>0</v>
      </c>
      <c r="CL55" s="490">
        <v>0</v>
      </c>
      <c r="CM55" s="490">
        <v>0</v>
      </c>
      <c r="CN55" s="490">
        <v>0</v>
      </c>
      <c r="CO55" s="490">
        <v>0</v>
      </c>
      <c r="CP55" s="490">
        <v>0</v>
      </c>
      <c r="CQ55" s="490">
        <v>0</v>
      </c>
      <c r="CR55" s="490">
        <v>0</v>
      </c>
      <c r="CS55" s="455">
        <v>0</v>
      </c>
      <c r="CT55" s="565">
        <v>0</v>
      </c>
      <c r="CU55" s="490">
        <v>0</v>
      </c>
      <c r="CV55" s="490">
        <v>0</v>
      </c>
      <c r="CW55" s="490">
        <v>0</v>
      </c>
      <c r="CX55" s="490">
        <v>0</v>
      </c>
      <c r="CY55" s="490">
        <v>0</v>
      </c>
      <c r="CZ55" s="490">
        <v>0</v>
      </c>
      <c r="DA55" s="490">
        <v>0</v>
      </c>
      <c r="DB55" s="490">
        <v>0</v>
      </c>
      <c r="DC55" s="455">
        <v>0</v>
      </c>
      <c r="DE55" s="491">
        <f t="shared" si="0"/>
        <v>1</v>
      </c>
      <c r="DF55" s="491">
        <f t="shared" si="1"/>
        <v>0</v>
      </c>
      <c r="DG55" s="491">
        <f t="shared" si="2"/>
        <v>5</v>
      </c>
      <c r="DH55" s="491">
        <f t="shared" si="3"/>
        <v>0</v>
      </c>
      <c r="DI55" s="491">
        <f t="shared" si="4"/>
        <v>0</v>
      </c>
      <c r="DJ55" s="570">
        <f t="shared" si="5"/>
        <v>6.9</v>
      </c>
      <c r="DK55" s="570">
        <f t="shared" si="6"/>
        <v>12</v>
      </c>
      <c r="DL55" s="491">
        <f t="shared" si="7"/>
        <v>6</v>
      </c>
      <c r="DM55" s="491">
        <f t="shared" si="8"/>
        <v>6</v>
      </c>
      <c r="DN55" s="491">
        <f t="shared" si="9"/>
        <v>0</v>
      </c>
      <c r="DP55" s="491">
        <v>11</v>
      </c>
      <c r="DQ55" s="491">
        <v>1</v>
      </c>
      <c r="DR55" s="491">
        <v>0</v>
      </c>
      <c r="DS55" s="491">
        <f t="shared" si="29"/>
        <v>0</v>
      </c>
      <c r="DT55" s="491">
        <f t="shared" si="30"/>
        <v>0.70710678118654757</v>
      </c>
      <c r="DU55" s="491">
        <f t="shared" si="31"/>
        <v>0</v>
      </c>
      <c r="DV55" s="491">
        <v>0</v>
      </c>
      <c r="DW55" s="491">
        <f t="shared" si="32"/>
        <v>0</v>
      </c>
      <c r="DX55" s="491">
        <f t="shared" si="33"/>
        <v>0.70710678118654757</v>
      </c>
      <c r="DY55" s="491">
        <f t="shared" si="34"/>
        <v>0</v>
      </c>
      <c r="DZ55" s="491">
        <v>0</v>
      </c>
      <c r="EA55" s="491">
        <f t="shared" si="35"/>
        <v>0</v>
      </c>
      <c r="EB55" s="491">
        <f t="shared" si="36"/>
        <v>0.70710678118654757</v>
      </c>
      <c r="EC55" s="491">
        <f t="shared" si="37"/>
        <v>0</v>
      </c>
      <c r="ED55" s="491">
        <v>0</v>
      </c>
      <c r="EE55" s="491">
        <f t="shared" si="38"/>
        <v>0</v>
      </c>
      <c r="EF55" s="491">
        <f t="shared" si="39"/>
        <v>0.70710678118654757</v>
      </c>
      <c r="EG55" s="491">
        <f t="shared" si="40"/>
        <v>0</v>
      </c>
      <c r="EH55" s="491">
        <v>0</v>
      </c>
      <c r="EI55" s="491">
        <f t="shared" si="41"/>
        <v>0</v>
      </c>
      <c r="EJ55" s="491">
        <f t="shared" si="42"/>
        <v>0.70710678118654757</v>
      </c>
      <c r="EK55" s="491">
        <f t="shared" si="43"/>
        <v>0</v>
      </c>
      <c r="EM55" s="465"/>
      <c r="EN55" s="446"/>
      <c r="EO55" s="446"/>
      <c r="EP55" s="446"/>
      <c r="EQ55" s="446"/>
      <c r="ER55" s="449"/>
      <c r="ES55" s="465">
        <v>7</v>
      </c>
      <c r="ET55" s="446">
        <v>3.3883999999999999</v>
      </c>
      <c r="EU55" s="446" t="s">
        <v>437</v>
      </c>
      <c r="EV55" s="637">
        <f t="shared" si="44"/>
        <v>10.981254559999998</v>
      </c>
      <c r="EW55" s="446" t="str">
        <f t="shared" si="45"/>
        <v>b</v>
      </c>
      <c r="EX55" s="446"/>
      <c r="EY55" s="446"/>
      <c r="EZ55" s="449"/>
    </row>
    <row r="56" spans="1:156">
      <c r="A56" s="491">
        <v>10</v>
      </c>
      <c r="B56" s="491">
        <v>3</v>
      </c>
      <c r="C56" s="491">
        <v>12</v>
      </c>
      <c r="D56" s="491">
        <v>42</v>
      </c>
      <c r="E56" s="491"/>
      <c r="F56" s="491"/>
      <c r="G56" s="565">
        <v>0</v>
      </c>
      <c r="H56" s="490">
        <v>0</v>
      </c>
      <c r="I56" s="490">
        <v>0</v>
      </c>
      <c r="J56" s="490">
        <v>0</v>
      </c>
      <c r="K56" s="490">
        <v>0</v>
      </c>
      <c r="L56" s="490">
        <v>0</v>
      </c>
      <c r="M56" s="490">
        <v>0</v>
      </c>
      <c r="N56" s="490">
        <v>0</v>
      </c>
      <c r="O56" s="490">
        <v>0</v>
      </c>
      <c r="P56" s="455">
        <v>0</v>
      </c>
      <c r="Q56" s="565">
        <v>0</v>
      </c>
      <c r="R56" s="490">
        <v>0</v>
      </c>
      <c r="S56" s="490">
        <v>0</v>
      </c>
      <c r="T56" s="490">
        <v>0</v>
      </c>
      <c r="U56" s="490">
        <v>0</v>
      </c>
      <c r="V56" s="490">
        <v>0</v>
      </c>
      <c r="W56" s="490">
        <v>0</v>
      </c>
      <c r="X56" s="490">
        <v>0</v>
      </c>
      <c r="Y56" s="490">
        <v>0</v>
      </c>
      <c r="Z56" s="455">
        <v>0</v>
      </c>
      <c r="AA56" s="565">
        <v>0</v>
      </c>
      <c r="AB56" s="490">
        <v>0</v>
      </c>
      <c r="AC56" s="490">
        <v>0</v>
      </c>
      <c r="AD56" s="490">
        <v>0</v>
      </c>
      <c r="AE56" s="490">
        <v>0</v>
      </c>
      <c r="AF56" s="490">
        <v>0</v>
      </c>
      <c r="AG56" s="490">
        <v>0</v>
      </c>
      <c r="AH56" s="490">
        <v>0</v>
      </c>
      <c r="AI56" s="490">
        <v>0</v>
      </c>
      <c r="AJ56" s="455">
        <v>0</v>
      </c>
      <c r="AK56" s="565">
        <v>0</v>
      </c>
      <c r="AL56" s="490">
        <v>0</v>
      </c>
      <c r="AM56" s="490">
        <v>0</v>
      </c>
      <c r="AN56" s="490">
        <v>0</v>
      </c>
      <c r="AO56" s="490">
        <v>0</v>
      </c>
      <c r="AP56" s="490">
        <v>0</v>
      </c>
      <c r="AQ56" s="490">
        <v>0</v>
      </c>
      <c r="AR56" s="490">
        <v>0</v>
      </c>
      <c r="AS56" s="490">
        <v>0</v>
      </c>
      <c r="AT56" s="455">
        <v>0</v>
      </c>
      <c r="AU56" s="565">
        <v>0</v>
      </c>
      <c r="AV56" s="490">
        <v>0</v>
      </c>
      <c r="AW56" s="490">
        <v>0</v>
      </c>
      <c r="AX56" s="490">
        <v>0</v>
      </c>
      <c r="AY56" s="490">
        <v>0</v>
      </c>
      <c r="AZ56" s="490">
        <v>0</v>
      </c>
      <c r="BA56" s="490">
        <v>0</v>
      </c>
      <c r="BB56" s="490">
        <v>0</v>
      </c>
      <c r="BC56" s="490">
        <v>0</v>
      </c>
      <c r="BD56" s="455">
        <v>0</v>
      </c>
      <c r="BE56" s="491"/>
      <c r="BF56" s="565">
        <v>0</v>
      </c>
      <c r="BG56" s="490">
        <v>0</v>
      </c>
      <c r="BH56" s="490">
        <v>0</v>
      </c>
      <c r="BI56" s="490">
        <v>0</v>
      </c>
      <c r="BJ56" s="490">
        <v>0</v>
      </c>
      <c r="BK56" s="490">
        <v>0</v>
      </c>
      <c r="BL56" s="490">
        <v>0</v>
      </c>
      <c r="BM56" s="490">
        <v>0</v>
      </c>
      <c r="BN56" s="490">
        <v>0</v>
      </c>
      <c r="BO56" s="455">
        <v>0</v>
      </c>
      <c r="BP56" s="565">
        <v>0</v>
      </c>
      <c r="BQ56" s="490">
        <v>0</v>
      </c>
      <c r="BR56" s="490">
        <v>0</v>
      </c>
      <c r="BS56" s="490">
        <v>0</v>
      </c>
      <c r="BT56" s="490">
        <v>0</v>
      </c>
      <c r="BU56" s="490">
        <v>0</v>
      </c>
      <c r="BV56" s="490">
        <v>0</v>
      </c>
      <c r="BW56" s="490">
        <v>0</v>
      </c>
      <c r="BX56" s="490">
        <v>0</v>
      </c>
      <c r="BY56" s="455">
        <v>0</v>
      </c>
      <c r="BZ56" s="565">
        <v>0</v>
      </c>
      <c r="CA56" s="490">
        <v>0</v>
      </c>
      <c r="CB56" s="490">
        <v>0</v>
      </c>
      <c r="CC56" s="490">
        <v>0</v>
      </c>
      <c r="CD56" s="490">
        <v>0</v>
      </c>
      <c r="CE56" s="490">
        <v>0</v>
      </c>
      <c r="CF56" s="490">
        <v>0</v>
      </c>
      <c r="CG56" s="490">
        <v>0</v>
      </c>
      <c r="CH56" s="490">
        <v>0</v>
      </c>
      <c r="CI56" s="455">
        <v>0</v>
      </c>
      <c r="CJ56" s="565">
        <v>0</v>
      </c>
      <c r="CK56" s="490">
        <v>0</v>
      </c>
      <c r="CL56" s="490">
        <v>0</v>
      </c>
      <c r="CM56" s="490">
        <v>0</v>
      </c>
      <c r="CN56" s="490">
        <v>0</v>
      </c>
      <c r="CO56" s="490">
        <v>0</v>
      </c>
      <c r="CP56" s="490">
        <v>0</v>
      </c>
      <c r="CQ56" s="490">
        <v>0</v>
      </c>
      <c r="CR56" s="490">
        <v>0</v>
      </c>
      <c r="CS56" s="455">
        <v>0</v>
      </c>
      <c r="CT56" s="565">
        <v>0</v>
      </c>
      <c r="CU56" s="490">
        <v>0</v>
      </c>
      <c r="CV56" s="490">
        <v>0</v>
      </c>
      <c r="CW56" s="490">
        <v>0</v>
      </c>
      <c r="CX56" s="490">
        <v>0</v>
      </c>
      <c r="CY56" s="490">
        <v>0</v>
      </c>
      <c r="CZ56" s="490">
        <v>0</v>
      </c>
      <c r="DA56" s="490">
        <v>0</v>
      </c>
      <c r="DB56" s="490">
        <v>0</v>
      </c>
      <c r="DC56" s="455">
        <v>0</v>
      </c>
      <c r="DE56" s="491">
        <f t="shared" si="0"/>
        <v>0</v>
      </c>
      <c r="DF56" s="491">
        <f t="shared" si="1"/>
        <v>0</v>
      </c>
      <c r="DG56" s="491">
        <f t="shared" si="2"/>
        <v>0</v>
      </c>
      <c r="DH56" s="491">
        <f t="shared" si="3"/>
        <v>0</v>
      </c>
      <c r="DI56" s="491">
        <f t="shared" si="4"/>
        <v>0</v>
      </c>
      <c r="DJ56" s="570">
        <f t="shared" si="5"/>
        <v>0</v>
      </c>
      <c r="DK56" s="570">
        <f t="shared" si="6"/>
        <v>0</v>
      </c>
      <c r="DL56" s="491">
        <f t="shared" si="7"/>
        <v>0</v>
      </c>
      <c r="DM56" s="491">
        <f t="shared" si="8"/>
        <v>0</v>
      </c>
      <c r="DN56" s="491">
        <f t="shared" si="9"/>
        <v>0</v>
      </c>
      <c r="DP56" s="491">
        <v>11</v>
      </c>
      <c r="DQ56" s="491">
        <v>2</v>
      </c>
      <c r="DR56" s="491">
        <v>0.06</v>
      </c>
      <c r="DS56" s="491">
        <f t="shared" si="29"/>
        <v>2.5305865264770262E-2</v>
      </c>
      <c r="DT56" s="491">
        <f t="shared" si="30"/>
        <v>0.74833147735478833</v>
      </c>
      <c r="DU56" s="491">
        <f t="shared" si="31"/>
        <v>2.4497347579173087E-2</v>
      </c>
      <c r="DV56" s="491">
        <v>4</v>
      </c>
      <c r="DW56" s="491">
        <f t="shared" si="32"/>
        <v>0.69897000433601886</v>
      </c>
      <c r="DX56" s="491">
        <f t="shared" si="33"/>
        <v>2.1213203435596424</v>
      </c>
      <c r="DY56" s="491">
        <f t="shared" si="34"/>
        <v>0.20135792079033082</v>
      </c>
      <c r="DZ56" s="491">
        <v>2</v>
      </c>
      <c r="EA56" s="491">
        <f t="shared" si="35"/>
        <v>0.47712125471966244</v>
      </c>
      <c r="EB56" s="491">
        <f t="shared" si="36"/>
        <v>1.5811388300841898</v>
      </c>
      <c r="EC56" s="491">
        <f t="shared" si="37"/>
        <v>0.14189705460416391</v>
      </c>
      <c r="ED56" s="491">
        <v>0</v>
      </c>
      <c r="EE56" s="491">
        <f t="shared" si="38"/>
        <v>0</v>
      </c>
      <c r="EF56" s="491">
        <f t="shared" si="39"/>
        <v>0.70710678118654757</v>
      </c>
      <c r="EG56" s="491">
        <f t="shared" si="40"/>
        <v>0</v>
      </c>
      <c r="EH56" s="491">
        <v>2</v>
      </c>
      <c r="EI56" s="491">
        <f t="shared" si="41"/>
        <v>0.47712125471966244</v>
      </c>
      <c r="EJ56" s="491">
        <f t="shared" si="42"/>
        <v>1.5811388300841898</v>
      </c>
      <c r="EK56" s="491">
        <f t="shared" si="43"/>
        <v>0.14189705460416391</v>
      </c>
      <c r="EM56" s="465" t="s">
        <v>347</v>
      </c>
      <c r="EN56" s="446"/>
      <c r="EO56" s="446"/>
      <c r="EP56" s="446"/>
      <c r="EQ56" s="446"/>
      <c r="ER56" s="449"/>
      <c r="ES56" s="465">
        <v>8</v>
      </c>
      <c r="ET56" s="446">
        <v>1.0607</v>
      </c>
      <c r="EU56" s="446" t="s">
        <v>488</v>
      </c>
      <c r="EV56" s="637">
        <f t="shared" si="44"/>
        <v>0.62508448999999988</v>
      </c>
      <c r="EW56" s="446" t="str">
        <f t="shared" si="45"/>
        <v>cd</v>
      </c>
      <c r="EX56" s="446"/>
      <c r="EY56" s="446"/>
      <c r="EZ56" s="449"/>
    </row>
    <row r="57" spans="1:156">
      <c r="A57" s="491">
        <v>11</v>
      </c>
      <c r="B57" s="491">
        <v>3</v>
      </c>
      <c r="C57" s="491">
        <v>13</v>
      </c>
      <c r="D57" s="491">
        <v>43</v>
      </c>
      <c r="E57" s="491"/>
      <c r="F57" s="491"/>
      <c r="G57" s="565">
        <v>0</v>
      </c>
      <c r="H57" s="490">
        <v>0</v>
      </c>
      <c r="I57" s="490">
        <v>0</v>
      </c>
      <c r="J57" s="490">
        <v>0</v>
      </c>
      <c r="K57" s="490">
        <v>0</v>
      </c>
      <c r="L57" s="490">
        <v>0</v>
      </c>
      <c r="M57" s="490">
        <v>0</v>
      </c>
      <c r="N57" s="490">
        <v>0</v>
      </c>
      <c r="O57" s="490">
        <v>0</v>
      </c>
      <c r="P57" s="455">
        <v>0</v>
      </c>
      <c r="Q57" s="565">
        <v>0</v>
      </c>
      <c r="R57" s="490">
        <v>0</v>
      </c>
      <c r="S57" s="490">
        <v>0</v>
      </c>
      <c r="T57" s="490">
        <v>0</v>
      </c>
      <c r="U57" s="490">
        <v>0</v>
      </c>
      <c r="V57" s="490">
        <v>0</v>
      </c>
      <c r="W57" s="490">
        <v>0</v>
      </c>
      <c r="X57" s="490">
        <v>0</v>
      </c>
      <c r="Y57" s="490">
        <v>0</v>
      </c>
      <c r="Z57" s="455">
        <v>0</v>
      </c>
      <c r="AA57" s="565">
        <v>0</v>
      </c>
      <c r="AB57" s="490">
        <v>0</v>
      </c>
      <c r="AC57" s="490">
        <v>0</v>
      </c>
      <c r="AD57" s="490">
        <v>0</v>
      </c>
      <c r="AE57" s="490">
        <v>0</v>
      </c>
      <c r="AF57" s="490">
        <v>0</v>
      </c>
      <c r="AG57" s="490">
        <v>0</v>
      </c>
      <c r="AH57" s="490">
        <v>0</v>
      </c>
      <c r="AI57" s="490">
        <v>0</v>
      </c>
      <c r="AJ57" s="455">
        <v>0</v>
      </c>
      <c r="AK57" s="565">
        <v>0</v>
      </c>
      <c r="AL57" s="490">
        <v>0</v>
      </c>
      <c r="AM57" s="490">
        <v>0</v>
      </c>
      <c r="AN57" s="490">
        <v>0</v>
      </c>
      <c r="AO57" s="490">
        <v>0</v>
      </c>
      <c r="AP57" s="490">
        <v>0</v>
      </c>
      <c r="AQ57" s="490">
        <v>0</v>
      </c>
      <c r="AR57" s="490">
        <v>0</v>
      </c>
      <c r="AS57" s="490">
        <v>0</v>
      </c>
      <c r="AT57" s="455">
        <v>0</v>
      </c>
      <c r="AU57" s="565">
        <v>0</v>
      </c>
      <c r="AV57" s="490">
        <v>0</v>
      </c>
      <c r="AW57" s="490">
        <v>0</v>
      </c>
      <c r="AX57" s="490">
        <v>0</v>
      </c>
      <c r="AY57" s="490">
        <v>0</v>
      </c>
      <c r="AZ57" s="490">
        <v>0</v>
      </c>
      <c r="BA57" s="490">
        <v>0</v>
      </c>
      <c r="BB57" s="490">
        <v>0</v>
      </c>
      <c r="BC57" s="490">
        <v>0</v>
      </c>
      <c r="BD57" s="455">
        <v>0</v>
      </c>
      <c r="BE57" s="491"/>
      <c r="BF57" s="565">
        <v>0</v>
      </c>
      <c r="BG57" s="490">
        <v>0</v>
      </c>
      <c r="BH57" s="490">
        <v>0</v>
      </c>
      <c r="BI57" s="490">
        <v>0</v>
      </c>
      <c r="BJ57" s="490">
        <v>0</v>
      </c>
      <c r="BK57" s="490">
        <v>0</v>
      </c>
      <c r="BL57" s="490">
        <v>0</v>
      </c>
      <c r="BM57" s="490">
        <v>0</v>
      </c>
      <c r="BN57" s="490">
        <v>0</v>
      </c>
      <c r="BO57" s="455">
        <v>0</v>
      </c>
      <c r="BP57" s="565">
        <v>0</v>
      </c>
      <c r="BQ57" s="490">
        <v>0</v>
      </c>
      <c r="BR57" s="490">
        <v>0</v>
      </c>
      <c r="BS57" s="490">
        <v>0</v>
      </c>
      <c r="BT57" s="490">
        <v>0</v>
      </c>
      <c r="BU57" s="490">
        <v>0</v>
      </c>
      <c r="BV57" s="490">
        <v>0</v>
      </c>
      <c r="BW57" s="490">
        <v>0</v>
      </c>
      <c r="BX57" s="490">
        <v>0</v>
      </c>
      <c r="BY57" s="455">
        <v>0</v>
      </c>
      <c r="BZ57" s="565">
        <v>0</v>
      </c>
      <c r="CA57" s="490">
        <v>0</v>
      </c>
      <c r="CB57" s="490">
        <v>0</v>
      </c>
      <c r="CC57" s="490">
        <v>0</v>
      </c>
      <c r="CD57" s="490">
        <v>0</v>
      </c>
      <c r="CE57" s="490">
        <v>0</v>
      </c>
      <c r="CF57" s="490">
        <v>0</v>
      </c>
      <c r="CG57" s="490">
        <v>0</v>
      </c>
      <c r="CH57" s="490">
        <v>0</v>
      </c>
      <c r="CI57" s="455">
        <v>0</v>
      </c>
      <c r="CJ57" s="565">
        <v>0</v>
      </c>
      <c r="CK57" s="490">
        <v>0</v>
      </c>
      <c r="CL57" s="490">
        <v>0</v>
      </c>
      <c r="CM57" s="490">
        <v>0</v>
      </c>
      <c r="CN57" s="490">
        <v>0</v>
      </c>
      <c r="CO57" s="490">
        <v>0</v>
      </c>
      <c r="CP57" s="490">
        <v>0</v>
      </c>
      <c r="CQ57" s="490">
        <v>0</v>
      </c>
      <c r="CR57" s="490">
        <v>0</v>
      </c>
      <c r="CS57" s="455">
        <v>0</v>
      </c>
      <c r="CT57" s="565">
        <v>0</v>
      </c>
      <c r="CU57" s="490">
        <v>0</v>
      </c>
      <c r="CV57" s="490">
        <v>0</v>
      </c>
      <c r="CW57" s="490">
        <v>0</v>
      </c>
      <c r="CX57" s="490">
        <v>0</v>
      </c>
      <c r="CY57" s="490">
        <v>0</v>
      </c>
      <c r="CZ57" s="490">
        <v>0</v>
      </c>
      <c r="DA57" s="490">
        <v>0</v>
      </c>
      <c r="DB57" s="490">
        <v>0</v>
      </c>
      <c r="DC57" s="455">
        <v>0</v>
      </c>
      <c r="DE57" s="491">
        <f t="shared" si="0"/>
        <v>0</v>
      </c>
      <c r="DF57" s="491">
        <f t="shared" si="1"/>
        <v>0</v>
      </c>
      <c r="DG57" s="491">
        <f t="shared" si="2"/>
        <v>0</v>
      </c>
      <c r="DH57" s="491">
        <f t="shared" si="3"/>
        <v>0</v>
      </c>
      <c r="DI57" s="491">
        <f t="shared" si="4"/>
        <v>0</v>
      </c>
      <c r="DJ57" s="570">
        <f t="shared" si="5"/>
        <v>0</v>
      </c>
      <c r="DK57" s="570">
        <f t="shared" si="6"/>
        <v>0</v>
      </c>
      <c r="DL57" s="491">
        <f t="shared" si="7"/>
        <v>0</v>
      </c>
      <c r="DM57" s="491">
        <f t="shared" si="8"/>
        <v>0</v>
      </c>
      <c r="DN57" s="491">
        <f t="shared" si="9"/>
        <v>0</v>
      </c>
      <c r="DP57" s="491">
        <v>11</v>
      </c>
      <c r="DQ57" s="491">
        <v>3</v>
      </c>
      <c r="DR57" s="491">
        <v>0</v>
      </c>
      <c r="DS57" s="491">
        <f t="shared" si="29"/>
        <v>0</v>
      </c>
      <c r="DT57" s="491">
        <f t="shared" si="30"/>
        <v>0.70710678118654757</v>
      </c>
      <c r="DU57" s="491">
        <f t="shared" si="31"/>
        <v>0</v>
      </c>
      <c r="DV57" s="491">
        <v>0</v>
      </c>
      <c r="DW57" s="491">
        <f t="shared" si="32"/>
        <v>0</v>
      </c>
      <c r="DX57" s="491">
        <f t="shared" si="33"/>
        <v>0.70710678118654757</v>
      </c>
      <c r="DY57" s="491">
        <f t="shared" si="34"/>
        <v>0</v>
      </c>
      <c r="DZ57" s="491">
        <v>0</v>
      </c>
      <c r="EA57" s="491">
        <f t="shared" si="35"/>
        <v>0</v>
      </c>
      <c r="EB57" s="491">
        <f t="shared" si="36"/>
        <v>0.70710678118654757</v>
      </c>
      <c r="EC57" s="491">
        <f t="shared" si="37"/>
        <v>0</v>
      </c>
      <c r="ED57" s="491">
        <v>0</v>
      </c>
      <c r="EE57" s="491">
        <f t="shared" si="38"/>
        <v>0</v>
      </c>
      <c r="EF57" s="491">
        <f t="shared" si="39"/>
        <v>0.70710678118654757</v>
      </c>
      <c r="EG57" s="491">
        <f t="shared" si="40"/>
        <v>0</v>
      </c>
      <c r="EH57" s="491">
        <v>0</v>
      </c>
      <c r="EI57" s="491">
        <f t="shared" si="41"/>
        <v>0</v>
      </c>
      <c r="EJ57" s="491">
        <f t="shared" si="42"/>
        <v>0.70710678118654757</v>
      </c>
      <c r="EK57" s="491">
        <f t="shared" si="43"/>
        <v>0</v>
      </c>
      <c r="EM57" s="465" t="s">
        <v>348</v>
      </c>
      <c r="EN57" s="446"/>
      <c r="EO57" s="446"/>
      <c r="EP57" s="446"/>
      <c r="EQ57" s="446"/>
      <c r="ER57" s="449"/>
      <c r="ES57" s="465">
        <v>9</v>
      </c>
      <c r="ET57" s="446">
        <v>0.70709999999999995</v>
      </c>
      <c r="EU57" s="446" t="s">
        <v>489</v>
      </c>
      <c r="EV57" s="637">
        <f t="shared" si="44"/>
        <v>-9.5900000000592733E-6</v>
      </c>
      <c r="EW57" s="446" t="str">
        <f t="shared" si="45"/>
        <v>d</v>
      </c>
      <c r="EX57" s="446"/>
      <c r="EY57" s="446"/>
      <c r="EZ57" s="449"/>
    </row>
    <row r="58" spans="1:156">
      <c r="A58" s="491">
        <v>1</v>
      </c>
      <c r="B58" s="491">
        <v>3</v>
      </c>
      <c r="C58" s="491">
        <v>14</v>
      </c>
      <c r="D58" s="491">
        <v>44</v>
      </c>
      <c r="E58" s="491"/>
      <c r="F58" s="491"/>
      <c r="G58" s="565">
        <v>30</v>
      </c>
      <c r="H58" s="490">
        <v>50</v>
      </c>
      <c r="I58" s="490">
        <v>30</v>
      </c>
      <c r="J58" s="490">
        <v>20</v>
      </c>
      <c r="K58" s="490">
        <v>20</v>
      </c>
      <c r="L58" s="490">
        <v>10</v>
      </c>
      <c r="M58" s="490">
        <v>0</v>
      </c>
      <c r="N58" s="490">
        <v>0</v>
      </c>
      <c r="O58" s="490">
        <v>0</v>
      </c>
      <c r="P58" s="455">
        <v>0</v>
      </c>
      <c r="Q58" s="565">
        <v>50</v>
      </c>
      <c r="R58" s="490">
        <v>50</v>
      </c>
      <c r="S58" s="490">
        <v>20</v>
      </c>
      <c r="T58" s="490">
        <v>20</v>
      </c>
      <c r="U58" s="490">
        <v>0</v>
      </c>
      <c r="V58" s="490">
        <v>0</v>
      </c>
      <c r="W58" s="490">
        <v>0</v>
      </c>
      <c r="X58" s="490">
        <v>0</v>
      </c>
      <c r="Y58" s="490">
        <v>0</v>
      </c>
      <c r="Z58" s="455">
        <v>0</v>
      </c>
      <c r="AA58" s="565">
        <v>50</v>
      </c>
      <c r="AB58" s="490">
        <v>50</v>
      </c>
      <c r="AC58" s="490">
        <v>10</v>
      </c>
      <c r="AD58" s="490">
        <v>10</v>
      </c>
      <c r="AE58" s="490">
        <v>0</v>
      </c>
      <c r="AF58" s="490">
        <v>0</v>
      </c>
      <c r="AG58" s="490">
        <v>0</v>
      </c>
      <c r="AH58" s="490">
        <v>0</v>
      </c>
      <c r="AI58" s="490">
        <v>0</v>
      </c>
      <c r="AJ58" s="455">
        <v>0</v>
      </c>
      <c r="AK58" s="565">
        <v>0</v>
      </c>
      <c r="AL58" s="490">
        <v>0</v>
      </c>
      <c r="AM58" s="490">
        <v>0</v>
      </c>
      <c r="AN58" s="490">
        <v>0</v>
      </c>
      <c r="AO58" s="490">
        <v>0</v>
      </c>
      <c r="AP58" s="490">
        <v>0</v>
      </c>
      <c r="AQ58" s="490">
        <v>0</v>
      </c>
      <c r="AR58" s="490">
        <v>0</v>
      </c>
      <c r="AS58" s="490">
        <v>0</v>
      </c>
      <c r="AT58" s="455">
        <v>0</v>
      </c>
      <c r="AU58" s="565">
        <v>0</v>
      </c>
      <c r="AV58" s="490">
        <v>0</v>
      </c>
      <c r="AW58" s="490">
        <v>0</v>
      </c>
      <c r="AX58" s="490">
        <v>0</v>
      </c>
      <c r="AY58" s="490">
        <v>0</v>
      </c>
      <c r="AZ58" s="490">
        <v>0</v>
      </c>
      <c r="BA58" s="490">
        <v>0</v>
      </c>
      <c r="BB58" s="490">
        <v>0</v>
      </c>
      <c r="BC58" s="490">
        <v>0</v>
      </c>
      <c r="BD58" s="455">
        <v>0</v>
      </c>
      <c r="BE58" s="491"/>
      <c r="BF58" s="565">
        <v>3</v>
      </c>
      <c r="BG58" s="490">
        <v>3</v>
      </c>
      <c r="BH58" s="490">
        <v>3</v>
      </c>
      <c r="BI58" s="490">
        <v>2</v>
      </c>
      <c r="BJ58" s="490">
        <v>2</v>
      </c>
      <c r="BK58" s="490">
        <v>2</v>
      </c>
      <c r="BL58" s="490">
        <v>0</v>
      </c>
      <c r="BM58" s="490">
        <v>0</v>
      </c>
      <c r="BN58" s="490">
        <v>0</v>
      </c>
      <c r="BO58" s="455">
        <v>0</v>
      </c>
      <c r="BP58" s="565">
        <v>3</v>
      </c>
      <c r="BQ58" s="490">
        <v>3</v>
      </c>
      <c r="BR58" s="490">
        <v>2</v>
      </c>
      <c r="BS58" s="490">
        <v>2</v>
      </c>
      <c r="BT58" s="490">
        <v>0</v>
      </c>
      <c r="BU58" s="490">
        <v>0</v>
      </c>
      <c r="BV58" s="490">
        <v>0</v>
      </c>
      <c r="BW58" s="490">
        <v>0</v>
      </c>
      <c r="BX58" s="490">
        <v>0</v>
      </c>
      <c r="BY58" s="455">
        <v>0</v>
      </c>
      <c r="BZ58" s="565">
        <v>3</v>
      </c>
      <c r="CA58" s="490">
        <v>3</v>
      </c>
      <c r="CB58" s="490">
        <v>2</v>
      </c>
      <c r="CC58" s="490">
        <v>2</v>
      </c>
      <c r="CD58" s="490">
        <v>0</v>
      </c>
      <c r="CE58" s="490">
        <v>0</v>
      </c>
      <c r="CF58" s="490">
        <v>0</v>
      </c>
      <c r="CG58" s="490">
        <v>0</v>
      </c>
      <c r="CH58" s="490">
        <v>0</v>
      </c>
      <c r="CI58" s="455">
        <v>0</v>
      </c>
      <c r="CJ58" s="565">
        <v>0</v>
      </c>
      <c r="CK58" s="490">
        <v>0</v>
      </c>
      <c r="CL58" s="490">
        <v>0</v>
      </c>
      <c r="CM58" s="490">
        <v>0</v>
      </c>
      <c r="CN58" s="490">
        <v>0</v>
      </c>
      <c r="CO58" s="490">
        <v>0</v>
      </c>
      <c r="CP58" s="490">
        <v>0</v>
      </c>
      <c r="CQ58" s="490">
        <v>0</v>
      </c>
      <c r="CR58" s="490">
        <v>0</v>
      </c>
      <c r="CS58" s="455">
        <v>0</v>
      </c>
      <c r="CT58" s="565">
        <v>0</v>
      </c>
      <c r="CU58" s="490">
        <v>0</v>
      </c>
      <c r="CV58" s="490">
        <v>0</v>
      </c>
      <c r="CW58" s="490">
        <v>0</v>
      </c>
      <c r="CX58" s="490">
        <v>0</v>
      </c>
      <c r="CY58" s="490">
        <v>0</v>
      </c>
      <c r="CZ58" s="490">
        <v>0</v>
      </c>
      <c r="DA58" s="490">
        <v>0</v>
      </c>
      <c r="DB58" s="490">
        <v>0</v>
      </c>
      <c r="DC58" s="455">
        <v>0</v>
      </c>
      <c r="DE58" s="491">
        <f t="shared" si="0"/>
        <v>6</v>
      </c>
      <c r="DF58" s="491">
        <f t="shared" si="1"/>
        <v>4</v>
      </c>
      <c r="DG58" s="491">
        <f t="shared" si="2"/>
        <v>4</v>
      </c>
      <c r="DH58" s="491">
        <f t="shared" si="3"/>
        <v>0</v>
      </c>
      <c r="DI58" s="491">
        <f t="shared" si="4"/>
        <v>0</v>
      </c>
      <c r="DJ58" s="570">
        <f t="shared" si="5"/>
        <v>8.4</v>
      </c>
      <c r="DK58" s="570">
        <f t="shared" si="6"/>
        <v>28.000000000000004</v>
      </c>
      <c r="DL58" s="491">
        <f t="shared" si="7"/>
        <v>14.000000000000002</v>
      </c>
      <c r="DM58" s="491">
        <f t="shared" si="8"/>
        <v>14.000000000000002</v>
      </c>
      <c r="DN58" s="491">
        <f t="shared" si="9"/>
        <v>0</v>
      </c>
      <c r="DP58" s="491">
        <v>11</v>
      </c>
      <c r="DQ58" s="491">
        <v>4</v>
      </c>
      <c r="DR58" s="491">
        <v>0</v>
      </c>
      <c r="DS58" s="491">
        <f t="shared" si="29"/>
        <v>0</v>
      </c>
      <c r="DT58" s="491">
        <f t="shared" si="30"/>
        <v>0.70710678118654757</v>
      </c>
      <c r="DU58" s="491">
        <f t="shared" si="31"/>
        <v>0</v>
      </c>
      <c r="DV58" s="491">
        <v>0</v>
      </c>
      <c r="DW58" s="491">
        <f t="shared" si="32"/>
        <v>0</v>
      </c>
      <c r="DX58" s="491">
        <f t="shared" si="33"/>
        <v>0.70710678118654757</v>
      </c>
      <c r="DY58" s="491">
        <f t="shared" si="34"/>
        <v>0</v>
      </c>
      <c r="DZ58" s="491">
        <v>0</v>
      </c>
      <c r="EA58" s="491">
        <f t="shared" si="35"/>
        <v>0</v>
      </c>
      <c r="EB58" s="491">
        <f t="shared" si="36"/>
        <v>0.70710678118654757</v>
      </c>
      <c r="EC58" s="491">
        <f t="shared" si="37"/>
        <v>0</v>
      </c>
      <c r="ED58" s="491">
        <v>0</v>
      </c>
      <c r="EE58" s="491">
        <f t="shared" si="38"/>
        <v>0</v>
      </c>
      <c r="EF58" s="491">
        <f t="shared" si="39"/>
        <v>0.70710678118654757</v>
      </c>
      <c r="EG58" s="491">
        <f t="shared" si="40"/>
        <v>0</v>
      </c>
      <c r="EH58" s="491">
        <v>0</v>
      </c>
      <c r="EI58" s="491">
        <f t="shared" si="41"/>
        <v>0</v>
      </c>
      <c r="EJ58" s="491">
        <f t="shared" si="42"/>
        <v>0.70710678118654757</v>
      </c>
      <c r="EK58" s="491">
        <f t="shared" si="43"/>
        <v>0</v>
      </c>
      <c r="EM58" s="465" t="s">
        <v>527</v>
      </c>
      <c r="EN58" s="446"/>
      <c r="EO58" s="446"/>
      <c r="EP58" s="446"/>
      <c r="EQ58" s="446"/>
      <c r="ER58" s="449"/>
      <c r="ES58" s="465">
        <v>10</v>
      </c>
      <c r="ET58" s="446">
        <v>2.7886000000000002</v>
      </c>
      <c r="EU58" s="446" t="s">
        <v>490</v>
      </c>
      <c r="EV58" s="637">
        <f t="shared" si="44"/>
        <v>7.2762899600000015</v>
      </c>
      <c r="EW58" s="446" t="str">
        <f t="shared" si="45"/>
        <v>bc</v>
      </c>
      <c r="EX58" s="446"/>
      <c r="EY58" s="446"/>
      <c r="EZ58" s="449"/>
    </row>
    <row r="59" spans="1:156">
      <c r="A59" s="491">
        <v>5</v>
      </c>
      <c r="B59" s="491">
        <v>3</v>
      </c>
      <c r="C59" s="491">
        <v>15</v>
      </c>
      <c r="D59" s="491">
        <v>45</v>
      </c>
      <c r="E59" s="491"/>
      <c r="F59" s="491"/>
      <c r="G59" s="565">
        <v>0</v>
      </c>
      <c r="H59" s="490">
        <v>0</v>
      </c>
      <c r="I59" s="490">
        <v>0</v>
      </c>
      <c r="J59" s="490">
        <v>0</v>
      </c>
      <c r="K59" s="490">
        <v>0</v>
      </c>
      <c r="L59" s="490">
        <v>0</v>
      </c>
      <c r="M59" s="490">
        <v>0</v>
      </c>
      <c r="N59" s="490">
        <v>0</v>
      </c>
      <c r="O59" s="490">
        <v>0</v>
      </c>
      <c r="P59" s="455">
        <v>0</v>
      </c>
      <c r="Q59" s="565">
        <v>0</v>
      </c>
      <c r="R59" s="490">
        <v>0</v>
      </c>
      <c r="S59" s="490">
        <v>0</v>
      </c>
      <c r="T59" s="490">
        <v>0</v>
      </c>
      <c r="U59" s="490">
        <v>0</v>
      </c>
      <c r="V59" s="490">
        <v>0</v>
      </c>
      <c r="W59" s="490">
        <v>0</v>
      </c>
      <c r="X59" s="490">
        <v>0</v>
      </c>
      <c r="Y59" s="490">
        <v>0</v>
      </c>
      <c r="Z59" s="455">
        <v>0</v>
      </c>
      <c r="AA59" s="565">
        <v>0</v>
      </c>
      <c r="AB59" s="490">
        <v>0</v>
      </c>
      <c r="AC59" s="490">
        <v>0</v>
      </c>
      <c r="AD59" s="490">
        <v>0</v>
      </c>
      <c r="AE59" s="490">
        <v>0</v>
      </c>
      <c r="AF59" s="490">
        <v>0</v>
      </c>
      <c r="AG59" s="490">
        <v>0</v>
      </c>
      <c r="AH59" s="490">
        <v>0</v>
      </c>
      <c r="AI59" s="490">
        <v>0</v>
      </c>
      <c r="AJ59" s="455">
        <v>0</v>
      </c>
      <c r="AK59" s="565">
        <v>0</v>
      </c>
      <c r="AL59" s="490">
        <v>0</v>
      </c>
      <c r="AM59" s="490">
        <v>0</v>
      </c>
      <c r="AN59" s="490">
        <v>0</v>
      </c>
      <c r="AO59" s="490">
        <v>0</v>
      </c>
      <c r="AP59" s="490">
        <v>0</v>
      </c>
      <c r="AQ59" s="490">
        <v>0</v>
      </c>
      <c r="AR59" s="490">
        <v>0</v>
      </c>
      <c r="AS59" s="490">
        <v>0</v>
      </c>
      <c r="AT59" s="455">
        <v>0</v>
      </c>
      <c r="AU59" s="565">
        <v>0</v>
      </c>
      <c r="AV59" s="490">
        <v>0</v>
      </c>
      <c r="AW59" s="490">
        <v>0</v>
      </c>
      <c r="AX59" s="490">
        <v>0</v>
      </c>
      <c r="AY59" s="490">
        <v>0</v>
      </c>
      <c r="AZ59" s="490">
        <v>0</v>
      </c>
      <c r="BA59" s="490">
        <v>0</v>
      </c>
      <c r="BB59" s="490">
        <v>0</v>
      </c>
      <c r="BC59" s="490">
        <v>0</v>
      </c>
      <c r="BD59" s="455">
        <v>0</v>
      </c>
      <c r="BE59" s="491"/>
      <c r="BF59" s="565">
        <v>0</v>
      </c>
      <c r="BG59" s="490">
        <v>0</v>
      </c>
      <c r="BH59" s="490">
        <v>0</v>
      </c>
      <c r="BI59" s="490">
        <v>0</v>
      </c>
      <c r="BJ59" s="490">
        <v>0</v>
      </c>
      <c r="BK59" s="490">
        <v>0</v>
      </c>
      <c r="BL59" s="490">
        <v>0</v>
      </c>
      <c r="BM59" s="490">
        <v>0</v>
      </c>
      <c r="BN59" s="490">
        <v>0</v>
      </c>
      <c r="BO59" s="455">
        <v>0</v>
      </c>
      <c r="BP59" s="565">
        <v>0</v>
      </c>
      <c r="BQ59" s="490">
        <v>0</v>
      </c>
      <c r="BR59" s="490">
        <v>0</v>
      </c>
      <c r="BS59" s="490">
        <v>0</v>
      </c>
      <c r="BT59" s="490">
        <v>0</v>
      </c>
      <c r="BU59" s="490">
        <v>0</v>
      </c>
      <c r="BV59" s="490">
        <v>0</v>
      </c>
      <c r="BW59" s="490">
        <v>0</v>
      </c>
      <c r="BX59" s="490">
        <v>0</v>
      </c>
      <c r="BY59" s="455">
        <v>0</v>
      </c>
      <c r="BZ59" s="565">
        <v>0</v>
      </c>
      <c r="CA59" s="490">
        <v>0</v>
      </c>
      <c r="CB59" s="490">
        <v>0</v>
      </c>
      <c r="CC59" s="490">
        <v>0</v>
      </c>
      <c r="CD59" s="490">
        <v>0</v>
      </c>
      <c r="CE59" s="490">
        <v>0</v>
      </c>
      <c r="CF59" s="490">
        <v>0</v>
      </c>
      <c r="CG59" s="490">
        <v>0</v>
      </c>
      <c r="CH59" s="490">
        <v>0</v>
      </c>
      <c r="CI59" s="455">
        <v>0</v>
      </c>
      <c r="CJ59" s="565">
        <v>0</v>
      </c>
      <c r="CK59" s="490">
        <v>0</v>
      </c>
      <c r="CL59" s="490">
        <v>0</v>
      </c>
      <c r="CM59" s="490">
        <v>0</v>
      </c>
      <c r="CN59" s="490">
        <v>0</v>
      </c>
      <c r="CO59" s="490">
        <v>0</v>
      </c>
      <c r="CP59" s="490">
        <v>0</v>
      </c>
      <c r="CQ59" s="490">
        <v>0</v>
      </c>
      <c r="CR59" s="490">
        <v>0</v>
      </c>
      <c r="CS59" s="455">
        <v>0</v>
      </c>
      <c r="CT59" s="565">
        <v>0</v>
      </c>
      <c r="CU59" s="490">
        <v>0</v>
      </c>
      <c r="CV59" s="490">
        <v>0</v>
      </c>
      <c r="CW59" s="490">
        <v>0</v>
      </c>
      <c r="CX59" s="490">
        <v>0</v>
      </c>
      <c r="CY59" s="490">
        <v>0</v>
      </c>
      <c r="CZ59" s="490">
        <v>0</v>
      </c>
      <c r="DA59" s="490">
        <v>0</v>
      </c>
      <c r="DB59" s="490">
        <v>0</v>
      </c>
      <c r="DC59" s="455">
        <v>0</v>
      </c>
      <c r="DE59" s="491">
        <f t="shared" si="0"/>
        <v>0</v>
      </c>
      <c r="DF59" s="491">
        <f t="shared" si="1"/>
        <v>0</v>
      </c>
      <c r="DG59" s="491">
        <f t="shared" si="2"/>
        <v>0</v>
      </c>
      <c r="DH59" s="491">
        <f t="shared" si="3"/>
        <v>0</v>
      </c>
      <c r="DI59" s="491">
        <f t="shared" si="4"/>
        <v>0</v>
      </c>
      <c r="DJ59" s="570">
        <f t="shared" si="5"/>
        <v>0</v>
      </c>
      <c r="DK59" s="570">
        <f t="shared" si="6"/>
        <v>0</v>
      </c>
      <c r="DL59" s="491">
        <f t="shared" si="7"/>
        <v>0</v>
      </c>
      <c r="DM59" s="491">
        <f t="shared" si="8"/>
        <v>0</v>
      </c>
      <c r="DN59" s="491">
        <f t="shared" si="9"/>
        <v>0</v>
      </c>
      <c r="DP59" s="491"/>
      <c r="DQ59" s="491"/>
      <c r="DR59" s="491"/>
      <c r="DS59" s="491"/>
      <c r="DT59" s="491"/>
      <c r="DU59" s="491"/>
      <c r="DV59" s="491"/>
      <c r="DW59" s="491"/>
      <c r="DX59" s="491"/>
      <c r="DY59" s="491"/>
      <c r="DZ59" s="491"/>
      <c r="EA59" s="491"/>
      <c r="EB59" s="491"/>
      <c r="EC59" s="491"/>
      <c r="ED59" s="491"/>
      <c r="EE59" s="491"/>
      <c r="EF59" s="491"/>
      <c r="EG59" s="491"/>
      <c r="EH59" s="491"/>
      <c r="EI59" s="491"/>
      <c r="EJ59" s="491"/>
      <c r="EK59" s="491"/>
      <c r="EM59" s="465" t="s">
        <v>528</v>
      </c>
      <c r="EN59" s="446"/>
      <c r="EO59" s="446"/>
      <c r="EP59" s="446"/>
      <c r="EQ59" s="446"/>
      <c r="ER59" s="449"/>
      <c r="ES59" s="465">
        <v>11</v>
      </c>
      <c r="ET59" s="446">
        <v>1.0607</v>
      </c>
      <c r="EU59" s="446" t="s">
        <v>488</v>
      </c>
      <c r="EV59" s="637">
        <f t="shared" si="44"/>
        <v>0.62508448999999988</v>
      </c>
      <c r="EW59" s="446" t="str">
        <f t="shared" si="45"/>
        <v>cd</v>
      </c>
      <c r="EX59" s="446"/>
      <c r="EY59" s="446"/>
      <c r="EZ59" s="449"/>
    </row>
    <row r="60" spans="1:156">
      <c r="A60" s="491">
        <v>9</v>
      </c>
      <c r="B60" s="491">
        <v>3</v>
      </c>
      <c r="C60" s="491">
        <v>16</v>
      </c>
      <c r="D60" s="491">
        <v>46</v>
      </c>
      <c r="E60" s="491"/>
      <c r="F60" s="491"/>
      <c r="G60" s="565">
        <v>0</v>
      </c>
      <c r="H60" s="490">
        <v>0</v>
      </c>
      <c r="I60" s="490">
        <v>0</v>
      </c>
      <c r="J60" s="490">
        <v>0</v>
      </c>
      <c r="K60" s="490">
        <v>0</v>
      </c>
      <c r="L60" s="490">
        <v>0</v>
      </c>
      <c r="M60" s="490">
        <v>0</v>
      </c>
      <c r="N60" s="490">
        <v>0</v>
      </c>
      <c r="O60" s="490">
        <v>0</v>
      </c>
      <c r="P60" s="455">
        <v>0</v>
      </c>
      <c r="Q60" s="565">
        <v>0</v>
      </c>
      <c r="R60" s="490">
        <v>0</v>
      </c>
      <c r="S60" s="490">
        <v>0</v>
      </c>
      <c r="T60" s="490">
        <v>0</v>
      </c>
      <c r="U60" s="490">
        <v>0</v>
      </c>
      <c r="V60" s="490">
        <v>0</v>
      </c>
      <c r="W60" s="490">
        <v>0</v>
      </c>
      <c r="X60" s="490">
        <v>0</v>
      </c>
      <c r="Y60" s="490">
        <v>0</v>
      </c>
      <c r="Z60" s="455">
        <v>0</v>
      </c>
      <c r="AA60" s="565">
        <v>0</v>
      </c>
      <c r="AB60" s="490">
        <v>0</v>
      </c>
      <c r="AC60" s="490">
        <v>0</v>
      </c>
      <c r="AD60" s="490">
        <v>0</v>
      </c>
      <c r="AE60" s="490">
        <v>0</v>
      </c>
      <c r="AF60" s="490">
        <v>0</v>
      </c>
      <c r="AG60" s="490">
        <v>0</v>
      </c>
      <c r="AH60" s="490">
        <v>0</v>
      </c>
      <c r="AI60" s="490">
        <v>0</v>
      </c>
      <c r="AJ60" s="455">
        <v>0</v>
      </c>
      <c r="AK60" s="565">
        <v>0</v>
      </c>
      <c r="AL60" s="490">
        <v>0</v>
      </c>
      <c r="AM60" s="490">
        <v>0</v>
      </c>
      <c r="AN60" s="490">
        <v>0</v>
      </c>
      <c r="AO60" s="490">
        <v>0</v>
      </c>
      <c r="AP60" s="490">
        <v>0</v>
      </c>
      <c r="AQ60" s="490">
        <v>0</v>
      </c>
      <c r="AR60" s="490">
        <v>0</v>
      </c>
      <c r="AS60" s="490">
        <v>0</v>
      </c>
      <c r="AT60" s="455">
        <v>0</v>
      </c>
      <c r="AU60" s="565">
        <v>0</v>
      </c>
      <c r="AV60" s="490">
        <v>0</v>
      </c>
      <c r="AW60" s="490">
        <v>0</v>
      </c>
      <c r="AX60" s="490">
        <v>0</v>
      </c>
      <c r="AY60" s="490">
        <v>0</v>
      </c>
      <c r="AZ60" s="490">
        <v>0</v>
      </c>
      <c r="BA60" s="490">
        <v>0</v>
      </c>
      <c r="BB60" s="490">
        <v>0</v>
      </c>
      <c r="BC60" s="490">
        <v>0</v>
      </c>
      <c r="BD60" s="455">
        <v>0</v>
      </c>
      <c r="BE60" s="491"/>
      <c r="BF60" s="565">
        <v>0</v>
      </c>
      <c r="BG60" s="490">
        <v>0</v>
      </c>
      <c r="BH60" s="490">
        <v>0</v>
      </c>
      <c r="BI60" s="490">
        <v>0</v>
      </c>
      <c r="BJ60" s="490">
        <v>0</v>
      </c>
      <c r="BK60" s="490">
        <v>0</v>
      </c>
      <c r="BL60" s="490">
        <v>0</v>
      </c>
      <c r="BM60" s="490">
        <v>0</v>
      </c>
      <c r="BN60" s="490">
        <v>0</v>
      </c>
      <c r="BO60" s="455">
        <v>0</v>
      </c>
      <c r="BP60" s="565">
        <v>0</v>
      </c>
      <c r="BQ60" s="490">
        <v>0</v>
      </c>
      <c r="BR60" s="490">
        <v>0</v>
      </c>
      <c r="BS60" s="490">
        <v>0</v>
      </c>
      <c r="BT60" s="490">
        <v>0</v>
      </c>
      <c r="BU60" s="490">
        <v>0</v>
      </c>
      <c r="BV60" s="490">
        <v>0</v>
      </c>
      <c r="BW60" s="490">
        <v>0</v>
      </c>
      <c r="BX60" s="490">
        <v>0</v>
      </c>
      <c r="BY60" s="455">
        <v>0</v>
      </c>
      <c r="BZ60" s="565">
        <v>0</v>
      </c>
      <c r="CA60" s="490">
        <v>0</v>
      </c>
      <c r="CB60" s="490">
        <v>0</v>
      </c>
      <c r="CC60" s="490">
        <v>0</v>
      </c>
      <c r="CD60" s="490">
        <v>0</v>
      </c>
      <c r="CE60" s="490">
        <v>0</v>
      </c>
      <c r="CF60" s="490">
        <v>0</v>
      </c>
      <c r="CG60" s="490">
        <v>0</v>
      </c>
      <c r="CH60" s="490">
        <v>0</v>
      </c>
      <c r="CI60" s="455">
        <v>0</v>
      </c>
      <c r="CJ60" s="565">
        <v>0</v>
      </c>
      <c r="CK60" s="490">
        <v>0</v>
      </c>
      <c r="CL60" s="490">
        <v>0</v>
      </c>
      <c r="CM60" s="490">
        <v>0</v>
      </c>
      <c r="CN60" s="490">
        <v>0</v>
      </c>
      <c r="CO60" s="490">
        <v>0</v>
      </c>
      <c r="CP60" s="490">
        <v>0</v>
      </c>
      <c r="CQ60" s="490">
        <v>0</v>
      </c>
      <c r="CR60" s="490">
        <v>0</v>
      </c>
      <c r="CS60" s="455">
        <v>0</v>
      </c>
      <c r="CT60" s="565">
        <v>0</v>
      </c>
      <c r="CU60" s="490">
        <v>0</v>
      </c>
      <c r="CV60" s="490">
        <v>0</v>
      </c>
      <c r="CW60" s="490">
        <v>0</v>
      </c>
      <c r="CX60" s="490">
        <v>0</v>
      </c>
      <c r="CY60" s="490">
        <v>0</v>
      </c>
      <c r="CZ60" s="490">
        <v>0</v>
      </c>
      <c r="DA60" s="490">
        <v>0</v>
      </c>
      <c r="DB60" s="490">
        <v>0</v>
      </c>
      <c r="DC60" s="455">
        <v>0</v>
      </c>
      <c r="DE60" s="491">
        <f t="shared" si="0"/>
        <v>0</v>
      </c>
      <c r="DF60" s="491">
        <f t="shared" si="1"/>
        <v>0</v>
      </c>
      <c r="DG60" s="491">
        <f t="shared" si="2"/>
        <v>0</v>
      </c>
      <c r="DH60" s="491">
        <f t="shared" si="3"/>
        <v>0</v>
      </c>
      <c r="DI60" s="491">
        <f t="shared" si="4"/>
        <v>0</v>
      </c>
      <c r="DJ60" s="570">
        <f t="shared" si="5"/>
        <v>0</v>
      </c>
      <c r="DK60" s="570">
        <f t="shared" si="6"/>
        <v>0</v>
      </c>
      <c r="DL60" s="491">
        <f t="shared" si="7"/>
        <v>0</v>
      </c>
      <c r="DM60" s="491">
        <f t="shared" si="8"/>
        <v>0</v>
      </c>
      <c r="DN60" s="491">
        <f t="shared" si="9"/>
        <v>0</v>
      </c>
      <c r="DP60" s="491"/>
      <c r="DQ60" s="491"/>
      <c r="DR60" s="491"/>
      <c r="DS60" s="491"/>
      <c r="DT60" s="491"/>
      <c r="DU60" s="491"/>
      <c r="DV60" s="491"/>
      <c r="DW60" s="491"/>
      <c r="DX60" s="491"/>
      <c r="DY60" s="491"/>
      <c r="DZ60" s="491"/>
      <c r="EA60" s="491"/>
      <c r="EB60" s="491"/>
      <c r="EC60" s="491"/>
      <c r="ED60" s="491"/>
      <c r="EE60" s="491"/>
      <c r="EF60" s="491"/>
      <c r="EG60" s="491"/>
      <c r="EH60" s="491"/>
      <c r="EM60" s="465"/>
      <c r="EN60" s="446"/>
      <c r="EO60" s="446"/>
      <c r="EP60" s="446"/>
      <c r="EQ60" s="446"/>
      <c r="ER60" s="449"/>
      <c r="ES60" s="465"/>
      <c r="ET60" s="446"/>
      <c r="EU60" s="630" t="s">
        <v>438</v>
      </c>
      <c r="EV60" s="586" t="s">
        <v>491</v>
      </c>
      <c r="EW60" s="446"/>
      <c r="EX60" s="446"/>
      <c r="EY60" s="446"/>
      <c r="EZ60" s="449"/>
    </row>
    <row r="61" spans="1:156">
      <c r="A61" s="491">
        <v>7</v>
      </c>
      <c r="B61" s="491">
        <v>4</v>
      </c>
      <c r="C61" s="491">
        <v>17</v>
      </c>
      <c r="D61" s="491">
        <v>47</v>
      </c>
      <c r="E61" s="491"/>
      <c r="F61" s="491"/>
      <c r="G61" s="565">
        <v>0</v>
      </c>
      <c r="H61" s="490">
        <v>0</v>
      </c>
      <c r="I61" s="490">
        <v>0</v>
      </c>
      <c r="J61" s="490">
        <v>0</v>
      </c>
      <c r="K61" s="490">
        <v>0</v>
      </c>
      <c r="L61" s="490">
        <v>0</v>
      </c>
      <c r="M61" s="490">
        <v>0</v>
      </c>
      <c r="N61" s="490">
        <v>0</v>
      </c>
      <c r="O61" s="490">
        <v>0</v>
      </c>
      <c r="P61" s="455">
        <v>0</v>
      </c>
      <c r="Q61" s="565">
        <v>0</v>
      </c>
      <c r="R61" s="490">
        <v>0</v>
      </c>
      <c r="S61" s="490">
        <v>0</v>
      </c>
      <c r="T61" s="490">
        <v>0</v>
      </c>
      <c r="U61" s="490">
        <v>0</v>
      </c>
      <c r="V61" s="490">
        <v>0</v>
      </c>
      <c r="W61" s="490">
        <v>0</v>
      </c>
      <c r="X61" s="490">
        <v>0</v>
      </c>
      <c r="Y61" s="490">
        <v>0</v>
      </c>
      <c r="Z61" s="455">
        <v>0</v>
      </c>
      <c r="AA61" s="565">
        <v>0</v>
      </c>
      <c r="AB61" s="490">
        <v>0</v>
      </c>
      <c r="AC61" s="490">
        <v>0</v>
      </c>
      <c r="AD61" s="490">
        <v>0</v>
      </c>
      <c r="AE61" s="490">
        <v>0</v>
      </c>
      <c r="AF61" s="490">
        <v>0</v>
      </c>
      <c r="AG61" s="490">
        <v>0</v>
      </c>
      <c r="AH61" s="490">
        <v>0</v>
      </c>
      <c r="AI61" s="490">
        <v>0</v>
      </c>
      <c r="AJ61" s="455">
        <v>0</v>
      </c>
      <c r="AK61" s="565">
        <v>0</v>
      </c>
      <c r="AL61" s="490">
        <v>0</v>
      </c>
      <c r="AM61" s="490">
        <v>0</v>
      </c>
      <c r="AN61" s="490">
        <v>0</v>
      </c>
      <c r="AO61" s="490">
        <v>0</v>
      </c>
      <c r="AP61" s="490">
        <v>0</v>
      </c>
      <c r="AQ61" s="490">
        <v>0</v>
      </c>
      <c r="AR61" s="490">
        <v>0</v>
      </c>
      <c r="AS61" s="490">
        <v>0</v>
      </c>
      <c r="AT61" s="455">
        <v>0</v>
      </c>
      <c r="AU61" s="565">
        <v>0</v>
      </c>
      <c r="AV61" s="490">
        <v>0</v>
      </c>
      <c r="AW61" s="490">
        <v>0</v>
      </c>
      <c r="AX61" s="490">
        <v>0</v>
      </c>
      <c r="AY61" s="490">
        <v>0</v>
      </c>
      <c r="AZ61" s="490">
        <v>0</v>
      </c>
      <c r="BA61" s="490">
        <v>0</v>
      </c>
      <c r="BB61" s="490">
        <v>0</v>
      </c>
      <c r="BC61" s="490">
        <v>0</v>
      </c>
      <c r="BD61" s="455">
        <v>0</v>
      </c>
      <c r="BE61" s="491"/>
      <c r="BF61" s="565">
        <v>0</v>
      </c>
      <c r="BG61" s="490">
        <v>0</v>
      </c>
      <c r="BH61" s="490">
        <v>0</v>
      </c>
      <c r="BI61" s="490">
        <v>0</v>
      </c>
      <c r="BJ61" s="490">
        <v>0</v>
      </c>
      <c r="BK61" s="490">
        <v>0</v>
      </c>
      <c r="BL61" s="490">
        <v>0</v>
      </c>
      <c r="BM61" s="490">
        <v>0</v>
      </c>
      <c r="BN61" s="490">
        <v>0</v>
      </c>
      <c r="BO61" s="455">
        <v>0</v>
      </c>
      <c r="BP61" s="565">
        <v>0</v>
      </c>
      <c r="BQ61" s="490">
        <v>0</v>
      </c>
      <c r="BR61" s="490">
        <v>0</v>
      </c>
      <c r="BS61" s="490">
        <v>0</v>
      </c>
      <c r="BT61" s="490">
        <v>0</v>
      </c>
      <c r="BU61" s="490">
        <v>0</v>
      </c>
      <c r="BV61" s="490">
        <v>0</v>
      </c>
      <c r="BW61" s="490">
        <v>0</v>
      </c>
      <c r="BX61" s="490">
        <v>0</v>
      </c>
      <c r="BY61" s="455">
        <v>0</v>
      </c>
      <c r="BZ61" s="565">
        <v>0</v>
      </c>
      <c r="CA61" s="490">
        <v>0</v>
      </c>
      <c r="CB61" s="490">
        <v>0</v>
      </c>
      <c r="CC61" s="490">
        <v>0</v>
      </c>
      <c r="CD61" s="490">
        <v>0</v>
      </c>
      <c r="CE61" s="490">
        <v>0</v>
      </c>
      <c r="CF61" s="490">
        <v>0</v>
      </c>
      <c r="CG61" s="490">
        <v>0</v>
      </c>
      <c r="CH61" s="490">
        <v>0</v>
      </c>
      <c r="CI61" s="455">
        <v>0</v>
      </c>
      <c r="CJ61" s="565">
        <v>0</v>
      </c>
      <c r="CK61" s="490">
        <v>0</v>
      </c>
      <c r="CL61" s="490">
        <v>0</v>
      </c>
      <c r="CM61" s="490">
        <v>0</v>
      </c>
      <c r="CN61" s="490">
        <v>0</v>
      </c>
      <c r="CO61" s="490">
        <v>0</v>
      </c>
      <c r="CP61" s="490">
        <v>0</v>
      </c>
      <c r="CQ61" s="490">
        <v>0</v>
      </c>
      <c r="CR61" s="490">
        <v>0</v>
      </c>
      <c r="CS61" s="455">
        <v>0</v>
      </c>
      <c r="CT61" s="565">
        <v>0</v>
      </c>
      <c r="CU61" s="490">
        <v>0</v>
      </c>
      <c r="CV61" s="490">
        <v>0</v>
      </c>
      <c r="CW61" s="490">
        <v>0</v>
      </c>
      <c r="CX61" s="490">
        <v>0</v>
      </c>
      <c r="CY61" s="490">
        <v>0</v>
      </c>
      <c r="CZ61" s="490">
        <v>0</v>
      </c>
      <c r="DA61" s="490">
        <v>0</v>
      </c>
      <c r="DB61" s="490">
        <v>0</v>
      </c>
      <c r="DC61" s="455">
        <v>0</v>
      </c>
      <c r="DE61" s="491">
        <f t="shared" si="0"/>
        <v>0</v>
      </c>
      <c r="DF61" s="491">
        <f t="shared" si="1"/>
        <v>0</v>
      </c>
      <c r="DG61" s="491">
        <f t="shared" si="2"/>
        <v>0</v>
      </c>
      <c r="DH61" s="491">
        <f t="shared" si="3"/>
        <v>0</v>
      </c>
      <c r="DI61" s="491">
        <f t="shared" si="4"/>
        <v>0</v>
      </c>
      <c r="DJ61" s="570">
        <f t="shared" si="5"/>
        <v>0</v>
      </c>
      <c r="DK61" s="570">
        <f t="shared" si="6"/>
        <v>0</v>
      </c>
      <c r="DL61" s="491">
        <f t="shared" si="7"/>
        <v>0</v>
      </c>
      <c r="DM61" s="491">
        <f t="shared" si="8"/>
        <v>0</v>
      </c>
      <c r="DN61" s="491">
        <f t="shared" si="9"/>
        <v>0</v>
      </c>
      <c r="DP61" s="491"/>
      <c r="DQ61" s="491"/>
      <c r="DR61" s="491"/>
      <c r="DS61" s="491"/>
      <c r="DT61" s="491"/>
      <c r="DU61" s="491"/>
      <c r="DV61" s="491"/>
      <c r="DW61" s="491"/>
      <c r="DX61" s="491"/>
      <c r="DY61" s="491"/>
      <c r="DZ61" s="491"/>
      <c r="EA61" s="491"/>
      <c r="EB61" s="491"/>
      <c r="EC61" s="491"/>
      <c r="ED61" s="491"/>
      <c r="EE61" s="491"/>
      <c r="EF61" s="491"/>
      <c r="EG61" s="491"/>
      <c r="EH61" s="491"/>
      <c r="EM61" s="465" t="s">
        <v>529</v>
      </c>
      <c r="EN61" s="446"/>
      <c r="EO61" s="446"/>
      <c r="EP61" s="446"/>
      <c r="EQ61" s="446"/>
      <c r="ER61" s="449"/>
      <c r="EU61" s="630" t="s">
        <v>439</v>
      </c>
      <c r="EV61" s="446" t="s">
        <v>609</v>
      </c>
      <c r="EZ61" s="449"/>
    </row>
    <row r="62" spans="1:156">
      <c r="A62" s="491">
        <v>10</v>
      </c>
      <c r="B62" s="491">
        <v>4</v>
      </c>
      <c r="C62" s="491">
        <v>18</v>
      </c>
      <c r="D62" s="491">
        <v>48</v>
      </c>
      <c r="E62" s="491"/>
      <c r="F62" s="491"/>
      <c r="G62" s="565">
        <v>2</v>
      </c>
      <c r="H62" s="490">
        <v>0</v>
      </c>
      <c r="I62" s="490">
        <v>0</v>
      </c>
      <c r="J62" s="490">
        <v>0</v>
      </c>
      <c r="K62" s="490">
        <v>0</v>
      </c>
      <c r="L62" s="490">
        <v>0</v>
      </c>
      <c r="M62" s="490">
        <v>0</v>
      </c>
      <c r="N62" s="490">
        <v>0</v>
      </c>
      <c r="O62" s="490">
        <v>0</v>
      </c>
      <c r="P62" s="455">
        <v>0</v>
      </c>
      <c r="Q62" s="565">
        <v>5</v>
      </c>
      <c r="R62" s="490">
        <v>0</v>
      </c>
      <c r="S62" s="490">
        <v>0</v>
      </c>
      <c r="T62" s="490">
        <v>0</v>
      </c>
      <c r="U62" s="490">
        <v>0</v>
      </c>
      <c r="V62" s="490">
        <v>0</v>
      </c>
      <c r="W62" s="490">
        <v>0</v>
      </c>
      <c r="X62" s="490">
        <v>0</v>
      </c>
      <c r="Y62" s="490">
        <v>0</v>
      </c>
      <c r="Z62" s="455">
        <v>0</v>
      </c>
      <c r="AA62" s="565">
        <v>0</v>
      </c>
      <c r="AB62" s="490">
        <v>0</v>
      </c>
      <c r="AC62" s="490">
        <v>0</v>
      </c>
      <c r="AD62" s="490">
        <v>0</v>
      </c>
      <c r="AE62" s="490">
        <v>0</v>
      </c>
      <c r="AF62" s="490">
        <v>0</v>
      </c>
      <c r="AG62" s="490">
        <v>0</v>
      </c>
      <c r="AH62" s="490">
        <v>0</v>
      </c>
      <c r="AI62" s="490">
        <v>0</v>
      </c>
      <c r="AJ62" s="455">
        <v>0</v>
      </c>
      <c r="AK62" s="565">
        <v>0</v>
      </c>
      <c r="AL62" s="490">
        <v>0</v>
      </c>
      <c r="AM62" s="490">
        <v>0</v>
      </c>
      <c r="AN62" s="490">
        <v>0</v>
      </c>
      <c r="AO62" s="490">
        <v>0</v>
      </c>
      <c r="AP62" s="490">
        <v>0</v>
      </c>
      <c r="AQ62" s="490">
        <v>0</v>
      </c>
      <c r="AR62" s="490">
        <v>0</v>
      </c>
      <c r="AS62" s="490">
        <v>0</v>
      </c>
      <c r="AT62" s="455">
        <v>0</v>
      </c>
      <c r="AU62" s="565">
        <v>0</v>
      </c>
      <c r="AV62" s="490">
        <v>0</v>
      </c>
      <c r="AW62" s="490">
        <v>0</v>
      </c>
      <c r="AX62" s="490">
        <v>0</v>
      </c>
      <c r="AY62" s="490">
        <v>0</v>
      </c>
      <c r="AZ62" s="490">
        <v>0</v>
      </c>
      <c r="BA62" s="490">
        <v>0</v>
      </c>
      <c r="BB62" s="490">
        <v>0</v>
      </c>
      <c r="BC62" s="490">
        <v>0</v>
      </c>
      <c r="BD62" s="455">
        <v>0</v>
      </c>
      <c r="BE62" s="491"/>
      <c r="BF62" s="565">
        <v>2</v>
      </c>
      <c r="BG62" s="490">
        <v>0</v>
      </c>
      <c r="BH62" s="490">
        <v>0</v>
      </c>
      <c r="BI62" s="490">
        <v>0</v>
      </c>
      <c r="BJ62" s="490">
        <v>0</v>
      </c>
      <c r="BK62" s="490">
        <v>0</v>
      </c>
      <c r="BL62" s="490">
        <v>0</v>
      </c>
      <c r="BM62" s="490">
        <v>0</v>
      </c>
      <c r="BN62" s="490">
        <v>0</v>
      </c>
      <c r="BO62" s="455">
        <v>0</v>
      </c>
      <c r="BP62" s="565">
        <v>3</v>
      </c>
      <c r="BQ62" s="490">
        <v>0</v>
      </c>
      <c r="BR62" s="490">
        <v>0</v>
      </c>
      <c r="BS62" s="490">
        <v>0</v>
      </c>
      <c r="BT62" s="490">
        <v>0</v>
      </c>
      <c r="BU62" s="490">
        <v>0</v>
      </c>
      <c r="BV62" s="490">
        <v>0</v>
      </c>
      <c r="BW62" s="490">
        <v>0</v>
      </c>
      <c r="BX62" s="490">
        <v>0</v>
      </c>
      <c r="BY62" s="455">
        <v>0</v>
      </c>
      <c r="BZ62" s="565">
        <v>0</v>
      </c>
      <c r="CA62" s="490">
        <v>0</v>
      </c>
      <c r="CB62" s="490">
        <v>0</v>
      </c>
      <c r="CC62" s="490">
        <v>0</v>
      </c>
      <c r="CD62" s="490">
        <v>0</v>
      </c>
      <c r="CE62" s="490">
        <v>0</v>
      </c>
      <c r="CF62" s="490">
        <v>0</v>
      </c>
      <c r="CG62" s="490">
        <v>0</v>
      </c>
      <c r="CH62" s="490">
        <v>0</v>
      </c>
      <c r="CI62" s="455">
        <v>0</v>
      </c>
      <c r="CJ62" s="565">
        <v>0</v>
      </c>
      <c r="CK62" s="490">
        <v>0</v>
      </c>
      <c r="CL62" s="490">
        <v>0</v>
      </c>
      <c r="CM62" s="490">
        <v>0</v>
      </c>
      <c r="CN62" s="490">
        <v>0</v>
      </c>
      <c r="CO62" s="490">
        <v>0</v>
      </c>
      <c r="CP62" s="490">
        <v>0</v>
      </c>
      <c r="CQ62" s="490">
        <v>0</v>
      </c>
      <c r="CR62" s="490">
        <v>0</v>
      </c>
      <c r="CS62" s="455">
        <v>0</v>
      </c>
      <c r="CT62" s="565">
        <v>0</v>
      </c>
      <c r="CU62" s="490">
        <v>0</v>
      </c>
      <c r="CV62" s="490">
        <v>0</v>
      </c>
      <c r="CW62" s="490">
        <v>0</v>
      </c>
      <c r="CX62" s="490">
        <v>0</v>
      </c>
      <c r="CY62" s="490">
        <v>0</v>
      </c>
      <c r="CZ62" s="490">
        <v>0</v>
      </c>
      <c r="DA62" s="490">
        <v>0</v>
      </c>
      <c r="DB62" s="490">
        <v>0</v>
      </c>
      <c r="DC62" s="455">
        <v>0</v>
      </c>
      <c r="DE62" s="491">
        <f t="shared" si="0"/>
        <v>1</v>
      </c>
      <c r="DF62" s="491">
        <f t="shared" si="1"/>
        <v>1</v>
      </c>
      <c r="DG62" s="491">
        <f t="shared" si="2"/>
        <v>0</v>
      </c>
      <c r="DH62" s="491">
        <f t="shared" si="3"/>
        <v>0</v>
      </c>
      <c r="DI62" s="491">
        <f t="shared" si="4"/>
        <v>0</v>
      </c>
      <c r="DJ62" s="570">
        <f t="shared" si="5"/>
        <v>0.14000000000000001</v>
      </c>
      <c r="DK62" s="570">
        <f t="shared" si="6"/>
        <v>4</v>
      </c>
      <c r="DL62" s="491">
        <f t="shared" si="7"/>
        <v>2</v>
      </c>
      <c r="DM62" s="491">
        <f t="shared" si="8"/>
        <v>2</v>
      </c>
      <c r="DN62" s="491">
        <f t="shared" si="9"/>
        <v>0</v>
      </c>
      <c r="DP62" s="491"/>
      <c r="DQ62" s="491"/>
      <c r="DR62" s="491"/>
      <c r="DS62" s="491"/>
      <c r="DT62" s="491"/>
      <c r="DU62" s="491"/>
      <c r="DV62" s="491"/>
      <c r="DW62" s="491"/>
      <c r="DX62" s="491"/>
      <c r="DY62" s="491"/>
      <c r="DZ62" s="491"/>
      <c r="EA62" s="491"/>
      <c r="EB62" s="491"/>
      <c r="EC62" s="491"/>
      <c r="ED62" s="491"/>
      <c r="EE62" s="491"/>
      <c r="EF62" s="491"/>
      <c r="EG62" s="491"/>
      <c r="EH62" s="491"/>
      <c r="EM62" s="465"/>
      <c r="EN62" s="446"/>
      <c r="EO62" s="446"/>
      <c r="EP62" s="446"/>
      <c r="EQ62" s="446"/>
      <c r="ER62" s="449"/>
      <c r="EZ62" s="449"/>
    </row>
    <row r="63" spans="1:156">
      <c r="A63" s="491">
        <v>6</v>
      </c>
      <c r="B63" s="491">
        <v>4</v>
      </c>
      <c r="C63" s="491">
        <v>19</v>
      </c>
      <c r="D63" s="491">
        <v>49</v>
      </c>
      <c r="E63" s="491"/>
      <c r="F63" s="491"/>
      <c r="G63" s="565">
        <v>5</v>
      </c>
      <c r="H63" s="490">
        <v>5</v>
      </c>
      <c r="I63" s="490">
        <v>5</v>
      </c>
      <c r="J63" s="490">
        <v>5</v>
      </c>
      <c r="K63" s="490">
        <v>10</v>
      </c>
      <c r="L63" s="490">
        <v>10</v>
      </c>
      <c r="M63" s="490">
        <v>5</v>
      </c>
      <c r="N63" s="490">
        <v>0</v>
      </c>
      <c r="O63" s="490">
        <v>0</v>
      </c>
      <c r="P63" s="455">
        <v>0</v>
      </c>
      <c r="Q63" s="565">
        <v>5</v>
      </c>
      <c r="R63" s="490">
        <v>5</v>
      </c>
      <c r="S63" s="490">
        <v>5</v>
      </c>
      <c r="T63" s="490">
        <v>5</v>
      </c>
      <c r="U63" s="490">
        <v>10</v>
      </c>
      <c r="V63" s="490">
        <v>10</v>
      </c>
      <c r="W63" s="490">
        <v>5</v>
      </c>
      <c r="X63" s="490">
        <v>0</v>
      </c>
      <c r="Y63" s="490">
        <v>0</v>
      </c>
      <c r="Z63" s="455">
        <v>0</v>
      </c>
      <c r="AA63" s="565">
        <v>5</v>
      </c>
      <c r="AB63" s="490">
        <v>5</v>
      </c>
      <c r="AC63" s="490">
        <v>5</v>
      </c>
      <c r="AD63" s="490">
        <v>10</v>
      </c>
      <c r="AE63" s="490">
        <v>20</v>
      </c>
      <c r="AF63" s="490">
        <v>2</v>
      </c>
      <c r="AG63" s="490">
        <v>2</v>
      </c>
      <c r="AH63" s="490">
        <v>2</v>
      </c>
      <c r="AI63" s="490">
        <v>0</v>
      </c>
      <c r="AJ63" s="455">
        <v>0</v>
      </c>
      <c r="AK63" s="565">
        <v>5</v>
      </c>
      <c r="AL63" s="490">
        <v>30</v>
      </c>
      <c r="AM63" s="490">
        <v>10</v>
      </c>
      <c r="AN63" s="490">
        <v>20</v>
      </c>
      <c r="AO63" s="490">
        <v>20</v>
      </c>
      <c r="AP63" s="490">
        <v>20</v>
      </c>
      <c r="AQ63" s="490">
        <v>20</v>
      </c>
      <c r="AR63" s="490">
        <v>0</v>
      </c>
      <c r="AS63" s="490">
        <v>0</v>
      </c>
      <c r="AT63" s="455">
        <v>0</v>
      </c>
      <c r="AU63" s="565">
        <v>30</v>
      </c>
      <c r="AV63" s="490">
        <v>20</v>
      </c>
      <c r="AW63" s="490">
        <v>20</v>
      </c>
      <c r="AX63" s="490">
        <v>5</v>
      </c>
      <c r="AY63" s="490">
        <v>5</v>
      </c>
      <c r="AZ63" s="490">
        <v>0</v>
      </c>
      <c r="BA63" s="490">
        <v>0</v>
      </c>
      <c r="BB63" s="490">
        <v>0</v>
      </c>
      <c r="BC63" s="490">
        <v>0</v>
      </c>
      <c r="BD63" s="455">
        <v>0</v>
      </c>
      <c r="BE63" s="491"/>
      <c r="BF63" s="565">
        <v>3</v>
      </c>
      <c r="BG63" s="490">
        <v>3</v>
      </c>
      <c r="BH63" s="490">
        <v>3</v>
      </c>
      <c r="BI63" s="490">
        <v>3</v>
      </c>
      <c r="BJ63" s="490">
        <v>2</v>
      </c>
      <c r="BK63" s="490">
        <v>2</v>
      </c>
      <c r="BL63" s="490">
        <v>1</v>
      </c>
      <c r="BM63" s="490">
        <v>0</v>
      </c>
      <c r="BN63" s="490">
        <v>0</v>
      </c>
      <c r="BO63" s="455">
        <v>0</v>
      </c>
      <c r="BP63" s="565">
        <v>3</v>
      </c>
      <c r="BQ63" s="490">
        <v>3</v>
      </c>
      <c r="BR63" s="490">
        <v>3</v>
      </c>
      <c r="BS63" s="490">
        <v>3</v>
      </c>
      <c r="BT63" s="490">
        <v>2</v>
      </c>
      <c r="BU63" s="490">
        <v>2</v>
      </c>
      <c r="BV63" s="490">
        <v>1</v>
      </c>
      <c r="BW63" s="490">
        <v>0</v>
      </c>
      <c r="BX63" s="490">
        <v>0</v>
      </c>
      <c r="BY63" s="455">
        <v>0</v>
      </c>
      <c r="BZ63" s="565">
        <v>3</v>
      </c>
      <c r="CA63" s="490">
        <v>3</v>
      </c>
      <c r="CB63" s="490">
        <v>2</v>
      </c>
      <c r="CC63" s="490">
        <v>2</v>
      </c>
      <c r="CD63" s="490">
        <v>2</v>
      </c>
      <c r="CE63" s="490">
        <v>1</v>
      </c>
      <c r="CF63" s="490">
        <v>1</v>
      </c>
      <c r="CG63" s="490">
        <v>1</v>
      </c>
      <c r="CH63" s="490">
        <v>0</v>
      </c>
      <c r="CI63" s="455">
        <v>0</v>
      </c>
      <c r="CJ63" s="565">
        <v>3</v>
      </c>
      <c r="CK63" s="490">
        <v>3</v>
      </c>
      <c r="CL63" s="490">
        <v>3</v>
      </c>
      <c r="CM63" s="490">
        <v>2</v>
      </c>
      <c r="CN63" s="490">
        <v>2</v>
      </c>
      <c r="CO63" s="490">
        <v>1</v>
      </c>
      <c r="CP63" s="490">
        <v>1</v>
      </c>
      <c r="CQ63" s="490">
        <v>0</v>
      </c>
      <c r="CR63" s="490">
        <v>0</v>
      </c>
      <c r="CS63" s="455">
        <v>0</v>
      </c>
      <c r="CT63" s="565">
        <v>3</v>
      </c>
      <c r="CU63" s="490">
        <v>3</v>
      </c>
      <c r="CV63" s="490">
        <v>2</v>
      </c>
      <c r="CW63" s="490">
        <v>1</v>
      </c>
      <c r="CX63" s="490">
        <v>1</v>
      </c>
      <c r="CY63" s="490">
        <v>0</v>
      </c>
      <c r="CZ63" s="490">
        <v>0</v>
      </c>
      <c r="DA63" s="490">
        <v>0</v>
      </c>
      <c r="DB63" s="490">
        <v>0</v>
      </c>
      <c r="DC63" s="455">
        <v>0</v>
      </c>
      <c r="DE63" s="491">
        <f t="shared" si="0"/>
        <v>7</v>
      </c>
      <c r="DF63" s="491">
        <f t="shared" si="1"/>
        <v>7</v>
      </c>
      <c r="DG63" s="491">
        <f t="shared" si="2"/>
        <v>8</v>
      </c>
      <c r="DH63" s="491">
        <f t="shared" si="3"/>
        <v>7</v>
      </c>
      <c r="DI63" s="491">
        <f t="shared" si="4"/>
        <v>5</v>
      </c>
      <c r="DJ63" s="570">
        <f t="shared" si="5"/>
        <v>6.92</v>
      </c>
      <c r="DK63" s="570">
        <f t="shared" si="6"/>
        <v>68</v>
      </c>
      <c r="DL63" s="491">
        <f t="shared" si="7"/>
        <v>30</v>
      </c>
      <c r="DM63" s="491">
        <f t="shared" si="8"/>
        <v>20</v>
      </c>
      <c r="DN63" s="491">
        <f t="shared" si="9"/>
        <v>18</v>
      </c>
      <c r="DP63" s="491"/>
      <c r="DQ63" s="491"/>
      <c r="DR63" s="491"/>
      <c r="DS63" s="491"/>
      <c r="DT63" s="491"/>
      <c r="DU63" s="491"/>
      <c r="DV63" s="491"/>
      <c r="DW63" s="491"/>
      <c r="DX63" s="491"/>
      <c r="DY63" s="491"/>
      <c r="DZ63" s="491"/>
      <c r="EA63" s="491"/>
      <c r="EB63" s="491"/>
      <c r="EC63" s="491"/>
      <c r="ED63" s="491"/>
      <c r="EE63" s="491"/>
      <c r="EF63" s="491"/>
      <c r="EG63" s="491"/>
      <c r="EH63" s="491"/>
      <c r="EM63" s="465" t="s">
        <v>530</v>
      </c>
      <c r="EN63" s="446"/>
      <c r="EO63" s="446"/>
      <c r="EP63" s="446"/>
      <c r="EQ63" s="446"/>
      <c r="ER63" s="449"/>
      <c r="ES63" s="465" t="s">
        <v>594</v>
      </c>
      <c r="ET63" s="446"/>
      <c r="EU63" s="446"/>
      <c r="EV63" s="446"/>
      <c r="EW63" s="446"/>
      <c r="EX63" s="446"/>
      <c r="EY63" s="446"/>
      <c r="EZ63" s="449"/>
    </row>
    <row r="64" spans="1:156">
      <c r="A64" s="491" t="s">
        <v>262</v>
      </c>
      <c r="B64" s="491" t="s">
        <v>15</v>
      </c>
      <c r="C64" s="491">
        <v>20</v>
      </c>
      <c r="D64" s="491">
        <v>50</v>
      </c>
      <c r="E64" s="491"/>
      <c r="F64" s="491"/>
      <c r="G64" s="565"/>
      <c r="H64" s="490"/>
      <c r="I64" s="490"/>
      <c r="J64" s="490"/>
      <c r="K64" s="490"/>
      <c r="L64" s="490"/>
      <c r="M64" s="490"/>
      <c r="N64" s="490"/>
      <c r="O64" s="490"/>
      <c r="P64" s="455"/>
      <c r="Q64" s="565"/>
      <c r="R64" s="490"/>
      <c r="S64" s="490"/>
      <c r="T64" s="490"/>
      <c r="U64" s="490"/>
      <c r="V64" s="490"/>
      <c r="W64" s="490"/>
      <c r="X64" s="490"/>
      <c r="Y64" s="490"/>
      <c r="Z64" s="455"/>
      <c r="AA64" s="565"/>
      <c r="AB64" s="490"/>
      <c r="AC64" s="490"/>
      <c r="AD64" s="490"/>
      <c r="AE64" s="490"/>
      <c r="AF64" s="490"/>
      <c r="AG64" s="490"/>
      <c r="AH64" s="490"/>
      <c r="AI64" s="490"/>
      <c r="AJ64" s="455"/>
      <c r="AK64" s="565"/>
      <c r="AL64" s="490"/>
      <c r="AM64" s="490"/>
      <c r="AN64" s="490"/>
      <c r="AO64" s="490"/>
      <c r="AP64" s="490"/>
      <c r="AQ64" s="490"/>
      <c r="AR64" s="490"/>
      <c r="AS64" s="490"/>
      <c r="AT64" s="455"/>
      <c r="AU64" s="565"/>
      <c r="AV64" s="490"/>
      <c r="AW64" s="490"/>
      <c r="AX64" s="490"/>
      <c r="AY64" s="490"/>
      <c r="AZ64" s="490"/>
      <c r="BA64" s="490"/>
      <c r="BB64" s="490"/>
      <c r="BC64" s="490"/>
      <c r="BD64" s="455"/>
      <c r="BE64" s="491"/>
      <c r="BF64" s="565"/>
      <c r="BG64" s="490"/>
      <c r="BH64" s="490"/>
      <c r="BI64" s="490"/>
      <c r="BJ64" s="490"/>
      <c r="BK64" s="490"/>
      <c r="BL64" s="490"/>
      <c r="BM64" s="490"/>
      <c r="BN64" s="490"/>
      <c r="BO64" s="455"/>
      <c r="BP64" s="565"/>
      <c r="BQ64" s="490"/>
      <c r="BR64" s="490"/>
      <c r="BS64" s="490"/>
      <c r="BT64" s="490"/>
      <c r="BU64" s="490"/>
      <c r="BV64" s="490"/>
      <c r="BW64" s="490"/>
      <c r="BX64" s="490"/>
      <c r="BY64" s="455"/>
      <c r="BZ64" s="565"/>
      <c r="CA64" s="490"/>
      <c r="CB64" s="490"/>
      <c r="CC64" s="490"/>
      <c r="CD64" s="490"/>
      <c r="CE64" s="490"/>
      <c r="CF64" s="490"/>
      <c r="CG64" s="490"/>
      <c r="CH64" s="490"/>
      <c r="CI64" s="455"/>
      <c r="CJ64" s="565"/>
      <c r="CK64" s="490"/>
      <c r="CL64" s="490"/>
      <c r="CM64" s="490"/>
      <c r="CN64" s="490"/>
      <c r="CO64" s="490"/>
      <c r="CP64" s="490"/>
      <c r="CQ64" s="490"/>
      <c r="CR64" s="490"/>
      <c r="CS64" s="455"/>
      <c r="CT64" s="565"/>
      <c r="CU64" s="490"/>
      <c r="CV64" s="490"/>
      <c r="CW64" s="490"/>
      <c r="CX64" s="490"/>
      <c r="CY64" s="490"/>
      <c r="CZ64" s="490"/>
      <c r="DA64" s="490"/>
      <c r="DB64" s="490"/>
      <c r="DC64" s="455"/>
      <c r="DE64" s="491">
        <f t="shared" si="0"/>
        <v>0</v>
      </c>
      <c r="DF64" s="491">
        <f t="shared" si="1"/>
        <v>0</v>
      </c>
      <c r="DG64" s="491">
        <f t="shared" si="2"/>
        <v>0</v>
      </c>
      <c r="DH64" s="491">
        <f t="shared" si="3"/>
        <v>0</v>
      </c>
      <c r="DI64" s="491">
        <f t="shared" si="4"/>
        <v>0</v>
      </c>
      <c r="DJ64" s="570">
        <f t="shared" si="5"/>
        <v>0</v>
      </c>
      <c r="DK64" s="570">
        <f t="shared" si="6"/>
        <v>0</v>
      </c>
      <c r="DL64" s="491">
        <f t="shared" si="7"/>
        <v>0</v>
      </c>
      <c r="DM64" s="491">
        <f t="shared" si="8"/>
        <v>0</v>
      </c>
      <c r="DN64" s="491">
        <f t="shared" si="9"/>
        <v>0</v>
      </c>
      <c r="DP64" s="491"/>
      <c r="DQ64" s="491"/>
      <c r="DR64" s="491"/>
      <c r="DS64" s="491"/>
      <c r="DT64" s="491"/>
      <c r="DU64" s="491"/>
      <c r="DV64" s="491"/>
      <c r="DW64" s="491"/>
      <c r="DX64" s="491"/>
      <c r="DY64" s="491"/>
      <c r="DZ64" s="491"/>
      <c r="EA64" s="491"/>
      <c r="EB64" s="491"/>
      <c r="EC64" s="491"/>
      <c r="ED64" s="491"/>
      <c r="EE64" s="491"/>
      <c r="EF64" s="491"/>
      <c r="EG64" s="491"/>
      <c r="EH64" s="491"/>
      <c r="EM64" s="465"/>
      <c r="EN64" s="446"/>
      <c r="EO64" s="446"/>
      <c r="EP64" s="446"/>
      <c r="EQ64" s="446"/>
      <c r="ER64" s="449"/>
      <c r="ES64" s="465" t="s">
        <v>595</v>
      </c>
      <c r="ET64" s="446"/>
      <c r="EU64" s="446"/>
      <c r="EV64" s="446"/>
      <c r="EW64" s="446"/>
      <c r="EX64" s="446"/>
      <c r="EY64" s="446"/>
      <c r="EZ64" s="449"/>
    </row>
    <row r="65" spans="1:156">
      <c r="A65" s="491" t="s">
        <v>262</v>
      </c>
      <c r="B65" s="491" t="s">
        <v>15</v>
      </c>
      <c r="C65" s="491">
        <v>21</v>
      </c>
      <c r="D65" s="491">
        <v>51</v>
      </c>
      <c r="E65" s="491"/>
      <c r="F65" s="491"/>
      <c r="G65" s="565"/>
      <c r="H65" s="490"/>
      <c r="I65" s="490"/>
      <c r="J65" s="490"/>
      <c r="K65" s="490"/>
      <c r="L65" s="490"/>
      <c r="M65" s="490"/>
      <c r="N65" s="490"/>
      <c r="O65" s="490"/>
      <c r="P65" s="455"/>
      <c r="Q65" s="565"/>
      <c r="R65" s="490"/>
      <c r="S65" s="490"/>
      <c r="T65" s="490"/>
      <c r="U65" s="490"/>
      <c r="V65" s="490"/>
      <c r="W65" s="490"/>
      <c r="X65" s="490"/>
      <c r="Y65" s="490"/>
      <c r="Z65" s="455"/>
      <c r="AA65" s="565"/>
      <c r="AB65" s="490"/>
      <c r="AC65" s="490"/>
      <c r="AD65" s="490"/>
      <c r="AE65" s="490"/>
      <c r="AF65" s="490"/>
      <c r="AG65" s="490"/>
      <c r="AH65" s="490"/>
      <c r="AI65" s="490"/>
      <c r="AJ65" s="455"/>
      <c r="AK65" s="565"/>
      <c r="AL65" s="490"/>
      <c r="AM65" s="490"/>
      <c r="AN65" s="490"/>
      <c r="AO65" s="490"/>
      <c r="AP65" s="490"/>
      <c r="AQ65" s="490"/>
      <c r="AR65" s="490"/>
      <c r="AS65" s="490"/>
      <c r="AT65" s="455"/>
      <c r="AU65" s="565"/>
      <c r="AV65" s="490"/>
      <c r="AW65" s="490"/>
      <c r="AX65" s="490"/>
      <c r="AY65" s="490"/>
      <c r="AZ65" s="490"/>
      <c r="BA65" s="490"/>
      <c r="BB65" s="490"/>
      <c r="BC65" s="490"/>
      <c r="BD65" s="455"/>
      <c r="BE65" s="491"/>
      <c r="BF65" s="565"/>
      <c r="BG65" s="490"/>
      <c r="BH65" s="490"/>
      <c r="BI65" s="490"/>
      <c r="BJ65" s="490"/>
      <c r="BK65" s="490"/>
      <c r="BL65" s="490"/>
      <c r="BM65" s="490"/>
      <c r="BN65" s="490"/>
      <c r="BO65" s="455"/>
      <c r="BP65" s="565"/>
      <c r="BQ65" s="490"/>
      <c r="BR65" s="490"/>
      <c r="BS65" s="490"/>
      <c r="BT65" s="490"/>
      <c r="BU65" s="490"/>
      <c r="BV65" s="490"/>
      <c r="BW65" s="490"/>
      <c r="BX65" s="490"/>
      <c r="BY65" s="455"/>
      <c r="BZ65" s="565"/>
      <c r="CA65" s="490"/>
      <c r="CB65" s="490"/>
      <c r="CC65" s="490"/>
      <c r="CD65" s="490"/>
      <c r="CE65" s="490"/>
      <c r="CF65" s="490"/>
      <c r="CG65" s="490"/>
      <c r="CH65" s="490"/>
      <c r="CI65" s="455"/>
      <c r="CJ65" s="565"/>
      <c r="CK65" s="490"/>
      <c r="CL65" s="490"/>
      <c r="CM65" s="490"/>
      <c r="CN65" s="490"/>
      <c r="CO65" s="490"/>
      <c r="CP65" s="490"/>
      <c r="CQ65" s="490"/>
      <c r="CR65" s="490"/>
      <c r="CS65" s="455"/>
      <c r="CT65" s="565"/>
      <c r="CU65" s="490"/>
      <c r="CV65" s="490"/>
      <c r="CW65" s="490"/>
      <c r="CX65" s="490"/>
      <c r="CY65" s="490"/>
      <c r="CZ65" s="490"/>
      <c r="DA65" s="490"/>
      <c r="DB65" s="490"/>
      <c r="DC65" s="455"/>
      <c r="DE65" s="491">
        <f t="shared" ref="DE65:DE74" si="46">COUNTIF(G65:P65,"&gt;0")</f>
        <v>0</v>
      </c>
      <c r="DF65" s="491">
        <f t="shared" ref="DF65:DF74" si="47">COUNTIF(Q65:Z65,"&gt;0")</f>
        <v>0</v>
      </c>
      <c r="DG65" s="491">
        <f t="shared" ref="DG65:DG74" si="48">COUNTIF(AA65:AJ65,"&gt;0")</f>
        <v>0</v>
      </c>
      <c r="DH65" s="491">
        <f t="shared" ref="DH65:DH74" si="49">COUNTIF(AK65:AT65,"&gt;0")</f>
        <v>0</v>
      </c>
      <c r="DI65" s="491">
        <f t="shared" ref="DI65:DI74" si="50">COUNTIF(AU65:BD65,"&gt;0")</f>
        <v>0</v>
      </c>
      <c r="DJ65" s="570">
        <f t="shared" ref="DJ65:DJ74" si="51">SUM(G65:BD65)/50</f>
        <v>0</v>
      </c>
      <c r="DK65" s="570">
        <f t="shared" ref="DK65:DK74" si="52">(SUM(DE65:DI65)/50)*100</f>
        <v>0</v>
      </c>
      <c r="DL65" s="491">
        <f t="shared" ref="DL65:DL74" si="53">(COUNTIF(BF65:DC65,"3")/50)*100</f>
        <v>0</v>
      </c>
      <c r="DM65" s="491">
        <f t="shared" ref="DM65:DM74" si="54">(COUNTIF(BF65:DC65,"2")/50)*100</f>
        <v>0</v>
      </c>
      <c r="DN65" s="491">
        <f t="shared" ref="DN65:DN74" si="55">(COUNTIF(BF65:DC65,"1")/50)*100</f>
        <v>0</v>
      </c>
      <c r="DP65" s="491"/>
      <c r="DQ65" s="491"/>
      <c r="DR65" s="491"/>
      <c r="DS65" s="491"/>
      <c r="DT65" s="491"/>
      <c r="DU65" s="491"/>
      <c r="DV65" s="491"/>
      <c r="DW65" s="491"/>
      <c r="DX65" s="491"/>
      <c r="DY65" s="491"/>
      <c r="DZ65" s="491"/>
      <c r="EA65" s="491"/>
      <c r="EB65" s="491"/>
      <c r="EC65" s="491"/>
      <c r="ED65" s="491"/>
      <c r="EE65" s="491"/>
      <c r="EF65" s="491"/>
      <c r="EG65" s="491"/>
      <c r="EH65" s="491"/>
      <c r="EM65" s="465" t="s">
        <v>531</v>
      </c>
      <c r="EN65" s="446"/>
      <c r="EO65" s="446"/>
      <c r="EP65" s="446"/>
      <c r="EQ65" s="446"/>
      <c r="ER65" s="449"/>
      <c r="ES65" s="465" t="s">
        <v>591</v>
      </c>
      <c r="ET65" s="446"/>
      <c r="EU65" s="446"/>
      <c r="EV65" s="446"/>
      <c r="EW65" s="446"/>
      <c r="EX65" s="446"/>
      <c r="EY65" s="446"/>
      <c r="EZ65" s="449"/>
    </row>
    <row r="66" spans="1:156">
      <c r="A66" s="491">
        <v>2</v>
      </c>
      <c r="B66" s="491">
        <v>4</v>
      </c>
      <c r="C66" s="491">
        <v>22</v>
      </c>
      <c r="D66" s="491">
        <v>52</v>
      </c>
      <c r="E66" s="491"/>
      <c r="F66" s="491"/>
      <c r="G66" s="565">
        <v>20</v>
      </c>
      <c r="H66" s="490">
        <v>20</v>
      </c>
      <c r="I66" s="490">
        <v>20</v>
      </c>
      <c r="J66" s="490">
        <v>10</v>
      </c>
      <c r="K66" s="490">
        <v>30</v>
      </c>
      <c r="L66" s="490">
        <v>0</v>
      </c>
      <c r="M66" s="490">
        <v>0</v>
      </c>
      <c r="N66" s="490">
        <v>0</v>
      </c>
      <c r="O66" s="490">
        <v>0</v>
      </c>
      <c r="P66" s="455">
        <v>0</v>
      </c>
      <c r="Q66" s="565">
        <v>5</v>
      </c>
      <c r="R66" s="490">
        <v>10</v>
      </c>
      <c r="S66" s="490">
        <v>50</v>
      </c>
      <c r="T66" s="490">
        <v>10</v>
      </c>
      <c r="U66" s="490">
        <v>0</v>
      </c>
      <c r="V66" s="490">
        <v>0</v>
      </c>
      <c r="W66" s="490">
        <v>0</v>
      </c>
      <c r="X66" s="490">
        <v>0</v>
      </c>
      <c r="Y66" s="490">
        <v>0</v>
      </c>
      <c r="Z66" s="455">
        <v>0</v>
      </c>
      <c r="AA66" s="565">
        <v>5</v>
      </c>
      <c r="AB66" s="490">
        <v>5</v>
      </c>
      <c r="AC66" s="490">
        <v>2</v>
      </c>
      <c r="AD66" s="490">
        <v>2</v>
      </c>
      <c r="AE66" s="490">
        <v>10</v>
      </c>
      <c r="AF66" s="490">
        <v>0</v>
      </c>
      <c r="AG66" s="490">
        <v>0</v>
      </c>
      <c r="AH66" s="490">
        <v>0</v>
      </c>
      <c r="AI66" s="490">
        <v>0</v>
      </c>
      <c r="AJ66" s="455">
        <v>0</v>
      </c>
      <c r="AK66" s="565">
        <v>10</v>
      </c>
      <c r="AL66" s="490">
        <v>0</v>
      </c>
      <c r="AM66" s="490">
        <v>0</v>
      </c>
      <c r="AN66" s="490">
        <v>0</v>
      </c>
      <c r="AO66" s="490">
        <v>0</v>
      </c>
      <c r="AP66" s="490">
        <v>0</v>
      </c>
      <c r="AQ66" s="490">
        <v>0</v>
      </c>
      <c r="AR66" s="490">
        <v>0</v>
      </c>
      <c r="AS66" s="490">
        <v>0</v>
      </c>
      <c r="AT66" s="455">
        <v>0</v>
      </c>
      <c r="AU66" s="565">
        <v>0</v>
      </c>
      <c r="AV66" s="490">
        <v>0</v>
      </c>
      <c r="AW66" s="490">
        <v>0</v>
      </c>
      <c r="AX66" s="490">
        <v>0</v>
      </c>
      <c r="AY66" s="490">
        <v>0</v>
      </c>
      <c r="AZ66" s="490">
        <v>0</v>
      </c>
      <c r="BA66" s="490">
        <v>0</v>
      </c>
      <c r="BB66" s="490">
        <v>0</v>
      </c>
      <c r="BC66" s="490">
        <v>0</v>
      </c>
      <c r="BD66" s="455">
        <v>0</v>
      </c>
      <c r="BE66" s="491"/>
      <c r="BF66" s="565">
        <v>3</v>
      </c>
      <c r="BG66" s="490">
        <v>3</v>
      </c>
      <c r="BH66" s="490">
        <v>3</v>
      </c>
      <c r="BI66" s="490">
        <v>2</v>
      </c>
      <c r="BJ66" s="490">
        <v>2</v>
      </c>
      <c r="BK66" s="490">
        <v>0</v>
      </c>
      <c r="BL66" s="490">
        <v>0</v>
      </c>
      <c r="BM66" s="490">
        <v>0</v>
      </c>
      <c r="BN66" s="490">
        <v>0</v>
      </c>
      <c r="BO66" s="455">
        <v>0</v>
      </c>
      <c r="BP66" s="565">
        <v>3</v>
      </c>
      <c r="BQ66" s="490">
        <v>3</v>
      </c>
      <c r="BR66" s="490">
        <v>2</v>
      </c>
      <c r="BS66" s="490">
        <v>1</v>
      </c>
      <c r="BT66" s="490">
        <v>0</v>
      </c>
      <c r="BU66" s="490">
        <v>0</v>
      </c>
      <c r="BV66" s="490">
        <v>0</v>
      </c>
      <c r="BW66" s="490">
        <v>0</v>
      </c>
      <c r="BX66" s="490">
        <v>0</v>
      </c>
      <c r="BY66" s="455">
        <v>0</v>
      </c>
      <c r="BZ66" s="565">
        <v>3</v>
      </c>
      <c r="CA66" s="490">
        <v>3</v>
      </c>
      <c r="CB66" s="490">
        <v>2</v>
      </c>
      <c r="CC66" s="490">
        <v>2</v>
      </c>
      <c r="CD66" s="490">
        <v>2</v>
      </c>
      <c r="CE66" s="490">
        <v>0</v>
      </c>
      <c r="CF66" s="490">
        <v>0</v>
      </c>
      <c r="CG66" s="490">
        <v>0</v>
      </c>
      <c r="CH66" s="490">
        <v>0</v>
      </c>
      <c r="CI66" s="455">
        <v>0</v>
      </c>
      <c r="CJ66" s="565">
        <v>3</v>
      </c>
      <c r="CK66" s="490">
        <v>0</v>
      </c>
      <c r="CL66" s="490">
        <v>0</v>
      </c>
      <c r="CM66" s="490">
        <v>0</v>
      </c>
      <c r="CN66" s="490">
        <v>0</v>
      </c>
      <c r="CO66" s="490">
        <v>0</v>
      </c>
      <c r="CP66" s="490">
        <v>0</v>
      </c>
      <c r="CQ66" s="490">
        <v>0</v>
      </c>
      <c r="CR66" s="490">
        <v>0</v>
      </c>
      <c r="CS66" s="455">
        <v>0</v>
      </c>
      <c r="CT66" s="565">
        <v>0</v>
      </c>
      <c r="CU66" s="490">
        <v>0</v>
      </c>
      <c r="CV66" s="490">
        <v>0</v>
      </c>
      <c r="CW66" s="490">
        <v>0</v>
      </c>
      <c r="CX66" s="490">
        <v>0</v>
      </c>
      <c r="CY66" s="490">
        <v>0</v>
      </c>
      <c r="CZ66" s="490">
        <v>0</v>
      </c>
      <c r="DA66" s="490">
        <v>0</v>
      </c>
      <c r="DB66" s="490">
        <v>0</v>
      </c>
      <c r="DC66" s="455">
        <v>0</v>
      </c>
      <c r="DE66" s="491">
        <f t="shared" si="46"/>
        <v>5</v>
      </c>
      <c r="DF66" s="491">
        <f t="shared" si="47"/>
        <v>4</v>
      </c>
      <c r="DG66" s="491">
        <f t="shared" si="48"/>
        <v>5</v>
      </c>
      <c r="DH66" s="491">
        <f t="shared" si="49"/>
        <v>1</v>
      </c>
      <c r="DI66" s="491">
        <f t="shared" si="50"/>
        <v>0</v>
      </c>
      <c r="DJ66" s="570">
        <f t="shared" si="51"/>
        <v>4.18</v>
      </c>
      <c r="DK66" s="570">
        <f t="shared" si="52"/>
        <v>30</v>
      </c>
      <c r="DL66" s="491">
        <f t="shared" si="53"/>
        <v>16</v>
      </c>
      <c r="DM66" s="491">
        <f t="shared" si="54"/>
        <v>12</v>
      </c>
      <c r="DN66" s="491">
        <f t="shared" si="55"/>
        <v>2</v>
      </c>
      <c r="DP66" s="491"/>
      <c r="DQ66" s="491"/>
      <c r="DR66" s="491"/>
      <c r="DS66" s="491"/>
      <c r="DT66" s="491"/>
      <c r="DU66" s="491"/>
      <c r="DV66" s="491"/>
      <c r="DW66" s="491"/>
      <c r="DX66" s="491"/>
      <c r="DY66" s="491"/>
      <c r="DZ66" s="491"/>
      <c r="EA66" s="491"/>
      <c r="EB66" s="491"/>
      <c r="EC66" s="491"/>
      <c r="ED66" s="491"/>
      <c r="EE66" s="491"/>
      <c r="EF66" s="491"/>
      <c r="EG66" s="491"/>
      <c r="EH66" s="491"/>
      <c r="EM66" s="465" t="s">
        <v>532</v>
      </c>
      <c r="EN66" s="446"/>
      <c r="EO66" s="446"/>
      <c r="EP66" s="446"/>
      <c r="EQ66" s="446"/>
      <c r="ER66" s="449"/>
      <c r="ES66" s="465" t="s">
        <v>493</v>
      </c>
      <c r="ET66" s="446"/>
      <c r="EU66" s="446"/>
      <c r="EV66" s="446"/>
      <c r="EW66" s="446"/>
      <c r="EX66" s="446"/>
      <c r="EY66" s="446"/>
      <c r="EZ66" s="449"/>
    </row>
    <row r="67" spans="1:156">
      <c r="A67" s="491">
        <v>5</v>
      </c>
      <c r="B67" s="491">
        <v>4</v>
      </c>
      <c r="C67" s="491">
        <v>23</v>
      </c>
      <c r="D67" s="491">
        <v>53</v>
      </c>
      <c r="E67" s="491"/>
      <c r="F67" s="491"/>
      <c r="G67" s="565">
        <v>0</v>
      </c>
      <c r="H67" s="490">
        <v>0</v>
      </c>
      <c r="I67" s="490">
        <v>0</v>
      </c>
      <c r="J67" s="490">
        <v>0</v>
      </c>
      <c r="K67" s="490">
        <v>0</v>
      </c>
      <c r="L67" s="490">
        <v>0</v>
      </c>
      <c r="M67" s="490">
        <v>0</v>
      </c>
      <c r="N67" s="490">
        <v>0</v>
      </c>
      <c r="O67" s="490">
        <v>0</v>
      </c>
      <c r="P67" s="455">
        <v>0</v>
      </c>
      <c r="Q67" s="565">
        <v>0</v>
      </c>
      <c r="R67" s="490">
        <v>0</v>
      </c>
      <c r="S67" s="490">
        <v>0</v>
      </c>
      <c r="T67" s="490">
        <v>0</v>
      </c>
      <c r="U67" s="490">
        <v>0</v>
      </c>
      <c r="V67" s="490">
        <v>0</v>
      </c>
      <c r="W67" s="490">
        <v>0</v>
      </c>
      <c r="X67" s="490">
        <v>0</v>
      </c>
      <c r="Y67" s="490">
        <v>0</v>
      </c>
      <c r="Z67" s="455">
        <v>0</v>
      </c>
      <c r="AA67" s="565">
        <v>0</v>
      </c>
      <c r="AB67" s="490">
        <v>0</v>
      </c>
      <c r="AC67" s="490">
        <v>0</v>
      </c>
      <c r="AD67" s="490">
        <v>0</v>
      </c>
      <c r="AE67" s="490">
        <v>0</v>
      </c>
      <c r="AF67" s="490">
        <v>0</v>
      </c>
      <c r="AG67" s="490">
        <v>0</v>
      </c>
      <c r="AH67" s="490">
        <v>0</v>
      </c>
      <c r="AI67" s="490">
        <v>0</v>
      </c>
      <c r="AJ67" s="455">
        <v>0</v>
      </c>
      <c r="AK67" s="565">
        <v>0</v>
      </c>
      <c r="AL67" s="490">
        <v>0</v>
      </c>
      <c r="AM67" s="490">
        <v>0</v>
      </c>
      <c r="AN67" s="490">
        <v>0</v>
      </c>
      <c r="AO67" s="490">
        <v>0</v>
      </c>
      <c r="AP67" s="490">
        <v>0</v>
      </c>
      <c r="AQ67" s="490">
        <v>0</v>
      </c>
      <c r="AR67" s="490">
        <v>0</v>
      </c>
      <c r="AS67" s="490">
        <v>0</v>
      </c>
      <c r="AT67" s="455">
        <v>0</v>
      </c>
      <c r="AU67" s="565">
        <v>0</v>
      </c>
      <c r="AV67" s="490">
        <v>0</v>
      </c>
      <c r="AW67" s="490">
        <v>0</v>
      </c>
      <c r="AX67" s="490">
        <v>0</v>
      </c>
      <c r="AY67" s="490">
        <v>0</v>
      </c>
      <c r="AZ67" s="490">
        <v>0</v>
      </c>
      <c r="BA67" s="490">
        <v>0</v>
      </c>
      <c r="BB67" s="490">
        <v>0</v>
      </c>
      <c r="BC67" s="490">
        <v>0</v>
      </c>
      <c r="BD67" s="455">
        <v>0</v>
      </c>
      <c r="BE67" s="491"/>
      <c r="BF67" s="565">
        <v>0</v>
      </c>
      <c r="BG67" s="490">
        <v>0</v>
      </c>
      <c r="BH67" s="490">
        <v>0</v>
      </c>
      <c r="BI67" s="490">
        <v>0</v>
      </c>
      <c r="BJ67" s="490">
        <v>0</v>
      </c>
      <c r="BK67" s="490">
        <v>0</v>
      </c>
      <c r="BL67" s="490">
        <v>0</v>
      </c>
      <c r="BM67" s="490">
        <v>0</v>
      </c>
      <c r="BN67" s="490">
        <v>0</v>
      </c>
      <c r="BO67" s="455">
        <v>0</v>
      </c>
      <c r="BP67" s="565">
        <v>0</v>
      </c>
      <c r="BQ67" s="490">
        <v>0</v>
      </c>
      <c r="BR67" s="490">
        <v>0</v>
      </c>
      <c r="BS67" s="490">
        <v>0</v>
      </c>
      <c r="BT67" s="490">
        <v>0</v>
      </c>
      <c r="BU67" s="490">
        <v>0</v>
      </c>
      <c r="BV67" s="490">
        <v>0</v>
      </c>
      <c r="BW67" s="490">
        <v>0</v>
      </c>
      <c r="BX67" s="490">
        <v>0</v>
      </c>
      <c r="BY67" s="455">
        <v>0</v>
      </c>
      <c r="BZ67" s="565">
        <v>0</v>
      </c>
      <c r="CA67" s="490">
        <v>0</v>
      </c>
      <c r="CB67" s="490">
        <v>0</v>
      </c>
      <c r="CC67" s="490">
        <v>0</v>
      </c>
      <c r="CD67" s="490">
        <v>0</v>
      </c>
      <c r="CE67" s="490">
        <v>0</v>
      </c>
      <c r="CF67" s="490">
        <v>0</v>
      </c>
      <c r="CG67" s="490">
        <v>0</v>
      </c>
      <c r="CH67" s="490">
        <v>0</v>
      </c>
      <c r="CI67" s="455">
        <v>0</v>
      </c>
      <c r="CJ67" s="565">
        <v>0</v>
      </c>
      <c r="CK67" s="490">
        <v>0</v>
      </c>
      <c r="CL67" s="490">
        <v>0</v>
      </c>
      <c r="CM67" s="490">
        <v>0</v>
      </c>
      <c r="CN67" s="490">
        <v>0</v>
      </c>
      <c r="CO67" s="490">
        <v>0</v>
      </c>
      <c r="CP67" s="490">
        <v>0</v>
      </c>
      <c r="CQ67" s="490">
        <v>0</v>
      </c>
      <c r="CR67" s="490">
        <v>0</v>
      </c>
      <c r="CS67" s="455">
        <v>0</v>
      </c>
      <c r="CT67" s="565">
        <v>0</v>
      </c>
      <c r="CU67" s="490">
        <v>0</v>
      </c>
      <c r="CV67" s="490">
        <v>0</v>
      </c>
      <c r="CW67" s="490">
        <v>0</v>
      </c>
      <c r="CX67" s="490">
        <v>0</v>
      </c>
      <c r="CY67" s="490">
        <v>0</v>
      </c>
      <c r="CZ67" s="490">
        <v>0</v>
      </c>
      <c r="DA67" s="490">
        <v>0</v>
      </c>
      <c r="DB67" s="490">
        <v>0</v>
      </c>
      <c r="DC67" s="455">
        <v>0</v>
      </c>
      <c r="DE67" s="491">
        <f t="shared" si="46"/>
        <v>0</v>
      </c>
      <c r="DF67" s="491">
        <f t="shared" si="47"/>
        <v>0</v>
      </c>
      <c r="DG67" s="491">
        <f t="shared" si="48"/>
        <v>0</v>
      </c>
      <c r="DH67" s="491">
        <f t="shared" si="49"/>
        <v>0</v>
      </c>
      <c r="DI67" s="491">
        <f t="shared" si="50"/>
        <v>0</v>
      </c>
      <c r="DJ67" s="570">
        <f t="shared" si="51"/>
        <v>0</v>
      </c>
      <c r="DK67" s="570">
        <f t="shared" si="52"/>
        <v>0</v>
      </c>
      <c r="DL67" s="491">
        <f t="shared" si="53"/>
        <v>0</v>
      </c>
      <c r="DM67" s="491">
        <f t="shared" si="54"/>
        <v>0</v>
      </c>
      <c r="DN67" s="491">
        <f t="shared" si="55"/>
        <v>0</v>
      </c>
      <c r="DP67" s="491"/>
      <c r="DQ67" s="491"/>
      <c r="DR67" s="491"/>
      <c r="DS67" s="491"/>
      <c r="DT67" s="491"/>
      <c r="DU67" s="491"/>
      <c r="DV67" s="491"/>
      <c r="DW67" s="491"/>
      <c r="DX67" s="491"/>
      <c r="DY67" s="491"/>
      <c r="DZ67" s="491"/>
      <c r="EA67" s="491"/>
      <c r="EB67" s="491"/>
      <c r="EC67" s="491"/>
      <c r="ED67" s="491"/>
      <c r="EE67" s="491"/>
      <c r="EF67" s="491"/>
      <c r="EG67" s="491"/>
      <c r="EH67" s="491"/>
      <c r="EM67" s="465" t="s">
        <v>533</v>
      </c>
      <c r="EN67" s="446"/>
      <c r="EO67" s="446"/>
      <c r="EP67" s="446"/>
      <c r="EQ67" s="446"/>
      <c r="ER67" s="449"/>
      <c r="ES67" s="465" t="s">
        <v>431</v>
      </c>
      <c r="ET67" s="446"/>
      <c r="EU67" s="446"/>
      <c r="EV67" s="446"/>
      <c r="EW67" s="446"/>
      <c r="EX67" s="446"/>
      <c r="EY67" s="446"/>
      <c r="EZ67" s="449"/>
    </row>
    <row r="68" spans="1:156">
      <c r="A68" s="491" t="s">
        <v>262</v>
      </c>
      <c r="B68" s="491" t="s">
        <v>15</v>
      </c>
      <c r="C68" s="491">
        <v>24</v>
      </c>
      <c r="D68" s="491">
        <v>54</v>
      </c>
      <c r="E68" s="491"/>
      <c r="F68" s="491"/>
      <c r="G68" s="565"/>
      <c r="H68" s="490"/>
      <c r="I68" s="490"/>
      <c r="J68" s="490"/>
      <c r="K68" s="490"/>
      <c r="L68" s="490"/>
      <c r="M68" s="490"/>
      <c r="N68" s="490"/>
      <c r="O68" s="490"/>
      <c r="P68" s="455"/>
      <c r="Q68" s="565"/>
      <c r="R68" s="490"/>
      <c r="S68" s="490"/>
      <c r="T68" s="490"/>
      <c r="U68" s="490"/>
      <c r="V68" s="490"/>
      <c r="W68" s="490"/>
      <c r="X68" s="490"/>
      <c r="Y68" s="490"/>
      <c r="Z68" s="455"/>
      <c r="AA68" s="565"/>
      <c r="AB68" s="490"/>
      <c r="AC68" s="490"/>
      <c r="AD68" s="490"/>
      <c r="AE68" s="490"/>
      <c r="AF68" s="490"/>
      <c r="AG68" s="490"/>
      <c r="AH68" s="490"/>
      <c r="AI68" s="490"/>
      <c r="AJ68" s="455"/>
      <c r="AK68" s="565"/>
      <c r="AL68" s="490"/>
      <c r="AM68" s="490"/>
      <c r="AN68" s="490"/>
      <c r="AO68" s="490"/>
      <c r="AP68" s="490"/>
      <c r="AQ68" s="490"/>
      <c r="AR68" s="490"/>
      <c r="AS68" s="490"/>
      <c r="AT68" s="455"/>
      <c r="AU68" s="565"/>
      <c r="AV68" s="490"/>
      <c r="AW68" s="490"/>
      <c r="AX68" s="490"/>
      <c r="AY68" s="490"/>
      <c r="AZ68" s="490"/>
      <c r="BA68" s="490"/>
      <c r="BB68" s="490"/>
      <c r="BC68" s="490"/>
      <c r="BD68" s="455"/>
      <c r="BE68" s="491"/>
      <c r="BF68" s="565"/>
      <c r="BG68" s="490"/>
      <c r="BH68" s="490"/>
      <c r="BI68" s="490"/>
      <c r="BJ68" s="490"/>
      <c r="BK68" s="490"/>
      <c r="BL68" s="490"/>
      <c r="BM68" s="490"/>
      <c r="BN68" s="490"/>
      <c r="BO68" s="455"/>
      <c r="BP68" s="565"/>
      <c r="BQ68" s="490"/>
      <c r="BR68" s="490"/>
      <c r="BS68" s="490"/>
      <c r="BT68" s="490"/>
      <c r="BU68" s="490"/>
      <c r="BV68" s="490"/>
      <c r="BW68" s="490"/>
      <c r="BX68" s="490"/>
      <c r="BY68" s="455"/>
      <c r="BZ68" s="565"/>
      <c r="CA68" s="490"/>
      <c r="CB68" s="490"/>
      <c r="CC68" s="490"/>
      <c r="CD68" s="490"/>
      <c r="CE68" s="490"/>
      <c r="CF68" s="490"/>
      <c r="CG68" s="490"/>
      <c r="CH68" s="490"/>
      <c r="CI68" s="455"/>
      <c r="CJ68" s="565"/>
      <c r="CK68" s="490"/>
      <c r="CL68" s="490"/>
      <c r="CM68" s="490"/>
      <c r="CN68" s="490"/>
      <c r="CO68" s="490"/>
      <c r="CP68" s="490"/>
      <c r="CQ68" s="490"/>
      <c r="CR68" s="490"/>
      <c r="CS68" s="455"/>
      <c r="CT68" s="565"/>
      <c r="CU68" s="490"/>
      <c r="CV68" s="490"/>
      <c r="CW68" s="490"/>
      <c r="CX68" s="490"/>
      <c r="CY68" s="490"/>
      <c r="CZ68" s="490"/>
      <c r="DA68" s="490"/>
      <c r="DB68" s="490"/>
      <c r="DC68" s="455"/>
      <c r="DE68" s="491">
        <f t="shared" si="46"/>
        <v>0</v>
      </c>
      <c r="DF68" s="491">
        <f t="shared" si="47"/>
        <v>0</v>
      </c>
      <c r="DG68" s="491">
        <f t="shared" si="48"/>
        <v>0</v>
      </c>
      <c r="DH68" s="491">
        <f t="shared" si="49"/>
        <v>0</v>
      </c>
      <c r="DI68" s="491">
        <f t="shared" si="50"/>
        <v>0</v>
      </c>
      <c r="DJ68" s="570">
        <f t="shared" si="51"/>
        <v>0</v>
      </c>
      <c r="DK68" s="570">
        <f t="shared" si="52"/>
        <v>0</v>
      </c>
      <c r="DL68" s="491">
        <f t="shared" si="53"/>
        <v>0</v>
      </c>
      <c r="DM68" s="491">
        <f t="shared" si="54"/>
        <v>0</v>
      </c>
      <c r="DN68" s="491">
        <f t="shared" si="55"/>
        <v>0</v>
      </c>
      <c r="DP68" s="491"/>
      <c r="DQ68" s="491"/>
      <c r="DR68" s="491"/>
      <c r="DS68" s="491"/>
      <c r="DT68" s="491"/>
      <c r="DU68" s="491"/>
      <c r="DV68" s="491"/>
      <c r="DW68" s="491"/>
      <c r="DX68" s="491"/>
      <c r="DY68" s="491"/>
      <c r="DZ68" s="491"/>
      <c r="EA68" s="491"/>
      <c r="EB68" s="491"/>
      <c r="EC68" s="491"/>
      <c r="ED68" s="491"/>
      <c r="EE68" s="491"/>
      <c r="EF68" s="491"/>
      <c r="EG68" s="491"/>
      <c r="EH68" s="491"/>
      <c r="EM68" s="465" t="s">
        <v>534</v>
      </c>
      <c r="EN68" s="446"/>
      <c r="EO68" s="446"/>
      <c r="EP68" s="446"/>
      <c r="EQ68" s="446"/>
      <c r="ER68" s="449"/>
      <c r="ES68" s="465"/>
      <c r="ET68" s="446"/>
      <c r="EU68" s="446"/>
      <c r="EV68" s="446"/>
      <c r="EW68" s="446"/>
      <c r="EX68" s="446"/>
      <c r="EY68" s="446"/>
      <c r="EZ68" s="449"/>
    </row>
    <row r="69" spans="1:156">
      <c r="A69" s="491">
        <v>11</v>
      </c>
      <c r="B69" s="491">
        <v>4</v>
      </c>
      <c r="C69" s="491">
        <v>25</v>
      </c>
      <c r="D69" s="491">
        <v>55</v>
      </c>
      <c r="E69" s="491"/>
      <c r="F69" s="491"/>
      <c r="G69" s="565">
        <v>0</v>
      </c>
      <c r="H69" s="490">
        <v>0</v>
      </c>
      <c r="I69" s="490">
        <v>0</v>
      </c>
      <c r="J69" s="490">
        <v>0</v>
      </c>
      <c r="K69" s="490">
        <v>0</v>
      </c>
      <c r="L69" s="490">
        <v>0</v>
      </c>
      <c r="M69" s="490">
        <v>0</v>
      </c>
      <c r="N69" s="490">
        <v>0</v>
      </c>
      <c r="O69" s="490">
        <v>0</v>
      </c>
      <c r="P69" s="455">
        <v>0</v>
      </c>
      <c r="Q69" s="565">
        <v>0</v>
      </c>
      <c r="R69" s="490">
        <v>0</v>
      </c>
      <c r="S69" s="490">
        <v>0</v>
      </c>
      <c r="T69" s="490">
        <v>0</v>
      </c>
      <c r="U69" s="490">
        <v>0</v>
      </c>
      <c r="V69" s="490">
        <v>0</v>
      </c>
      <c r="W69" s="490">
        <v>0</v>
      </c>
      <c r="X69" s="490">
        <v>0</v>
      </c>
      <c r="Y69" s="490">
        <v>0</v>
      </c>
      <c r="Z69" s="455">
        <v>0</v>
      </c>
      <c r="AA69" s="565">
        <v>0</v>
      </c>
      <c r="AB69" s="490">
        <v>0</v>
      </c>
      <c r="AC69" s="490">
        <v>0</v>
      </c>
      <c r="AD69" s="490">
        <v>0</v>
      </c>
      <c r="AE69" s="490">
        <v>0</v>
      </c>
      <c r="AF69" s="490">
        <v>0</v>
      </c>
      <c r="AG69" s="490">
        <v>0</v>
      </c>
      <c r="AH69" s="490">
        <v>0</v>
      </c>
      <c r="AI69" s="490">
        <v>0</v>
      </c>
      <c r="AJ69" s="455">
        <v>0</v>
      </c>
      <c r="AK69" s="565">
        <v>0</v>
      </c>
      <c r="AL69" s="490">
        <v>0</v>
      </c>
      <c r="AM69" s="490">
        <v>0</v>
      </c>
      <c r="AN69" s="490">
        <v>0</v>
      </c>
      <c r="AO69" s="490">
        <v>0</v>
      </c>
      <c r="AP69" s="490">
        <v>0</v>
      </c>
      <c r="AQ69" s="490">
        <v>0</v>
      </c>
      <c r="AR69" s="490">
        <v>0</v>
      </c>
      <c r="AS69" s="490">
        <v>0</v>
      </c>
      <c r="AT69" s="455">
        <v>0</v>
      </c>
      <c r="AU69" s="565">
        <v>0</v>
      </c>
      <c r="AV69" s="490">
        <v>0</v>
      </c>
      <c r="AW69" s="490">
        <v>0</v>
      </c>
      <c r="AX69" s="490">
        <v>0</v>
      </c>
      <c r="AY69" s="490">
        <v>0</v>
      </c>
      <c r="AZ69" s="490">
        <v>0</v>
      </c>
      <c r="BA69" s="490">
        <v>0</v>
      </c>
      <c r="BB69" s="490">
        <v>0</v>
      </c>
      <c r="BC69" s="490">
        <v>0</v>
      </c>
      <c r="BD69" s="455">
        <v>0</v>
      </c>
      <c r="BE69" s="491"/>
      <c r="BF69" s="565">
        <v>0</v>
      </c>
      <c r="BG69" s="490">
        <v>0</v>
      </c>
      <c r="BH69" s="490">
        <v>0</v>
      </c>
      <c r="BI69" s="490">
        <v>0</v>
      </c>
      <c r="BJ69" s="490">
        <v>0</v>
      </c>
      <c r="BK69" s="490">
        <v>0</v>
      </c>
      <c r="BL69" s="490">
        <v>0</v>
      </c>
      <c r="BM69" s="490">
        <v>0</v>
      </c>
      <c r="BN69" s="490">
        <v>0</v>
      </c>
      <c r="BO69" s="455">
        <v>0</v>
      </c>
      <c r="BP69" s="565">
        <v>0</v>
      </c>
      <c r="BQ69" s="490">
        <v>0</v>
      </c>
      <c r="BR69" s="490">
        <v>0</v>
      </c>
      <c r="BS69" s="490">
        <v>0</v>
      </c>
      <c r="BT69" s="490">
        <v>0</v>
      </c>
      <c r="BU69" s="490">
        <v>0</v>
      </c>
      <c r="BV69" s="490">
        <v>0</v>
      </c>
      <c r="BW69" s="490">
        <v>0</v>
      </c>
      <c r="BX69" s="490">
        <v>0</v>
      </c>
      <c r="BY69" s="455">
        <v>0</v>
      </c>
      <c r="BZ69" s="565">
        <v>0</v>
      </c>
      <c r="CA69" s="490">
        <v>0</v>
      </c>
      <c r="CB69" s="490">
        <v>0</v>
      </c>
      <c r="CC69" s="490">
        <v>0</v>
      </c>
      <c r="CD69" s="490">
        <v>0</v>
      </c>
      <c r="CE69" s="490">
        <v>0</v>
      </c>
      <c r="CF69" s="490">
        <v>0</v>
      </c>
      <c r="CG69" s="490">
        <v>0</v>
      </c>
      <c r="CH69" s="490">
        <v>0</v>
      </c>
      <c r="CI69" s="455">
        <v>0</v>
      </c>
      <c r="CJ69" s="565">
        <v>0</v>
      </c>
      <c r="CK69" s="490">
        <v>0</v>
      </c>
      <c r="CL69" s="490">
        <v>0</v>
      </c>
      <c r="CM69" s="490">
        <v>0</v>
      </c>
      <c r="CN69" s="490">
        <v>0</v>
      </c>
      <c r="CO69" s="490">
        <v>0</v>
      </c>
      <c r="CP69" s="490">
        <v>0</v>
      </c>
      <c r="CQ69" s="490">
        <v>0</v>
      </c>
      <c r="CR69" s="490">
        <v>0</v>
      </c>
      <c r="CS69" s="455">
        <v>0</v>
      </c>
      <c r="CT69" s="565">
        <v>0</v>
      </c>
      <c r="CU69" s="490">
        <v>0</v>
      </c>
      <c r="CV69" s="490">
        <v>0</v>
      </c>
      <c r="CW69" s="490">
        <v>0</v>
      </c>
      <c r="CX69" s="490">
        <v>0</v>
      </c>
      <c r="CY69" s="490">
        <v>0</v>
      </c>
      <c r="CZ69" s="490">
        <v>0</v>
      </c>
      <c r="DA69" s="490">
        <v>0</v>
      </c>
      <c r="DB69" s="490">
        <v>0</v>
      </c>
      <c r="DC69" s="455">
        <v>0</v>
      </c>
      <c r="DE69" s="491">
        <f t="shared" si="46"/>
        <v>0</v>
      </c>
      <c r="DF69" s="491">
        <f t="shared" si="47"/>
        <v>0</v>
      </c>
      <c r="DG69" s="491">
        <f t="shared" si="48"/>
        <v>0</v>
      </c>
      <c r="DH69" s="491">
        <f t="shared" si="49"/>
        <v>0</v>
      </c>
      <c r="DI69" s="491">
        <f t="shared" si="50"/>
        <v>0</v>
      </c>
      <c r="DJ69" s="570">
        <f t="shared" si="51"/>
        <v>0</v>
      </c>
      <c r="DK69" s="570">
        <f t="shared" si="52"/>
        <v>0</v>
      </c>
      <c r="DL69" s="491">
        <f t="shared" si="53"/>
        <v>0</v>
      </c>
      <c r="DM69" s="491">
        <f t="shared" si="54"/>
        <v>0</v>
      </c>
      <c r="DN69" s="491">
        <f t="shared" si="55"/>
        <v>0</v>
      </c>
      <c r="EM69" s="465" t="s">
        <v>535</v>
      </c>
      <c r="EN69" s="446"/>
      <c r="EO69" s="446"/>
      <c r="EP69" s="446"/>
      <c r="EQ69" s="446"/>
      <c r="ER69" s="449"/>
      <c r="ES69" s="465"/>
      <c r="ET69" s="446"/>
      <c r="EU69" s="446"/>
      <c r="EV69" s="446"/>
      <c r="EW69" s="446"/>
      <c r="EX69" s="446"/>
      <c r="EY69" s="446"/>
      <c r="EZ69" s="449"/>
    </row>
    <row r="70" spans="1:156">
      <c r="A70" s="491">
        <v>4</v>
      </c>
      <c r="B70" s="491">
        <v>4</v>
      </c>
      <c r="C70" s="491">
        <v>26</v>
      </c>
      <c r="D70" s="491">
        <v>56</v>
      </c>
      <c r="E70" s="491"/>
      <c r="F70" s="491"/>
      <c r="G70" s="565">
        <v>50</v>
      </c>
      <c r="H70" s="490">
        <v>0</v>
      </c>
      <c r="I70" s="490">
        <v>0</v>
      </c>
      <c r="J70" s="490">
        <v>0</v>
      </c>
      <c r="K70" s="490">
        <v>0</v>
      </c>
      <c r="L70" s="490">
        <v>0</v>
      </c>
      <c r="M70" s="490">
        <v>0</v>
      </c>
      <c r="N70" s="490">
        <v>0</v>
      </c>
      <c r="O70" s="490">
        <v>0</v>
      </c>
      <c r="P70" s="455">
        <v>0</v>
      </c>
      <c r="Q70" s="565">
        <v>0</v>
      </c>
      <c r="R70" s="490">
        <v>0</v>
      </c>
      <c r="S70" s="490">
        <v>0</v>
      </c>
      <c r="T70" s="490">
        <v>0</v>
      </c>
      <c r="U70" s="490">
        <v>0</v>
      </c>
      <c r="V70" s="490">
        <v>0</v>
      </c>
      <c r="W70" s="490">
        <v>0</v>
      </c>
      <c r="X70" s="490">
        <v>0</v>
      </c>
      <c r="Y70" s="490">
        <v>0</v>
      </c>
      <c r="Z70" s="455">
        <v>0</v>
      </c>
      <c r="AA70" s="565">
        <v>5</v>
      </c>
      <c r="AB70" s="490">
        <v>5</v>
      </c>
      <c r="AC70" s="490">
        <v>0</v>
      </c>
      <c r="AD70" s="490">
        <v>0</v>
      </c>
      <c r="AE70" s="490">
        <v>0</v>
      </c>
      <c r="AF70" s="490">
        <v>0</v>
      </c>
      <c r="AG70" s="490">
        <v>0</v>
      </c>
      <c r="AH70" s="490">
        <v>0</v>
      </c>
      <c r="AI70" s="490">
        <v>0</v>
      </c>
      <c r="AJ70" s="455">
        <v>0</v>
      </c>
      <c r="AK70" s="565">
        <v>5</v>
      </c>
      <c r="AL70" s="490">
        <v>5</v>
      </c>
      <c r="AM70" s="490">
        <v>5</v>
      </c>
      <c r="AN70" s="490">
        <v>0</v>
      </c>
      <c r="AO70" s="490">
        <v>0</v>
      </c>
      <c r="AP70" s="490">
        <v>0</v>
      </c>
      <c r="AQ70" s="490">
        <v>0</v>
      </c>
      <c r="AR70" s="490">
        <v>0</v>
      </c>
      <c r="AS70" s="490">
        <v>0</v>
      </c>
      <c r="AT70" s="455">
        <v>0</v>
      </c>
      <c r="AU70" s="565">
        <v>5</v>
      </c>
      <c r="AV70" s="490">
        <v>5</v>
      </c>
      <c r="AW70" s="490">
        <v>0</v>
      </c>
      <c r="AX70" s="490">
        <v>0</v>
      </c>
      <c r="AY70" s="490">
        <v>0</v>
      </c>
      <c r="AZ70" s="490">
        <v>0</v>
      </c>
      <c r="BA70" s="490">
        <v>0</v>
      </c>
      <c r="BB70" s="490">
        <v>0</v>
      </c>
      <c r="BC70" s="490">
        <v>0</v>
      </c>
      <c r="BD70" s="455">
        <v>0</v>
      </c>
      <c r="BE70" s="491"/>
      <c r="BF70" s="565">
        <v>3</v>
      </c>
      <c r="BG70" s="490">
        <v>0</v>
      </c>
      <c r="BH70" s="490">
        <v>0</v>
      </c>
      <c r="BI70" s="490">
        <v>0</v>
      </c>
      <c r="BJ70" s="490">
        <v>0</v>
      </c>
      <c r="BK70" s="490">
        <v>0</v>
      </c>
      <c r="BL70" s="490">
        <v>0</v>
      </c>
      <c r="BM70" s="490">
        <v>0</v>
      </c>
      <c r="BN70" s="490">
        <v>0</v>
      </c>
      <c r="BO70" s="455">
        <v>0</v>
      </c>
      <c r="BP70" s="565">
        <v>0</v>
      </c>
      <c r="BQ70" s="490">
        <v>0</v>
      </c>
      <c r="BR70" s="490">
        <v>0</v>
      </c>
      <c r="BS70" s="490">
        <v>0</v>
      </c>
      <c r="BT70" s="490">
        <v>0</v>
      </c>
      <c r="BU70" s="490">
        <v>0</v>
      </c>
      <c r="BV70" s="490">
        <v>0</v>
      </c>
      <c r="BW70" s="490">
        <v>0</v>
      </c>
      <c r="BX70" s="490">
        <v>0</v>
      </c>
      <c r="BY70" s="455">
        <v>0</v>
      </c>
      <c r="BZ70" s="565">
        <v>3</v>
      </c>
      <c r="CA70" s="490">
        <v>2</v>
      </c>
      <c r="CB70" s="490">
        <v>0</v>
      </c>
      <c r="CC70" s="490">
        <v>0</v>
      </c>
      <c r="CD70" s="490">
        <v>0</v>
      </c>
      <c r="CE70" s="490">
        <v>0</v>
      </c>
      <c r="CF70" s="490">
        <v>0</v>
      </c>
      <c r="CG70" s="490">
        <v>0</v>
      </c>
      <c r="CH70" s="490">
        <v>0</v>
      </c>
      <c r="CI70" s="455">
        <v>0</v>
      </c>
      <c r="CJ70" s="565">
        <v>3</v>
      </c>
      <c r="CK70" s="490">
        <v>3</v>
      </c>
      <c r="CL70" s="490">
        <v>3</v>
      </c>
      <c r="CM70" s="490">
        <v>0</v>
      </c>
      <c r="CN70" s="490">
        <v>0</v>
      </c>
      <c r="CO70" s="490">
        <v>0</v>
      </c>
      <c r="CP70" s="490">
        <v>0</v>
      </c>
      <c r="CQ70" s="490">
        <v>0</v>
      </c>
      <c r="CR70" s="490">
        <v>0</v>
      </c>
      <c r="CS70" s="455">
        <v>0</v>
      </c>
      <c r="CT70" s="565">
        <v>3</v>
      </c>
      <c r="CU70" s="490">
        <v>3</v>
      </c>
      <c r="CV70" s="490">
        <v>0</v>
      </c>
      <c r="CW70" s="490">
        <v>0</v>
      </c>
      <c r="CX70" s="490">
        <v>0</v>
      </c>
      <c r="CY70" s="490">
        <v>0</v>
      </c>
      <c r="CZ70" s="490">
        <v>0</v>
      </c>
      <c r="DA70" s="490">
        <v>0</v>
      </c>
      <c r="DB70" s="490">
        <v>0</v>
      </c>
      <c r="DC70" s="455">
        <v>0</v>
      </c>
      <c r="DE70" s="491">
        <f t="shared" si="46"/>
        <v>1</v>
      </c>
      <c r="DF70" s="491">
        <f t="shared" si="47"/>
        <v>0</v>
      </c>
      <c r="DG70" s="491">
        <f t="shared" si="48"/>
        <v>2</v>
      </c>
      <c r="DH70" s="491">
        <f t="shared" si="49"/>
        <v>3</v>
      </c>
      <c r="DI70" s="491">
        <f t="shared" si="50"/>
        <v>2</v>
      </c>
      <c r="DJ70" s="570">
        <f t="shared" si="51"/>
        <v>1.7</v>
      </c>
      <c r="DK70" s="570">
        <f t="shared" si="52"/>
        <v>16</v>
      </c>
      <c r="DL70" s="491">
        <f t="shared" si="53"/>
        <v>14.000000000000002</v>
      </c>
      <c r="DM70" s="491">
        <f t="shared" si="54"/>
        <v>2</v>
      </c>
      <c r="DN70" s="491">
        <f t="shared" si="55"/>
        <v>0</v>
      </c>
      <c r="EM70" s="465" t="s">
        <v>536</v>
      </c>
      <c r="EN70" s="446"/>
      <c r="EO70" s="446"/>
      <c r="EP70" s="446"/>
      <c r="EQ70" s="446"/>
      <c r="ER70" s="449"/>
      <c r="ES70" s="465"/>
      <c r="ET70" s="446"/>
      <c r="EU70" s="446"/>
      <c r="EV70" s="446"/>
      <c r="EW70" s="446"/>
      <c r="EX70" s="446"/>
      <c r="EY70" s="446"/>
      <c r="EZ70" s="449"/>
    </row>
    <row r="71" spans="1:156">
      <c r="A71" s="491">
        <v>8</v>
      </c>
      <c r="B71" s="491">
        <v>4</v>
      </c>
      <c r="C71" s="491">
        <v>27</v>
      </c>
      <c r="D71" s="491">
        <v>57</v>
      </c>
      <c r="E71" s="491"/>
      <c r="F71" s="491"/>
      <c r="G71" s="565">
        <v>0</v>
      </c>
      <c r="H71" s="490">
        <v>0</v>
      </c>
      <c r="I71" s="490">
        <v>0</v>
      </c>
      <c r="J71" s="490">
        <v>0</v>
      </c>
      <c r="K71" s="490">
        <v>0</v>
      </c>
      <c r="L71" s="490">
        <v>0</v>
      </c>
      <c r="M71" s="490">
        <v>0</v>
      </c>
      <c r="N71" s="490">
        <v>0</v>
      </c>
      <c r="O71" s="490">
        <v>0</v>
      </c>
      <c r="P71" s="455">
        <v>0</v>
      </c>
      <c r="Q71" s="565">
        <v>0</v>
      </c>
      <c r="R71" s="490">
        <v>0</v>
      </c>
      <c r="S71" s="490">
        <v>0</v>
      </c>
      <c r="T71" s="490">
        <v>0</v>
      </c>
      <c r="U71" s="490">
        <v>0</v>
      </c>
      <c r="V71" s="490">
        <v>0</v>
      </c>
      <c r="W71" s="490">
        <v>0</v>
      </c>
      <c r="X71" s="490">
        <v>0</v>
      </c>
      <c r="Y71" s="490">
        <v>0</v>
      </c>
      <c r="Z71" s="455">
        <v>0</v>
      </c>
      <c r="AA71" s="565">
        <v>0</v>
      </c>
      <c r="AB71" s="490">
        <v>0</v>
      </c>
      <c r="AC71" s="490">
        <v>0</v>
      </c>
      <c r="AD71" s="490">
        <v>0</v>
      </c>
      <c r="AE71" s="490">
        <v>0</v>
      </c>
      <c r="AF71" s="490">
        <v>0</v>
      </c>
      <c r="AG71" s="490">
        <v>0</v>
      </c>
      <c r="AH71" s="490">
        <v>0</v>
      </c>
      <c r="AI71" s="490">
        <v>0</v>
      </c>
      <c r="AJ71" s="455">
        <v>0</v>
      </c>
      <c r="AK71" s="565">
        <v>0</v>
      </c>
      <c r="AL71" s="490">
        <v>0</v>
      </c>
      <c r="AM71" s="490">
        <v>0</v>
      </c>
      <c r="AN71" s="490">
        <v>0</v>
      </c>
      <c r="AO71" s="490">
        <v>0</v>
      </c>
      <c r="AP71" s="490">
        <v>0</v>
      </c>
      <c r="AQ71" s="490">
        <v>0</v>
      </c>
      <c r="AR71" s="490">
        <v>0</v>
      </c>
      <c r="AS71" s="490">
        <v>0</v>
      </c>
      <c r="AT71" s="455">
        <v>0</v>
      </c>
      <c r="AU71" s="565">
        <v>0</v>
      </c>
      <c r="AV71" s="490">
        <v>0</v>
      </c>
      <c r="AW71" s="490">
        <v>0</v>
      </c>
      <c r="AX71" s="490">
        <v>0</v>
      </c>
      <c r="AY71" s="490">
        <v>0</v>
      </c>
      <c r="AZ71" s="490">
        <v>0</v>
      </c>
      <c r="BA71" s="490">
        <v>0</v>
      </c>
      <c r="BB71" s="490">
        <v>0</v>
      </c>
      <c r="BC71" s="490">
        <v>0</v>
      </c>
      <c r="BD71" s="455">
        <v>0</v>
      </c>
      <c r="BE71" s="491"/>
      <c r="BF71" s="565">
        <v>0</v>
      </c>
      <c r="BG71" s="490">
        <v>0</v>
      </c>
      <c r="BH71" s="490">
        <v>0</v>
      </c>
      <c r="BI71" s="490">
        <v>0</v>
      </c>
      <c r="BJ71" s="490">
        <v>0</v>
      </c>
      <c r="BK71" s="490">
        <v>0</v>
      </c>
      <c r="BL71" s="490">
        <v>0</v>
      </c>
      <c r="BM71" s="490">
        <v>0</v>
      </c>
      <c r="BN71" s="490">
        <v>0</v>
      </c>
      <c r="BO71" s="455">
        <v>0</v>
      </c>
      <c r="BP71" s="565">
        <v>0</v>
      </c>
      <c r="BQ71" s="490">
        <v>0</v>
      </c>
      <c r="BR71" s="490">
        <v>0</v>
      </c>
      <c r="BS71" s="490">
        <v>0</v>
      </c>
      <c r="BT71" s="490">
        <v>0</v>
      </c>
      <c r="BU71" s="490">
        <v>0</v>
      </c>
      <c r="BV71" s="490">
        <v>0</v>
      </c>
      <c r="BW71" s="490">
        <v>0</v>
      </c>
      <c r="BX71" s="490">
        <v>0</v>
      </c>
      <c r="BY71" s="455">
        <v>0</v>
      </c>
      <c r="BZ71" s="565">
        <v>0</v>
      </c>
      <c r="CA71" s="490">
        <v>0</v>
      </c>
      <c r="CB71" s="490">
        <v>0</v>
      </c>
      <c r="CC71" s="490">
        <v>0</v>
      </c>
      <c r="CD71" s="490">
        <v>0</v>
      </c>
      <c r="CE71" s="490">
        <v>0</v>
      </c>
      <c r="CF71" s="490">
        <v>0</v>
      </c>
      <c r="CG71" s="490">
        <v>0</v>
      </c>
      <c r="CH71" s="490">
        <v>0</v>
      </c>
      <c r="CI71" s="455">
        <v>0</v>
      </c>
      <c r="CJ71" s="565">
        <v>0</v>
      </c>
      <c r="CK71" s="490">
        <v>0</v>
      </c>
      <c r="CL71" s="490">
        <v>0</v>
      </c>
      <c r="CM71" s="490">
        <v>0</v>
      </c>
      <c r="CN71" s="490">
        <v>0</v>
      </c>
      <c r="CO71" s="490">
        <v>0</v>
      </c>
      <c r="CP71" s="490">
        <v>0</v>
      </c>
      <c r="CQ71" s="490">
        <v>0</v>
      </c>
      <c r="CR71" s="490">
        <v>0</v>
      </c>
      <c r="CS71" s="455">
        <v>0</v>
      </c>
      <c r="CT71" s="565">
        <v>0</v>
      </c>
      <c r="CU71" s="490">
        <v>0</v>
      </c>
      <c r="CV71" s="490">
        <v>0</v>
      </c>
      <c r="CW71" s="490">
        <v>0</v>
      </c>
      <c r="CX71" s="490">
        <v>0</v>
      </c>
      <c r="CY71" s="490">
        <v>0</v>
      </c>
      <c r="CZ71" s="490">
        <v>0</v>
      </c>
      <c r="DA71" s="490">
        <v>0</v>
      </c>
      <c r="DB71" s="490">
        <v>0</v>
      </c>
      <c r="DC71" s="455">
        <v>0</v>
      </c>
      <c r="DE71" s="491">
        <f t="shared" si="46"/>
        <v>0</v>
      </c>
      <c r="DF71" s="491">
        <f t="shared" si="47"/>
        <v>0</v>
      </c>
      <c r="DG71" s="491">
        <f t="shared" si="48"/>
        <v>0</v>
      </c>
      <c r="DH71" s="491">
        <f t="shared" si="49"/>
        <v>0</v>
      </c>
      <c r="DI71" s="491">
        <f t="shared" si="50"/>
        <v>0</v>
      </c>
      <c r="DJ71" s="570">
        <f t="shared" si="51"/>
        <v>0</v>
      </c>
      <c r="DK71" s="570">
        <f t="shared" si="52"/>
        <v>0</v>
      </c>
      <c r="DL71" s="491">
        <f t="shared" si="53"/>
        <v>0</v>
      </c>
      <c r="DM71" s="491">
        <f t="shared" si="54"/>
        <v>0</v>
      </c>
      <c r="DN71" s="491">
        <f t="shared" si="55"/>
        <v>0</v>
      </c>
      <c r="EM71" s="465" t="s">
        <v>537</v>
      </c>
      <c r="EN71" s="446"/>
      <c r="EO71" s="446"/>
      <c r="EP71" s="446"/>
      <c r="EQ71" s="446"/>
      <c r="ER71" s="449"/>
      <c r="ES71" s="465"/>
      <c r="ET71" s="446"/>
      <c r="EU71" s="446"/>
      <c r="EV71" s="446"/>
      <c r="EW71" s="446"/>
      <c r="EX71" s="446"/>
      <c r="EY71" s="446"/>
      <c r="EZ71" s="449"/>
    </row>
    <row r="72" spans="1:156">
      <c r="A72" s="491">
        <v>1</v>
      </c>
      <c r="B72" s="491">
        <v>4</v>
      </c>
      <c r="C72" s="491">
        <v>28</v>
      </c>
      <c r="D72" s="491">
        <v>58</v>
      </c>
      <c r="E72" s="491"/>
      <c r="F72" s="491"/>
      <c r="G72" s="565">
        <v>100</v>
      </c>
      <c r="H72" s="490">
        <v>100</v>
      </c>
      <c r="I72" s="490">
        <v>100</v>
      </c>
      <c r="J72" s="490">
        <v>100</v>
      </c>
      <c r="K72" s="490">
        <v>50</v>
      </c>
      <c r="L72" s="490">
        <v>50</v>
      </c>
      <c r="M72" s="490">
        <v>50</v>
      </c>
      <c r="N72" s="490">
        <v>2</v>
      </c>
      <c r="O72" s="490">
        <v>0</v>
      </c>
      <c r="P72" s="455">
        <v>0</v>
      </c>
      <c r="Q72" s="565">
        <v>50</v>
      </c>
      <c r="R72" s="490">
        <v>50</v>
      </c>
      <c r="S72" s="490">
        <v>10</v>
      </c>
      <c r="T72" s="490">
        <v>10</v>
      </c>
      <c r="U72" s="490">
        <v>50</v>
      </c>
      <c r="V72" s="490">
        <v>50</v>
      </c>
      <c r="W72" s="490">
        <v>0</v>
      </c>
      <c r="X72" s="490">
        <v>0</v>
      </c>
      <c r="Y72" s="490">
        <v>0</v>
      </c>
      <c r="Z72" s="455">
        <v>0</v>
      </c>
      <c r="AA72" s="565">
        <v>50</v>
      </c>
      <c r="AB72" s="490">
        <v>50</v>
      </c>
      <c r="AC72" s="490">
        <v>50</v>
      </c>
      <c r="AD72" s="490">
        <v>20</v>
      </c>
      <c r="AE72" s="490">
        <v>20</v>
      </c>
      <c r="AF72" s="490">
        <v>20</v>
      </c>
      <c r="AG72" s="490">
        <v>0</v>
      </c>
      <c r="AH72" s="490">
        <v>0</v>
      </c>
      <c r="AI72" s="490">
        <v>0</v>
      </c>
      <c r="AJ72" s="455">
        <v>0</v>
      </c>
      <c r="AK72" s="565">
        <v>50</v>
      </c>
      <c r="AL72" s="490">
        <v>50</v>
      </c>
      <c r="AM72" s="490">
        <v>30</v>
      </c>
      <c r="AN72" s="490">
        <v>10</v>
      </c>
      <c r="AO72" s="490">
        <v>5</v>
      </c>
      <c r="AP72" s="490">
        <v>0</v>
      </c>
      <c r="AQ72" s="490">
        <v>0</v>
      </c>
      <c r="AR72" s="490">
        <v>0</v>
      </c>
      <c r="AS72" s="490">
        <v>0</v>
      </c>
      <c r="AT72" s="455">
        <v>0</v>
      </c>
      <c r="AU72" s="565">
        <v>80</v>
      </c>
      <c r="AV72" s="490">
        <v>80</v>
      </c>
      <c r="AW72" s="490">
        <v>50</v>
      </c>
      <c r="AX72" s="490">
        <v>50</v>
      </c>
      <c r="AY72" s="490">
        <v>0</v>
      </c>
      <c r="AZ72" s="490">
        <v>0</v>
      </c>
      <c r="BA72" s="490">
        <v>0</v>
      </c>
      <c r="BB72" s="490">
        <v>0</v>
      </c>
      <c r="BC72" s="490">
        <v>0</v>
      </c>
      <c r="BD72" s="455">
        <v>0</v>
      </c>
      <c r="BE72" s="491"/>
      <c r="BF72" s="565">
        <v>3</v>
      </c>
      <c r="BG72" s="490">
        <v>3</v>
      </c>
      <c r="BH72" s="490">
        <v>3</v>
      </c>
      <c r="BI72" s="490">
        <v>3</v>
      </c>
      <c r="BJ72" s="490">
        <v>2</v>
      </c>
      <c r="BK72" s="490">
        <v>2</v>
      </c>
      <c r="BL72" s="490">
        <v>2</v>
      </c>
      <c r="BM72" s="490">
        <v>2</v>
      </c>
      <c r="BN72" s="490">
        <v>0</v>
      </c>
      <c r="BO72" s="455">
        <v>0</v>
      </c>
      <c r="BP72" s="565">
        <v>3</v>
      </c>
      <c r="BQ72" s="490">
        <v>3</v>
      </c>
      <c r="BR72" s="490">
        <v>3</v>
      </c>
      <c r="BS72" s="490">
        <v>2</v>
      </c>
      <c r="BT72" s="490">
        <v>2</v>
      </c>
      <c r="BU72" s="490">
        <v>2</v>
      </c>
      <c r="BV72" s="490">
        <v>0</v>
      </c>
      <c r="BW72" s="490">
        <v>0</v>
      </c>
      <c r="BX72" s="490">
        <v>0</v>
      </c>
      <c r="BY72" s="455">
        <v>0</v>
      </c>
      <c r="BZ72" s="565">
        <v>3</v>
      </c>
      <c r="CA72" s="490">
        <v>3</v>
      </c>
      <c r="CB72" s="490">
        <v>2</v>
      </c>
      <c r="CC72" s="490">
        <v>2</v>
      </c>
      <c r="CD72" s="490">
        <v>2</v>
      </c>
      <c r="CE72" s="490">
        <v>1</v>
      </c>
      <c r="CF72" s="490">
        <v>0</v>
      </c>
      <c r="CG72" s="490">
        <v>0</v>
      </c>
      <c r="CH72" s="490">
        <v>0</v>
      </c>
      <c r="CI72" s="455">
        <v>0</v>
      </c>
      <c r="CJ72" s="565">
        <v>3</v>
      </c>
      <c r="CK72" s="490">
        <v>3</v>
      </c>
      <c r="CL72" s="490">
        <v>3</v>
      </c>
      <c r="CM72" s="490">
        <v>2</v>
      </c>
      <c r="CN72" s="490">
        <v>2</v>
      </c>
      <c r="CO72" s="490">
        <v>2</v>
      </c>
      <c r="CP72" s="490">
        <v>0</v>
      </c>
      <c r="CQ72" s="490">
        <v>0</v>
      </c>
      <c r="CR72" s="490">
        <v>0</v>
      </c>
      <c r="CS72" s="455">
        <v>0</v>
      </c>
      <c r="CT72" s="565">
        <v>3</v>
      </c>
      <c r="CU72" s="490">
        <v>3</v>
      </c>
      <c r="CV72" s="490">
        <v>2</v>
      </c>
      <c r="CW72" s="490">
        <v>2</v>
      </c>
      <c r="CX72" s="490">
        <v>0</v>
      </c>
      <c r="CY72" s="490">
        <v>0</v>
      </c>
      <c r="CZ72" s="490">
        <v>0</v>
      </c>
      <c r="DA72" s="490">
        <v>0</v>
      </c>
      <c r="DB72" s="490">
        <v>0</v>
      </c>
      <c r="DC72" s="455">
        <v>0</v>
      </c>
      <c r="DE72" s="491">
        <f t="shared" si="46"/>
        <v>8</v>
      </c>
      <c r="DF72" s="491">
        <f t="shared" si="47"/>
        <v>6</v>
      </c>
      <c r="DG72" s="491">
        <f t="shared" si="48"/>
        <v>6</v>
      </c>
      <c r="DH72" s="491">
        <f t="shared" si="49"/>
        <v>5</v>
      </c>
      <c r="DI72" s="491">
        <f t="shared" si="50"/>
        <v>4</v>
      </c>
      <c r="DJ72" s="570">
        <f t="shared" si="51"/>
        <v>27.74</v>
      </c>
      <c r="DK72" s="570">
        <f t="shared" si="52"/>
        <v>57.999999999999993</v>
      </c>
      <c r="DL72" s="491">
        <f t="shared" si="53"/>
        <v>28.000000000000004</v>
      </c>
      <c r="DM72" s="491">
        <f t="shared" si="54"/>
        <v>30</v>
      </c>
      <c r="DN72" s="491">
        <f t="shared" si="55"/>
        <v>2</v>
      </c>
      <c r="EM72" s="465" t="s">
        <v>360</v>
      </c>
      <c r="EN72" s="446"/>
      <c r="EO72" s="446"/>
      <c r="EP72" s="446"/>
      <c r="EQ72" s="446"/>
      <c r="ER72" s="449"/>
      <c r="ES72" s="465"/>
      <c r="ET72" s="446"/>
      <c r="EU72" s="446"/>
      <c r="EV72" s="446"/>
      <c r="EW72" s="446"/>
      <c r="EX72" s="446"/>
      <c r="EY72" s="446"/>
      <c r="EZ72" s="449"/>
    </row>
    <row r="73" spans="1:156">
      <c r="A73" s="491">
        <v>9</v>
      </c>
      <c r="B73" s="491">
        <v>4</v>
      </c>
      <c r="C73" s="491">
        <v>29</v>
      </c>
      <c r="D73" s="491">
        <v>59</v>
      </c>
      <c r="E73" s="491"/>
      <c r="F73" s="491"/>
      <c r="G73" s="565">
        <v>0</v>
      </c>
      <c r="H73" s="490">
        <v>0</v>
      </c>
      <c r="I73" s="490">
        <v>0</v>
      </c>
      <c r="J73" s="490">
        <v>0</v>
      </c>
      <c r="K73" s="490">
        <v>0</v>
      </c>
      <c r="L73" s="490">
        <v>0</v>
      </c>
      <c r="M73" s="490">
        <v>0</v>
      </c>
      <c r="N73" s="490">
        <v>0</v>
      </c>
      <c r="O73" s="490">
        <v>0</v>
      </c>
      <c r="P73" s="455">
        <v>0</v>
      </c>
      <c r="Q73" s="565">
        <v>0</v>
      </c>
      <c r="R73" s="490">
        <v>0</v>
      </c>
      <c r="S73" s="490">
        <v>0</v>
      </c>
      <c r="T73" s="490">
        <v>0</v>
      </c>
      <c r="U73" s="490">
        <v>0</v>
      </c>
      <c r="V73" s="490">
        <v>0</v>
      </c>
      <c r="W73" s="490">
        <v>0</v>
      </c>
      <c r="X73" s="490">
        <v>0</v>
      </c>
      <c r="Y73" s="490">
        <v>0</v>
      </c>
      <c r="Z73" s="455">
        <v>0</v>
      </c>
      <c r="AA73" s="565">
        <v>0</v>
      </c>
      <c r="AB73" s="490">
        <v>0</v>
      </c>
      <c r="AC73" s="490">
        <v>0</v>
      </c>
      <c r="AD73" s="490">
        <v>0</v>
      </c>
      <c r="AE73" s="490">
        <v>0</v>
      </c>
      <c r="AF73" s="490">
        <v>0</v>
      </c>
      <c r="AG73" s="490">
        <v>0</v>
      </c>
      <c r="AH73" s="490">
        <v>0</v>
      </c>
      <c r="AI73" s="490">
        <v>0</v>
      </c>
      <c r="AJ73" s="455">
        <v>0</v>
      </c>
      <c r="AK73" s="565">
        <v>0</v>
      </c>
      <c r="AL73" s="490">
        <v>0</v>
      </c>
      <c r="AM73" s="490">
        <v>0</v>
      </c>
      <c r="AN73" s="490">
        <v>0</v>
      </c>
      <c r="AO73" s="490">
        <v>0</v>
      </c>
      <c r="AP73" s="490">
        <v>0</v>
      </c>
      <c r="AQ73" s="490">
        <v>0</v>
      </c>
      <c r="AR73" s="490">
        <v>0</v>
      </c>
      <c r="AS73" s="490">
        <v>0</v>
      </c>
      <c r="AT73" s="455">
        <v>0</v>
      </c>
      <c r="AU73" s="565">
        <v>0</v>
      </c>
      <c r="AV73" s="490">
        <v>0</v>
      </c>
      <c r="AW73" s="490">
        <v>0</v>
      </c>
      <c r="AX73" s="490">
        <v>0</v>
      </c>
      <c r="AY73" s="490">
        <v>0</v>
      </c>
      <c r="AZ73" s="490">
        <v>0</v>
      </c>
      <c r="BA73" s="490">
        <v>0</v>
      </c>
      <c r="BB73" s="490">
        <v>0</v>
      </c>
      <c r="BC73" s="490">
        <v>0</v>
      </c>
      <c r="BD73" s="455">
        <v>0</v>
      </c>
      <c r="BE73" s="491"/>
      <c r="BF73" s="565">
        <v>0</v>
      </c>
      <c r="BG73" s="490">
        <v>0</v>
      </c>
      <c r="BH73" s="490">
        <v>0</v>
      </c>
      <c r="BI73" s="490">
        <v>0</v>
      </c>
      <c r="BJ73" s="490">
        <v>0</v>
      </c>
      <c r="BK73" s="490">
        <v>0</v>
      </c>
      <c r="BL73" s="490">
        <v>0</v>
      </c>
      <c r="BM73" s="490">
        <v>0</v>
      </c>
      <c r="BN73" s="490">
        <v>0</v>
      </c>
      <c r="BO73" s="455">
        <v>0</v>
      </c>
      <c r="BP73" s="565">
        <v>0</v>
      </c>
      <c r="BQ73" s="490">
        <v>0</v>
      </c>
      <c r="BR73" s="490">
        <v>0</v>
      </c>
      <c r="BS73" s="490">
        <v>0</v>
      </c>
      <c r="BT73" s="490">
        <v>0</v>
      </c>
      <c r="BU73" s="490">
        <v>0</v>
      </c>
      <c r="BV73" s="490">
        <v>0</v>
      </c>
      <c r="BW73" s="490">
        <v>0</v>
      </c>
      <c r="BX73" s="490">
        <v>0</v>
      </c>
      <c r="BY73" s="455">
        <v>0</v>
      </c>
      <c r="BZ73" s="565">
        <v>0</v>
      </c>
      <c r="CA73" s="490">
        <v>0</v>
      </c>
      <c r="CB73" s="490">
        <v>0</v>
      </c>
      <c r="CC73" s="490">
        <v>0</v>
      </c>
      <c r="CD73" s="490">
        <v>0</v>
      </c>
      <c r="CE73" s="490">
        <v>0</v>
      </c>
      <c r="CF73" s="490">
        <v>0</v>
      </c>
      <c r="CG73" s="490">
        <v>0</v>
      </c>
      <c r="CH73" s="490">
        <v>0</v>
      </c>
      <c r="CI73" s="455">
        <v>0</v>
      </c>
      <c r="CJ73" s="565">
        <v>0</v>
      </c>
      <c r="CK73" s="490">
        <v>0</v>
      </c>
      <c r="CL73" s="490">
        <v>0</v>
      </c>
      <c r="CM73" s="490">
        <v>0</v>
      </c>
      <c r="CN73" s="490">
        <v>0</v>
      </c>
      <c r="CO73" s="490">
        <v>0</v>
      </c>
      <c r="CP73" s="490">
        <v>0</v>
      </c>
      <c r="CQ73" s="490">
        <v>0</v>
      </c>
      <c r="CR73" s="490">
        <v>0</v>
      </c>
      <c r="CS73" s="455">
        <v>0</v>
      </c>
      <c r="CT73" s="565">
        <v>0</v>
      </c>
      <c r="CU73" s="490">
        <v>0</v>
      </c>
      <c r="CV73" s="490">
        <v>0</v>
      </c>
      <c r="CW73" s="490">
        <v>0</v>
      </c>
      <c r="CX73" s="490">
        <v>0</v>
      </c>
      <c r="CY73" s="490">
        <v>0</v>
      </c>
      <c r="CZ73" s="490">
        <v>0</v>
      </c>
      <c r="DA73" s="490">
        <v>0</v>
      </c>
      <c r="DB73" s="490">
        <v>0</v>
      </c>
      <c r="DC73" s="455">
        <v>0</v>
      </c>
      <c r="DE73" s="491">
        <f t="shared" si="46"/>
        <v>0</v>
      </c>
      <c r="DF73" s="491">
        <f t="shared" si="47"/>
        <v>0</v>
      </c>
      <c r="DG73" s="491">
        <f t="shared" si="48"/>
        <v>0</v>
      </c>
      <c r="DH73" s="491">
        <f t="shared" si="49"/>
        <v>0</v>
      </c>
      <c r="DI73" s="491">
        <f t="shared" si="50"/>
        <v>0</v>
      </c>
      <c r="DJ73" s="570">
        <f t="shared" si="51"/>
        <v>0</v>
      </c>
      <c r="DK73" s="570">
        <f t="shared" si="52"/>
        <v>0</v>
      </c>
      <c r="DL73" s="491">
        <f t="shared" si="53"/>
        <v>0</v>
      </c>
      <c r="DM73" s="491">
        <f t="shared" si="54"/>
        <v>0</v>
      </c>
      <c r="DN73" s="491">
        <f t="shared" si="55"/>
        <v>0</v>
      </c>
      <c r="EM73" s="465" t="s">
        <v>538</v>
      </c>
      <c r="EN73" s="446"/>
      <c r="EO73" s="446"/>
      <c r="EP73" s="446"/>
      <c r="EQ73" s="446"/>
      <c r="ER73" s="449"/>
      <c r="ES73" s="465"/>
      <c r="ET73" s="446"/>
      <c r="EU73" s="446"/>
      <c r="EV73" s="446"/>
      <c r="EW73" s="446"/>
      <c r="EX73" s="446"/>
      <c r="EY73" s="446"/>
      <c r="EZ73" s="449"/>
    </row>
    <row r="74" spans="1:156">
      <c r="A74" s="491">
        <v>3</v>
      </c>
      <c r="B74" s="491">
        <v>4</v>
      </c>
      <c r="C74" s="491">
        <v>30</v>
      </c>
      <c r="D74" s="491">
        <v>60</v>
      </c>
      <c r="E74" s="491"/>
      <c r="F74" s="491"/>
      <c r="G74" s="565">
        <v>100</v>
      </c>
      <c r="H74" s="490">
        <v>100</v>
      </c>
      <c r="I74" s="490">
        <v>100</v>
      </c>
      <c r="J74" s="490">
        <v>50</v>
      </c>
      <c r="K74" s="490">
        <v>50</v>
      </c>
      <c r="L74" s="490">
        <v>50</v>
      </c>
      <c r="M74" s="490">
        <v>20</v>
      </c>
      <c r="N74" s="490">
        <v>0</v>
      </c>
      <c r="O74" s="490">
        <v>0</v>
      </c>
      <c r="P74" s="455">
        <v>0</v>
      </c>
      <c r="Q74" s="565">
        <v>50</v>
      </c>
      <c r="R74" s="490">
        <v>50</v>
      </c>
      <c r="S74" s="490">
        <v>0</v>
      </c>
      <c r="T74" s="490">
        <v>0</v>
      </c>
      <c r="U74" s="490">
        <v>0</v>
      </c>
      <c r="V74" s="490">
        <v>0</v>
      </c>
      <c r="W74" s="490">
        <v>0</v>
      </c>
      <c r="X74" s="490">
        <v>0</v>
      </c>
      <c r="Y74" s="490">
        <v>0</v>
      </c>
      <c r="Z74" s="455">
        <v>0</v>
      </c>
      <c r="AA74" s="565">
        <v>80</v>
      </c>
      <c r="AB74" s="490">
        <v>100</v>
      </c>
      <c r="AC74" s="490">
        <v>100</v>
      </c>
      <c r="AD74" s="490">
        <v>20</v>
      </c>
      <c r="AE74" s="490">
        <v>20</v>
      </c>
      <c r="AF74" s="490">
        <v>0</v>
      </c>
      <c r="AG74" s="490">
        <v>0</v>
      </c>
      <c r="AH74" s="490">
        <v>0</v>
      </c>
      <c r="AI74" s="490">
        <v>0</v>
      </c>
      <c r="AJ74" s="455">
        <v>0</v>
      </c>
      <c r="AK74" s="565">
        <v>5</v>
      </c>
      <c r="AL74" s="490">
        <v>10</v>
      </c>
      <c r="AM74" s="490">
        <v>10</v>
      </c>
      <c r="AN74" s="490">
        <v>0</v>
      </c>
      <c r="AO74" s="490">
        <v>0</v>
      </c>
      <c r="AP74" s="490">
        <v>0</v>
      </c>
      <c r="AQ74" s="490">
        <v>0</v>
      </c>
      <c r="AR74" s="490">
        <v>0</v>
      </c>
      <c r="AS74" s="490">
        <v>0</v>
      </c>
      <c r="AT74" s="455">
        <v>0</v>
      </c>
      <c r="AU74" s="565">
        <v>5</v>
      </c>
      <c r="AV74" s="490">
        <v>5</v>
      </c>
      <c r="AW74" s="490">
        <v>10</v>
      </c>
      <c r="AX74" s="490">
        <v>20</v>
      </c>
      <c r="AY74" s="490">
        <v>20</v>
      </c>
      <c r="AZ74" s="490">
        <v>0</v>
      </c>
      <c r="BA74" s="490">
        <v>0</v>
      </c>
      <c r="BB74" s="490">
        <v>0</v>
      </c>
      <c r="BC74" s="490">
        <v>0</v>
      </c>
      <c r="BD74" s="455">
        <v>0</v>
      </c>
      <c r="BE74" s="491"/>
      <c r="BF74" s="565">
        <v>3</v>
      </c>
      <c r="BG74" s="490">
        <v>3</v>
      </c>
      <c r="BH74" s="490">
        <v>3</v>
      </c>
      <c r="BI74" s="490">
        <v>2</v>
      </c>
      <c r="BJ74" s="490">
        <v>2</v>
      </c>
      <c r="BK74" s="490">
        <v>2</v>
      </c>
      <c r="BL74" s="490">
        <v>2</v>
      </c>
      <c r="BM74" s="490">
        <v>0</v>
      </c>
      <c r="BN74" s="490">
        <v>0</v>
      </c>
      <c r="BO74" s="455">
        <v>0</v>
      </c>
      <c r="BP74" s="565">
        <v>3</v>
      </c>
      <c r="BQ74" s="490">
        <v>3</v>
      </c>
      <c r="BR74" s="490">
        <v>0</v>
      </c>
      <c r="BS74" s="490">
        <v>0</v>
      </c>
      <c r="BT74" s="490">
        <v>0</v>
      </c>
      <c r="BU74" s="490">
        <v>0</v>
      </c>
      <c r="BV74" s="490">
        <v>0</v>
      </c>
      <c r="BW74" s="490">
        <v>0</v>
      </c>
      <c r="BX74" s="490">
        <v>0</v>
      </c>
      <c r="BY74" s="455">
        <v>0</v>
      </c>
      <c r="BZ74" s="565">
        <v>3</v>
      </c>
      <c r="CA74" s="490">
        <v>3</v>
      </c>
      <c r="CB74" s="490">
        <v>2</v>
      </c>
      <c r="CC74" s="490">
        <v>2</v>
      </c>
      <c r="CD74" s="490">
        <v>2</v>
      </c>
      <c r="CE74" s="490">
        <v>0</v>
      </c>
      <c r="CF74" s="490">
        <v>0</v>
      </c>
      <c r="CG74" s="490">
        <v>0</v>
      </c>
      <c r="CH74" s="490">
        <v>0</v>
      </c>
      <c r="CI74" s="455">
        <v>0</v>
      </c>
      <c r="CJ74" s="565">
        <v>3</v>
      </c>
      <c r="CK74" s="490">
        <v>3</v>
      </c>
      <c r="CL74" s="490">
        <v>3</v>
      </c>
      <c r="CM74" s="490">
        <v>0</v>
      </c>
      <c r="CN74" s="490">
        <v>0</v>
      </c>
      <c r="CO74" s="490">
        <v>0</v>
      </c>
      <c r="CP74" s="490">
        <v>0</v>
      </c>
      <c r="CQ74" s="490">
        <v>0</v>
      </c>
      <c r="CR74" s="490">
        <v>0</v>
      </c>
      <c r="CS74" s="455">
        <v>0</v>
      </c>
      <c r="CT74" s="565">
        <v>3</v>
      </c>
      <c r="CU74" s="490">
        <v>3</v>
      </c>
      <c r="CV74" s="490">
        <v>3</v>
      </c>
      <c r="CW74" s="490">
        <v>2</v>
      </c>
      <c r="CX74" s="490">
        <v>2</v>
      </c>
      <c r="CY74" s="490">
        <v>0</v>
      </c>
      <c r="CZ74" s="490">
        <v>0</v>
      </c>
      <c r="DA74" s="490">
        <v>0</v>
      </c>
      <c r="DB74" s="490">
        <v>0</v>
      </c>
      <c r="DC74" s="455">
        <v>0</v>
      </c>
      <c r="DE74" s="491">
        <f t="shared" si="46"/>
        <v>7</v>
      </c>
      <c r="DF74" s="491">
        <f t="shared" si="47"/>
        <v>2</v>
      </c>
      <c r="DG74" s="491">
        <f t="shared" si="48"/>
        <v>5</v>
      </c>
      <c r="DH74" s="491">
        <f t="shared" si="49"/>
        <v>3</v>
      </c>
      <c r="DI74" s="491">
        <f t="shared" si="50"/>
        <v>5</v>
      </c>
      <c r="DJ74" s="570">
        <f t="shared" si="51"/>
        <v>19.5</v>
      </c>
      <c r="DK74" s="570">
        <f t="shared" si="52"/>
        <v>44</v>
      </c>
      <c r="DL74" s="491">
        <f t="shared" si="53"/>
        <v>26</v>
      </c>
      <c r="DM74" s="491">
        <f t="shared" si="54"/>
        <v>18</v>
      </c>
      <c r="DN74" s="491">
        <f t="shared" si="55"/>
        <v>0</v>
      </c>
      <c r="EM74" s="465" t="s">
        <v>539</v>
      </c>
      <c r="EN74" s="446"/>
      <c r="EO74" s="446"/>
      <c r="EP74" s="446"/>
      <c r="EQ74" s="446"/>
      <c r="ER74" s="449"/>
      <c r="ES74" s="465"/>
      <c r="ET74" s="446"/>
      <c r="EU74" s="446"/>
      <c r="EV74" s="446"/>
      <c r="EW74" s="446"/>
      <c r="EX74" s="446"/>
      <c r="EY74" s="446"/>
      <c r="EZ74" s="449"/>
    </row>
    <row r="75" spans="1:156" ht="15" thickBot="1">
      <c r="A75" s="491"/>
      <c r="B75" s="491"/>
      <c r="C75" s="491"/>
      <c r="D75" s="491"/>
      <c r="E75" s="491"/>
      <c r="F75" s="491"/>
      <c r="G75" s="491"/>
      <c r="H75" s="491"/>
      <c r="I75" s="491"/>
      <c r="J75" s="491"/>
      <c r="K75" s="491"/>
      <c r="L75" s="491"/>
      <c r="M75" s="491"/>
      <c r="N75" s="491"/>
      <c r="O75" s="491"/>
      <c r="P75" s="491"/>
      <c r="Q75" s="491"/>
      <c r="R75" s="491"/>
      <c r="S75" s="491"/>
      <c r="T75" s="491"/>
      <c r="U75" s="491"/>
      <c r="V75" s="491"/>
      <c r="W75" s="491"/>
      <c r="X75" s="491"/>
      <c r="Y75" s="491"/>
      <c r="Z75" s="491"/>
      <c r="AA75" s="491"/>
      <c r="AB75" s="491"/>
      <c r="AC75" s="491"/>
      <c r="AD75" s="491"/>
      <c r="AE75" s="491"/>
      <c r="AF75" s="491"/>
      <c r="AG75" s="491"/>
      <c r="AH75" s="491"/>
      <c r="AI75" s="491"/>
      <c r="AJ75" s="491"/>
      <c r="AK75" s="491"/>
      <c r="AL75" s="491"/>
      <c r="AM75" s="491"/>
      <c r="AN75" s="491"/>
      <c r="AO75" s="491"/>
      <c r="AP75" s="491"/>
      <c r="AQ75" s="491"/>
      <c r="AR75" s="491"/>
      <c r="AS75" s="491"/>
      <c r="AT75" s="491"/>
      <c r="AU75" s="491"/>
      <c r="AV75" s="491"/>
      <c r="AW75" s="491"/>
      <c r="AX75" s="491"/>
      <c r="AY75" s="491"/>
      <c r="AZ75" s="491"/>
      <c r="BA75" s="491"/>
      <c r="BB75" s="491"/>
      <c r="BC75" s="491"/>
      <c r="BD75" s="491"/>
      <c r="BE75" s="491"/>
      <c r="BF75" s="491"/>
      <c r="BG75" s="491"/>
      <c r="BH75" s="491"/>
      <c r="BI75" s="491"/>
      <c r="BJ75" s="491"/>
      <c r="BK75" s="491"/>
      <c r="BL75" s="491"/>
      <c r="BM75" s="491"/>
      <c r="BN75" s="491"/>
      <c r="BO75" s="491"/>
      <c r="BP75" s="491"/>
      <c r="BQ75" s="491"/>
      <c r="BR75" s="491"/>
      <c r="BS75" s="491"/>
      <c r="BT75" s="491"/>
      <c r="BU75" s="491"/>
      <c r="BV75" s="491"/>
      <c r="BW75" s="491"/>
      <c r="BX75" s="491"/>
      <c r="BY75" s="491"/>
      <c r="EM75" s="466"/>
      <c r="EN75" s="452"/>
      <c r="EO75" s="452"/>
      <c r="EP75" s="452"/>
      <c r="EQ75" s="452"/>
      <c r="ER75" s="457"/>
      <c r="ES75" s="466"/>
      <c r="ET75" s="452"/>
      <c r="EU75" s="452"/>
      <c r="EV75" s="452"/>
      <c r="EW75" s="452"/>
      <c r="EX75" s="452"/>
      <c r="EY75" s="452"/>
      <c r="EZ75" s="457"/>
    </row>
    <row r="76" spans="1:156">
      <c r="A76" s="491"/>
      <c r="B76" s="491"/>
      <c r="C76" s="491"/>
      <c r="D76" s="491"/>
      <c r="E76" s="491"/>
      <c r="F76" s="491"/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  <c r="R76" s="491"/>
      <c r="S76" s="491"/>
      <c r="T76" s="491"/>
      <c r="U76" s="491"/>
      <c r="V76" s="491"/>
      <c r="W76" s="491"/>
      <c r="X76" s="491"/>
      <c r="Y76" s="491"/>
      <c r="Z76" s="491"/>
      <c r="AA76" s="491"/>
      <c r="AB76" s="491"/>
      <c r="AC76" s="491"/>
      <c r="AD76" s="491"/>
      <c r="AE76" s="491"/>
      <c r="AF76" s="491"/>
      <c r="AG76" s="491"/>
      <c r="AH76" s="491"/>
      <c r="AI76" s="491"/>
      <c r="AJ76" s="491"/>
      <c r="AK76" s="491"/>
      <c r="AL76" s="491"/>
      <c r="AM76" s="491"/>
      <c r="AN76" s="491"/>
      <c r="AO76" s="491"/>
      <c r="AP76" s="491"/>
      <c r="AQ76" s="491"/>
      <c r="AR76" s="491"/>
      <c r="AS76" s="491"/>
      <c r="AT76" s="491"/>
      <c r="AU76" s="491"/>
      <c r="AV76" s="491"/>
      <c r="AW76" s="491"/>
      <c r="AX76" s="491"/>
      <c r="AY76" s="491"/>
      <c r="AZ76" s="491"/>
      <c r="BA76" s="491"/>
      <c r="BB76" s="491"/>
      <c r="BC76" s="491"/>
      <c r="BD76" s="491"/>
      <c r="BE76" s="491"/>
      <c r="BF76" s="491"/>
      <c r="BG76" s="491"/>
      <c r="BH76" s="491"/>
      <c r="BI76" s="491"/>
      <c r="BJ76" s="491"/>
      <c r="BK76" s="491"/>
      <c r="BL76" s="491"/>
      <c r="BM76" s="491"/>
      <c r="BN76" s="491"/>
      <c r="BO76" s="491"/>
      <c r="BP76" s="491"/>
      <c r="BQ76" s="491"/>
      <c r="BR76" s="491"/>
      <c r="BS76" s="491"/>
      <c r="BT76" s="491"/>
      <c r="BU76" s="491"/>
      <c r="BV76" s="491"/>
      <c r="BW76" s="491"/>
      <c r="BX76" s="491"/>
      <c r="BY76" s="491"/>
      <c r="EM76" s="463" t="s">
        <v>496</v>
      </c>
      <c r="EN76" s="448"/>
      <c r="EO76" s="448"/>
      <c r="EP76" s="448"/>
      <c r="EQ76" s="448"/>
      <c r="ER76" s="464"/>
      <c r="ES76" s="463" t="s">
        <v>497</v>
      </c>
      <c r="ET76" s="448"/>
      <c r="EU76" s="448"/>
      <c r="EV76" s="448"/>
      <c r="EW76" s="448"/>
      <c r="EX76" s="448"/>
      <c r="EY76" s="448"/>
      <c r="EZ76" s="464"/>
    </row>
    <row r="77" spans="1:156">
      <c r="A77" s="491"/>
      <c r="B77" s="491"/>
      <c r="C77" s="491"/>
      <c r="D77" s="491"/>
      <c r="E77" s="491"/>
      <c r="F77" s="491"/>
      <c r="G77" s="491"/>
      <c r="H77" s="491"/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491"/>
      <c r="AA77" s="491"/>
      <c r="AB77" s="491"/>
      <c r="AC77" s="491"/>
      <c r="AD77" s="491"/>
      <c r="AE77" s="491"/>
      <c r="AF77" s="491"/>
      <c r="AG77" s="491"/>
      <c r="AH77" s="491"/>
      <c r="AI77" s="491"/>
      <c r="AJ77" s="491"/>
      <c r="AK77" s="491"/>
      <c r="AL77" s="491"/>
      <c r="AM77" s="491"/>
      <c r="AN77" s="491"/>
      <c r="AO77" s="491"/>
      <c r="AP77" s="491"/>
      <c r="AQ77" s="491"/>
      <c r="AR77" s="491"/>
      <c r="AS77" s="491"/>
      <c r="AT77" s="491"/>
      <c r="AU77" s="491"/>
      <c r="AV77" s="491"/>
      <c r="AW77" s="491"/>
      <c r="AX77" s="491"/>
      <c r="AY77" s="491"/>
      <c r="AZ77" s="491"/>
      <c r="BA77" s="491"/>
      <c r="BB77" s="491"/>
      <c r="BC77" s="491"/>
      <c r="BD77" s="491"/>
      <c r="BE77" s="491"/>
      <c r="BF77" s="491"/>
      <c r="BG77" s="491"/>
      <c r="BH77" s="491"/>
      <c r="BI77" s="491"/>
      <c r="BJ77" s="491"/>
      <c r="BK77" s="491"/>
      <c r="BL77" s="491"/>
      <c r="BM77" s="491"/>
      <c r="BN77" s="491"/>
      <c r="BO77" s="491"/>
      <c r="BP77" s="491"/>
      <c r="BQ77" s="491"/>
      <c r="BR77" s="491"/>
      <c r="BS77" s="491"/>
      <c r="BT77" s="491"/>
      <c r="BU77" s="491"/>
      <c r="BV77" s="491"/>
      <c r="BW77" s="491"/>
      <c r="BX77" s="491"/>
      <c r="BY77" s="491"/>
      <c r="EM77" s="465"/>
      <c r="EN77" s="633" t="s">
        <v>316</v>
      </c>
      <c r="EO77" s="446"/>
      <c r="EP77" s="446"/>
      <c r="EQ77" s="446"/>
      <c r="ER77" s="449"/>
      <c r="ES77" s="465"/>
      <c r="ET77" s="633" t="s">
        <v>316</v>
      </c>
      <c r="EU77" s="446"/>
      <c r="EV77" s="446"/>
      <c r="EW77" s="446"/>
      <c r="EX77" s="446"/>
      <c r="EY77" s="446"/>
      <c r="EZ77" s="449"/>
    </row>
    <row r="78" spans="1:156">
      <c r="A78" s="491"/>
      <c r="B78" s="491"/>
      <c r="C78" s="491"/>
      <c r="D78" s="491"/>
      <c r="E78" s="491"/>
      <c r="F78" s="491"/>
      <c r="G78" s="491"/>
      <c r="H78" s="491"/>
      <c r="I78" s="491"/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V78" s="491"/>
      <c r="W78" s="491"/>
      <c r="X78" s="491"/>
      <c r="Y78" s="491"/>
      <c r="Z78" s="491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AQ78" s="491"/>
      <c r="AR78" s="491"/>
      <c r="AS78" s="491"/>
      <c r="AT78" s="491"/>
      <c r="AU78" s="491"/>
      <c r="AV78" s="491"/>
      <c r="AW78" s="491"/>
      <c r="AX78" s="491"/>
      <c r="AY78" s="491"/>
      <c r="AZ78" s="491"/>
      <c r="BA78" s="491"/>
      <c r="BB78" s="491"/>
      <c r="BC78" s="491"/>
      <c r="BD78" s="491"/>
      <c r="BE78" s="491"/>
      <c r="BF78" s="491"/>
      <c r="BG78" s="491"/>
      <c r="BH78" s="491"/>
      <c r="BI78" s="491"/>
      <c r="BJ78" s="491"/>
      <c r="BK78" s="491"/>
      <c r="BL78" s="491"/>
      <c r="BM78" s="491"/>
      <c r="BN78" s="491"/>
      <c r="BO78" s="491"/>
      <c r="BP78" s="491"/>
      <c r="BQ78" s="491"/>
      <c r="BR78" s="491"/>
      <c r="BS78" s="491"/>
      <c r="BT78" s="491"/>
      <c r="BU78" s="491"/>
      <c r="BV78" s="491"/>
      <c r="BW78" s="491"/>
      <c r="BX78" s="491"/>
      <c r="BY78" s="491"/>
      <c r="EM78" s="465" t="s">
        <v>341</v>
      </c>
      <c r="EN78" s="446"/>
      <c r="EO78" s="446"/>
      <c r="EP78" s="446"/>
      <c r="EQ78" s="446"/>
      <c r="ER78" s="449"/>
      <c r="ES78" s="465" t="s">
        <v>246</v>
      </c>
      <c r="ET78" s="446" t="s">
        <v>432</v>
      </c>
      <c r="EU78" s="446" t="s">
        <v>603</v>
      </c>
      <c r="EV78" s="446"/>
      <c r="EW78" s="446"/>
      <c r="EX78" s="446"/>
      <c r="EY78" s="446"/>
      <c r="EZ78" s="449"/>
    </row>
    <row r="79" spans="1:156">
      <c r="A79" s="491"/>
      <c r="B79" s="491"/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1"/>
      <c r="X79" s="491"/>
      <c r="Y79" s="491"/>
      <c r="Z79" s="491"/>
      <c r="AA79" s="491"/>
      <c r="AB79" s="491"/>
      <c r="AC79" s="491"/>
      <c r="AD79" s="491"/>
      <c r="AE79" s="491"/>
      <c r="AF79" s="491"/>
      <c r="AG79" s="491"/>
      <c r="AH79" s="491"/>
      <c r="AI79" s="491"/>
      <c r="AJ79" s="491"/>
      <c r="AK79" s="491"/>
      <c r="AL79" s="491"/>
      <c r="AM79" s="491"/>
      <c r="AN79" s="491"/>
      <c r="AO79" s="491"/>
      <c r="AP79" s="491"/>
      <c r="AQ79" s="491"/>
      <c r="AR79" s="491"/>
      <c r="AS79" s="491"/>
      <c r="AT79" s="491"/>
      <c r="AU79" s="491"/>
      <c r="AV79" s="491"/>
      <c r="AW79" s="491"/>
      <c r="AX79" s="491"/>
      <c r="AY79" s="491"/>
      <c r="AZ79" s="491"/>
      <c r="BA79" s="491"/>
      <c r="BB79" s="491"/>
      <c r="BC79" s="491"/>
      <c r="BD79" s="491"/>
      <c r="BE79" s="491"/>
      <c r="BF79" s="491"/>
      <c r="BG79" s="491"/>
      <c r="BH79" s="491"/>
      <c r="BI79" s="491"/>
      <c r="BJ79" s="491"/>
      <c r="BK79" s="491"/>
      <c r="BL79" s="491"/>
      <c r="BM79" s="491"/>
      <c r="BN79" s="491"/>
      <c r="BO79" s="491"/>
      <c r="BP79" s="491"/>
      <c r="BQ79" s="491"/>
      <c r="BR79" s="491"/>
      <c r="BS79" s="491"/>
      <c r="BT79" s="491"/>
      <c r="BU79" s="491"/>
      <c r="BV79" s="491"/>
      <c r="BW79" s="491"/>
      <c r="BX79" s="491"/>
      <c r="BY79" s="491"/>
      <c r="DE79" s="477" t="s">
        <v>246</v>
      </c>
      <c r="DF79" s="477" t="s">
        <v>245</v>
      </c>
      <c r="DG79" s="477" t="s">
        <v>51</v>
      </c>
      <c r="DH79" s="477" t="s">
        <v>139</v>
      </c>
      <c r="DJ79" t="s">
        <v>319</v>
      </c>
      <c r="DK79" t="s">
        <v>320</v>
      </c>
      <c r="DL79" t="s">
        <v>321</v>
      </c>
      <c r="DM79" t="s">
        <v>322</v>
      </c>
      <c r="DN79" t="s">
        <v>323</v>
      </c>
      <c r="EM79" s="465" t="s">
        <v>540</v>
      </c>
      <c r="EN79" s="446"/>
      <c r="EO79" s="446"/>
      <c r="EP79" s="446"/>
      <c r="EQ79" s="446"/>
      <c r="ER79" s="449"/>
      <c r="ES79" s="465">
        <v>1</v>
      </c>
      <c r="ET79" s="446">
        <v>19.5</v>
      </c>
      <c r="EU79" s="446" t="s">
        <v>435</v>
      </c>
      <c r="EV79" s="446">
        <f>ET79</f>
        <v>19.5</v>
      </c>
      <c r="EW79" s="446" t="str">
        <f>LOWER(EU79)</f>
        <v>a</v>
      </c>
      <c r="EX79" s="446"/>
      <c r="EY79" s="446"/>
      <c r="EZ79" s="449"/>
    </row>
    <row r="80" spans="1:156">
      <c r="A80" s="491"/>
      <c r="B80" s="491"/>
      <c r="C80" s="491"/>
      <c r="D80" s="491"/>
      <c r="E80" s="491"/>
      <c r="F80" s="491"/>
      <c r="G80" s="491"/>
      <c r="H80" s="491"/>
      <c r="I80" s="491"/>
      <c r="J80" s="491"/>
      <c r="K80" s="491"/>
      <c r="L80" s="491"/>
      <c r="M80" s="491"/>
      <c r="N80" s="491"/>
      <c r="O80" s="491"/>
      <c r="P80" s="491"/>
      <c r="Q80" s="491"/>
      <c r="R80" s="491"/>
      <c r="S80" s="491"/>
      <c r="T80" s="491"/>
      <c r="U80" s="491"/>
      <c r="V80" s="491"/>
      <c r="W80" s="491"/>
      <c r="X80" s="491"/>
      <c r="Y80" s="491"/>
      <c r="Z80" s="491"/>
      <c r="AA80" s="491"/>
      <c r="AB80" s="491"/>
      <c r="AC80" s="491"/>
      <c r="AD80" s="491"/>
      <c r="AE80" s="491"/>
      <c r="AF80" s="491"/>
      <c r="AG80" s="491"/>
      <c r="AH80" s="491"/>
      <c r="AI80" s="491"/>
      <c r="AJ80" s="491"/>
      <c r="AK80" s="491"/>
      <c r="AL80" s="491"/>
      <c r="AM80" s="491"/>
      <c r="AN80" s="491"/>
      <c r="AO80" s="491"/>
      <c r="AP80" s="491"/>
      <c r="AQ80" s="491"/>
      <c r="AR80" s="491"/>
      <c r="AS80" s="491"/>
      <c r="AT80" s="491"/>
      <c r="AU80" s="491"/>
      <c r="AV80" s="491"/>
      <c r="AW80" s="491"/>
      <c r="AX80" s="491"/>
      <c r="AY80" s="491"/>
      <c r="AZ80" s="491"/>
      <c r="BA80" s="491"/>
      <c r="BB80" s="491"/>
      <c r="BC80" s="491"/>
      <c r="BD80" s="491"/>
      <c r="BE80" s="491"/>
      <c r="BF80" s="491"/>
      <c r="BG80" s="491"/>
      <c r="BH80" s="491"/>
      <c r="BI80" s="491"/>
      <c r="BJ80" s="491"/>
      <c r="BK80" s="491"/>
      <c r="BL80" s="491"/>
      <c r="BM80" s="491"/>
      <c r="BN80" s="491"/>
      <c r="BO80" s="491"/>
      <c r="BP80" s="491"/>
      <c r="BQ80" s="491"/>
      <c r="BR80" s="491"/>
      <c r="BS80" s="491"/>
      <c r="BT80" s="491"/>
      <c r="BU80" s="491"/>
      <c r="BV80" s="491"/>
      <c r="BW80" s="491"/>
      <c r="BX80" s="491"/>
      <c r="BY80" s="491"/>
      <c r="DE80" s="491">
        <v>1</v>
      </c>
      <c r="DF80" s="491">
        <v>1</v>
      </c>
      <c r="DG80" s="491">
        <v>6</v>
      </c>
      <c r="DH80" s="491">
        <v>6</v>
      </c>
      <c r="DJ80">
        <v>5.5</v>
      </c>
      <c r="DK80">
        <v>30</v>
      </c>
      <c r="DL80">
        <v>20</v>
      </c>
      <c r="DM80">
        <v>10</v>
      </c>
      <c r="DN80">
        <v>0</v>
      </c>
      <c r="EM80" s="465" t="s">
        <v>541</v>
      </c>
      <c r="EN80" s="446"/>
      <c r="EO80" s="446"/>
      <c r="EP80" s="446"/>
      <c r="EQ80" s="446"/>
      <c r="ER80" s="449"/>
      <c r="ES80" s="465">
        <v>2</v>
      </c>
      <c r="ET80" s="446">
        <v>19.5</v>
      </c>
      <c r="EU80" s="446" t="s">
        <v>435</v>
      </c>
      <c r="EV80" s="446">
        <f t="shared" ref="EV80:EV89" si="56">ET80</f>
        <v>19.5</v>
      </c>
      <c r="EW80" s="446" t="str">
        <f t="shared" ref="EW80:EW89" si="57">LOWER(EU80)</f>
        <v>a</v>
      </c>
      <c r="EX80" s="446"/>
      <c r="EY80" s="446"/>
      <c r="EZ80" s="449"/>
    </row>
    <row r="81" spans="1:156">
      <c r="A81" s="491"/>
      <c r="B81" s="491"/>
      <c r="C81" s="491"/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491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AQ81" s="491"/>
      <c r="AR81" s="491"/>
      <c r="AS81" s="491"/>
      <c r="AT81" s="491"/>
      <c r="AU81" s="491"/>
      <c r="AV81" s="491"/>
      <c r="AW81" s="491"/>
      <c r="AX81" s="491"/>
      <c r="AY81" s="491"/>
      <c r="AZ81" s="491"/>
      <c r="BA81" s="491"/>
      <c r="BB81" s="491"/>
      <c r="BC81" s="491"/>
      <c r="BD81" s="491"/>
      <c r="BE81" s="491"/>
      <c r="BF81" s="491"/>
      <c r="BG81" s="491"/>
      <c r="BH81" s="491"/>
      <c r="BI81" s="491"/>
      <c r="BJ81" s="491"/>
      <c r="BK81" s="491"/>
      <c r="BL81" s="491"/>
      <c r="BM81" s="491"/>
      <c r="BN81" s="491"/>
      <c r="BO81" s="491"/>
      <c r="BP81" s="491"/>
      <c r="BQ81" s="491"/>
      <c r="BR81" s="491"/>
      <c r="BS81" s="491"/>
      <c r="BT81" s="491"/>
      <c r="BU81" s="491"/>
      <c r="BV81" s="491"/>
      <c r="BW81" s="491"/>
      <c r="BX81" s="491"/>
      <c r="BY81" s="491"/>
      <c r="DE81" s="491">
        <v>1</v>
      </c>
      <c r="DF81" s="491">
        <v>2</v>
      </c>
      <c r="DG81" s="491">
        <v>21</v>
      </c>
      <c r="DH81" s="491">
        <v>21</v>
      </c>
      <c r="DJ81">
        <v>1.08</v>
      </c>
      <c r="DK81">
        <v>24</v>
      </c>
      <c r="DL81">
        <v>16</v>
      </c>
      <c r="DM81">
        <v>8</v>
      </c>
      <c r="DN81">
        <v>0</v>
      </c>
      <c r="EM81" s="465" t="s">
        <v>542</v>
      </c>
      <c r="EN81" s="446"/>
      <c r="EO81" s="446"/>
      <c r="EP81" s="446"/>
      <c r="EQ81" s="446"/>
      <c r="ER81" s="449"/>
      <c r="ES81" s="465">
        <v>3</v>
      </c>
      <c r="ET81" s="446">
        <v>21.5</v>
      </c>
      <c r="EU81" s="446" t="s">
        <v>435</v>
      </c>
      <c r="EV81" s="446">
        <f t="shared" si="56"/>
        <v>21.5</v>
      </c>
      <c r="EW81" s="446" t="str">
        <f t="shared" si="57"/>
        <v>a</v>
      </c>
      <c r="EX81" s="446"/>
      <c r="EY81" s="446"/>
      <c r="EZ81" s="449"/>
    </row>
    <row r="82" spans="1:156">
      <c r="A82" s="491"/>
      <c r="B82" s="491"/>
      <c r="C82" s="491"/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1"/>
      <c r="Y82" s="491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  <c r="AT82" s="491"/>
      <c r="AU82" s="491"/>
      <c r="AV82" s="491"/>
      <c r="AW82" s="491"/>
      <c r="AX82" s="491"/>
      <c r="AY82" s="491"/>
      <c r="AZ82" s="491"/>
      <c r="BA82" s="491"/>
      <c r="BB82" s="491"/>
      <c r="BC82" s="491"/>
      <c r="BD82" s="491"/>
      <c r="BE82" s="491"/>
      <c r="BF82" s="491"/>
      <c r="BG82" s="491"/>
      <c r="BH82" s="491"/>
      <c r="BI82" s="491"/>
      <c r="BJ82" s="491"/>
      <c r="BK82" s="491"/>
      <c r="BL82" s="491"/>
      <c r="BM82" s="491"/>
      <c r="BN82" s="491"/>
      <c r="BO82" s="491"/>
      <c r="BP82" s="491"/>
      <c r="BQ82" s="491"/>
      <c r="BR82" s="491"/>
      <c r="BS82" s="491"/>
      <c r="BT82" s="491"/>
      <c r="BU82" s="491"/>
      <c r="BV82" s="491"/>
      <c r="BW82" s="491"/>
      <c r="BX82" s="491"/>
      <c r="BY82" s="491"/>
      <c r="DE82" s="491">
        <v>1</v>
      </c>
      <c r="DF82" s="491">
        <v>3</v>
      </c>
      <c r="DG82" s="491">
        <v>14</v>
      </c>
      <c r="DH82" s="491">
        <v>44</v>
      </c>
      <c r="DJ82">
        <v>8.4</v>
      </c>
      <c r="DK82">
        <v>28.000000000000004</v>
      </c>
      <c r="DL82">
        <v>14.000000000000002</v>
      </c>
      <c r="DM82">
        <v>14.000000000000002</v>
      </c>
      <c r="DN82">
        <v>0</v>
      </c>
      <c r="EM82" s="465" t="s">
        <v>543</v>
      </c>
      <c r="EN82" s="446"/>
      <c r="EO82" s="446"/>
      <c r="EP82" s="446"/>
      <c r="EQ82" s="446"/>
      <c r="ER82" s="449"/>
      <c r="ES82" s="465">
        <v>4</v>
      </c>
      <c r="ET82" s="446">
        <v>9</v>
      </c>
      <c r="EU82" s="446" t="s">
        <v>490</v>
      </c>
      <c r="EV82" s="446">
        <f t="shared" si="56"/>
        <v>9</v>
      </c>
      <c r="EW82" s="446" t="str">
        <f t="shared" si="57"/>
        <v>bc</v>
      </c>
      <c r="EX82" s="446"/>
      <c r="EY82" s="446"/>
      <c r="EZ82" s="449"/>
    </row>
    <row r="83" spans="1:156">
      <c r="A83" s="491"/>
      <c r="B83" s="491"/>
      <c r="C83" s="491"/>
      <c r="D83" s="491"/>
      <c r="E83" s="491"/>
      <c r="F83" s="491"/>
      <c r="G83" s="491"/>
      <c r="H83" s="491"/>
      <c r="I83" s="491"/>
      <c r="J83" s="491"/>
      <c r="K83" s="491"/>
      <c r="L83" s="491"/>
      <c r="M83" s="491"/>
      <c r="N83" s="491"/>
      <c r="O83" s="491"/>
      <c r="P83" s="491"/>
      <c r="Q83" s="491"/>
      <c r="R83" s="491"/>
      <c r="S83" s="491"/>
      <c r="T83" s="491"/>
      <c r="U83" s="491"/>
      <c r="V83" s="491"/>
      <c r="W83" s="491"/>
      <c r="X83" s="491"/>
      <c r="Y83" s="49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491"/>
      <c r="AR83" s="491"/>
      <c r="AS83" s="491"/>
      <c r="AT83" s="491"/>
      <c r="AU83" s="491"/>
      <c r="AV83" s="491"/>
      <c r="AW83" s="491"/>
      <c r="AX83" s="491"/>
      <c r="AY83" s="491"/>
      <c r="AZ83" s="491"/>
      <c r="BA83" s="491"/>
      <c r="BB83" s="491"/>
      <c r="BC83" s="491"/>
      <c r="BD83" s="491"/>
      <c r="BE83" s="491"/>
      <c r="BF83" s="491"/>
      <c r="BG83" s="491"/>
      <c r="BH83" s="491"/>
      <c r="BI83" s="491"/>
      <c r="BJ83" s="491"/>
      <c r="BK83" s="491"/>
      <c r="BL83" s="491"/>
      <c r="BM83" s="491"/>
      <c r="BN83" s="491"/>
      <c r="BO83" s="491"/>
      <c r="BP83" s="491"/>
      <c r="BQ83" s="491"/>
      <c r="BR83" s="491"/>
      <c r="BS83" s="491"/>
      <c r="BT83" s="491"/>
      <c r="BU83" s="491"/>
      <c r="BV83" s="491"/>
      <c r="BW83" s="491"/>
      <c r="BX83" s="491"/>
      <c r="BY83" s="491"/>
      <c r="DE83" s="491">
        <v>1</v>
      </c>
      <c r="DF83" s="491">
        <v>4</v>
      </c>
      <c r="DG83" s="491">
        <v>28</v>
      </c>
      <c r="DH83" s="491">
        <v>58</v>
      </c>
      <c r="DJ83">
        <v>27.74</v>
      </c>
      <c r="DK83">
        <v>57.999999999999993</v>
      </c>
      <c r="DL83">
        <v>28.000000000000004</v>
      </c>
      <c r="DM83">
        <v>30</v>
      </c>
      <c r="DN83">
        <v>2</v>
      </c>
      <c r="EM83" s="465"/>
      <c r="EN83" s="446"/>
      <c r="EO83" s="446"/>
      <c r="EP83" s="446"/>
      <c r="EQ83" s="446"/>
      <c r="ER83" s="449"/>
      <c r="ES83" s="465">
        <v>5</v>
      </c>
      <c r="ET83" s="446">
        <v>1</v>
      </c>
      <c r="EU83" s="446" t="s">
        <v>608</v>
      </c>
      <c r="EV83" s="446">
        <f t="shared" si="56"/>
        <v>1</v>
      </c>
      <c r="EW83" s="446" t="str">
        <f t="shared" si="57"/>
        <v>bcd</v>
      </c>
      <c r="EX83" s="446"/>
      <c r="EY83" s="446"/>
      <c r="EZ83" s="449"/>
    </row>
    <row r="84" spans="1:156">
      <c r="A84" s="491"/>
      <c r="B84" s="491"/>
      <c r="C84" s="491"/>
      <c r="D84" s="491"/>
      <c r="E84" s="491"/>
      <c r="F84" s="491"/>
      <c r="G84" s="491"/>
      <c r="H84" s="491"/>
      <c r="I84" s="491"/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491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DE84" s="491">
        <v>2</v>
      </c>
      <c r="DF84" s="491">
        <v>1</v>
      </c>
      <c r="DG84" s="491">
        <v>7</v>
      </c>
      <c r="DH84" s="491">
        <v>7</v>
      </c>
      <c r="DJ84">
        <v>3.18</v>
      </c>
      <c r="DK84">
        <v>24</v>
      </c>
      <c r="DL84">
        <v>16</v>
      </c>
      <c r="DM84">
        <v>8</v>
      </c>
      <c r="DN84">
        <v>0</v>
      </c>
      <c r="EM84" s="465" t="s">
        <v>544</v>
      </c>
      <c r="EN84" s="446"/>
      <c r="EO84" s="446"/>
      <c r="EP84" s="446"/>
      <c r="EQ84" s="446"/>
      <c r="ER84" s="449"/>
      <c r="ES84" s="465">
        <v>6</v>
      </c>
      <c r="ET84" s="446">
        <v>20</v>
      </c>
      <c r="EU84" s="446" t="s">
        <v>435</v>
      </c>
      <c r="EV84" s="446">
        <f t="shared" si="56"/>
        <v>20</v>
      </c>
      <c r="EW84" s="446" t="str">
        <f t="shared" si="57"/>
        <v>a</v>
      </c>
      <c r="EX84" s="446"/>
      <c r="EY84" s="446"/>
      <c r="EZ84" s="449"/>
    </row>
    <row r="85" spans="1:156">
      <c r="A85" s="491"/>
      <c r="B85" s="491"/>
      <c r="C85" s="491"/>
      <c r="D85" s="491"/>
      <c r="E85" s="491"/>
      <c r="F85" s="491"/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491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DE85" s="491">
        <v>2</v>
      </c>
      <c r="DF85" s="491">
        <v>2</v>
      </c>
      <c r="DG85" s="491">
        <v>29</v>
      </c>
      <c r="DH85" s="491">
        <v>29</v>
      </c>
      <c r="DJ85">
        <v>68.8</v>
      </c>
      <c r="DK85">
        <v>86</v>
      </c>
      <c r="DL85">
        <v>26</v>
      </c>
      <c r="DM85">
        <v>34</v>
      </c>
      <c r="DN85">
        <v>24</v>
      </c>
      <c r="EM85" s="465"/>
      <c r="EN85" s="446"/>
      <c r="EO85" s="446"/>
      <c r="EP85" s="446"/>
      <c r="EQ85" s="446"/>
      <c r="ER85" s="449"/>
      <c r="ES85" s="465">
        <v>7</v>
      </c>
      <c r="ET85" s="446">
        <v>9.5</v>
      </c>
      <c r="EU85" s="446" t="s">
        <v>437</v>
      </c>
      <c r="EV85" s="446">
        <f t="shared" si="56"/>
        <v>9.5</v>
      </c>
      <c r="EW85" s="446" t="str">
        <f t="shared" si="57"/>
        <v>b</v>
      </c>
      <c r="EX85" s="446"/>
      <c r="EY85" s="446"/>
      <c r="EZ85" s="449"/>
    </row>
    <row r="86" spans="1:156">
      <c r="A86" s="491"/>
      <c r="B86" s="491"/>
      <c r="C86" s="491"/>
      <c r="D86" s="491"/>
      <c r="E86" s="491"/>
      <c r="F86" s="491"/>
      <c r="G86" s="491"/>
      <c r="H86" s="491"/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DE86" s="491">
        <v>2</v>
      </c>
      <c r="DF86" s="491">
        <v>3</v>
      </c>
      <c r="DG86" s="491">
        <v>1</v>
      </c>
      <c r="DH86" s="491">
        <v>31</v>
      </c>
      <c r="DJ86">
        <v>8.08</v>
      </c>
      <c r="DK86">
        <v>46</v>
      </c>
      <c r="DL86">
        <v>20</v>
      </c>
      <c r="DM86">
        <v>24</v>
      </c>
      <c r="DN86">
        <v>2</v>
      </c>
      <c r="EM86" s="465" t="s">
        <v>347</v>
      </c>
      <c r="EN86" s="446"/>
      <c r="EO86" s="446"/>
      <c r="EP86" s="446"/>
      <c r="EQ86" s="446"/>
      <c r="ER86" s="449"/>
      <c r="ES86" s="465">
        <v>8</v>
      </c>
      <c r="ET86" s="446">
        <v>0.5</v>
      </c>
      <c r="EU86" s="446" t="s">
        <v>488</v>
      </c>
      <c r="EV86" s="446">
        <f t="shared" si="56"/>
        <v>0.5</v>
      </c>
      <c r="EW86" s="446" t="str">
        <f t="shared" si="57"/>
        <v>cd</v>
      </c>
      <c r="EX86" s="446"/>
      <c r="EY86" s="446"/>
      <c r="EZ86" s="449"/>
    </row>
    <row r="87" spans="1:156">
      <c r="A87" s="491"/>
      <c r="B87" s="491"/>
      <c r="C87" s="491"/>
      <c r="D87" s="491"/>
      <c r="E87" s="491"/>
      <c r="F87" s="491"/>
      <c r="G87" s="491"/>
      <c r="H87" s="491"/>
      <c r="I87" s="491"/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DE87" s="491">
        <v>2</v>
      </c>
      <c r="DF87" s="491">
        <v>4</v>
      </c>
      <c r="DG87" s="491">
        <v>22</v>
      </c>
      <c r="DH87" s="491">
        <v>52</v>
      </c>
      <c r="DJ87">
        <v>4.18</v>
      </c>
      <c r="DK87">
        <v>30</v>
      </c>
      <c r="DL87">
        <v>16</v>
      </c>
      <c r="DM87">
        <v>12</v>
      </c>
      <c r="DN87">
        <v>2</v>
      </c>
      <c r="EM87" s="465" t="s">
        <v>348</v>
      </c>
      <c r="EN87" s="446"/>
      <c r="EO87" s="446"/>
      <c r="EP87" s="446"/>
      <c r="EQ87" s="446"/>
      <c r="ER87" s="449"/>
      <c r="ES87" s="465">
        <v>9</v>
      </c>
      <c r="ET87" s="446">
        <v>0</v>
      </c>
      <c r="EU87" s="446" t="s">
        <v>489</v>
      </c>
      <c r="EV87" s="446">
        <f t="shared" si="56"/>
        <v>0</v>
      </c>
      <c r="EW87" s="446" t="str">
        <f t="shared" si="57"/>
        <v>d</v>
      </c>
      <c r="EX87" s="446"/>
      <c r="EY87" s="446"/>
      <c r="EZ87" s="449"/>
    </row>
    <row r="88" spans="1:156">
      <c r="A88" s="491"/>
      <c r="B88" s="491"/>
      <c r="C88" s="491"/>
      <c r="D88" s="491"/>
      <c r="E88" s="491"/>
      <c r="F88" s="491"/>
      <c r="G88" s="491"/>
      <c r="H88" s="491"/>
      <c r="I88" s="491"/>
      <c r="J88" s="491"/>
      <c r="K88" s="491"/>
      <c r="L88" s="491"/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1"/>
      <c r="BD88" s="491"/>
      <c r="BE88" s="491"/>
      <c r="BF88" s="491"/>
      <c r="BG88" s="491"/>
      <c r="BH88" s="491"/>
      <c r="BI88" s="491"/>
      <c r="BJ88" s="491"/>
      <c r="BK88" s="491"/>
      <c r="BL88" s="491"/>
      <c r="BM88" s="491"/>
      <c r="BN88" s="491"/>
      <c r="BO88" s="491"/>
      <c r="BP88" s="491"/>
      <c r="BQ88" s="491"/>
      <c r="BR88" s="491"/>
      <c r="BS88" s="491"/>
      <c r="BT88" s="491"/>
      <c r="BU88" s="491"/>
      <c r="BV88" s="491"/>
      <c r="BW88" s="491"/>
      <c r="BX88" s="491"/>
      <c r="BY88" s="491"/>
      <c r="DE88" s="491">
        <v>3</v>
      </c>
      <c r="DF88" s="491">
        <v>1</v>
      </c>
      <c r="DG88" s="491">
        <v>11</v>
      </c>
      <c r="DH88" s="491">
        <v>11</v>
      </c>
      <c r="DJ88">
        <v>1.7</v>
      </c>
      <c r="DK88">
        <v>22</v>
      </c>
      <c r="DL88">
        <v>12</v>
      </c>
      <c r="DM88">
        <v>10</v>
      </c>
      <c r="DN88">
        <v>0</v>
      </c>
      <c r="EM88" s="465" t="s">
        <v>545</v>
      </c>
      <c r="EN88" s="446"/>
      <c r="EO88" s="446"/>
      <c r="EP88" s="446"/>
      <c r="EQ88" s="446"/>
      <c r="ER88" s="449"/>
      <c r="ES88" s="465">
        <v>10</v>
      </c>
      <c r="ET88" s="446">
        <v>6</v>
      </c>
      <c r="EU88" s="446" t="s">
        <v>608</v>
      </c>
      <c r="EV88" s="446">
        <f t="shared" si="56"/>
        <v>6</v>
      </c>
      <c r="EW88" s="446" t="str">
        <f t="shared" si="57"/>
        <v>bcd</v>
      </c>
      <c r="EX88" s="446"/>
      <c r="EY88" s="446"/>
      <c r="EZ88" s="449"/>
    </row>
    <row r="89" spans="1:156">
      <c r="A89" s="491"/>
      <c r="B89" s="491"/>
      <c r="C89" s="491"/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DE89" s="491">
        <v>3</v>
      </c>
      <c r="DF89" s="491">
        <v>2</v>
      </c>
      <c r="DG89" s="491">
        <v>27</v>
      </c>
      <c r="DH89" s="491">
        <v>27</v>
      </c>
      <c r="DJ89">
        <v>31.56</v>
      </c>
      <c r="DK89">
        <v>52</v>
      </c>
      <c r="DL89">
        <v>28.000000000000004</v>
      </c>
      <c r="DM89">
        <v>22</v>
      </c>
      <c r="DN89">
        <v>2</v>
      </c>
      <c r="EM89" s="465" t="s">
        <v>546</v>
      </c>
      <c r="EN89" s="446"/>
      <c r="EO89" s="446"/>
      <c r="EP89" s="446"/>
      <c r="EQ89" s="446"/>
      <c r="ER89" s="449"/>
      <c r="ES89" s="465">
        <v>11</v>
      </c>
      <c r="ET89" s="446">
        <v>0.5</v>
      </c>
      <c r="EU89" s="446" t="s">
        <v>488</v>
      </c>
      <c r="EV89" s="446">
        <f t="shared" si="56"/>
        <v>0.5</v>
      </c>
      <c r="EW89" s="446" t="str">
        <f t="shared" si="57"/>
        <v>cd</v>
      </c>
      <c r="EX89" s="446"/>
      <c r="EY89" s="446"/>
      <c r="EZ89" s="449"/>
    </row>
    <row r="90" spans="1:156">
      <c r="A90" s="491"/>
      <c r="B90" s="491"/>
      <c r="C90" s="491"/>
      <c r="D90" s="491"/>
      <c r="E90" s="491"/>
      <c r="F90" s="491"/>
      <c r="G90" s="491"/>
      <c r="H90" s="491"/>
      <c r="I90" s="491"/>
      <c r="J90" s="491"/>
      <c r="K90" s="491"/>
      <c r="L90" s="491"/>
      <c r="M90" s="491"/>
      <c r="N90" s="491"/>
      <c r="O90" s="491"/>
      <c r="P90" s="491"/>
      <c r="Q90" s="491"/>
      <c r="R90" s="491"/>
      <c r="S90" s="491"/>
      <c r="T90" s="491"/>
      <c r="U90" s="491"/>
      <c r="V90" s="491"/>
      <c r="W90" s="491"/>
      <c r="X90" s="491"/>
      <c r="Y90" s="491"/>
      <c r="Z90" s="491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DE90" s="491">
        <v>3</v>
      </c>
      <c r="DF90" s="491">
        <v>3</v>
      </c>
      <c r="DG90" s="491">
        <v>3</v>
      </c>
      <c r="DH90" s="491">
        <v>33</v>
      </c>
      <c r="DJ90">
        <v>3.16</v>
      </c>
      <c r="DK90">
        <v>34</v>
      </c>
      <c r="DL90">
        <v>20</v>
      </c>
      <c r="DM90">
        <v>14.000000000000002</v>
      </c>
      <c r="DN90">
        <v>0</v>
      </c>
      <c r="EM90" s="465"/>
      <c r="EN90" s="446"/>
      <c r="EO90" s="446"/>
      <c r="EP90" s="446"/>
      <c r="EQ90" s="446"/>
      <c r="ER90" s="449"/>
      <c r="ES90" s="630" t="s">
        <v>438</v>
      </c>
      <c r="ET90" s="446"/>
      <c r="EU90" s="446"/>
      <c r="EV90" s="586" t="s">
        <v>491</v>
      </c>
      <c r="EW90" s="446"/>
      <c r="EX90" s="446"/>
      <c r="EY90" s="446"/>
      <c r="EZ90" s="449"/>
    </row>
    <row r="91" spans="1:156">
      <c r="A91" s="491"/>
      <c r="B91" s="491"/>
      <c r="C91" s="491"/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DE91" s="491">
        <v>3</v>
      </c>
      <c r="DF91" s="491">
        <v>4</v>
      </c>
      <c r="DG91" s="491">
        <v>30</v>
      </c>
      <c r="DH91" s="491">
        <v>60</v>
      </c>
      <c r="DJ91">
        <v>19.5</v>
      </c>
      <c r="DK91">
        <v>44</v>
      </c>
      <c r="DL91">
        <v>26</v>
      </c>
      <c r="DM91">
        <v>18</v>
      </c>
      <c r="DN91">
        <v>0</v>
      </c>
      <c r="EM91" s="465" t="s">
        <v>529</v>
      </c>
      <c r="EN91" s="446"/>
      <c r="EO91" s="446"/>
      <c r="EP91" s="446"/>
      <c r="EQ91" s="446"/>
      <c r="ER91" s="449"/>
      <c r="ES91" s="630" t="s">
        <v>439</v>
      </c>
      <c r="EV91">
        <v>8.9</v>
      </c>
      <c r="EZ91" s="449"/>
    </row>
    <row r="92" spans="1:156">
      <c r="A92" s="491"/>
      <c r="B92" s="491"/>
      <c r="C92" s="491"/>
      <c r="D92" s="491"/>
      <c r="E92" s="491"/>
      <c r="F92" s="491"/>
      <c r="G92" s="491"/>
      <c r="H92" s="491"/>
      <c r="I92" s="491"/>
      <c r="J92" s="491"/>
      <c r="K92" s="491"/>
      <c r="L92" s="491"/>
      <c r="M92" s="491"/>
      <c r="N92" s="491"/>
      <c r="O92" s="491"/>
      <c r="P92" s="491"/>
      <c r="Q92" s="491"/>
      <c r="R92" s="491"/>
      <c r="S92" s="491"/>
      <c r="T92" s="491"/>
      <c r="U92" s="491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491"/>
      <c r="AS92" s="491"/>
      <c r="AT92" s="491"/>
      <c r="AU92" s="491"/>
      <c r="AV92" s="491"/>
      <c r="AW92" s="491"/>
      <c r="AX92" s="491"/>
      <c r="AY92" s="491"/>
      <c r="AZ92" s="491"/>
      <c r="BA92" s="491"/>
      <c r="BB92" s="491"/>
      <c r="BC92" s="491"/>
      <c r="BD92" s="491"/>
      <c r="BE92" s="491"/>
      <c r="BF92" s="491"/>
      <c r="BG92" s="491"/>
      <c r="BH92" s="491"/>
      <c r="BI92" s="491"/>
      <c r="BJ92" s="491"/>
      <c r="BK92" s="491"/>
      <c r="BL92" s="491"/>
      <c r="BM92" s="491"/>
      <c r="BN92" s="491"/>
      <c r="BO92" s="491"/>
      <c r="BP92" s="491"/>
      <c r="BQ92" s="491"/>
      <c r="BR92" s="491"/>
      <c r="BS92" s="491"/>
      <c r="BT92" s="491"/>
      <c r="BU92" s="491"/>
      <c r="BV92" s="491"/>
      <c r="BW92" s="491"/>
      <c r="BX92" s="491"/>
      <c r="BY92" s="491"/>
      <c r="DE92" s="491">
        <v>4</v>
      </c>
      <c r="DF92" s="491">
        <v>1</v>
      </c>
      <c r="DG92" s="491">
        <v>2</v>
      </c>
      <c r="DH92" s="491">
        <v>2</v>
      </c>
      <c r="DJ92">
        <v>2</v>
      </c>
      <c r="DK92">
        <v>4</v>
      </c>
      <c r="DL92">
        <v>4</v>
      </c>
      <c r="DM92">
        <v>0</v>
      </c>
      <c r="DN92">
        <v>0</v>
      </c>
      <c r="EM92" s="465"/>
      <c r="EN92" s="446"/>
      <c r="EO92" s="446"/>
      <c r="EP92" s="446"/>
      <c r="EQ92" s="446"/>
      <c r="ER92" s="449"/>
      <c r="EZ92" s="449"/>
    </row>
    <row r="93" spans="1:156">
      <c r="A93" s="491"/>
      <c r="B93" s="491"/>
      <c r="C93" s="491"/>
      <c r="D93" s="491"/>
      <c r="E93" s="491"/>
      <c r="F93" s="491"/>
      <c r="G93" s="491"/>
      <c r="H93" s="491"/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491"/>
      <c r="AJ93" s="491"/>
      <c r="AK93" s="491"/>
      <c r="AL93" s="491"/>
      <c r="AM93" s="491"/>
      <c r="AN93" s="491"/>
      <c r="AO93" s="491"/>
      <c r="AP93" s="491"/>
      <c r="AQ93" s="491"/>
      <c r="AR93" s="491"/>
      <c r="AS93" s="491"/>
      <c r="AT93" s="491"/>
      <c r="AU93" s="491"/>
      <c r="AV93" s="491"/>
      <c r="AW93" s="491"/>
      <c r="AX93" s="491"/>
      <c r="AY93" s="491"/>
      <c r="AZ93" s="491"/>
      <c r="BA93" s="491"/>
      <c r="BB93" s="491"/>
      <c r="BC93" s="491"/>
      <c r="BD93" s="491"/>
      <c r="BE93" s="491"/>
      <c r="BF93" s="491"/>
      <c r="BG93" s="491"/>
      <c r="BH93" s="491"/>
      <c r="BI93" s="491"/>
      <c r="BJ93" s="491"/>
      <c r="BK93" s="491"/>
      <c r="BL93" s="491"/>
      <c r="BM93" s="491"/>
      <c r="BN93" s="491"/>
      <c r="BO93" s="491"/>
      <c r="BP93" s="491"/>
      <c r="BQ93" s="491"/>
      <c r="BR93" s="491"/>
      <c r="BS93" s="491"/>
      <c r="BT93" s="491"/>
      <c r="BU93" s="491"/>
      <c r="BV93" s="491"/>
      <c r="BW93" s="491"/>
      <c r="BX93" s="491"/>
      <c r="BY93" s="491"/>
      <c r="DE93" s="491">
        <v>4</v>
      </c>
      <c r="DF93" s="491">
        <v>2</v>
      </c>
      <c r="DG93" s="491">
        <v>24</v>
      </c>
      <c r="DH93" s="491">
        <v>24</v>
      </c>
      <c r="DJ93">
        <v>2.84</v>
      </c>
      <c r="DK93">
        <v>14.000000000000002</v>
      </c>
      <c r="DL93">
        <v>12</v>
      </c>
      <c r="DM93">
        <v>0</v>
      </c>
      <c r="DN93">
        <v>2</v>
      </c>
      <c r="EM93" s="465" t="s">
        <v>498</v>
      </c>
      <c r="EN93" s="446"/>
      <c r="EO93" s="446"/>
      <c r="EP93" s="446"/>
      <c r="EQ93" s="446"/>
      <c r="ER93" s="449"/>
      <c r="EZ93" s="449"/>
    </row>
    <row r="94" spans="1:156">
      <c r="A94" s="491"/>
      <c r="B94" s="491"/>
      <c r="C94" s="491"/>
      <c r="D94" s="491"/>
      <c r="E94" s="491"/>
      <c r="F94" s="491"/>
      <c r="G94" s="491"/>
      <c r="H94" s="491"/>
      <c r="I94" s="491"/>
      <c r="J94" s="491"/>
      <c r="K94" s="491"/>
      <c r="L94" s="491"/>
      <c r="M94" s="491"/>
      <c r="N94" s="491"/>
      <c r="O94" s="491"/>
      <c r="P94" s="491"/>
      <c r="Q94" s="491"/>
      <c r="R94" s="491"/>
      <c r="S94" s="491"/>
      <c r="T94" s="491"/>
      <c r="U94" s="491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491"/>
      <c r="AJ94" s="491"/>
      <c r="AK94" s="491"/>
      <c r="AL94" s="491"/>
      <c r="AM94" s="491"/>
      <c r="AN94" s="491"/>
      <c r="AO94" s="491"/>
      <c r="AP94" s="491"/>
      <c r="AQ94" s="491"/>
      <c r="AR94" s="491"/>
      <c r="AS94" s="491"/>
      <c r="AT94" s="491"/>
      <c r="AU94" s="491"/>
      <c r="AV94" s="491"/>
      <c r="AW94" s="491"/>
      <c r="AX94" s="491"/>
      <c r="AY94" s="491"/>
      <c r="AZ94" s="491"/>
      <c r="BA94" s="491"/>
      <c r="BB94" s="491"/>
      <c r="BC94" s="491"/>
      <c r="BD94" s="491"/>
      <c r="BE94" s="491"/>
      <c r="BF94" s="491"/>
      <c r="BG94" s="491"/>
      <c r="BH94" s="491"/>
      <c r="BI94" s="491"/>
      <c r="BJ94" s="491"/>
      <c r="BK94" s="491"/>
      <c r="BL94" s="491"/>
      <c r="BM94" s="491"/>
      <c r="BN94" s="491"/>
      <c r="BO94" s="491"/>
      <c r="BP94" s="491"/>
      <c r="BQ94" s="491"/>
      <c r="BR94" s="491"/>
      <c r="BS94" s="491"/>
      <c r="BT94" s="491"/>
      <c r="BU94" s="491"/>
      <c r="BV94" s="491"/>
      <c r="BW94" s="491"/>
      <c r="BX94" s="491"/>
      <c r="BY94" s="491"/>
      <c r="DE94" s="491">
        <v>4</v>
      </c>
      <c r="DF94" s="491">
        <v>3</v>
      </c>
      <c r="DG94" s="491">
        <v>11</v>
      </c>
      <c r="DH94" s="491">
        <v>41</v>
      </c>
      <c r="DJ94">
        <v>6.9</v>
      </c>
      <c r="DK94">
        <v>12</v>
      </c>
      <c r="DL94">
        <v>6</v>
      </c>
      <c r="DM94">
        <v>6</v>
      </c>
      <c r="DN94">
        <v>0</v>
      </c>
      <c r="EM94" s="465"/>
      <c r="EN94" s="446"/>
      <c r="EO94" s="446"/>
      <c r="EP94" s="446"/>
      <c r="EQ94" s="446"/>
      <c r="ER94" s="449"/>
      <c r="ES94" s="465" t="s">
        <v>596</v>
      </c>
      <c r="ET94" s="446"/>
      <c r="EU94" s="446"/>
      <c r="EV94" s="446"/>
      <c r="EW94" s="446"/>
      <c r="EX94" s="446"/>
      <c r="EY94" s="446"/>
      <c r="EZ94" s="449"/>
    </row>
    <row r="95" spans="1:156">
      <c r="A95" s="491"/>
      <c r="B95" s="491"/>
      <c r="C95" s="491"/>
      <c r="D95" s="491"/>
      <c r="E95" s="491"/>
      <c r="F95" s="491"/>
      <c r="G95" s="491"/>
      <c r="H95" s="491"/>
      <c r="I95" s="491"/>
      <c r="J95" s="491"/>
      <c r="K95" s="491"/>
      <c r="L95" s="491"/>
      <c r="M95" s="491"/>
      <c r="N95" s="491"/>
      <c r="O95" s="491"/>
      <c r="P95" s="491"/>
      <c r="Q95" s="491"/>
      <c r="R95" s="491"/>
      <c r="S95" s="491"/>
      <c r="T95" s="491"/>
      <c r="U95" s="491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491"/>
      <c r="AJ95" s="491"/>
      <c r="AK95" s="491"/>
      <c r="AL95" s="491"/>
      <c r="AM95" s="491"/>
      <c r="AN95" s="491"/>
      <c r="AO95" s="491"/>
      <c r="AP95" s="491"/>
      <c r="AQ95" s="491"/>
      <c r="AR95" s="491"/>
      <c r="AS95" s="491"/>
      <c r="AT95" s="491"/>
      <c r="AU95" s="491"/>
      <c r="AV95" s="491"/>
      <c r="AW95" s="491"/>
      <c r="AX95" s="491"/>
      <c r="AY95" s="491"/>
      <c r="AZ95" s="491"/>
      <c r="BA95" s="491"/>
      <c r="BB95" s="491"/>
      <c r="BC95" s="491"/>
      <c r="BD95" s="491"/>
      <c r="BE95" s="491"/>
      <c r="BF95" s="491"/>
      <c r="BG95" s="491"/>
      <c r="BH95" s="491"/>
      <c r="BI95" s="491"/>
      <c r="BJ95" s="491"/>
      <c r="BK95" s="491"/>
      <c r="BL95" s="491"/>
      <c r="BM95" s="491"/>
      <c r="BN95" s="491"/>
      <c r="BO95" s="491"/>
      <c r="BP95" s="491"/>
      <c r="BQ95" s="491"/>
      <c r="BR95" s="491"/>
      <c r="BS95" s="491"/>
      <c r="BT95" s="491"/>
      <c r="BU95" s="491"/>
      <c r="BV95" s="491"/>
      <c r="BW95" s="491"/>
      <c r="BX95" s="491"/>
      <c r="BY95" s="491"/>
      <c r="DE95" s="491">
        <v>4</v>
      </c>
      <c r="DF95" s="491">
        <v>4</v>
      </c>
      <c r="DG95" s="491">
        <v>26</v>
      </c>
      <c r="DH95" s="491">
        <v>56</v>
      </c>
      <c r="DJ95">
        <v>1.7</v>
      </c>
      <c r="DK95">
        <v>16</v>
      </c>
      <c r="DL95">
        <v>14.000000000000002</v>
      </c>
      <c r="DM95">
        <v>2</v>
      </c>
      <c r="DN95">
        <v>0</v>
      </c>
      <c r="EM95" s="465" t="s">
        <v>531</v>
      </c>
      <c r="EN95" s="446"/>
      <c r="EO95" s="446"/>
      <c r="EP95" s="446"/>
      <c r="EQ95" s="446"/>
      <c r="ER95" s="449"/>
      <c r="ES95" s="465" t="s">
        <v>597</v>
      </c>
      <c r="ET95" s="446"/>
      <c r="EU95" s="446"/>
      <c r="EV95" s="446"/>
      <c r="EW95" s="446"/>
      <c r="EX95" s="446"/>
      <c r="EY95" s="446"/>
      <c r="EZ95" s="449"/>
    </row>
    <row r="96" spans="1:156">
      <c r="A96" s="491"/>
      <c r="B96" s="491"/>
      <c r="C96" s="491"/>
      <c r="D96" s="491"/>
      <c r="E96" s="491"/>
      <c r="F96" s="491"/>
      <c r="G96" s="491"/>
      <c r="H96" s="491"/>
      <c r="I96" s="491"/>
      <c r="J96" s="491"/>
      <c r="K96" s="491"/>
      <c r="L96" s="491"/>
      <c r="M96" s="491"/>
      <c r="N96" s="491"/>
      <c r="O96" s="491"/>
      <c r="P96" s="491"/>
      <c r="Q96" s="491"/>
      <c r="R96" s="491"/>
      <c r="S96" s="491"/>
      <c r="T96" s="491"/>
      <c r="U96" s="491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491"/>
      <c r="AJ96" s="491"/>
      <c r="AK96" s="491"/>
      <c r="AL96" s="491"/>
      <c r="AM96" s="491"/>
      <c r="AN96" s="491"/>
      <c r="AO96" s="491"/>
      <c r="AP96" s="491"/>
      <c r="AQ96" s="491"/>
      <c r="AR96" s="491"/>
      <c r="AS96" s="491"/>
      <c r="AT96" s="491"/>
      <c r="AU96" s="491"/>
      <c r="AV96" s="491"/>
      <c r="AW96" s="491"/>
      <c r="AX96" s="491"/>
      <c r="AY96" s="491"/>
      <c r="AZ96" s="491"/>
      <c r="BA96" s="491"/>
      <c r="BB96" s="491"/>
      <c r="BC96" s="491"/>
      <c r="BD96" s="491"/>
      <c r="BE96" s="491"/>
      <c r="BF96" s="491"/>
      <c r="BG96" s="491"/>
      <c r="BH96" s="491"/>
      <c r="BI96" s="491"/>
      <c r="BJ96" s="491"/>
      <c r="BK96" s="491"/>
      <c r="BL96" s="491"/>
      <c r="BM96" s="491"/>
      <c r="BN96" s="491"/>
      <c r="BO96" s="491"/>
      <c r="BP96" s="491"/>
      <c r="BQ96" s="491"/>
      <c r="BR96" s="491"/>
      <c r="BS96" s="491"/>
      <c r="BT96" s="491"/>
      <c r="BU96" s="491"/>
      <c r="BV96" s="491"/>
      <c r="BW96" s="491"/>
      <c r="BX96" s="491"/>
      <c r="BY96" s="491"/>
      <c r="DE96" s="491">
        <v>5</v>
      </c>
      <c r="DF96" s="491">
        <v>1</v>
      </c>
      <c r="DG96" s="491">
        <v>5</v>
      </c>
      <c r="DH96" s="491">
        <v>5</v>
      </c>
      <c r="DJ96">
        <v>0</v>
      </c>
      <c r="DK96">
        <v>0</v>
      </c>
      <c r="DL96">
        <v>0</v>
      </c>
      <c r="DM96">
        <v>0</v>
      </c>
      <c r="DN96">
        <v>0</v>
      </c>
      <c r="EM96" s="465" t="s">
        <v>547</v>
      </c>
      <c r="EN96" s="446"/>
      <c r="EO96" s="446"/>
      <c r="EP96" s="446"/>
      <c r="EQ96" s="446"/>
      <c r="ER96" s="449"/>
      <c r="ES96" s="465" t="s">
        <v>591</v>
      </c>
      <c r="ET96" s="446"/>
      <c r="EU96" s="446"/>
      <c r="EV96" s="446"/>
      <c r="EW96" s="446"/>
      <c r="EX96" s="446"/>
      <c r="EY96" s="446"/>
      <c r="EZ96" s="449"/>
    </row>
    <row r="97" spans="1:156">
      <c r="A97" s="491"/>
      <c r="B97" s="491"/>
      <c r="C97" s="491"/>
      <c r="D97" s="491"/>
      <c r="E97" s="491"/>
      <c r="F97" s="491"/>
      <c r="G97" s="491"/>
      <c r="H97" s="491"/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491"/>
      <c r="AJ97" s="491"/>
      <c r="AK97" s="491"/>
      <c r="AL97" s="491"/>
      <c r="AM97" s="491"/>
      <c r="AN97" s="491"/>
      <c r="AO97" s="491"/>
      <c r="AP97" s="491"/>
      <c r="AQ97" s="491"/>
      <c r="AR97" s="491"/>
      <c r="AS97" s="491"/>
      <c r="AT97" s="491"/>
      <c r="AU97" s="491"/>
      <c r="AV97" s="491"/>
      <c r="AW97" s="491"/>
      <c r="AX97" s="491"/>
      <c r="AY97" s="491"/>
      <c r="AZ97" s="491"/>
      <c r="BA97" s="491"/>
      <c r="BB97" s="491"/>
      <c r="BC97" s="491"/>
      <c r="BD97" s="491"/>
      <c r="BE97" s="491"/>
      <c r="BF97" s="491"/>
      <c r="BG97" s="491"/>
      <c r="BH97" s="491"/>
      <c r="BI97" s="491"/>
      <c r="BJ97" s="491"/>
      <c r="BK97" s="491"/>
      <c r="BL97" s="491"/>
      <c r="BM97" s="491"/>
      <c r="BN97" s="491"/>
      <c r="BO97" s="491"/>
      <c r="BP97" s="491"/>
      <c r="BQ97" s="491"/>
      <c r="BR97" s="491"/>
      <c r="BS97" s="491"/>
      <c r="BT97" s="491"/>
      <c r="BU97" s="491"/>
      <c r="BV97" s="491"/>
      <c r="BW97" s="491"/>
      <c r="BX97" s="491"/>
      <c r="BY97" s="491"/>
      <c r="DE97" s="491">
        <v>5</v>
      </c>
      <c r="DF97" s="491">
        <v>2</v>
      </c>
      <c r="DG97" s="491">
        <v>28</v>
      </c>
      <c r="DH97" s="491">
        <v>28</v>
      </c>
      <c r="DJ97">
        <v>1.8</v>
      </c>
      <c r="DK97">
        <v>6</v>
      </c>
      <c r="DL97">
        <v>4</v>
      </c>
      <c r="DM97">
        <v>2</v>
      </c>
      <c r="DN97">
        <v>0</v>
      </c>
      <c r="EM97" s="465" t="s">
        <v>548</v>
      </c>
      <c r="EN97" s="446"/>
      <c r="EO97" s="446"/>
      <c r="EP97" s="446"/>
      <c r="EQ97" s="446"/>
      <c r="ER97" s="449"/>
      <c r="ES97" s="465" t="s">
        <v>493</v>
      </c>
      <c r="ET97" s="446"/>
      <c r="EU97" s="446"/>
      <c r="EV97" s="446"/>
      <c r="EW97" s="446"/>
      <c r="EX97" s="446"/>
      <c r="EY97" s="446"/>
      <c r="EZ97" s="449"/>
    </row>
    <row r="98" spans="1:156">
      <c r="A98" s="491"/>
      <c r="B98" s="491"/>
      <c r="C98" s="491"/>
      <c r="D98" s="491"/>
      <c r="E98" s="491"/>
      <c r="F98" s="491"/>
      <c r="G98" s="491"/>
      <c r="H98" s="491"/>
      <c r="I98" s="491"/>
      <c r="J98" s="491"/>
      <c r="K98" s="491"/>
      <c r="L98" s="491"/>
      <c r="M98" s="491"/>
      <c r="N98" s="491"/>
      <c r="O98" s="491"/>
      <c r="P98" s="491"/>
      <c r="Q98" s="491"/>
      <c r="R98" s="491"/>
      <c r="S98" s="491"/>
      <c r="T98" s="491"/>
      <c r="U98" s="491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491"/>
      <c r="AJ98" s="491"/>
      <c r="AK98" s="491"/>
      <c r="AL98" s="491"/>
      <c r="AM98" s="491"/>
      <c r="AN98" s="491"/>
      <c r="AO98" s="491"/>
      <c r="AP98" s="491"/>
      <c r="AQ98" s="491"/>
      <c r="AR98" s="491"/>
      <c r="AS98" s="491"/>
      <c r="AT98" s="491"/>
      <c r="AU98" s="491"/>
      <c r="AV98" s="491"/>
      <c r="AW98" s="491"/>
      <c r="AX98" s="491"/>
      <c r="AY98" s="491"/>
      <c r="AZ98" s="491"/>
      <c r="BA98" s="491"/>
      <c r="BB98" s="491"/>
      <c r="BC98" s="491"/>
      <c r="BD98" s="491"/>
      <c r="BE98" s="491"/>
      <c r="BF98" s="491"/>
      <c r="BG98" s="491"/>
      <c r="BH98" s="491"/>
      <c r="BI98" s="491"/>
      <c r="BJ98" s="491"/>
      <c r="BK98" s="491"/>
      <c r="BL98" s="491"/>
      <c r="BM98" s="491"/>
      <c r="BN98" s="491"/>
      <c r="BO98" s="491"/>
      <c r="BP98" s="491"/>
      <c r="BQ98" s="491"/>
      <c r="BR98" s="491"/>
      <c r="BS98" s="491"/>
      <c r="BT98" s="491"/>
      <c r="BU98" s="491"/>
      <c r="BV98" s="491"/>
      <c r="BW98" s="491"/>
      <c r="BX98" s="491"/>
      <c r="BY98" s="491"/>
      <c r="DE98" s="491">
        <v>5</v>
      </c>
      <c r="DF98" s="491">
        <v>3</v>
      </c>
      <c r="DG98" s="491">
        <v>15</v>
      </c>
      <c r="DH98" s="491">
        <v>45</v>
      </c>
      <c r="DJ98">
        <v>0</v>
      </c>
      <c r="DK98">
        <v>0</v>
      </c>
      <c r="DL98">
        <v>0</v>
      </c>
      <c r="DM98">
        <v>0</v>
      </c>
      <c r="DN98">
        <v>0</v>
      </c>
      <c r="EM98" s="465" t="s">
        <v>549</v>
      </c>
      <c r="EN98" s="446"/>
      <c r="EO98" s="446"/>
      <c r="EP98" s="446"/>
      <c r="EQ98" s="446"/>
      <c r="ER98" s="449"/>
      <c r="ES98" s="465" t="s">
        <v>431</v>
      </c>
      <c r="ET98" s="446"/>
      <c r="EU98" s="446"/>
      <c r="EV98" s="446"/>
      <c r="EW98" s="446"/>
      <c r="EX98" s="446"/>
      <c r="EY98" s="446"/>
      <c r="EZ98" s="449"/>
    </row>
    <row r="99" spans="1:156">
      <c r="A99" s="491"/>
      <c r="B99" s="491"/>
      <c r="C99" s="491"/>
      <c r="D99" s="491"/>
      <c r="E99" s="491"/>
      <c r="F99" s="491"/>
      <c r="G99" s="491"/>
      <c r="H99" s="491"/>
      <c r="I99" s="491"/>
      <c r="J99" s="491"/>
      <c r="K99" s="491"/>
      <c r="L99" s="491"/>
      <c r="M99" s="491"/>
      <c r="N99" s="491"/>
      <c r="O99" s="491"/>
      <c r="P99" s="491"/>
      <c r="Q99" s="491"/>
      <c r="R99" s="491"/>
      <c r="S99" s="491"/>
      <c r="T99" s="491"/>
      <c r="U99" s="491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491"/>
      <c r="AJ99" s="491"/>
      <c r="AK99" s="491"/>
      <c r="AL99" s="491"/>
      <c r="AM99" s="491"/>
      <c r="AN99" s="491"/>
      <c r="AO99" s="491"/>
      <c r="AP99" s="491"/>
      <c r="AQ99" s="491"/>
      <c r="AR99" s="491"/>
      <c r="AS99" s="491"/>
      <c r="AT99" s="491"/>
      <c r="AU99" s="491"/>
      <c r="AV99" s="491"/>
      <c r="AW99" s="491"/>
      <c r="AX99" s="491"/>
      <c r="AY99" s="491"/>
      <c r="AZ99" s="491"/>
      <c r="BA99" s="491"/>
      <c r="BB99" s="491"/>
      <c r="BC99" s="491"/>
      <c r="BD99" s="491"/>
      <c r="BE99" s="491"/>
      <c r="BF99" s="491"/>
      <c r="BG99" s="491"/>
      <c r="BH99" s="491"/>
      <c r="BI99" s="491"/>
      <c r="BJ99" s="491"/>
      <c r="BK99" s="491"/>
      <c r="BL99" s="491"/>
      <c r="BM99" s="491"/>
      <c r="BN99" s="491"/>
      <c r="BO99" s="491"/>
      <c r="BP99" s="491"/>
      <c r="BQ99" s="491"/>
      <c r="BR99" s="491"/>
      <c r="BS99" s="491"/>
      <c r="BT99" s="491"/>
      <c r="BU99" s="491"/>
      <c r="BV99" s="491"/>
      <c r="BW99" s="491"/>
      <c r="BX99" s="491"/>
      <c r="BY99" s="491"/>
      <c r="DE99" s="491">
        <v>5</v>
      </c>
      <c r="DF99" s="491">
        <v>4</v>
      </c>
      <c r="DG99" s="491">
        <v>23</v>
      </c>
      <c r="DH99" s="491">
        <v>53</v>
      </c>
      <c r="DJ99">
        <v>0</v>
      </c>
      <c r="DK99">
        <v>0</v>
      </c>
      <c r="DL99">
        <v>0</v>
      </c>
      <c r="DM99">
        <v>0</v>
      </c>
      <c r="DN99">
        <v>0</v>
      </c>
      <c r="EM99" s="465" t="s">
        <v>550</v>
      </c>
      <c r="EN99" s="446"/>
      <c r="EO99" s="446"/>
      <c r="EP99" s="446"/>
      <c r="EQ99" s="446"/>
      <c r="ER99" s="449"/>
      <c r="ES99" s="465"/>
      <c r="ET99" s="446"/>
      <c r="EU99" s="446"/>
      <c r="EV99" s="446"/>
      <c r="EW99" s="446"/>
      <c r="EX99" s="446"/>
      <c r="EY99" s="446"/>
      <c r="EZ99" s="449"/>
    </row>
    <row r="100" spans="1:156">
      <c r="E100" s="491"/>
      <c r="F100" s="491"/>
      <c r="G100" s="491"/>
      <c r="H100" s="491"/>
      <c r="I100" s="491"/>
      <c r="J100" s="491"/>
      <c r="K100" s="491"/>
      <c r="L100" s="491"/>
      <c r="M100" s="491"/>
      <c r="N100" s="491"/>
      <c r="O100" s="491"/>
      <c r="P100" s="491"/>
      <c r="Q100" s="491"/>
      <c r="R100" s="491"/>
      <c r="S100" s="491"/>
      <c r="T100" s="491"/>
      <c r="U100" s="491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491"/>
      <c r="AJ100" s="491"/>
      <c r="AK100" s="491"/>
      <c r="AL100" s="491"/>
      <c r="AM100" s="491"/>
      <c r="AN100" s="491"/>
      <c r="AO100" s="491"/>
      <c r="AP100" s="491"/>
      <c r="AQ100" s="491"/>
      <c r="AR100" s="491"/>
      <c r="AS100" s="491"/>
      <c r="AT100" s="491"/>
      <c r="AU100" s="491"/>
      <c r="AV100" s="491"/>
      <c r="AW100" s="491"/>
      <c r="AX100" s="491"/>
      <c r="AY100" s="491"/>
      <c r="AZ100" s="491"/>
      <c r="BA100" s="491"/>
      <c r="BB100" s="491"/>
      <c r="BC100" s="491"/>
      <c r="BD100" s="491"/>
      <c r="BE100" s="491"/>
      <c r="BF100" s="491"/>
      <c r="BG100" s="491"/>
      <c r="BH100" s="491"/>
      <c r="BI100" s="491"/>
      <c r="BJ100" s="491"/>
      <c r="BK100" s="491"/>
      <c r="BL100" s="491"/>
      <c r="BM100" s="491"/>
      <c r="BN100" s="491"/>
      <c r="BO100" s="491"/>
      <c r="BP100" s="491"/>
      <c r="BQ100" s="491"/>
      <c r="BR100" s="491"/>
      <c r="BS100" s="491"/>
      <c r="BT100" s="491"/>
      <c r="BU100" s="491"/>
      <c r="BV100" s="491"/>
      <c r="BW100" s="491"/>
      <c r="BX100" s="491"/>
      <c r="BY100" s="491"/>
      <c r="DE100" s="491">
        <v>6</v>
      </c>
      <c r="DF100" s="491">
        <v>1</v>
      </c>
      <c r="DG100" s="491">
        <v>10</v>
      </c>
      <c r="DH100" s="491">
        <v>10</v>
      </c>
      <c r="DJ100">
        <v>0.48</v>
      </c>
      <c r="DK100">
        <v>22</v>
      </c>
      <c r="DL100">
        <v>14.000000000000002</v>
      </c>
      <c r="DM100">
        <v>8</v>
      </c>
      <c r="DN100">
        <v>0</v>
      </c>
      <c r="EM100" s="465" t="s">
        <v>551</v>
      </c>
      <c r="EN100" s="446"/>
      <c r="EO100" s="446"/>
      <c r="EP100" s="446"/>
      <c r="EQ100" s="446"/>
      <c r="ER100" s="449"/>
      <c r="ES100" s="465"/>
      <c r="ET100" s="446"/>
      <c r="EU100" s="446"/>
      <c r="EV100" s="446"/>
      <c r="EW100" s="446"/>
      <c r="EX100" s="446"/>
      <c r="EY100" s="446"/>
      <c r="EZ100" s="449"/>
    </row>
    <row r="101" spans="1:156">
      <c r="E101" s="491"/>
      <c r="F101" s="491"/>
      <c r="G101" s="491"/>
      <c r="H101" s="491"/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491"/>
      <c r="AJ101" s="491"/>
      <c r="AK101" s="491"/>
      <c r="AL101" s="491"/>
      <c r="AM101" s="491"/>
      <c r="AN101" s="491"/>
      <c r="AO101" s="491"/>
      <c r="AP101" s="491"/>
      <c r="AQ101" s="491"/>
      <c r="AR101" s="491"/>
      <c r="AS101" s="491"/>
      <c r="AT101" s="491"/>
      <c r="AU101" s="491"/>
      <c r="AV101" s="491"/>
      <c r="AW101" s="491"/>
      <c r="AX101" s="491"/>
      <c r="AY101" s="491"/>
      <c r="AZ101" s="491"/>
      <c r="BA101" s="491"/>
      <c r="BB101" s="491"/>
      <c r="BC101" s="491"/>
      <c r="BD101" s="491"/>
      <c r="BE101" s="491"/>
      <c r="BF101" s="491"/>
      <c r="BG101" s="491"/>
      <c r="BH101" s="491"/>
      <c r="BI101" s="491"/>
      <c r="BJ101" s="491"/>
      <c r="BK101" s="491"/>
      <c r="BL101" s="491"/>
      <c r="BM101" s="491"/>
      <c r="BN101" s="491"/>
      <c r="BO101" s="491"/>
      <c r="BP101" s="491"/>
      <c r="BQ101" s="491"/>
      <c r="BR101" s="491"/>
      <c r="BS101" s="491"/>
      <c r="BT101" s="491"/>
      <c r="BU101" s="491"/>
      <c r="BV101" s="491"/>
      <c r="BW101" s="491"/>
      <c r="BX101" s="491"/>
      <c r="BY101" s="491"/>
      <c r="DE101" s="491">
        <v>6</v>
      </c>
      <c r="DF101" s="491">
        <v>2</v>
      </c>
      <c r="DG101" s="491">
        <v>26</v>
      </c>
      <c r="DH101" s="491">
        <v>26</v>
      </c>
      <c r="DJ101">
        <v>44.7</v>
      </c>
      <c r="DK101">
        <v>68</v>
      </c>
      <c r="DL101">
        <v>32</v>
      </c>
      <c r="DM101">
        <v>22</v>
      </c>
      <c r="DN101">
        <v>14.000000000000002</v>
      </c>
      <c r="EM101" s="465" t="s">
        <v>552</v>
      </c>
      <c r="EN101" s="446"/>
      <c r="EO101" s="446"/>
      <c r="EP101" s="446"/>
      <c r="EQ101" s="446"/>
      <c r="ER101" s="449"/>
      <c r="ES101" s="465"/>
      <c r="ET101" s="446"/>
      <c r="EU101" s="446"/>
      <c r="EV101" s="446"/>
      <c r="EW101" s="446"/>
      <c r="EX101" s="446"/>
      <c r="EY101" s="446"/>
      <c r="EZ101" s="449"/>
    </row>
    <row r="102" spans="1:156">
      <c r="E102" s="491"/>
      <c r="F102" s="491"/>
      <c r="G102" s="491"/>
      <c r="H102" s="491"/>
      <c r="I102" s="491"/>
      <c r="J102" s="491"/>
      <c r="K102" s="491"/>
      <c r="L102" s="491"/>
      <c r="M102" s="491"/>
      <c r="N102" s="491"/>
      <c r="O102" s="491"/>
      <c r="P102" s="491"/>
      <c r="Q102" s="491"/>
      <c r="R102" s="491"/>
      <c r="S102" s="491"/>
      <c r="T102" s="491"/>
      <c r="U102" s="491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491"/>
      <c r="AJ102" s="491"/>
      <c r="AK102" s="491"/>
      <c r="AL102" s="491"/>
      <c r="AM102" s="491"/>
      <c r="AN102" s="491"/>
      <c r="AO102" s="491"/>
      <c r="AP102" s="491"/>
      <c r="AQ102" s="491"/>
      <c r="AR102" s="491"/>
      <c r="AS102" s="491"/>
      <c r="AT102" s="491"/>
      <c r="AU102" s="491"/>
      <c r="AV102" s="491"/>
      <c r="AW102" s="491"/>
      <c r="AX102" s="491"/>
      <c r="AY102" s="491"/>
      <c r="AZ102" s="491"/>
      <c r="BA102" s="491"/>
      <c r="BB102" s="491"/>
      <c r="BC102" s="491"/>
      <c r="BD102" s="491"/>
      <c r="BE102" s="491"/>
      <c r="BF102" s="491"/>
      <c r="BG102" s="491"/>
      <c r="BH102" s="491"/>
      <c r="BI102" s="491"/>
      <c r="BJ102" s="491"/>
      <c r="BK102" s="491"/>
      <c r="BL102" s="491"/>
      <c r="BM102" s="491"/>
      <c r="BN102" s="491"/>
      <c r="BO102" s="491"/>
      <c r="BP102" s="491"/>
      <c r="BQ102" s="491"/>
      <c r="BR102" s="491"/>
      <c r="BS102" s="491"/>
      <c r="BT102" s="491"/>
      <c r="BU102" s="491"/>
      <c r="BV102" s="491"/>
      <c r="BW102" s="491"/>
      <c r="BX102" s="491"/>
      <c r="BY102" s="491"/>
      <c r="DE102" s="491">
        <v>6</v>
      </c>
      <c r="DF102" s="491">
        <v>3</v>
      </c>
      <c r="DG102" s="491">
        <v>4</v>
      </c>
      <c r="DH102" s="491">
        <v>34</v>
      </c>
      <c r="DJ102">
        <v>0.96</v>
      </c>
      <c r="DK102">
        <v>20</v>
      </c>
      <c r="DL102">
        <v>4</v>
      </c>
      <c r="DM102">
        <v>14.000000000000002</v>
      </c>
      <c r="DN102">
        <v>2</v>
      </c>
      <c r="EM102" s="465" t="s">
        <v>360</v>
      </c>
      <c r="EN102" s="446"/>
      <c r="EO102" s="446"/>
      <c r="EP102" s="446"/>
      <c r="EQ102" s="446"/>
      <c r="ER102" s="449"/>
      <c r="ES102" s="465"/>
      <c r="ET102" s="446"/>
      <c r="EU102" s="446"/>
      <c r="EV102" s="446"/>
      <c r="EW102" s="446"/>
      <c r="EX102" s="446"/>
      <c r="EY102" s="446"/>
      <c r="EZ102" s="449"/>
    </row>
    <row r="103" spans="1:156">
      <c r="E103" s="491"/>
      <c r="F103" s="491"/>
      <c r="G103" s="491"/>
      <c r="H103" s="491"/>
      <c r="I103" s="491"/>
      <c r="J103" s="491"/>
      <c r="K103" s="491"/>
      <c r="L103" s="491"/>
      <c r="M103" s="491"/>
      <c r="N103" s="491"/>
      <c r="O103" s="491"/>
      <c r="P103" s="491"/>
      <c r="Q103" s="491"/>
      <c r="R103" s="491"/>
      <c r="S103" s="491"/>
      <c r="T103" s="491"/>
      <c r="U103" s="491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491"/>
      <c r="AJ103" s="491"/>
      <c r="AK103" s="491"/>
      <c r="AL103" s="491"/>
      <c r="AM103" s="491"/>
      <c r="AN103" s="491"/>
      <c r="AO103" s="491"/>
      <c r="AP103" s="491"/>
      <c r="AQ103" s="491"/>
      <c r="AR103" s="491"/>
      <c r="AS103" s="491"/>
      <c r="AT103" s="491"/>
      <c r="AU103" s="491"/>
      <c r="AV103" s="491"/>
      <c r="AW103" s="491"/>
      <c r="AX103" s="491"/>
      <c r="AY103" s="491"/>
      <c r="AZ103" s="491"/>
      <c r="BA103" s="491"/>
      <c r="BB103" s="491"/>
      <c r="BC103" s="491"/>
      <c r="BD103" s="491"/>
      <c r="BE103" s="491"/>
      <c r="BF103" s="491"/>
      <c r="BG103" s="491"/>
      <c r="BH103" s="491"/>
      <c r="BI103" s="491"/>
      <c r="BJ103" s="491"/>
      <c r="BK103" s="491"/>
      <c r="BL103" s="491"/>
      <c r="BM103" s="491"/>
      <c r="BN103" s="491"/>
      <c r="BO103" s="491"/>
      <c r="BP103" s="491"/>
      <c r="BQ103" s="491"/>
      <c r="BR103" s="491"/>
      <c r="BS103" s="491"/>
      <c r="BT103" s="491"/>
      <c r="BU103" s="491"/>
      <c r="BV103" s="491"/>
      <c r="BW103" s="491"/>
      <c r="BX103" s="491"/>
      <c r="BY103" s="491"/>
      <c r="DE103" s="491">
        <v>6</v>
      </c>
      <c r="DF103" s="491">
        <v>4</v>
      </c>
      <c r="DG103" s="491">
        <v>19</v>
      </c>
      <c r="DH103" s="491">
        <v>49</v>
      </c>
      <c r="DJ103">
        <v>6.92</v>
      </c>
      <c r="DK103">
        <v>68</v>
      </c>
      <c r="DL103">
        <v>30</v>
      </c>
      <c r="DM103">
        <v>20</v>
      </c>
      <c r="DN103">
        <v>18</v>
      </c>
      <c r="EM103" s="465" t="s">
        <v>553</v>
      </c>
      <c r="EN103" s="446"/>
      <c r="EO103" s="446"/>
      <c r="EP103" s="446"/>
      <c r="EQ103" s="446"/>
      <c r="ER103" s="449"/>
      <c r="ES103" s="465"/>
      <c r="ET103" s="446"/>
      <c r="EU103" s="446"/>
      <c r="EV103" s="446"/>
      <c r="EW103" s="446"/>
      <c r="EX103" s="446"/>
      <c r="EY103" s="446"/>
      <c r="EZ103" s="449"/>
    </row>
    <row r="104" spans="1:156">
      <c r="E104" s="491"/>
      <c r="F104" s="491"/>
      <c r="G104" s="491"/>
      <c r="H104" s="491"/>
      <c r="I104" s="491"/>
      <c r="J104" s="491"/>
      <c r="K104" s="491"/>
      <c r="L104" s="491"/>
      <c r="M104" s="491"/>
      <c r="N104" s="491"/>
      <c r="O104" s="491"/>
      <c r="P104" s="491"/>
      <c r="Q104" s="491"/>
      <c r="R104" s="491"/>
      <c r="S104" s="491"/>
      <c r="T104" s="491"/>
      <c r="U104" s="491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491"/>
      <c r="AJ104" s="491"/>
      <c r="AK104" s="491"/>
      <c r="AL104" s="491"/>
      <c r="AM104" s="491"/>
      <c r="AN104" s="491"/>
      <c r="AO104" s="491"/>
      <c r="AP104" s="491"/>
      <c r="AQ104" s="491"/>
      <c r="AR104" s="491"/>
      <c r="AS104" s="491"/>
      <c r="AT104" s="491"/>
      <c r="AU104" s="491"/>
      <c r="AV104" s="491"/>
      <c r="AW104" s="491"/>
      <c r="AX104" s="491"/>
      <c r="AY104" s="491"/>
      <c r="AZ104" s="491"/>
      <c r="BA104" s="491"/>
      <c r="BB104" s="491"/>
      <c r="BC104" s="491"/>
      <c r="BD104" s="491"/>
      <c r="BE104" s="491"/>
      <c r="BF104" s="491"/>
      <c r="BG104" s="491"/>
      <c r="BH104" s="491"/>
      <c r="BI104" s="491"/>
      <c r="BJ104" s="491"/>
      <c r="BK104" s="491"/>
      <c r="BL104" s="491"/>
      <c r="BM104" s="491"/>
      <c r="BN104" s="491"/>
      <c r="BO104" s="491"/>
      <c r="BP104" s="491"/>
      <c r="BQ104" s="491"/>
      <c r="BR104" s="491"/>
      <c r="BS104" s="491"/>
      <c r="BT104" s="491"/>
      <c r="BU104" s="491"/>
      <c r="BV104" s="491"/>
      <c r="BW104" s="491"/>
      <c r="BX104" s="491"/>
      <c r="BY104" s="491"/>
      <c r="DE104" s="491">
        <v>7</v>
      </c>
      <c r="DF104" s="491">
        <v>1</v>
      </c>
      <c r="DG104" s="491">
        <v>9</v>
      </c>
      <c r="DH104" s="491">
        <v>9</v>
      </c>
      <c r="DJ104">
        <v>0.06</v>
      </c>
      <c r="DK104">
        <v>2</v>
      </c>
      <c r="DL104">
        <v>2</v>
      </c>
      <c r="DM104">
        <v>0</v>
      </c>
      <c r="DN104">
        <v>0</v>
      </c>
      <c r="EM104" s="465" t="s">
        <v>554</v>
      </c>
      <c r="EN104" s="446"/>
      <c r="EO104" s="446"/>
      <c r="EP104" s="446"/>
      <c r="EQ104" s="446"/>
      <c r="ER104" s="449"/>
      <c r="ES104" s="465"/>
      <c r="ET104" s="446"/>
      <c r="EU104" s="446"/>
      <c r="EV104" s="446"/>
      <c r="EW104" s="446"/>
      <c r="EX104" s="446"/>
      <c r="EY104" s="446"/>
      <c r="EZ104" s="449"/>
    </row>
    <row r="105" spans="1:156" ht="15" thickBot="1">
      <c r="E105" s="491"/>
      <c r="F105" s="491"/>
      <c r="DE105" s="491">
        <v>7</v>
      </c>
      <c r="DF105" s="491">
        <v>2</v>
      </c>
      <c r="DG105" s="491">
        <v>25</v>
      </c>
      <c r="DH105" s="491">
        <v>25</v>
      </c>
      <c r="DJ105">
        <v>28.7</v>
      </c>
      <c r="DK105">
        <v>48</v>
      </c>
      <c r="DL105">
        <v>28.000000000000004</v>
      </c>
      <c r="DM105">
        <v>20</v>
      </c>
      <c r="DN105">
        <v>0</v>
      </c>
      <c r="EM105" s="466"/>
      <c r="EN105" s="452"/>
      <c r="EO105" s="452"/>
      <c r="EP105" s="452"/>
      <c r="EQ105" s="452"/>
      <c r="ER105" s="457"/>
      <c r="ES105" s="466"/>
      <c r="ET105" s="452"/>
      <c r="EU105" s="452"/>
      <c r="EV105" s="452"/>
      <c r="EW105" s="452"/>
      <c r="EX105" s="452"/>
      <c r="EY105" s="452"/>
      <c r="EZ105" s="457"/>
    </row>
    <row r="106" spans="1:156">
      <c r="DE106" s="491">
        <v>7</v>
      </c>
      <c r="DF106" s="491">
        <v>3</v>
      </c>
      <c r="DG106" s="491">
        <v>2</v>
      </c>
      <c r="DH106" s="491">
        <v>32</v>
      </c>
      <c r="DJ106">
        <v>0.82</v>
      </c>
      <c r="DK106">
        <v>18</v>
      </c>
      <c r="DL106">
        <v>8</v>
      </c>
      <c r="DM106">
        <v>10</v>
      </c>
      <c r="DN106">
        <v>0</v>
      </c>
      <c r="EM106" s="463" t="s">
        <v>555</v>
      </c>
      <c r="EN106" s="448"/>
      <c r="EO106" s="448"/>
      <c r="EP106" s="448"/>
      <c r="EQ106" s="448"/>
      <c r="ER106" s="464"/>
      <c r="ES106" s="463" t="s">
        <v>598</v>
      </c>
      <c r="ET106" s="448"/>
      <c r="EU106" s="448"/>
      <c r="EV106" s="448"/>
      <c r="EW106" s="448"/>
      <c r="EX106" s="448"/>
      <c r="EY106" s="448"/>
      <c r="EZ106" s="464"/>
    </row>
    <row r="107" spans="1:156">
      <c r="DE107" s="491">
        <v>7</v>
      </c>
      <c r="DF107" s="491">
        <v>4</v>
      </c>
      <c r="DG107" s="491">
        <v>17</v>
      </c>
      <c r="DH107" s="491">
        <v>47</v>
      </c>
      <c r="DJ107">
        <v>0</v>
      </c>
      <c r="DK107">
        <v>0</v>
      </c>
      <c r="DL107">
        <v>0</v>
      </c>
      <c r="DM107">
        <v>0</v>
      </c>
      <c r="DN107">
        <v>0</v>
      </c>
      <c r="EM107" s="465"/>
      <c r="EN107" s="633" t="s">
        <v>317</v>
      </c>
      <c r="EO107" s="446"/>
      <c r="EP107" s="446"/>
      <c r="EQ107" s="446"/>
      <c r="ER107" s="449"/>
      <c r="ES107" s="465"/>
      <c r="ET107" s="633" t="s">
        <v>317</v>
      </c>
      <c r="EU107" s="446"/>
      <c r="EV107" s="446"/>
      <c r="EW107" s="446"/>
      <c r="EX107" s="446"/>
      <c r="EY107" s="446"/>
      <c r="EZ107" s="449"/>
    </row>
    <row r="108" spans="1:156">
      <c r="DE108" s="491">
        <v>8</v>
      </c>
      <c r="DF108" s="491">
        <v>1</v>
      </c>
      <c r="DG108" s="491">
        <v>13</v>
      </c>
      <c r="DH108" s="491">
        <v>13</v>
      </c>
      <c r="DJ108">
        <v>0.06</v>
      </c>
      <c r="DK108">
        <v>4</v>
      </c>
      <c r="DL108">
        <v>2</v>
      </c>
      <c r="DM108">
        <v>0</v>
      </c>
      <c r="DN108">
        <v>2</v>
      </c>
      <c r="EM108" s="465" t="s">
        <v>487</v>
      </c>
      <c r="EN108" s="446"/>
      <c r="EO108" s="446"/>
      <c r="EP108" s="446"/>
      <c r="EQ108" s="446"/>
      <c r="ER108" s="449"/>
      <c r="ES108" s="465" t="s">
        <v>246</v>
      </c>
      <c r="ET108" s="446" t="s">
        <v>432</v>
      </c>
      <c r="EU108" s="446" t="s">
        <v>603</v>
      </c>
      <c r="EV108" s="446"/>
      <c r="EW108" s="446"/>
      <c r="EX108" s="446"/>
      <c r="EY108" s="446"/>
      <c r="EZ108" s="449"/>
    </row>
    <row r="109" spans="1:156">
      <c r="DE109" s="491">
        <v>8</v>
      </c>
      <c r="DF109" s="491">
        <v>2</v>
      </c>
      <c r="DG109" s="491">
        <v>22</v>
      </c>
      <c r="DH109" s="491">
        <v>22</v>
      </c>
      <c r="DJ109">
        <v>0</v>
      </c>
      <c r="DK109">
        <v>0</v>
      </c>
      <c r="DL109">
        <v>0</v>
      </c>
      <c r="DM109">
        <v>0</v>
      </c>
      <c r="DN109">
        <v>0</v>
      </c>
      <c r="EM109" s="465" t="s">
        <v>556</v>
      </c>
      <c r="EN109" s="446"/>
      <c r="EO109" s="446"/>
      <c r="EP109" s="446"/>
      <c r="EQ109" s="446"/>
      <c r="ER109" s="449"/>
      <c r="ES109" s="465">
        <v>1</v>
      </c>
      <c r="ET109" s="446">
        <v>0.39290000000000003</v>
      </c>
      <c r="EU109" s="446" t="s">
        <v>435</v>
      </c>
      <c r="EV109" s="638">
        <f t="shared" ref="EV109:EV118" si="58">100*(SIN(ET109)*SIN(ET109))</f>
        <v>14.658870864080145</v>
      </c>
      <c r="EW109" s="446" t="str">
        <f t="shared" ref="EW109:EW118" si="59">LOWER(EU109)</f>
        <v>a</v>
      </c>
      <c r="EX109" s="446"/>
      <c r="EY109" s="446"/>
      <c r="EZ109" s="449"/>
    </row>
    <row r="110" spans="1:156">
      <c r="DE110" s="491">
        <v>8</v>
      </c>
      <c r="DF110" s="491">
        <v>3</v>
      </c>
      <c r="DG110" s="491">
        <v>9</v>
      </c>
      <c r="DH110" s="491">
        <v>39</v>
      </c>
      <c r="DJ110">
        <v>0</v>
      </c>
      <c r="DK110">
        <v>0</v>
      </c>
      <c r="DL110">
        <v>0</v>
      </c>
      <c r="DM110">
        <v>0</v>
      </c>
      <c r="DN110">
        <v>0</v>
      </c>
      <c r="EM110" s="465" t="s">
        <v>557</v>
      </c>
      <c r="EN110" s="446"/>
      <c r="EO110" s="446"/>
      <c r="EP110" s="446"/>
      <c r="EQ110" s="446"/>
      <c r="ER110" s="449"/>
      <c r="ES110" s="465">
        <v>2</v>
      </c>
      <c r="ET110" s="446">
        <v>0.44379999999999997</v>
      </c>
      <c r="EU110" s="446" t="s">
        <v>435</v>
      </c>
      <c r="EV110" s="638">
        <f t="shared" si="58"/>
        <v>18.436240786418896</v>
      </c>
      <c r="EW110" s="446" t="str">
        <f t="shared" si="59"/>
        <v>a</v>
      </c>
      <c r="EX110" s="446"/>
      <c r="EY110" s="446"/>
      <c r="EZ110" s="449"/>
    </row>
    <row r="111" spans="1:156">
      <c r="DE111" s="491">
        <v>8</v>
      </c>
      <c r="DF111" s="491">
        <v>4</v>
      </c>
      <c r="DG111" s="491">
        <v>27</v>
      </c>
      <c r="DH111" s="491">
        <v>57</v>
      </c>
      <c r="DJ111">
        <v>0</v>
      </c>
      <c r="DK111">
        <v>0</v>
      </c>
      <c r="DL111">
        <v>0</v>
      </c>
      <c r="DM111">
        <v>0</v>
      </c>
      <c r="DN111">
        <v>0</v>
      </c>
      <c r="EM111" s="465" t="s">
        <v>558</v>
      </c>
      <c r="EN111" s="446"/>
      <c r="EO111" s="446"/>
      <c r="EP111" s="446"/>
      <c r="EQ111" s="446"/>
      <c r="ER111" s="449"/>
      <c r="ES111" s="465">
        <v>3</v>
      </c>
      <c r="ET111" s="446">
        <v>0.40789999999999998</v>
      </c>
      <c r="EU111" s="446" t="s">
        <v>435</v>
      </c>
      <c r="EV111" s="638">
        <f t="shared" si="58"/>
        <v>15.735700321895859</v>
      </c>
      <c r="EW111" s="446" t="str">
        <f t="shared" si="59"/>
        <v>a</v>
      </c>
      <c r="EX111" s="446"/>
      <c r="EY111" s="446"/>
      <c r="EZ111" s="449"/>
    </row>
    <row r="112" spans="1:156">
      <c r="DE112" s="491">
        <v>9</v>
      </c>
      <c r="DF112" s="491">
        <v>1</v>
      </c>
      <c r="DG112" s="491">
        <v>12</v>
      </c>
      <c r="DH112" s="491">
        <v>12</v>
      </c>
      <c r="DJ112">
        <v>0</v>
      </c>
      <c r="DK112">
        <v>0</v>
      </c>
      <c r="DL112">
        <v>0</v>
      </c>
      <c r="DM112">
        <v>0</v>
      </c>
      <c r="DN112">
        <v>0</v>
      </c>
      <c r="EM112" s="465" t="s">
        <v>559</v>
      </c>
      <c r="EN112" s="446"/>
      <c r="EO112" s="446"/>
      <c r="EP112" s="446"/>
      <c r="EQ112" s="446"/>
      <c r="ER112" s="449"/>
      <c r="ES112" s="465">
        <v>4</v>
      </c>
      <c r="ET112" s="446">
        <v>9.7299999999999998E-2</v>
      </c>
      <c r="EU112" s="446" t="s">
        <v>490</v>
      </c>
      <c r="EV112" s="638">
        <f t="shared" si="58"/>
        <v>0.94374511611585699</v>
      </c>
      <c r="EW112" s="446" t="str">
        <f t="shared" si="59"/>
        <v>bc</v>
      </c>
      <c r="EX112" s="446"/>
      <c r="EY112" s="446"/>
      <c r="EZ112" s="449"/>
    </row>
    <row r="113" spans="109:156">
      <c r="DE113" s="491">
        <v>9</v>
      </c>
      <c r="DF113" s="491">
        <v>2</v>
      </c>
      <c r="DG113" s="491">
        <v>23</v>
      </c>
      <c r="DH113" s="491">
        <v>23</v>
      </c>
      <c r="DJ113">
        <v>0</v>
      </c>
      <c r="DK113">
        <v>0</v>
      </c>
      <c r="DL113">
        <v>0</v>
      </c>
      <c r="DM113">
        <v>0</v>
      </c>
      <c r="DN113">
        <v>0</v>
      </c>
      <c r="EM113" s="465"/>
      <c r="EN113" s="446"/>
      <c r="EO113" s="446"/>
      <c r="EP113" s="446"/>
      <c r="EQ113" s="446"/>
      <c r="ER113" s="449"/>
      <c r="ES113" s="465">
        <v>5</v>
      </c>
      <c r="ET113" s="446">
        <v>3.5499999999999997E-2</v>
      </c>
      <c r="EU113" s="446" t="s">
        <v>490</v>
      </c>
      <c r="EV113" s="638">
        <f t="shared" si="58"/>
        <v>0.12597206789296894</v>
      </c>
      <c r="EW113" s="446" t="str">
        <f t="shared" si="59"/>
        <v>bc</v>
      </c>
      <c r="EX113" s="446"/>
      <c r="EY113" s="446"/>
      <c r="EZ113" s="449"/>
    </row>
    <row r="114" spans="109:156">
      <c r="DE114" s="491">
        <v>9</v>
      </c>
      <c r="DF114" s="491">
        <v>3</v>
      </c>
      <c r="DG114" s="491">
        <v>16</v>
      </c>
      <c r="DH114" s="491">
        <v>46</v>
      </c>
      <c r="DJ114">
        <v>0</v>
      </c>
      <c r="DK114">
        <v>0</v>
      </c>
      <c r="DL114">
        <v>0</v>
      </c>
      <c r="DM114">
        <v>0</v>
      </c>
      <c r="DN114">
        <v>0</v>
      </c>
      <c r="EM114" s="465" t="s">
        <v>560</v>
      </c>
      <c r="EN114" s="446"/>
      <c r="EO114" s="446"/>
      <c r="EP114" s="446"/>
      <c r="EQ114" s="446"/>
      <c r="ER114" s="449"/>
      <c r="ES114" s="465">
        <v>6</v>
      </c>
      <c r="ET114" s="446">
        <v>0.40550000000000003</v>
      </c>
      <c r="EU114" s="446" t="s">
        <v>435</v>
      </c>
      <c r="EV114" s="638">
        <f t="shared" si="58"/>
        <v>15.561309942554821</v>
      </c>
      <c r="EW114" s="446" t="str">
        <f t="shared" si="59"/>
        <v>a</v>
      </c>
      <c r="EX114" s="446"/>
      <c r="EY114" s="446"/>
      <c r="EZ114" s="449"/>
    </row>
    <row r="115" spans="109:156">
      <c r="DE115" s="491">
        <v>9</v>
      </c>
      <c r="DF115" s="491">
        <v>4</v>
      </c>
      <c r="DG115" s="491">
        <v>29</v>
      </c>
      <c r="DH115" s="491">
        <v>59</v>
      </c>
      <c r="DJ115">
        <v>0</v>
      </c>
      <c r="DK115">
        <v>0</v>
      </c>
      <c r="DL115">
        <v>0</v>
      </c>
      <c r="DM115">
        <v>0</v>
      </c>
      <c r="DN115">
        <v>0</v>
      </c>
      <c r="EM115" s="465"/>
      <c r="EN115" s="446"/>
      <c r="EO115" s="446"/>
      <c r="EP115" s="446"/>
      <c r="EQ115" s="446"/>
      <c r="ER115" s="449"/>
      <c r="ES115" s="465">
        <v>7</v>
      </c>
      <c r="ET115" s="446">
        <v>0.1963</v>
      </c>
      <c r="EU115" s="446" t="s">
        <v>437</v>
      </c>
      <c r="EV115" s="638">
        <f t="shared" si="58"/>
        <v>3.8041277549585097</v>
      </c>
      <c r="EW115" s="446" t="str">
        <f t="shared" si="59"/>
        <v>b</v>
      </c>
      <c r="EX115" s="446"/>
      <c r="EY115" s="446"/>
      <c r="EZ115" s="449"/>
    </row>
    <row r="116" spans="109:156">
      <c r="DE116" s="491">
        <v>10</v>
      </c>
      <c r="DF116" s="491">
        <v>1</v>
      </c>
      <c r="DG116" s="491">
        <v>3</v>
      </c>
      <c r="DH116" s="491">
        <v>3</v>
      </c>
      <c r="DJ116">
        <v>0.06</v>
      </c>
      <c r="DK116">
        <v>4</v>
      </c>
      <c r="DL116">
        <v>2</v>
      </c>
      <c r="DM116">
        <v>2</v>
      </c>
      <c r="DN116">
        <v>0</v>
      </c>
      <c r="EM116" s="465" t="s">
        <v>347</v>
      </c>
      <c r="EN116" s="446"/>
      <c r="EO116" s="446"/>
      <c r="EP116" s="446"/>
      <c r="EQ116" s="446"/>
      <c r="ER116" s="449"/>
      <c r="ES116" s="465">
        <v>8</v>
      </c>
      <c r="ET116" s="446">
        <v>0</v>
      </c>
      <c r="EU116" s="446" t="s">
        <v>494</v>
      </c>
      <c r="EV116" s="638">
        <f t="shared" si="58"/>
        <v>0</v>
      </c>
      <c r="EW116" s="446" t="str">
        <f t="shared" si="59"/>
        <v>c</v>
      </c>
      <c r="EX116" s="446"/>
      <c r="EY116" s="446"/>
      <c r="EZ116" s="449"/>
    </row>
    <row r="117" spans="109:156">
      <c r="DE117" s="491">
        <v>10</v>
      </c>
      <c r="DF117" s="491">
        <v>2</v>
      </c>
      <c r="DG117" s="491">
        <v>30</v>
      </c>
      <c r="DH117" s="491">
        <v>30</v>
      </c>
      <c r="DJ117">
        <v>22.6</v>
      </c>
      <c r="DK117">
        <v>38</v>
      </c>
      <c r="DL117">
        <v>20</v>
      </c>
      <c r="DM117">
        <v>18</v>
      </c>
      <c r="DN117">
        <v>0</v>
      </c>
      <c r="EM117" s="465" t="s">
        <v>348</v>
      </c>
      <c r="EN117" s="446"/>
      <c r="EO117" s="446"/>
      <c r="EP117" s="446"/>
      <c r="EQ117" s="446"/>
      <c r="ER117" s="449"/>
      <c r="ES117" s="465">
        <v>9</v>
      </c>
      <c r="ET117" s="446">
        <v>0</v>
      </c>
      <c r="EU117" s="446" t="s">
        <v>494</v>
      </c>
      <c r="EV117" s="638">
        <f t="shared" si="58"/>
        <v>0</v>
      </c>
      <c r="EW117" s="446" t="str">
        <f t="shared" si="59"/>
        <v>c</v>
      </c>
      <c r="EX117" s="446"/>
      <c r="EY117" s="446"/>
      <c r="EZ117" s="449"/>
    </row>
    <row r="118" spans="109:156">
      <c r="DE118" s="491">
        <v>10</v>
      </c>
      <c r="DF118" s="491">
        <v>3</v>
      </c>
      <c r="DG118" s="491">
        <v>12</v>
      </c>
      <c r="DH118" s="491">
        <v>42</v>
      </c>
      <c r="DJ118">
        <v>0</v>
      </c>
      <c r="DK118">
        <v>0</v>
      </c>
      <c r="DL118">
        <v>0</v>
      </c>
      <c r="DM118">
        <v>0</v>
      </c>
      <c r="DN118">
        <v>0</v>
      </c>
      <c r="EM118" s="465" t="s">
        <v>561</v>
      </c>
      <c r="EN118" s="446"/>
      <c r="EO118" s="446"/>
      <c r="EP118" s="446"/>
      <c r="EQ118" s="446"/>
      <c r="ER118" s="449"/>
      <c r="ES118" s="465">
        <v>10</v>
      </c>
      <c r="ET118" s="446">
        <v>0.18049999999999999</v>
      </c>
      <c r="EU118" s="446" t="s">
        <v>437</v>
      </c>
      <c r="EV118" s="638">
        <f t="shared" si="58"/>
        <v>3.2227959222500351</v>
      </c>
      <c r="EW118" s="446" t="str">
        <f t="shared" si="59"/>
        <v>b</v>
      </c>
      <c r="EX118" s="446"/>
      <c r="EY118" s="446"/>
      <c r="EZ118" s="449"/>
    </row>
    <row r="119" spans="109:156">
      <c r="DE119" s="491">
        <v>10</v>
      </c>
      <c r="DF119" s="491">
        <v>4</v>
      </c>
      <c r="DG119" s="491">
        <v>18</v>
      </c>
      <c r="DH119" s="491">
        <v>48</v>
      </c>
      <c r="DJ119">
        <v>0.14000000000000001</v>
      </c>
      <c r="DK119">
        <v>4</v>
      </c>
      <c r="DL119">
        <v>2</v>
      </c>
      <c r="DM119">
        <v>2</v>
      </c>
      <c r="DN119">
        <v>0</v>
      </c>
      <c r="EM119" s="465" t="s">
        <v>562</v>
      </c>
      <c r="EN119" s="446"/>
      <c r="EO119" s="446"/>
      <c r="EP119" s="446"/>
      <c r="EQ119" s="446"/>
      <c r="ER119" s="449"/>
      <c r="ES119" s="465">
        <v>11</v>
      </c>
      <c r="ET119" s="446">
        <v>0</v>
      </c>
      <c r="EU119" s="446" t="s">
        <v>494</v>
      </c>
      <c r="EV119" s="638">
        <f t="shared" ref="EV119" si="60">100*(SIN(ET119)*SIN(ET119))</f>
        <v>0</v>
      </c>
      <c r="EW119" s="446" t="str">
        <f t="shared" ref="EW119" si="61">LOWER(EU119)</f>
        <v>c</v>
      </c>
      <c r="EX119" s="446"/>
      <c r="EY119" s="446"/>
      <c r="EZ119" s="449"/>
    </row>
    <row r="120" spans="109:156">
      <c r="DE120" s="491">
        <v>11</v>
      </c>
      <c r="DF120" s="491">
        <v>1</v>
      </c>
      <c r="DG120" s="491">
        <v>8</v>
      </c>
      <c r="DH120" s="491">
        <v>8</v>
      </c>
      <c r="DJ120">
        <v>0</v>
      </c>
      <c r="DK120">
        <v>0</v>
      </c>
      <c r="DL120">
        <v>0</v>
      </c>
      <c r="DM120">
        <v>0</v>
      </c>
      <c r="DN120">
        <v>0</v>
      </c>
      <c r="EM120" s="465"/>
      <c r="EN120" s="446"/>
      <c r="EO120" s="446"/>
      <c r="EP120" s="446"/>
      <c r="EQ120" s="446"/>
      <c r="ER120" s="449"/>
      <c r="ES120" s="465"/>
      <c r="ET120" s="446"/>
      <c r="EU120" s="630" t="s">
        <v>438</v>
      </c>
      <c r="EV120" s="586" t="s">
        <v>491</v>
      </c>
      <c r="EW120" s="446"/>
      <c r="EX120" s="446"/>
      <c r="EY120" s="446"/>
      <c r="EZ120" s="449"/>
    </row>
    <row r="121" spans="109:156">
      <c r="DE121" s="491">
        <v>11</v>
      </c>
      <c r="DF121" s="491">
        <v>2</v>
      </c>
      <c r="DG121" s="491">
        <v>20</v>
      </c>
      <c r="DH121" s="491">
        <v>20</v>
      </c>
      <c r="DJ121">
        <v>0.06</v>
      </c>
      <c r="DK121">
        <v>4</v>
      </c>
      <c r="DL121">
        <v>2</v>
      </c>
      <c r="DM121">
        <v>0</v>
      </c>
      <c r="DN121">
        <v>2</v>
      </c>
      <c r="EM121" s="465" t="s">
        <v>563</v>
      </c>
      <c r="EN121" s="446"/>
      <c r="EO121" s="446"/>
      <c r="EP121" s="446"/>
      <c r="EQ121" s="446"/>
      <c r="ER121" s="449"/>
      <c r="EU121" s="630" t="s">
        <v>439</v>
      </c>
      <c r="EV121" s="639" t="s">
        <v>610</v>
      </c>
      <c r="EZ121" s="449"/>
    </row>
    <row r="122" spans="109:156">
      <c r="DE122" s="491">
        <v>11</v>
      </c>
      <c r="DF122" s="491">
        <v>3</v>
      </c>
      <c r="DG122" s="491">
        <v>13</v>
      </c>
      <c r="DH122" s="491">
        <v>43</v>
      </c>
      <c r="DJ122">
        <v>0</v>
      </c>
      <c r="DK122">
        <v>0</v>
      </c>
      <c r="DL122">
        <v>0</v>
      </c>
      <c r="DM122">
        <v>0</v>
      </c>
      <c r="DN122">
        <v>0</v>
      </c>
      <c r="EM122" s="465"/>
      <c r="EN122" s="446"/>
      <c r="EO122" s="446"/>
      <c r="EP122" s="446"/>
      <c r="EQ122" s="446"/>
      <c r="ER122" s="449"/>
      <c r="EZ122" s="449"/>
    </row>
    <row r="123" spans="109:156">
      <c r="DE123" s="491">
        <v>11</v>
      </c>
      <c r="DF123" s="491">
        <v>4</v>
      </c>
      <c r="DG123" s="491">
        <v>25</v>
      </c>
      <c r="DH123" s="491">
        <v>55</v>
      </c>
      <c r="DJ123">
        <v>0</v>
      </c>
      <c r="DK123">
        <v>0</v>
      </c>
      <c r="DL123">
        <v>0</v>
      </c>
      <c r="DM123">
        <v>0</v>
      </c>
      <c r="DN123">
        <v>0</v>
      </c>
      <c r="EM123" s="465" t="s">
        <v>564</v>
      </c>
      <c r="EN123" s="446"/>
      <c r="EO123" s="446"/>
      <c r="EP123" s="446"/>
      <c r="EQ123" s="446"/>
      <c r="ER123" s="449"/>
      <c r="EZ123" s="449"/>
    </row>
    <row r="124" spans="109:156">
      <c r="DE124" s="491"/>
      <c r="DF124" s="491"/>
      <c r="DG124" s="491"/>
      <c r="DH124" s="491"/>
      <c r="EM124" s="465"/>
      <c r="EN124" s="446"/>
      <c r="EO124" s="446"/>
      <c r="EP124" s="446"/>
      <c r="EQ124" s="446"/>
      <c r="ER124" s="449"/>
      <c r="ES124" s="465" t="s">
        <v>599</v>
      </c>
      <c r="ET124" s="446"/>
      <c r="EU124" s="446"/>
      <c r="EV124" s="446"/>
      <c r="EW124" s="446"/>
      <c r="EX124" s="446"/>
      <c r="EY124" s="446"/>
      <c r="EZ124" s="449"/>
    </row>
    <row r="125" spans="109:156">
      <c r="DE125" s="491"/>
      <c r="DF125" s="491"/>
      <c r="DG125" s="491"/>
      <c r="DH125" s="491"/>
      <c r="EM125" s="465" t="s">
        <v>531</v>
      </c>
      <c r="EN125" s="446"/>
      <c r="EO125" s="446"/>
      <c r="EP125" s="446"/>
      <c r="EQ125" s="446"/>
      <c r="ER125" s="449"/>
      <c r="ES125" s="465" t="s">
        <v>600</v>
      </c>
      <c r="ET125" s="446"/>
      <c r="EU125" s="446"/>
      <c r="EV125" s="446"/>
      <c r="EW125" s="446"/>
      <c r="EX125" s="446"/>
      <c r="EY125" s="446"/>
      <c r="EZ125" s="449"/>
    </row>
    <row r="126" spans="109:156">
      <c r="DE126" s="491"/>
      <c r="DF126" s="491"/>
      <c r="DG126" s="491"/>
      <c r="DH126" s="491"/>
      <c r="EM126" s="465" t="s">
        <v>565</v>
      </c>
      <c r="EN126" s="446"/>
      <c r="EO126" s="446"/>
      <c r="EP126" s="446"/>
      <c r="EQ126" s="446"/>
      <c r="ER126" s="449"/>
      <c r="ES126" s="465" t="s">
        <v>591</v>
      </c>
      <c r="ET126" s="446"/>
      <c r="EU126" s="446"/>
      <c r="EV126" s="446"/>
      <c r="EW126" s="446"/>
      <c r="EX126" s="446"/>
      <c r="EY126" s="446"/>
      <c r="EZ126" s="449"/>
    </row>
    <row r="127" spans="109:156">
      <c r="DE127" s="491"/>
      <c r="DF127" s="491"/>
      <c r="DG127" s="491"/>
      <c r="DH127" s="491"/>
      <c r="EM127" s="465" t="s">
        <v>566</v>
      </c>
      <c r="EN127" s="446"/>
      <c r="EO127" s="446"/>
      <c r="EP127" s="446"/>
      <c r="EQ127" s="446"/>
      <c r="ER127" s="449"/>
      <c r="ES127" s="465" t="s">
        <v>495</v>
      </c>
      <c r="ET127" s="446"/>
      <c r="EU127" s="446"/>
      <c r="EV127" s="446"/>
      <c r="EW127" s="446"/>
      <c r="EX127" s="446"/>
      <c r="EY127" s="446"/>
      <c r="EZ127" s="449"/>
    </row>
    <row r="128" spans="109:156">
      <c r="DE128" s="491"/>
      <c r="DF128" s="491"/>
      <c r="DG128" s="491"/>
      <c r="DH128" s="491"/>
      <c r="EM128" s="465" t="s">
        <v>567</v>
      </c>
      <c r="EN128" s="446"/>
      <c r="EO128" s="446"/>
      <c r="EP128" s="446"/>
      <c r="EQ128" s="446"/>
      <c r="ER128" s="449"/>
      <c r="ES128" s="465" t="s">
        <v>431</v>
      </c>
      <c r="ET128" s="446"/>
      <c r="EU128" s="446"/>
      <c r="EV128" s="446"/>
      <c r="EW128" s="446"/>
      <c r="EX128" s="446"/>
      <c r="EY128" s="446"/>
      <c r="EZ128" s="449"/>
    </row>
    <row r="129" spans="109:156">
      <c r="DE129" s="491"/>
      <c r="DF129" s="491"/>
      <c r="DG129" s="491"/>
      <c r="DH129" s="491"/>
      <c r="EM129" s="465" t="s">
        <v>568</v>
      </c>
      <c r="EN129" s="446"/>
      <c r="EO129" s="446"/>
      <c r="EP129" s="446"/>
      <c r="EQ129" s="446"/>
      <c r="ER129" s="449"/>
      <c r="ES129" s="465"/>
      <c r="ET129" s="446"/>
      <c r="EU129" s="446"/>
      <c r="EV129" s="446"/>
      <c r="EW129" s="446"/>
      <c r="EX129" s="446"/>
      <c r="EY129" s="446"/>
      <c r="EZ129" s="449"/>
    </row>
    <row r="130" spans="109:156">
      <c r="DE130" s="491"/>
      <c r="DF130" s="491"/>
      <c r="DG130" s="491"/>
      <c r="DH130" s="491"/>
      <c r="EM130" s="465" t="s">
        <v>569</v>
      </c>
      <c r="EN130" s="446"/>
      <c r="EO130" s="446"/>
      <c r="EP130" s="446"/>
      <c r="EQ130" s="446"/>
      <c r="ER130" s="449"/>
      <c r="ES130" s="465"/>
      <c r="ET130" s="446"/>
      <c r="EU130" s="446"/>
      <c r="EV130" s="446"/>
      <c r="EW130" s="446"/>
      <c r="EX130" s="446"/>
      <c r="EY130" s="446"/>
      <c r="EZ130" s="449"/>
    </row>
    <row r="131" spans="109:156">
      <c r="DE131" s="491"/>
      <c r="DF131" s="491"/>
      <c r="DG131" s="491"/>
      <c r="DH131" s="491"/>
      <c r="EM131" s="465" t="s">
        <v>570</v>
      </c>
      <c r="EN131" s="446"/>
      <c r="EO131" s="446"/>
      <c r="EP131" s="446"/>
      <c r="EQ131" s="446"/>
      <c r="ER131" s="449"/>
      <c r="ES131" s="465"/>
      <c r="ET131" s="446"/>
      <c r="EU131" s="446"/>
      <c r="EV131" s="446"/>
      <c r="EW131" s="446"/>
      <c r="EX131" s="446"/>
      <c r="EY131" s="446"/>
      <c r="EZ131" s="449"/>
    </row>
    <row r="132" spans="109:156">
      <c r="DE132" s="491"/>
      <c r="DF132" s="491"/>
      <c r="DG132" s="491"/>
      <c r="DH132" s="491"/>
      <c r="EM132" s="465" t="s">
        <v>360</v>
      </c>
      <c r="EN132" s="446"/>
      <c r="EO132" s="446"/>
      <c r="EP132" s="446"/>
      <c r="EQ132" s="446"/>
      <c r="ER132" s="449"/>
      <c r="ES132" s="465"/>
      <c r="ET132" s="446"/>
      <c r="EU132" s="446"/>
      <c r="EV132" s="446"/>
      <c r="EW132" s="446"/>
      <c r="EX132" s="446"/>
      <c r="EY132" s="446"/>
      <c r="EZ132" s="449"/>
    </row>
    <row r="133" spans="109:156">
      <c r="DE133" s="491"/>
      <c r="DF133" s="491"/>
      <c r="DG133" s="491"/>
      <c r="DH133" s="491"/>
      <c r="EM133" s="465" t="s">
        <v>571</v>
      </c>
      <c r="EN133" s="446"/>
      <c r="EO133" s="446"/>
      <c r="EP133" s="446"/>
      <c r="EQ133" s="446"/>
      <c r="ER133" s="449"/>
      <c r="ES133" s="465"/>
      <c r="ET133" s="446"/>
      <c r="EU133" s="446"/>
      <c r="EV133" s="446"/>
      <c r="EW133" s="446"/>
      <c r="EX133" s="446"/>
      <c r="EY133" s="446"/>
      <c r="EZ133" s="449"/>
    </row>
    <row r="134" spans="109:156">
      <c r="DE134" s="491"/>
      <c r="DF134" s="491"/>
      <c r="DG134" s="491"/>
      <c r="DH134" s="491"/>
      <c r="EM134" s="465" t="s">
        <v>572</v>
      </c>
      <c r="EN134" s="446"/>
      <c r="EO134" s="446"/>
      <c r="EP134" s="446"/>
      <c r="EQ134" s="446"/>
      <c r="ER134" s="449"/>
      <c r="ES134" s="465"/>
      <c r="ET134" s="446"/>
      <c r="EU134" s="446"/>
      <c r="EV134" s="446"/>
      <c r="EW134" s="446"/>
      <c r="EX134" s="446"/>
      <c r="EY134" s="446"/>
      <c r="EZ134" s="449"/>
    </row>
    <row r="135" spans="109:156" ht="15" thickBot="1">
      <c r="DE135" s="491"/>
      <c r="DF135" s="491"/>
      <c r="DG135" s="491"/>
      <c r="DH135" s="491"/>
      <c r="EM135" s="466"/>
      <c r="EN135" s="452"/>
      <c r="EO135" s="452"/>
      <c r="EP135" s="452"/>
      <c r="EQ135" s="452"/>
      <c r="ER135" s="457"/>
      <c r="ES135" s="466"/>
      <c r="ET135" s="452"/>
      <c r="EU135" s="452"/>
      <c r="EV135" s="452"/>
      <c r="EW135" s="452"/>
      <c r="EX135" s="452"/>
      <c r="EY135" s="452"/>
      <c r="EZ135" s="457"/>
    </row>
    <row r="136" spans="109:156">
      <c r="DE136" s="491"/>
      <c r="DF136" s="491"/>
      <c r="DG136" s="491"/>
      <c r="DH136" s="491"/>
      <c r="EM136" s="463" t="s">
        <v>500</v>
      </c>
      <c r="EN136" s="448"/>
      <c r="EO136" s="448"/>
      <c r="EP136" s="448"/>
      <c r="EQ136" s="448"/>
      <c r="ER136" s="464"/>
      <c r="ES136" s="463" t="s">
        <v>501</v>
      </c>
      <c r="ET136" s="448"/>
      <c r="EU136" s="448"/>
      <c r="EV136" s="448"/>
      <c r="EW136" s="448"/>
      <c r="EX136" s="448"/>
      <c r="EY136" s="448"/>
      <c r="EZ136" s="464"/>
    </row>
    <row r="137" spans="109:156">
      <c r="DE137" s="491"/>
      <c r="DF137" s="491"/>
      <c r="DG137" s="491"/>
      <c r="DH137" s="491"/>
      <c r="EM137" s="632"/>
      <c r="EN137" s="633" t="s">
        <v>318</v>
      </c>
      <c r="EO137" s="446"/>
      <c r="EP137" s="446"/>
      <c r="EQ137" s="446"/>
      <c r="ER137" s="449"/>
      <c r="ES137" s="465"/>
      <c r="ET137" s="633" t="s">
        <v>318</v>
      </c>
      <c r="EU137" s="446"/>
      <c r="EV137" s="446"/>
      <c r="EW137" s="446"/>
      <c r="EX137" s="446"/>
      <c r="EY137" s="446"/>
      <c r="EZ137" s="449"/>
    </row>
    <row r="138" spans="109:156">
      <c r="DE138" s="491"/>
      <c r="DF138" s="491"/>
      <c r="DG138" s="491"/>
      <c r="DH138" s="491"/>
      <c r="EM138" s="465" t="s">
        <v>341</v>
      </c>
      <c r="EN138" s="446"/>
      <c r="EO138" s="446"/>
      <c r="EP138" s="446"/>
      <c r="EQ138" s="446"/>
      <c r="ER138" s="449"/>
      <c r="ES138" s="465" t="s">
        <v>246</v>
      </c>
      <c r="ET138" s="446" t="s">
        <v>432</v>
      </c>
      <c r="EU138" s="446" t="s">
        <v>603</v>
      </c>
      <c r="EV138" s="446"/>
      <c r="EW138" s="446"/>
      <c r="EX138" s="446"/>
      <c r="EY138" s="446"/>
      <c r="EZ138" s="449"/>
    </row>
    <row r="139" spans="109:156">
      <c r="DE139" s="491"/>
      <c r="DF139" s="491"/>
      <c r="DG139" s="491"/>
      <c r="DH139" s="491"/>
      <c r="EM139" s="465" t="s">
        <v>573</v>
      </c>
      <c r="EN139" s="446"/>
      <c r="EO139" s="446"/>
      <c r="EP139" s="446"/>
      <c r="EQ139" s="446"/>
      <c r="ER139" s="449"/>
      <c r="ES139" s="465">
        <v>1</v>
      </c>
      <c r="ET139" s="446">
        <v>0.1193</v>
      </c>
      <c r="EU139" s="446" t="s">
        <v>437</v>
      </c>
      <c r="EV139" s="585">
        <f>(10^ET139)-1</f>
        <v>0.31613367118572921</v>
      </c>
      <c r="EW139" s="446" t="str">
        <f>LOWER(EU139)</f>
        <v>b</v>
      </c>
      <c r="EX139" s="446"/>
      <c r="EY139" s="446"/>
      <c r="EZ139" s="449"/>
    </row>
    <row r="140" spans="109:156">
      <c r="EM140" s="465" t="s">
        <v>574</v>
      </c>
      <c r="EN140" s="446"/>
      <c r="EO140" s="446"/>
      <c r="EP140" s="446"/>
      <c r="EQ140" s="446"/>
      <c r="ER140" s="449"/>
      <c r="ES140" s="465">
        <v>2</v>
      </c>
      <c r="ET140" s="446">
        <v>0.58799999999999997</v>
      </c>
      <c r="EU140" s="446" t="s">
        <v>435</v>
      </c>
      <c r="EV140" s="585">
        <f t="shared" ref="EV140:EV144" si="62">(10^ET140)-1</f>
        <v>2.8725764492161723</v>
      </c>
      <c r="EW140" s="446" t="str">
        <f t="shared" ref="EW140:EW144" si="63">LOWER(EU140)</f>
        <v>a</v>
      </c>
      <c r="EX140" s="446"/>
      <c r="EY140" s="446"/>
      <c r="EZ140" s="449"/>
    </row>
    <row r="141" spans="109:156">
      <c r="EM141" s="465" t="s">
        <v>575</v>
      </c>
      <c r="EN141" s="446"/>
      <c r="EO141" s="446"/>
      <c r="EP141" s="446"/>
      <c r="EQ141" s="446"/>
      <c r="ER141" s="449"/>
      <c r="ES141" s="465">
        <v>3</v>
      </c>
      <c r="ET141" s="446">
        <v>0.1193</v>
      </c>
      <c r="EU141" s="446" t="s">
        <v>437</v>
      </c>
      <c r="EV141" s="585">
        <f t="shared" si="62"/>
        <v>0.31613367118572921</v>
      </c>
      <c r="EW141" s="446" t="str">
        <f t="shared" si="63"/>
        <v>b</v>
      </c>
      <c r="EX141" s="446"/>
      <c r="EY141" s="446"/>
      <c r="EZ141" s="449"/>
    </row>
    <row r="142" spans="109:156">
      <c r="EM142" s="465" t="s">
        <v>576</v>
      </c>
      <c r="EN142" s="446"/>
      <c r="EO142" s="446"/>
      <c r="EP142" s="446"/>
      <c r="EQ142" s="446"/>
      <c r="ER142" s="449"/>
      <c r="ES142" s="465">
        <v>4</v>
      </c>
      <c r="ET142" s="446">
        <v>0.1193</v>
      </c>
      <c r="EU142" s="446" t="s">
        <v>437</v>
      </c>
      <c r="EV142" s="585">
        <f t="shared" si="62"/>
        <v>0.31613367118572921</v>
      </c>
      <c r="EW142" s="446" t="str">
        <f t="shared" si="63"/>
        <v>b</v>
      </c>
      <c r="EX142" s="446"/>
      <c r="EY142" s="446"/>
      <c r="EZ142" s="449"/>
    </row>
    <row r="143" spans="109:156">
      <c r="EM143" s="465"/>
      <c r="EN143" s="446"/>
      <c r="EO143" s="446"/>
      <c r="EP143" s="446"/>
      <c r="EQ143" s="446"/>
      <c r="ER143" s="449"/>
      <c r="ES143" s="465">
        <v>5</v>
      </c>
      <c r="ET143" s="446">
        <v>0</v>
      </c>
      <c r="EU143" s="446" t="s">
        <v>437</v>
      </c>
      <c r="EV143" s="585">
        <f t="shared" si="62"/>
        <v>0</v>
      </c>
      <c r="EW143" s="446" t="str">
        <f t="shared" si="63"/>
        <v>b</v>
      </c>
      <c r="EX143" s="446"/>
      <c r="EY143" s="446"/>
      <c r="EZ143" s="449"/>
    </row>
    <row r="144" spans="109:156">
      <c r="EM144" s="465" t="s">
        <v>577</v>
      </c>
      <c r="EN144" s="446"/>
      <c r="EO144" s="446"/>
      <c r="EP144" s="446"/>
      <c r="EQ144" s="446"/>
      <c r="ER144" s="449"/>
      <c r="ES144" s="465">
        <v>6</v>
      </c>
      <c r="ET144" s="446">
        <v>0.73299999999999998</v>
      </c>
      <c r="EU144" s="446" t="s">
        <v>435</v>
      </c>
      <c r="EV144" s="585">
        <f t="shared" si="62"/>
        <v>4.4075432294558086</v>
      </c>
      <c r="EW144" s="446" t="str">
        <f t="shared" si="63"/>
        <v>a</v>
      </c>
      <c r="EX144" s="446"/>
      <c r="EY144" s="446"/>
      <c r="EZ144" s="449"/>
    </row>
    <row r="145" spans="143:156">
      <c r="EM145" s="465"/>
      <c r="EN145" s="446"/>
      <c r="EO145" s="446"/>
      <c r="EP145" s="446"/>
      <c r="EQ145" s="446"/>
      <c r="ER145" s="449"/>
      <c r="ES145" s="465">
        <v>7</v>
      </c>
      <c r="ET145" s="446">
        <v>0</v>
      </c>
      <c r="EU145" s="446" t="s">
        <v>437</v>
      </c>
      <c r="EV145" s="585">
        <f>(10^ET145)-1</f>
        <v>0</v>
      </c>
      <c r="EW145" s="446" t="str">
        <f>LOWER(EU145)</f>
        <v>b</v>
      </c>
      <c r="EX145" s="446"/>
      <c r="EY145" s="446"/>
      <c r="EZ145" s="449"/>
    </row>
    <row r="146" spans="143:156">
      <c r="EM146" s="465" t="s">
        <v>347</v>
      </c>
      <c r="EN146" s="446"/>
      <c r="EO146" s="446"/>
      <c r="EP146" s="446"/>
      <c r="EQ146" s="446"/>
      <c r="ER146" s="449"/>
      <c r="ES146" s="465">
        <v>8</v>
      </c>
      <c r="ET146" s="446">
        <v>0.1193</v>
      </c>
      <c r="EU146" s="446" t="s">
        <v>437</v>
      </c>
      <c r="EV146" s="585">
        <f t="shared" ref="EV146:EV149" si="64">(10^ET146)-1</f>
        <v>0.31613367118572921</v>
      </c>
      <c r="EW146" s="446" t="str">
        <f t="shared" ref="EW146:EW149" si="65">LOWER(EU146)</f>
        <v>b</v>
      </c>
      <c r="EX146" s="446"/>
      <c r="EY146" s="446"/>
      <c r="EZ146" s="449"/>
    </row>
    <row r="147" spans="143:156">
      <c r="EM147" s="465" t="s">
        <v>348</v>
      </c>
      <c r="EN147" s="446"/>
      <c r="EO147" s="446"/>
      <c r="EP147" s="446"/>
      <c r="EQ147" s="446"/>
      <c r="ER147" s="449"/>
      <c r="ES147" s="465">
        <v>9</v>
      </c>
      <c r="ET147" s="446">
        <v>0</v>
      </c>
      <c r="EU147" s="446" t="s">
        <v>437</v>
      </c>
      <c r="EV147" s="585">
        <f t="shared" si="64"/>
        <v>0</v>
      </c>
      <c r="EW147" s="446" t="str">
        <f t="shared" si="65"/>
        <v>b</v>
      </c>
      <c r="EX147" s="446"/>
      <c r="EY147" s="446"/>
      <c r="EZ147" s="449"/>
    </row>
    <row r="148" spans="143:156">
      <c r="EM148" s="465" t="s">
        <v>578</v>
      </c>
      <c r="EN148" s="446"/>
      <c r="EO148" s="446"/>
      <c r="EP148" s="446"/>
      <c r="EQ148" s="446"/>
      <c r="ER148" s="449"/>
      <c r="ES148" s="465">
        <v>10</v>
      </c>
      <c r="ET148" s="446">
        <v>0</v>
      </c>
      <c r="EU148" s="446" t="s">
        <v>437</v>
      </c>
      <c r="EV148" s="585">
        <f t="shared" si="64"/>
        <v>0</v>
      </c>
      <c r="EW148" s="446" t="str">
        <f t="shared" si="65"/>
        <v>b</v>
      </c>
      <c r="EX148" s="446"/>
      <c r="EY148" s="446"/>
      <c r="EZ148" s="449"/>
    </row>
    <row r="149" spans="143:156">
      <c r="EM149" s="465" t="s">
        <v>579</v>
      </c>
      <c r="EN149" s="446"/>
      <c r="EO149" s="446"/>
      <c r="EP149" s="446"/>
      <c r="EQ149" s="446"/>
      <c r="ER149" s="449"/>
      <c r="ES149" s="465">
        <v>11</v>
      </c>
      <c r="ET149" s="446">
        <v>0.1193</v>
      </c>
      <c r="EU149" s="446" t="s">
        <v>437</v>
      </c>
      <c r="EV149" s="585">
        <f t="shared" si="64"/>
        <v>0.31613367118572921</v>
      </c>
      <c r="EW149" s="446" t="str">
        <f t="shared" si="65"/>
        <v>b</v>
      </c>
      <c r="EX149" s="446"/>
      <c r="EY149" s="446"/>
      <c r="EZ149" s="449"/>
    </row>
    <row r="150" spans="143:156">
      <c r="EM150" s="465"/>
      <c r="EN150" s="446"/>
      <c r="EO150" s="446"/>
      <c r="EP150" s="446"/>
      <c r="EQ150" s="446"/>
      <c r="ER150" s="449"/>
      <c r="ES150" s="465"/>
      <c r="ET150" s="446"/>
      <c r="EU150" s="630" t="s">
        <v>438</v>
      </c>
      <c r="EV150" s="586" t="s">
        <v>491</v>
      </c>
      <c r="EW150" s="446"/>
      <c r="EX150" s="446"/>
      <c r="EY150" s="446"/>
      <c r="EZ150" s="449"/>
    </row>
    <row r="151" spans="143:156">
      <c r="EM151" s="465" t="s">
        <v>563</v>
      </c>
      <c r="EN151" s="446"/>
      <c r="EO151" s="446"/>
      <c r="EP151" s="446"/>
      <c r="EQ151" s="446"/>
      <c r="ER151" s="449"/>
      <c r="EU151" s="630" t="s">
        <v>439</v>
      </c>
      <c r="EV151" s="446" t="s">
        <v>492</v>
      </c>
      <c r="EZ151" s="449"/>
    </row>
    <row r="152" spans="143:156">
      <c r="EM152" s="465"/>
      <c r="EN152" s="446"/>
      <c r="EO152" s="446"/>
      <c r="EP152" s="446"/>
      <c r="EQ152" s="446"/>
      <c r="ER152" s="449"/>
      <c r="EZ152" s="449"/>
    </row>
    <row r="153" spans="143:156">
      <c r="EM153" s="465" t="s">
        <v>502</v>
      </c>
      <c r="EN153" s="446"/>
      <c r="EO153" s="446"/>
      <c r="EP153" s="446"/>
      <c r="EQ153" s="446"/>
      <c r="ER153" s="449"/>
      <c r="EZ153" s="449"/>
    </row>
    <row r="154" spans="143:156">
      <c r="EM154" s="465"/>
      <c r="EN154" s="446"/>
      <c r="EO154" s="446"/>
      <c r="EP154" s="446"/>
      <c r="EQ154" s="446"/>
      <c r="ER154" s="449"/>
      <c r="ES154" s="465" t="s">
        <v>601</v>
      </c>
      <c r="ET154" s="446"/>
      <c r="EU154" s="446"/>
      <c r="EV154" s="446"/>
      <c r="EW154" s="446"/>
      <c r="EX154" s="446"/>
      <c r="EY154" s="446"/>
      <c r="EZ154" s="449"/>
    </row>
    <row r="155" spans="143:156">
      <c r="EM155" s="465" t="s">
        <v>531</v>
      </c>
      <c r="EN155" s="446"/>
      <c r="EO155" s="446"/>
      <c r="EP155" s="446"/>
      <c r="EQ155" s="446"/>
      <c r="ER155" s="449"/>
      <c r="ES155" s="465" t="s">
        <v>602</v>
      </c>
      <c r="ET155" s="446"/>
      <c r="EU155" s="446"/>
      <c r="EV155" s="446"/>
      <c r="EW155" s="446"/>
      <c r="EX155" s="446"/>
      <c r="EY155" s="446"/>
      <c r="EZ155" s="449"/>
    </row>
    <row r="156" spans="143:156">
      <c r="EM156" s="465" t="s">
        <v>580</v>
      </c>
      <c r="EN156" s="446"/>
      <c r="EO156" s="446"/>
      <c r="EP156" s="446"/>
      <c r="EQ156" s="446"/>
      <c r="ER156" s="449"/>
      <c r="ES156" s="465" t="s">
        <v>591</v>
      </c>
      <c r="ET156" s="446"/>
      <c r="EU156" s="446"/>
      <c r="EV156" s="446"/>
      <c r="EW156" s="446"/>
      <c r="EX156" s="446"/>
      <c r="EY156" s="446"/>
      <c r="EZ156" s="449"/>
    </row>
    <row r="157" spans="143:156">
      <c r="EM157" s="465" t="s">
        <v>581</v>
      </c>
      <c r="EN157" s="446"/>
      <c r="EO157" s="446"/>
      <c r="EP157" s="446"/>
      <c r="EQ157" s="446"/>
      <c r="ER157" s="449"/>
      <c r="ES157" s="465" t="s">
        <v>430</v>
      </c>
      <c r="ET157" s="446"/>
      <c r="EU157" s="446"/>
      <c r="EV157" s="446"/>
      <c r="EW157" s="446"/>
      <c r="EX157" s="446"/>
      <c r="EY157" s="446"/>
      <c r="EZ157" s="449"/>
    </row>
    <row r="158" spans="143:156">
      <c r="EM158" s="465" t="s">
        <v>582</v>
      </c>
      <c r="EN158" s="446"/>
      <c r="EO158" s="446"/>
      <c r="EP158" s="446"/>
      <c r="EQ158" s="446"/>
      <c r="ER158" s="449"/>
      <c r="ES158" s="465" t="s">
        <v>431</v>
      </c>
      <c r="ET158" s="446"/>
      <c r="EU158" s="446"/>
      <c r="EV158" s="446"/>
      <c r="EW158" s="446"/>
      <c r="EX158" s="446"/>
      <c r="EY158" s="446"/>
      <c r="EZ158" s="449"/>
    </row>
    <row r="159" spans="143:156">
      <c r="EM159" s="465" t="s">
        <v>583</v>
      </c>
      <c r="EN159" s="446"/>
      <c r="EO159" s="446"/>
      <c r="EP159" s="446"/>
      <c r="EQ159" s="446"/>
      <c r="ER159" s="449"/>
      <c r="ES159" s="465"/>
      <c r="ET159" s="446"/>
      <c r="EU159" s="446"/>
      <c r="EV159" s="446"/>
      <c r="EW159" s="446"/>
      <c r="EX159" s="446"/>
      <c r="EY159" s="446"/>
      <c r="EZ159" s="449"/>
    </row>
    <row r="160" spans="143:156">
      <c r="EM160" s="465" t="s">
        <v>584</v>
      </c>
      <c r="EN160" s="446"/>
      <c r="EO160" s="446"/>
      <c r="EP160" s="446"/>
      <c r="EQ160" s="446"/>
      <c r="ER160" s="449"/>
      <c r="ES160" s="465"/>
      <c r="ET160" s="446"/>
      <c r="EU160" s="446"/>
      <c r="EV160" s="446"/>
      <c r="EW160" s="446"/>
      <c r="EX160" s="446"/>
      <c r="EY160" s="446"/>
      <c r="EZ160" s="449"/>
    </row>
    <row r="161" spans="143:156">
      <c r="EM161" s="465" t="s">
        <v>585</v>
      </c>
      <c r="EN161" s="446"/>
      <c r="EO161" s="446"/>
      <c r="EP161" s="446"/>
      <c r="EQ161" s="446"/>
      <c r="ER161" s="449"/>
      <c r="ES161" s="465"/>
      <c r="ET161" s="446"/>
      <c r="EU161" s="446"/>
      <c r="EV161" s="446"/>
      <c r="EW161" s="446"/>
      <c r="EX161" s="446"/>
      <c r="EY161" s="446"/>
      <c r="EZ161" s="449"/>
    </row>
    <row r="162" spans="143:156">
      <c r="EM162" s="465" t="s">
        <v>360</v>
      </c>
      <c r="EN162" s="446"/>
      <c r="EO162" s="446"/>
      <c r="EP162" s="446"/>
      <c r="EQ162" s="446"/>
      <c r="ER162" s="449"/>
      <c r="ES162" s="465"/>
      <c r="ET162" s="446"/>
      <c r="EU162" s="446"/>
      <c r="EV162" s="446"/>
      <c r="EW162" s="446"/>
      <c r="EX162" s="446"/>
      <c r="EY162" s="446"/>
      <c r="EZ162" s="449"/>
    </row>
    <row r="163" spans="143:156">
      <c r="EM163" s="465" t="s">
        <v>586</v>
      </c>
      <c r="EN163" s="446"/>
      <c r="EO163" s="446"/>
      <c r="EP163" s="446"/>
      <c r="EQ163" s="446"/>
      <c r="ER163" s="449"/>
      <c r="ES163" s="465"/>
      <c r="ET163" s="446"/>
      <c r="EU163" s="446"/>
      <c r="EV163" s="446"/>
      <c r="EW163" s="446"/>
      <c r="EX163" s="446"/>
      <c r="EY163" s="446"/>
      <c r="EZ163" s="449"/>
    </row>
    <row r="164" spans="143:156" ht="15" thickBot="1">
      <c r="EM164" s="466" t="s">
        <v>587</v>
      </c>
      <c r="EN164" s="452"/>
      <c r="EO164" s="452"/>
      <c r="EP164" s="452"/>
      <c r="EQ164" s="452"/>
      <c r="ER164" s="457"/>
      <c r="ES164" s="466"/>
      <c r="ET164" s="452"/>
      <c r="EU164" s="452"/>
      <c r="EV164" s="452"/>
      <c r="EW164" s="452"/>
      <c r="EX164" s="452"/>
      <c r="EY164" s="452"/>
      <c r="EZ164" s="457"/>
    </row>
  </sheetData>
  <sortState ref="ES139:ES149">
    <sortCondition ref="ES139:ES149"/>
  </sortState>
  <mergeCells count="13">
    <mergeCell ref="CJ13:CS13"/>
    <mergeCell ref="CT13:DC13"/>
    <mergeCell ref="DE13:DI13"/>
    <mergeCell ref="G12:BD12"/>
    <mergeCell ref="BF12:DC12"/>
    <mergeCell ref="G13:P13"/>
    <mergeCell ref="Q13:Z13"/>
    <mergeCell ref="AA13:AJ13"/>
    <mergeCell ref="AK13:AT13"/>
    <mergeCell ref="AU13:BD13"/>
    <mergeCell ref="BF13:BO13"/>
    <mergeCell ref="BP13:BY13"/>
    <mergeCell ref="BZ13:CI1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"/>
  <sheetViews>
    <sheetView topLeftCell="A12" zoomScale="85" zoomScaleNormal="85" workbookViewId="0">
      <selection activeCell="AI18" sqref="AI18:AI30"/>
    </sheetView>
  </sheetViews>
  <sheetFormatPr defaultRowHeight="14.4"/>
  <cols>
    <col min="2" max="2" width="10.6640625" bestFit="1" customWidth="1"/>
    <col min="3" max="3" width="12.6640625" customWidth="1"/>
    <col min="5" max="5" width="13.44140625" customWidth="1"/>
    <col min="6" max="7" width="19.5546875" customWidth="1"/>
    <col min="8" max="8" width="5.5546875" bestFit="1" customWidth="1"/>
    <col min="9" max="9" width="4.44140625" bestFit="1" customWidth="1"/>
    <col min="10" max="10" width="11.109375" bestFit="1" customWidth="1"/>
    <col min="11" max="11" width="19.5546875" customWidth="1"/>
  </cols>
  <sheetData>
    <row r="1" spans="1:41">
      <c r="A1" t="str">
        <f>'Spray Sheet'!A1</f>
        <v>Project</v>
      </c>
      <c r="B1" t="str">
        <f>'Spray Sheet'!B1</f>
        <v>Fungicides for powdery mildew in Mungbean</v>
      </c>
    </row>
    <row r="2" spans="1:41">
      <c r="A2" t="str">
        <f>'Spray Sheet'!A2</f>
        <v>Trial</v>
      </c>
      <c r="B2" t="str">
        <f>'Spray Sheet'!B2</f>
        <v>AM1304</v>
      </c>
    </row>
    <row r="3" spans="1:41">
      <c r="A3" t="str">
        <f>'Spray Sheet'!A3</f>
        <v>District</v>
      </c>
      <c r="B3" t="str">
        <f>'Spray Sheet'!B3</f>
        <v>Mary's Mount</v>
      </c>
    </row>
    <row r="4" spans="1:41">
      <c r="A4" t="str">
        <f>'Spray Sheet'!A4</f>
        <v>Property</v>
      </c>
      <c r="B4" t="str">
        <f>'Spray Sheet'!B4</f>
        <v>Bunker Hill</v>
      </c>
    </row>
    <row r="6" spans="1:41">
      <c r="B6" s="450" t="s">
        <v>273</v>
      </c>
      <c r="C6" s="562">
        <v>41375</v>
      </c>
    </row>
    <row r="7" spans="1:41">
      <c r="B7" s="450" t="s">
        <v>136</v>
      </c>
      <c r="C7" s="562">
        <v>41333</v>
      </c>
    </row>
    <row r="8" spans="1:41">
      <c r="B8" s="450" t="s">
        <v>138</v>
      </c>
      <c r="C8" s="562">
        <v>41352</v>
      </c>
    </row>
    <row r="9" spans="1:41">
      <c r="B9" s="450" t="s">
        <v>199</v>
      </c>
      <c r="C9" s="491" t="s">
        <v>15</v>
      </c>
    </row>
    <row r="10" spans="1:41">
      <c r="B10" s="450" t="s">
        <v>270</v>
      </c>
      <c r="C10" s="518">
        <f>C6-C7</f>
        <v>42</v>
      </c>
    </row>
    <row r="11" spans="1:41">
      <c r="B11" s="450" t="s">
        <v>271</v>
      </c>
      <c r="C11" s="518">
        <f>C6-C8</f>
        <v>23</v>
      </c>
    </row>
    <row r="12" spans="1:41" ht="20.25" customHeight="1">
      <c r="B12" s="450"/>
      <c r="C12" s="563"/>
      <c r="F12" t="s">
        <v>627</v>
      </c>
    </row>
    <row r="13" spans="1:41" ht="62.25" customHeight="1" thickBot="1">
      <c r="F13" t="s">
        <v>660</v>
      </c>
      <c r="M13" s="476" t="s">
        <v>681</v>
      </c>
      <c r="AB13" s="476" t="s">
        <v>680</v>
      </c>
      <c r="AE13" s="476" t="s">
        <v>649</v>
      </c>
    </row>
    <row r="14" spans="1:41" ht="53.25" customHeight="1">
      <c r="A14" s="477" t="s">
        <v>246</v>
      </c>
      <c r="B14" s="477" t="s">
        <v>245</v>
      </c>
      <c r="C14" s="477" t="s">
        <v>51</v>
      </c>
      <c r="D14" s="477" t="s">
        <v>139</v>
      </c>
      <c r="E14" s="491" t="s">
        <v>625</v>
      </c>
      <c r="F14" s="477" t="s">
        <v>626</v>
      </c>
      <c r="G14" s="477"/>
      <c r="H14" s="477" t="s">
        <v>246</v>
      </c>
      <c r="I14" s="477" t="s">
        <v>245</v>
      </c>
      <c r="J14" s="477" t="s">
        <v>626</v>
      </c>
      <c r="K14" s="477"/>
      <c r="M14" s="463" t="s">
        <v>628</v>
      </c>
      <c r="N14" s="448"/>
      <c r="O14" s="448"/>
      <c r="P14" s="448"/>
      <c r="Q14" s="448"/>
      <c r="R14" s="464"/>
      <c r="S14" s="463" t="s">
        <v>650</v>
      </c>
      <c r="T14" s="448"/>
      <c r="U14" s="448"/>
      <c r="V14" s="448"/>
      <c r="W14" s="448"/>
      <c r="X14" s="448"/>
      <c r="Y14" s="448"/>
      <c r="Z14" s="464"/>
      <c r="AB14" s="463" t="s">
        <v>661</v>
      </c>
      <c r="AC14" s="448"/>
      <c r="AD14" s="448"/>
      <c r="AE14" s="448"/>
      <c r="AF14" s="448"/>
      <c r="AG14" s="464"/>
      <c r="AH14" s="463" t="s">
        <v>676</v>
      </c>
      <c r="AI14" s="448"/>
      <c r="AJ14" s="448"/>
      <c r="AK14" s="448"/>
      <c r="AL14" s="448"/>
      <c r="AM14" s="448"/>
      <c r="AN14" s="448"/>
      <c r="AO14" s="464"/>
    </row>
    <row r="15" spans="1:41">
      <c r="A15" s="491">
        <v>1</v>
      </c>
      <c r="B15" s="491">
        <v>1</v>
      </c>
      <c r="C15" s="491">
        <v>6</v>
      </c>
      <c r="D15" s="491">
        <v>6</v>
      </c>
      <c r="E15" s="491">
        <v>2.5499999999999998</v>
      </c>
      <c r="F15" s="645">
        <f>(E15/21.6)*10000</f>
        <v>1180.5555555555554</v>
      </c>
      <c r="G15" s="645"/>
      <c r="H15" s="570">
        <v>1</v>
      </c>
      <c r="I15" s="570">
        <v>1</v>
      </c>
      <c r="J15" s="645">
        <v>1180.5555555555554</v>
      </c>
      <c r="K15" s="645"/>
      <c r="M15" s="465"/>
      <c r="N15" s="446"/>
      <c r="O15" s="446"/>
      <c r="P15" s="446"/>
      <c r="Q15" s="446"/>
      <c r="R15" s="449"/>
      <c r="S15" s="465"/>
      <c r="T15" s="446"/>
      <c r="U15" s="446"/>
      <c r="V15" s="446"/>
      <c r="W15" s="446"/>
      <c r="X15" s="446"/>
      <c r="Y15" s="446"/>
      <c r="Z15" s="449"/>
      <c r="AB15" s="465"/>
      <c r="AC15" s="446"/>
      <c r="AD15" s="446"/>
      <c r="AE15" s="446"/>
      <c r="AF15" s="446"/>
      <c r="AG15" s="449"/>
      <c r="AH15" s="465"/>
      <c r="AI15" s="446"/>
      <c r="AJ15" s="446"/>
      <c r="AK15" s="446"/>
      <c r="AL15" s="446"/>
      <c r="AM15" s="446"/>
      <c r="AN15" s="446"/>
      <c r="AO15" s="449"/>
    </row>
    <row r="16" spans="1:41">
      <c r="A16" s="491">
        <v>1</v>
      </c>
      <c r="B16" s="491">
        <v>2</v>
      </c>
      <c r="C16" s="491">
        <v>21</v>
      </c>
      <c r="D16" s="491">
        <v>21</v>
      </c>
      <c r="E16" s="491">
        <v>2.25</v>
      </c>
      <c r="F16" s="645">
        <f t="shared" ref="F16:F58" si="0">(E16/21.6)*10000</f>
        <v>1041.6666666666665</v>
      </c>
      <c r="G16" s="645"/>
      <c r="H16" s="570">
        <v>1</v>
      </c>
      <c r="I16" s="570">
        <v>2</v>
      </c>
      <c r="J16" s="645">
        <v>1041.6666666666665</v>
      </c>
      <c r="K16" s="645"/>
      <c r="M16" s="465" t="s">
        <v>629</v>
      </c>
      <c r="N16" s="446"/>
      <c r="O16" s="446"/>
      <c r="P16" s="446"/>
      <c r="Q16" s="446"/>
      <c r="R16" s="449"/>
      <c r="S16" s="465" t="s">
        <v>651</v>
      </c>
      <c r="T16" s="446"/>
      <c r="U16" s="446"/>
      <c r="V16" s="446"/>
      <c r="W16" s="446"/>
      <c r="X16" s="446"/>
      <c r="Y16" s="446"/>
      <c r="Z16" s="449"/>
      <c r="AB16" s="465" t="s">
        <v>662</v>
      </c>
      <c r="AC16" s="446"/>
      <c r="AD16" s="446"/>
      <c r="AE16" s="446"/>
      <c r="AF16" s="446"/>
      <c r="AG16" s="449"/>
      <c r="AH16" s="465" t="s">
        <v>677</v>
      </c>
      <c r="AI16" s="446"/>
      <c r="AJ16" s="446"/>
      <c r="AK16" s="446"/>
      <c r="AL16" s="446"/>
      <c r="AM16" s="446"/>
      <c r="AN16" s="446"/>
      <c r="AO16" s="449"/>
    </row>
    <row r="17" spans="1:41">
      <c r="A17" s="491">
        <v>1</v>
      </c>
      <c r="B17" s="491">
        <v>3</v>
      </c>
      <c r="C17" s="491">
        <v>14</v>
      </c>
      <c r="D17" s="491">
        <v>44</v>
      </c>
      <c r="E17" s="491">
        <v>2.15</v>
      </c>
      <c r="F17" s="645">
        <f t="shared" si="0"/>
        <v>995.37037037037021</v>
      </c>
      <c r="G17" s="645"/>
      <c r="H17" s="570">
        <v>1</v>
      </c>
      <c r="I17" s="570">
        <v>3</v>
      </c>
      <c r="J17" s="645">
        <v>995.37037037037021</v>
      </c>
      <c r="K17" s="645"/>
      <c r="M17" s="465"/>
      <c r="N17" s="446"/>
      <c r="O17" s="446"/>
      <c r="P17" s="446"/>
      <c r="Q17" s="446"/>
      <c r="R17" s="449"/>
      <c r="S17" s="465"/>
      <c r="T17" s="446"/>
      <c r="U17" s="446"/>
      <c r="V17" s="446"/>
      <c r="W17" s="446"/>
      <c r="X17" s="446"/>
      <c r="Y17" s="446"/>
      <c r="Z17" s="449"/>
      <c r="AB17" s="465"/>
      <c r="AC17" s="446"/>
      <c r="AD17" s="446"/>
      <c r="AE17" s="446"/>
      <c r="AF17" s="446"/>
      <c r="AG17" s="449"/>
      <c r="AH17" s="465" t="s">
        <v>246</v>
      </c>
      <c r="AI17" s="446" t="s">
        <v>432</v>
      </c>
      <c r="AJ17" s="446" t="s">
        <v>603</v>
      </c>
      <c r="AK17" s="446"/>
      <c r="AL17" s="446"/>
      <c r="AM17" s="446"/>
      <c r="AN17" s="446"/>
      <c r="AO17" s="449"/>
    </row>
    <row r="18" spans="1:41">
      <c r="A18" s="491">
        <v>1</v>
      </c>
      <c r="B18" s="491">
        <v>4</v>
      </c>
      <c r="C18" s="491">
        <v>28</v>
      </c>
      <c r="D18" s="491">
        <v>58</v>
      </c>
      <c r="E18" s="491">
        <v>2.5</v>
      </c>
      <c r="F18" s="645">
        <f t="shared" si="0"/>
        <v>1157.4074074074072</v>
      </c>
      <c r="G18" s="645"/>
      <c r="H18" s="570">
        <v>1</v>
      </c>
      <c r="I18" s="570">
        <v>4</v>
      </c>
      <c r="J18" s="645">
        <v>1157.4074074074072</v>
      </c>
      <c r="K18" s="645"/>
      <c r="M18" s="465" t="s">
        <v>630</v>
      </c>
      <c r="N18" s="446"/>
      <c r="O18" s="446"/>
      <c r="P18" s="446"/>
      <c r="Q18" s="446"/>
      <c r="R18" s="449"/>
      <c r="S18" s="465" t="s">
        <v>246</v>
      </c>
      <c r="T18" s="446" t="s">
        <v>432</v>
      </c>
      <c r="U18" s="446" t="s">
        <v>603</v>
      </c>
      <c r="V18" s="446"/>
      <c r="W18" s="446"/>
      <c r="X18" s="446"/>
      <c r="Y18" s="446"/>
      <c r="Z18" s="449"/>
      <c r="AB18" s="465" t="s">
        <v>630</v>
      </c>
      <c r="AC18" s="446"/>
      <c r="AD18" s="446"/>
      <c r="AE18" s="446"/>
      <c r="AF18" s="446"/>
      <c r="AG18" s="449"/>
      <c r="AH18" s="465">
        <v>1</v>
      </c>
      <c r="AI18" s="446">
        <v>1093.8</v>
      </c>
      <c r="AJ18" s="446" t="s">
        <v>489</v>
      </c>
      <c r="AK18" s="446"/>
      <c r="AL18" s="446"/>
      <c r="AM18" s="446"/>
      <c r="AN18" s="446"/>
      <c r="AO18" s="449"/>
    </row>
    <row r="19" spans="1:41">
      <c r="A19" s="491">
        <v>2</v>
      </c>
      <c r="B19" s="491">
        <v>1</v>
      </c>
      <c r="C19" s="491">
        <v>7</v>
      </c>
      <c r="D19" s="491">
        <v>7</v>
      </c>
      <c r="E19" s="491">
        <v>2.8</v>
      </c>
      <c r="F19" s="645">
        <f t="shared" si="0"/>
        <v>1296.2962962962963</v>
      </c>
      <c r="G19" s="645"/>
      <c r="H19" s="570">
        <v>2</v>
      </c>
      <c r="I19" s="570">
        <v>1</v>
      </c>
      <c r="J19" s="645">
        <v>1296.2962962962963</v>
      </c>
      <c r="K19" s="645"/>
      <c r="M19" s="465" t="s">
        <v>631</v>
      </c>
      <c r="N19" s="446"/>
      <c r="O19" s="446"/>
      <c r="P19" s="446"/>
      <c r="Q19" s="446"/>
      <c r="R19" s="449"/>
      <c r="S19" s="465">
        <v>1</v>
      </c>
      <c r="T19" s="446">
        <v>1312.5</v>
      </c>
      <c r="U19" s="446" t="s">
        <v>489</v>
      </c>
      <c r="V19" s="446"/>
      <c r="W19" s="446"/>
      <c r="X19" s="446"/>
      <c r="Y19" s="446"/>
      <c r="Z19" s="449"/>
      <c r="AB19" s="465" t="s">
        <v>663</v>
      </c>
      <c r="AC19" s="446"/>
      <c r="AD19" s="446"/>
      <c r="AE19" s="446"/>
      <c r="AF19" s="446"/>
      <c r="AG19" s="449"/>
      <c r="AH19" s="465">
        <v>2</v>
      </c>
      <c r="AI19" s="446">
        <v>1336.8</v>
      </c>
      <c r="AJ19" s="446" t="s">
        <v>435</v>
      </c>
      <c r="AK19" s="446"/>
      <c r="AL19" s="446"/>
      <c r="AM19" s="446"/>
      <c r="AN19" s="446"/>
      <c r="AO19" s="449"/>
    </row>
    <row r="20" spans="1:41">
      <c r="A20" s="491">
        <v>2</v>
      </c>
      <c r="B20" s="491">
        <v>2</v>
      </c>
      <c r="C20" s="491">
        <v>29</v>
      </c>
      <c r="D20" s="491">
        <v>29</v>
      </c>
      <c r="E20" s="491">
        <v>2.85</v>
      </c>
      <c r="F20" s="645">
        <f t="shared" si="0"/>
        <v>1319.4444444444446</v>
      </c>
      <c r="G20" s="645"/>
      <c r="H20" s="570">
        <v>2</v>
      </c>
      <c r="I20" s="570">
        <v>2</v>
      </c>
      <c r="J20" s="645">
        <v>1319.4444444444446</v>
      </c>
      <c r="K20" s="645"/>
      <c r="M20" s="465" t="s">
        <v>632</v>
      </c>
      <c r="N20" s="446"/>
      <c r="O20" s="446"/>
      <c r="P20" s="446"/>
      <c r="Q20" s="446"/>
      <c r="R20" s="449"/>
      <c r="S20" s="465">
        <v>2</v>
      </c>
      <c r="T20" s="446">
        <v>1604.2</v>
      </c>
      <c r="U20" s="446" t="s">
        <v>435</v>
      </c>
      <c r="V20" s="446"/>
      <c r="W20" s="446"/>
      <c r="X20" s="446"/>
      <c r="Y20" s="446"/>
      <c r="Z20" s="449"/>
      <c r="AB20" s="465" t="s">
        <v>664</v>
      </c>
      <c r="AC20" s="446"/>
      <c r="AD20" s="446"/>
      <c r="AE20" s="446"/>
      <c r="AF20" s="446"/>
      <c r="AG20" s="449"/>
      <c r="AH20" s="465">
        <v>3</v>
      </c>
      <c r="AI20" s="446">
        <v>1186.3</v>
      </c>
      <c r="AJ20" s="446" t="s">
        <v>604</v>
      </c>
      <c r="AK20" s="446"/>
      <c r="AL20" s="446"/>
      <c r="AM20" s="446"/>
      <c r="AN20" s="446"/>
      <c r="AO20" s="449"/>
    </row>
    <row r="21" spans="1:41">
      <c r="A21" s="491">
        <v>2</v>
      </c>
      <c r="B21" s="491">
        <v>3</v>
      </c>
      <c r="C21" s="491">
        <v>1</v>
      </c>
      <c r="D21" s="491">
        <v>31</v>
      </c>
      <c r="E21" s="491">
        <v>3.15</v>
      </c>
      <c r="F21" s="645">
        <f t="shared" si="0"/>
        <v>1458.3333333333333</v>
      </c>
      <c r="G21" s="645"/>
      <c r="H21" s="570">
        <v>2</v>
      </c>
      <c r="I21" s="570">
        <v>3</v>
      </c>
      <c r="J21" s="645">
        <v>1458.3333333333333</v>
      </c>
      <c r="K21" s="645"/>
      <c r="M21" s="465" t="s">
        <v>633</v>
      </c>
      <c r="N21" s="446"/>
      <c r="O21" s="446"/>
      <c r="P21" s="446"/>
      <c r="Q21" s="446"/>
      <c r="R21" s="449"/>
      <c r="S21" s="465">
        <v>3</v>
      </c>
      <c r="T21" s="446">
        <v>1423.6</v>
      </c>
      <c r="U21" s="446" t="s">
        <v>604</v>
      </c>
      <c r="V21" s="446"/>
      <c r="W21" s="446"/>
      <c r="X21" s="446"/>
      <c r="Y21" s="446"/>
      <c r="Z21" s="449"/>
      <c r="AB21" s="465" t="s">
        <v>665</v>
      </c>
      <c r="AC21" s="446"/>
      <c r="AD21" s="446"/>
      <c r="AE21" s="446"/>
      <c r="AF21" s="446"/>
      <c r="AG21" s="449"/>
      <c r="AH21" s="465">
        <v>4</v>
      </c>
      <c r="AI21" s="446">
        <v>1163.2</v>
      </c>
      <c r="AJ21" s="446" t="s">
        <v>608</v>
      </c>
      <c r="AK21" s="446"/>
      <c r="AL21" s="446"/>
      <c r="AM21" s="446"/>
      <c r="AN21" s="446"/>
      <c r="AO21" s="449"/>
    </row>
    <row r="22" spans="1:41">
      <c r="A22" s="491">
        <v>2</v>
      </c>
      <c r="B22" s="491">
        <v>4</v>
      </c>
      <c r="C22" s="491">
        <v>22</v>
      </c>
      <c r="D22" s="491">
        <v>52</v>
      </c>
      <c r="E22" s="491">
        <v>2.75</v>
      </c>
      <c r="F22" s="645">
        <f t="shared" si="0"/>
        <v>1273.148148148148</v>
      </c>
      <c r="G22" s="645"/>
      <c r="H22" s="570">
        <v>2</v>
      </c>
      <c r="I22" s="570">
        <v>4</v>
      </c>
      <c r="J22" s="645">
        <v>1273.148148148148</v>
      </c>
      <c r="K22" s="645"/>
      <c r="M22" s="465" t="s">
        <v>634</v>
      </c>
      <c r="N22" s="446"/>
      <c r="O22" s="446"/>
      <c r="P22" s="446"/>
      <c r="Q22" s="446"/>
      <c r="R22" s="449"/>
      <c r="S22" s="465">
        <v>4</v>
      </c>
      <c r="T22" s="446">
        <v>1395.8</v>
      </c>
      <c r="U22" s="446" t="s">
        <v>608</v>
      </c>
      <c r="V22" s="446"/>
      <c r="W22" s="446"/>
      <c r="X22" s="446"/>
      <c r="Y22" s="446"/>
      <c r="Z22" s="449"/>
      <c r="AB22" s="465" t="s">
        <v>634</v>
      </c>
      <c r="AC22" s="446"/>
      <c r="AD22" s="446"/>
      <c r="AE22" s="446"/>
      <c r="AF22" s="446"/>
      <c r="AG22" s="449"/>
      <c r="AH22" s="465">
        <v>5</v>
      </c>
      <c r="AI22" s="446">
        <v>1180.5999999999999</v>
      </c>
      <c r="AJ22" s="446" t="s">
        <v>604</v>
      </c>
      <c r="AK22" s="446"/>
      <c r="AL22" s="446"/>
      <c r="AM22" s="446"/>
      <c r="AN22" s="446"/>
      <c r="AO22" s="449"/>
    </row>
    <row r="23" spans="1:41">
      <c r="A23" s="491">
        <v>3</v>
      </c>
      <c r="B23" s="491">
        <v>1</v>
      </c>
      <c r="C23" s="491">
        <v>11</v>
      </c>
      <c r="D23" s="491">
        <v>11</v>
      </c>
      <c r="E23" s="491">
        <v>2.5</v>
      </c>
      <c r="F23" s="645">
        <f t="shared" si="0"/>
        <v>1157.4074074074072</v>
      </c>
      <c r="G23" s="645"/>
      <c r="H23" s="570">
        <v>3</v>
      </c>
      <c r="I23" s="570">
        <v>1</v>
      </c>
      <c r="J23" s="645">
        <v>1157.4074074074072</v>
      </c>
      <c r="K23" s="645"/>
      <c r="M23" s="465"/>
      <c r="N23" s="446"/>
      <c r="O23" s="446"/>
      <c r="P23" s="446"/>
      <c r="Q23" s="446"/>
      <c r="R23" s="449"/>
      <c r="S23" s="465">
        <v>5</v>
      </c>
      <c r="T23" s="446">
        <v>1416.7</v>
      </c>
      <c r="U23" s="446" t="s">
        <v>604</v>
      </c>
      <c r="V23" s="446"/>
      <c r="W23" s="446"/>
      <c r="X23" s="446"/>
      <c r="Y23" s="446"/>
      <c r="Z23" s="449"/>
      <c r="AB23" s="465"/>
      <c r="AC23" s="446"/>
      <c r="AD23" s="446"/>
      <c r="AE23" s="446"/>
      <c r="AF23" s="446"/>
      <c r="AG23" s="449"/>
      <c r="AH23" s="465">
        <v>6</v>
      </c>
      <c r="AI23" s="446">
        <v>1261.5</v>
      </c>
      <c r="AJ23" s="446" t="s">
        <v>499</v>
      </c>
      <c r="AK23" s="446"/>
      <c r="AL23" s="446"/>
      <c r="AM23" s="446"/>
      <c r="AN23" s="446"/>
      <c r="AO23" s="449"/>
    </row>
    <row r="24" spans="1:41">
      <c r="A24" s="491">
        <v>3</v>
      </c>
      <c r="B24" s="491">
        <v>2</v>
      </c>
      <c r="C24" s="491">
        <v>27</v>
      </c>
      <c r="D24" s="491">
        <v>27</v>
      </c>
      <c r="E24" s="491">
        <v>2.8</v>
      </c>
      <c r="F24" s="645">
        <f t="shared" si="0"/>
        <v>1296.2962962962963</v>
      </c>
      <c r="G24" s="645"/>
      <c r="H24" s="570">
        <v>3</v>
      </c>
      <c r="I24" s="570">
        <v>2</v>
      </c>
      <c r="J24" s="645">
        <v>1296.2962962962963</v>
      </c>
      <c r="K24" s="645"/>
      <c r="M24" s="465" t="s">
        <v>635</v>
      </c>
      <c r="N24" s="446"/>
      <c r="O24" s="446"/>
      <c r="P24" s="446"/>
      <c r="Q24" s="446"/>
      <c r="R24" s="449"/>
      <c r="S24" s="465">
        <v>6</v>
      </c>
      <c r="T24" s="446">
        <v>1513.9</v>
      </c>
      <c r="U24" s="446" t="s">
        <v>499</v>
      </c>
      <c r="V24" s="446"/>
      <c r="W24" s="446"/>
      <c r="X24" s="446"/>
      <c r="Y24" s="446"/>
      <c r="Z24" s="449"/>
      <c r="AB24" s="465" t="s">
        <v>635</v>
      </c>
      <c r="AC24" s="446"/>
      <c r="AD24" s="446"/>
      <c r="AE24" s="446"/>
      <c r="AF24" s="446"/>
      <c r="AG24" s="449"/>
      <c r="AH24" s="465">
        <v>7</v>
      </c>
      <c r="AI24" s="446">
        <v>1302.0999999999999</v>
      </c>
      <c r="AJ24" s="446" t="s">
        <v>436</v>
      </c>
      <c r="AK24" s="446"/>
      <c r="AL24" s="446"/>
      <c r="AM24" s="446"/>
      <c r="AN24" s="446"/>
      <c r="AO24" s="449"/>
    </row>
    <row r="25" spans="1:41">
      <c r="A25" s="491">
        <v>3</v>
      </c>
      <c r="B25" s="491">
        <v>3</v>
      </c>
      <c r="C25" s="491">
        <v>3</v>
      </c>
      <c r="D25" s="491">
        <v>33</v>
      </c>
      <c r="E25" s="491">
        <v>2.9</v>
      </c>
      <c r="F25" s="645">
        <f t="shared" si="0"/>
        <v>1342.5925925925924</v>
      </c>
      <c r="G25" s="645"/>
      <c r="H25" s="570">
        <v>3</v>
      </c>
      <c r="I25" s="570">
        <v>3</v>
      </c>
      <c r="J25" s="645">
        <v>1342.5925925925924</v>
      </c>
      <c r="K25" s="645"/>
      <c r="M25" s="465"/>
      <c r="N25" s="446"/>
      <c r="O25" s="446"/>
      <c r="P25" s="446"/>
      <c r="Q25" s="446"/>
      <c r="R25" s="449"/>
      <c r="S25" s="465">
        <v>7</v>
      </c>
      <c r="T25" s="446">
        <v>1562.5</v>
      </c>
      <c r="U25" s="446" t="s">
        <v>436</v>
      </c>
      <c r="V25" s="446"/>
      <c r="W25" s="446"/>
      <c r="X25" s="446"/>
      <c r="Y25" s="446"/>
      <c r="Z25" s="449"/>
      <c r="AB25" s="465"/>
      <c r="AC25" s="446"/>
      <c r="AD25" s="446"/>
      <c r="AE25" s="446"/>
      <c r="AF25" s="446"/>
      <c r="AG25" s="449"/>
      <c r="AH25" s="465">
        <v>8</v>
      </c>
      <c r="AI25" s="446">
        <v>1174.8</v>
      </c>
      <c r="AJ25" s="446" t="s">
        <v>604</v>
      </c>
      <c r="AK25" s="446"/>
      <c r="AL25" s="446"/>
      <c r="AM25" s="446"/>
      <c r="AN25" s="446"/>
      <c r="AO25" s="449"/>
    </row>
    <row r="26" spans="1:41">
      <c r="A26" s="491">
        <v>3</v>
      </c>
      <c r="B26" s="491">
        <v>4</v>
      </c>
      <c r="C26" s="491">
        <v>30</v>
      </c>
      <c r="D26" s="491">
        <v>60</v>
      </c>
      <c r="E26" s="491">
        <v>2.0499999999999998</v>
      </c>
      <c r="F26" s="645">
        <f t="shared" si="0"/>
        <v>949.07407407407402</v>
      </c>
      <c r="G26" s="645"/>
      <c r="H26" s="570">
        <v>3</v>
      </c>
      <c r="I26" s="570">
        <v>4</v>
      </c>
      <c r="J26" s="645">
        <v>949.07407407407402</v>
      </c>
      <c r="K26" s="645"/>
      <c r="M26" s="465" t="s">
        <v>636</v>
      </c>
      <c r="N26" s="446"/>
      <c r="O26" s="446"/>
      <c r="P26" s="446"/>
      <c r="Q26" s="446"/>
      <c r="R26" s="449"/>
      <c r="S26" s="465">
        <v>8</v>
      </c>
      <c r="T26" s="446">
        <v>1409.7</v>
      </c>
      <c r="U26" s="446" t="s">
        <v>604</v>
      </c>
      <c r="V26" s="446"/>
      <c r="W26" s="446"/>
      <c r="X26" s="446"/>
      <c r="Y26" s="446"/>
      <c r="Z26" s="449"/>
      <c r="AB26" s="465" t="s">
        <v>666</v>
      </c>
      <c r="AC26" s="446"/>
      <c r="AD26" s="446"/>
      <c r="AE26" s="446"/>
      <c r="AF26" s="446"/>
      <c r="AG26" s="449"/>
      <c r="AH26" s="465">
        <v>9</v>
      </c>
      <c r="AI26" s="446">
        <v>1267.4000000000001</v>
      </c>
      <c r="AJ26" s="446" t="s">
        <v>499</v>
      </c>
      <c r="AK26" s="446"/>
      <c r="AL26" s="446"/>
      <c r="AM26" s="446"/>
      <c r="AN26" s="446"/>
      <c r="AO26" s="449"/>
    </row>
    <row r="27" spans="1:41">
      <c r="A27" s="491">
        <v>4</v>
      </c>
      <c r="B27" s="491">
        <v>1</v>
      </c>
      <c r="C27" s="491">
        <v>2</v>
      </c>
      <c r="D27" s="491">
        <v>2</v>
      </c>
      <c r="E27" s="491">
        <v>2.35</v>
      </c>
      <c r="F27" s="645">
        <f t="shared" si="0"/>
        <v>1087.962962962963</v>
      </c>
      <c r="G27" s="645"/>
      <c r="H27" s="570">
        <v>4</v>
      </c>
      <c r="I27" s="570">
        <v>1</v>
      </c>
      <c r="J27" s="645">
        <v>1087.962962962963</v>
      </c>
      <c r="K27" s="645"/>
      <c r="M27" s="465"/>
      <c r="N27" s="446"/>
      <c r="O27" s="446"/>
      <c r="P27" s="446"/>
      <c r="Q27" s="446"/>
      <c r="R27" s="449"/>
      <c r="S27" s="465">
        <v>9</v>
      </c>
      <c r="T27" s="446">
        <v>1520.8</v>
      </c>
      <c r="U27" s="446" t="s">
        <v>499</v>
      </c>
      <c r="V27" s="446"/>
      <c r="W27" s="446"/>
      <c r="X27" s="446"/>
      <c r="Y27" s="446"/>
      <c r="Z27" s="449"/>
      <c r="AB27" s="465"/>
      <c r="AC27" s="446"/>
      <c r="AD27" s="446"/>
      <c r="AE27" s="446"/>
      <c r="AF27" s="446"/>
      <c r="AG27" s="449"/>
      <c r="AH27" s="465">
        <v>10</v>
      </c>
      <c r="AI27" s="446">
        <v>1241.5</v>
      </c>
      <c r="AJ27" s="446" t="s">
        <v>604</v>
      </c>
      <c r="AK27" s="446"/>
      <c r="AL27" s="446"/>
      <c r="AM27" s="446"/>
      <c r="AN27" s="446"/>
      <c r="AO27" s="449"/>
    </row>
    <row r="28" spans="1:41">
      <c r="A28" s="491">
        <v>4</v>
      </c>
      <c r="B28" s="491">
        <v>2</v>
      </c>
      <c r="C28" s="491">
        <v>24</v>
      </c>
      <c r="D28" s="491">
        <v>24</v>
      </c>
      <c r="E28" s="491">
        <v>2.85</v>
      </c>
      <c r="F28" s="645">
        <f t="shared" si="0"/>
        <v>1319.4444444444446</v>
      </c>
      <c r="G28" s="645"/>
      <c r="H28" s="570">
        <v>4</v>
      </c>
      <c r="I28" s="570">
        <v>2</v>
      </c>
      <c r="J28" s="645">
        <v>1319.4444444444446</v>
      </c>
      <c r="K28" s="645"/>
      <c r="M28" s="465" t="s">
        <v>347</v>
      </c>
      <c r="N28" s="446"/>
      <c r="O28" s="446"/>
      <c r="P28" s="446"/>
      <c r="Q28" s="446"/>
      <c r="R28" s="449"/>
      <c r="S28" s="465">
        <v>10</v>
      </c>
      <c r="T28" s="446">
        <v>1489.8</v>
      </c>
      <c r="U28" s="446" t="s">
        <v>604</v>
      </c>
      <c r="V28" s="446"/>
      <c r="W28" s="446"/>
      <c r="X28" s="446"/>
      <c r="Y28" s="446"/>
      <c r="Z28" s="449"/>
      <c r="AB28" s="465" t="s">
        <v>347</v>
      </c>
      <c r="AC28" s="446"/>
      <c r="AD28" s="446"/>
      <c r="AE28" s="446"/>
      <c r="AF28" s="446"/>
      <c r="AG28" s="449"/>
      <c r="AH28" s="465">
        <v>11</v>
      </c>
      <c r="AI28" s="446">
        <v>1116.9000000000001</v>
      </c>
      <c r="AJ28" s="446" t="s">
        <v>488</v>
      </c>
      <c r="AK28" s="446"/>
      <c r="AL28" s="446"/>
      <c r="AM28" s="446"/>
      <c r="AN28" s="446"/>
      <c r="AO28" s="449"/>
    </row>
    <row r="29" spans="1:41">
      <c r="A29" s="491">
        <v>4</v>
      </c>
      <c r="B29" s="491">
        <v>3</v>
      </c>
      <c r="C29" s="491">
        <v>11</v>
      </c>
      <c r="D29" s="491">
        <v>41</v>
      </c>
      <c r="E29" s="491">
        <v>2.25</v>
      </c>
      <c r="F29" s="645">
        <f t="shared" si="0"/>
        <v>1041.6666666666665</v>
      </c>
      <c r="G29" s="645"/>
      <c r="H29" s="570">
        <v>4</v>
      </c>
      <c r="I29" s="570">
        <v>3</v>
      </c>
      <c r="J29" s="645">
        <v>1041.6666666666665</v>
      </c>
      <c r="K29" s="645"/>
      <c r="M29" s="465" t="s">
        <v>637</v>
      </c>
      <c r="N29" s="446"/>
      <c r="O29" s="446"/>
      <c r="P29" s="446"/>
      <c r="Q29" s="446"/>
      <c r="R29" s="449"/>
      <c r="S29" s="465">
        <v>11</v>
      </c>
      <c r="T29" s="446">
        <v>1340.3</v>
      </c>
      <c r="U29" s="446" t="s">
        <v>488</v>
      </c>
      <c r="V29" s="446"/>
      <c r="W29" s="446"/>
      <c r="X29" s="446"/>
      <c r="Y29" s="446"/>
      <c r="Z29" s="449"/>
      <c r="AB29" s="465" t="s">
        <v>637</v>
      </c>
      <c r="AC29" s="446"/>
      <c r="AD29" s="446"/>
      <c r="AE29" s="446"/>
      <c r="AF29" s="446"/>
      <c r="AG29" s="449"/>
      <c r="AH29" s="584" t="s">
        <v>438</v>
      </c>
      <c r="AI29" s="646">
        <v>0.1</v>
      </c>
      <c r="AM29" s="446"/>
      <c r="AN29" s="446"/>
      <c r="AO29" s="449"/>
    </row>
    <row r="30" spans="1:41">
      <c r="A30" s="491">
        <v>4</v>
      </c>
      <c r="B30" s="491">
        <v>4</v>
      </c>
      <c r="C30" s="491">
        <v>26</v>
      </c>
      <c r="D30" s="491">
        <v>56</v>
      </c>
      <c r="E30" s="491">
        <v>2.6</v>
      </c>
      <c r="F30" s="645">
        <f t="shared" si="0"/>
        <v>1203.7037037037037</v>
      </c>
      <c r="G30" s="645"/>
      <c r="H30" s="570">
        <v>4</v>
      </c>
      <c r="I30" s="570">
        <v>4</v>
      </c>
      <c r="J30" s="645">
        <v>1203.7037037037037</v>
      </c>
      <c r="K30" s="645"/>
      <c r="M30" s="465" t="s">
        <v>638</v>
      </c>
      <c r="N30" s="446"/>
      <c r="O30" s="446"/>
      <c r="P30" s="446"/>
      <c r="Q30" s="446"/>
      <c r="R30" s="449"/>
      <c r="S30" s="584" t="s">
        <v>438</v>
      </c>
      <c r="T30" s="646">
        <v>0.1</v>
      </c>
      <c r="U30" s="446"/>
      <c r="V30" s="446"/>
      <c r="W30" s="446"/>
      <c r="X30" s="446"/>
      <c r="Y30" s="446"/>
      <c r="Z30" s="449"/>
      <c r="AB30" s="465" t="s">
        <v>667</v>
      </c>
      <c r="AC30" s="446"/>
      <c r="AD30" s="446"/>
      <c r="AE30" s="446"/>
      <c r="AF30" s="446"/>
      <c r="AG30" s="449"/>
      <c r="AH30" s="450" t="s">
        <v>439</v>
      </c>
      <c r="AI30" s="450" t="s">
        <v>440</v>
      </c>
      <c r="AJ30" s="446"/>
      <c r="AK30" s="446"/>
      <c r="AL30" s="446"/>
      <c r="AM30" s="446"/>
      <c r="AN30" s="446"/>
      <c r="AO30" s="449"/>
    </row>
    <row r="31" spans="1:41">
      <c r="A31" s="491">
        <v>5</v>
      </c>
      <c r="B31" s="491">
        <v>1</v>
      </c>
      <c r="C31" s="491">
        <v>5</v>
      </c>
      <c r="D31" s="491">
        <v>5</v>
      </c>
      <c r="E31" s="491">
        <v>2.25</v>
      </c>
      <c r="F31" s="645">
        <f t="shared" si="0"/>
        <v>1041.6666666666665</v>
      </c>
      <c r="G31" s="645"/>
      <c r="H31" s="570">
        <v>5</v>
      </c>
      <c r="I31" s="570">
        <v>1</v>
      </c>
      <c r="J31" s="645">
        <v>1041.6666666666665</v>
      </c>
      <c r="K31" s="645"/>
      <c r="M31" s="465" t="s">
        <v>639</v>
      </c>
      <c r="N31" s="446"/>
      <c r="O31" s="446"/>
      <c r="P31" s="446"/>
      <c r="Q31" s="446"/>
      <c r="R31" s="449"/>
      <c r="S31" s="450" t="s">
        <v>439</v>
      </c>
      <c r="T31" s="450" t="s">
        <v>440</v>
      </c>
      <c r="Z31" s="449"/>
      <c r="AB31" s="465" t="s">
        <v>668</v>
      </c>
      <c r="AC31" s="446"/>
      <c r="AD31" s="446"/>
      <c r="AE31" s="446"/>
      <c r="AF31" s="446"/>
      <c r="AG31" s="449"/>
      <c r="AH31" s="465" t="s">
        <v>678</v>
      </c>
      <c r="AI31" s="446"/>
      <c r="AJ31" s="446"/>
      <c r="AK31" s="446"/>
      <c r="AL31" s="446"/>
      <c r="AM31" s="446"/>
      <c r="AN31" s="446"/>
      <c r="AO31" s="449"/>
    </row>
    <row r="32" spans="1:41">
      <c r="A32" s="491">
        <v>5</v>
      </c>
      <c r="B32" s="491">
        <v>2</v>
      </c>
      <c r="C32" s="491">
        <v>28</v>
      </c>
      <c r="D32" s="491">
        <v>28</v>
      </c>
      <c r="E32" s="491">
        <v>2.65</v>
      </c>
      <c r="F32" s="645">
        <f t="shared" si="0"/>
        <v>1226.8518518518517</v>
      </c>
      <c r="G32" s="645"/>
      <c r="H32" s="570">
        <v>5</v>
      </c>
      <c r="I32" s="570">
        <v>2</v>
      </c>
      <c r="J32" s="645">
        <v>1226.8518518518517</v>
      </c>
      <c r="K32" s="645"/>
      <c r="M32" s="465"/>
      <c r="N32" s="446"/>
      <c r="O32" s="446"/>
      <c r="P32" s="446"/>
      <c r="Q32" s="446"/>
      <c r="R32" s="449"/>
      <c r="Z32" s="449"/>
      <c r="AB32" s="465"/>
      <c r="AC32" s="446"/>
      <c r="AD32" s="446"/>
      <c r="AE32" s="446"/>
      <c r="AF32" s="446"/>
      <c r="AG32" s="449"/>
      <c r="AH32" s="465" t="s">
        <v>679</v>
      </c>
      <c r="AI32" s="446"/>
      <c r="AJ32" s="446"/>
      <c r="AK32" s="446"/>
      <c r="AL32" s="446"/>
      <c r="AM32" s="446"/>
      <c r="AN32" s="446"/>
      <c r="AO32" s="449"/>
    </row>
    <row r="33" spans="1:41">
      <c r="A33" s="491">
        <v>5</v>
      </c>
      <c r="B33" s="491">
        <v>3</v>
      </c>
      <c r="C33" s="491">
        <v>15</v>
      </c>
      <c r="D33" s="491">
        <v>45</v>
      </c>
      <c r="E33" s="491">
        <v>2.8</v>
      </c>
      <c r="F33" s="645">
        <f t="shared" si="0"/>
        <v>1296.2962962962963</v>
      </c>
      <c r="G33" s="645"/>
      <c r="H33" s="570">
        <v>5</v>
      </c>
      <c r="I33" s="570">
        <v>3</v>
      </c>
      <c r="J33" s="645">
        <v>1296.2962962962963</v>
      </c>
      <c r="K33" s="645"/>
      <c r="M33" s="465" t="s">
        <v>640</v>
      </c>
      <c r="N33" s="446"/>
      <c r="O33" s="446"/>
      <c r="P33" s="446"/>
      <c r="Q33" s="446"/>
      <c r="R33" s="449"/>
      <c r="S33" s="465" t="s">
        <v>652</v>
      </c>
      <c r="T33" s="446"/>
      <c r="U33" s="446"/>
      <c r="V33" s="446"/>
      <c r="W33" s="446"/>
      <c r="X33" s="446"/>
      <c r="Y33" s="446"/>
      <c r="Z33" s="449"/>
      <c r="AB33" s="465" t="s">
        <v>640</v>
      </c>
      <c r="AC33" s="446"/>
      <c r="AD33" s="446"/>
      <c r="AE33" s="446"/>
      <c r="AF33" s="446"/>
      <c r="AG33" s="449"/>
      <c r="AH33" s="465" t="s">
        <v>654</v>
      </c>
      <c r="AI33" s="446"/>
      <c r="AJ33" s="446"/>
      <c r="AK33" s="446"/>
      <c r="AL33" s="446"/>
      <c r="AM33" s="446"/>
      <c r="AN33" s="446"/>
      <c r="AO33" s="449"/>
    </row>
    <row r="34" spans="1:41">
      <c r="A34" s="491">
        <v>5</v>
      </c>
      <c r="B34" s="491">
        <v>4</v>
      </c>
      <c r="C34" s="491">
        <v>23</v>
      </c>
      <c r="D34" s="491">
        <v>53</v>
      </c>
      <c r="E34" s="491">
        <v>2.5</v>
      </c>
      <c r="F34" s="645">
        <f t="shared" si="0"/>
        <v>1157.4074074074072</v>
      </c>
      <c r="G34" s="645"/>
      <c r="H34" s="570">
        <v>5</v>
      </c>
      <c r="I34" s="570">
        <v>4</v>
      </c>
      <c r="J34" s="645">
        <v>1157.4074074074072</v>
      </c>
      <c r="K34" s="645"/>
      <c r="M34" s="465"/>
      <c r="N34" s="446"/>
      <c r="O34" s="446"/>
      <c r="P34" s="446"/>
      <c r="Q34" s="446"/>
      <c r="R34" s="449"/>
      <c r="S34" s="465" t="s">
        <v>653</v>
      </c>
      <c r="T34" s="446"/>
      <c r="U34" s="446"/>
      <c r="V34" s="446"/>
      <c r="W34" s="446"/>
      <c r="X34" s="446"/>
      <c r="Y34" s="446"/>
      <c r="Z34" s="449"/>
      <c r="AB34" s="465"/>
      <c r="AC34" s="446"/>
      <c r="AD34" s="446"/>
      <c r="AE34" s="446"/>
      <c r="AF34" s="446"/>
      <c r="AG34" s="449"/>
      <c r="AH34" s="465" t="s">
        <v>493</v>
      </c>
      <c r="AI34" s="446"/>
      <c r="AJ34" s="446"/>
      <c r="AK34" s="446"/>
      <c r="AL34" s="446"/>
      <c r="AM34" s="446"/>
      <c r="AN34" s="446"/>
      <c r="AO34" s="449"/>
    </row>
    <row r="35" spans="1:41">
      <c r="A35" s="491">
        <v>6</v>
      </c>
      <c r="B35" s="491">
        <v>1</v>
      </c>
      <c r="C35" s="491">
        <v>10</v>
      </c>
      <c r="D35" s="491">
        <v>10</v>
      </c>
      <c r="E35" s="491">
        <v>2.85</v>
      </c>
      <c r="F35" s="645">
        <f t="shared" si="0"/>
        <v>1319.4444444444446</v>
      </c>
      <c r="G35" s="645"/>
      <c r="H35" s="570">
        <v>6</v>
      </c>
      <c r="I35" s="570">
        <v>1</v>
      </c>
      <c r="J35" s="645">
        <v>1319.4444444444446</v>
      </c>
      <c r="K35" s="645"/>
      <c r="M35" s="465" t="s">
        <v>641</v>
      </c>
      <c r="N35" s="446"/>
      <c r="O35" s="446"/>
      <c r="P35" s="446"/>
      <c r="Q35" s="446"/>
      <c r="R35" s="449"/>
      <c r="S35" s="465" t="s">
        <v>654</v>
      </c>
      <c r="T35" s="446"/>
      <c r="U35" s="446"/>
      <c r="V35" s="446"/>
      <c r="W35" s="446"/>
      <c r="X35" s="446"/>
      <c r="Y35" s="446"/>
      <c r="Z35" s="449"/>
      <c r="AB35" s="465" t="s">
        <v>669</v>
      </c>
      <c r="AC35" s="446"/>
      <c r="AD35" s="446"/>
      <c r="AE35" s="446"/>
      <c r="AF35" s="446"/>
      <c r="AG35" s="449"/>
      <c r="AH35" s="465" t="s">
        <v>431</v>
      </c>
      <c r="AI35" s="446"/>
      <c r="AJ35" s="446"/>
      <c r="AK35" s="446"/>
      <c r="AL35" s="446"/>
      <c r="AM35" s="446"/>
      <c r="AN35" s="446"/>
      <c r="AO35" s="449"/>
    </row>
    <row r="36" spans="1:41">
      <c r="A36" s="491">
        <v>6</v>
      </c>
      <c r="B36" s="491">
        <v>2</v>
      </c>
      <c r="C36" s="491">
        <v>26</v>
      </c>
      <c r="D36" s="491">
        <v>26</v>
      </c>
      <c r="E36" s="491">
        <v>2.6</v>
      </c>
      <c r="F36" s="645">
        <f t="shared" si="0"/>
        <v>1203.7037037037037</v>
      </c>
      <c r="G36" s="645"/>
      <c r="H36" s="570">
        <v>6</v>
      </c>
      <c r="I36" s="570">
        <v>2</v>
      </c>
      <c r="J36" s="645">
        <v>1203.7037037037037</v>
      </c>
      <c r="K36" s="645"/>
      <c r="M36" s="465"/>
      <c r="N36" s="446"/>
      <c r="O36" s="446"/>
      <c r="P36" s="446"/>
      <c r="Q36" s="446"/>
      <c r="R36" s="449"/>
      <c r="S36" s="465" t="s">
        <v>493</v>
      </c>
      <c r="T36" s="446"/>
      <c r="U36" s="446"/>
      <c r="V36" s="446"/>
      <c r="W36" s="446"/>
      <c r="X36" s="446"/>
      <c r="Y36" s="446"/>
      <c r="Z36" s="449"/>
      <c r="AB36" s="465"/>
      <c r="AC36" s="446"/>
      <c r="AD36" s="446"/>
      <c r="AE36" s="446"/>
      <c r="AF36" s="446"/>
      <c r="AG36" s="449"/>
      <c r="AH36" s="465"/>
      <c r="AI36" s="446"/>
      <c r="AJ36" s="446"/>
      <c r="AK36" s="446"/>
      <c r="AL36" s="446"/>
      <c r="AM36" s="446"/>
      <c r="AN36" s="446"/>
      <c r="AO36" s="449"/>
    </row>
    <row r="37" spans="1:41">
      <c r="A37" s="491">
        <v>6</v>
      </c>
      <c r="B37" s="491">
        <v>3</v>
      </c>
      <c r="C37" s="491">
        <v>4</v>
      </c>
      <c r="D37" s="491">
        <v>34</v>
      </c>
      <c r="E37" s="491">
        <v>2.95</v>
      </c>
      <c r="F37" s="645">
        <f t="shared" si="0"/>
        <v>1365.7407407407406</v>
      </c>
      <c r="G37" s="645"/>
      <c r="H37" s="570">
        <v>6</v>
      </c>
      <c r="I37" s="570">
        <v>3</v>
      </c>
      <c r="J37" s="645">
        <v>1365.7407407407406</v>
      </c>
      <c r="K37" s="645"/>
      <c r="M37" s="465" t="s">
        <v>642</v>
      </c>
      <c r="N37" s="446"/>
      <c r="O37" s="446"/>
      <c r="P37" s="446"/>
      <c r="Q37" s="446"/>
      <c r="R37" s="449"/>
      <c r="S37" s="465" t="s">
        <v>431</v>
      </c>
      <c r="T37" s="446"/>
      <c r="U37" s="446"/>
      <c r="V37" s="446"/>
      <c r="W37" s="446"/>
      <c r="X37" s="446"/>
      <c r="Y37" s="446"/>
      <c r="Z37" s="449"/>
      <c r="AB37" s="465" t="s">
        <v>642</v>
      </c>
      <c r="AC37" s="446"/>
      <c r="AD37" s="446"/>
      <c r="AE37" s="446"/>
      <c r="AF37" s="446"/>
      <c r="AG37" s="449"/>
      <c r="AH37" s="465"/>
      <c r="AI37" s="446"/>
      <c r="AJ37" s="446"/>
      <c r="AK37" s="446"/>
      <c r="AL37" s="446"/>
      <c r="AM37" s="446"/>
      <c r="AN37" s="446"/>
      <c r="AO37" s="449"/>
    </row>
    <row r="38" spans="1:41">
      <c r="A38" s="491">
        <v>6</v>
      </c>
      <c r="B38" s="491">
        <v>4</v>
      </c>
      <c r="C38" s="491">
        <v>19</v>
      </c>
      <c r="D38" s="491">
        <v>49</v>
      </c>
      <c r="E38" s="491">
        <v>2.5</v>
      </c>
      <c r="F38" s="645">
        <f t="shared" si="0"/>
        <v>1157.4074074074072</v>
      </c>
      <c r="G38" s="645"/>
      <c r="H38" s="570">
        <v>6</v>
      </c>
      <c r="I38" s="570">
        <v>4</v>
      </c>
      <c r="J38" s="645">
        <v>1157.4074074074072</v>
      </c>
      <c r="K38" s="645"/>
      <c r="M38" s="465" t="s">
        <v>643</v>
      </c>
      <c r="N38" s="446"/>
      <c r="O38" s="446"/>
      <c r="P38" s="446"/>
      <c r="Q38" s="446"/>
      <c r="R38" s="449"/>
      <c r="S38" s="465"/>
      <c r="T38" s="446"/>
      <c r="U38" s="446"/>
      <c r="V38" s="446"/>
      <c r="W38" s="446"/>
      <c r="X38" s="446"/>
      <c r="Y38" s="446"/>
      <c r="Z38" s="449"/>
      <c r="AB38" s="465" t="s">
        <v>670</v>
      </c>
      <c r="AC38" s="446"/>
      <c r="AD38" s="446"/>
      <c r="AE38" s="446"/>
      <c r="AF38" s="446"/>
      <c r="AG38" s="449"/>
      <c r="AH38" s="465"/>
      <c r="AI38" s="446"/>
      <c r="AJ38" s="446"/>
      <c r="AK38" s="446"/>
      <c r="AL38" s="446"/>
      <c r="AM38" s="446"/>
      <c r="AN38" s="446"/>
      <c r="AO38" s="449"/>
    </row>
    <row r="39" spans="1:41">
      <c r="A39" s="491">
        <v>7</v>
      </c>
      <c r="B39" s="491">
        <v>1</v>
      </c>
      <c r="C39" s="491">
        <v>9</v>
      </c>
      <c r="D39" s="491">
        <v>9</v>
      </c>
      <c r="E39" s="491">
        <v>3.2</v>
      </c>
      <c r="F39" s="645">
        <f t="shared" si="0"/>
        <v>1481.4814814814813</v>
      </c>
      <c r="G39" s="645"/>
      <c r="H39" s="570">
        <v>7</v>
      </c>
      <c r="I39" s="570">
        <v>1</v>
      </c>
      <c r="J39" s="645">
        <v>1481.4814814814813</v>
      </c>
      <c r="K39" s="645"/>
      <c r="M39" s="465" t="s">
        <v>644</v>
      </c>
      <c r="N39" s="446"/>
      <c r="O39" s="446"/>
      <c r="P39" s="446"/>
      <c r="Q39" s="446"/>
      <c r="R39" s="449"/>
      <c r="S39" s="465"/>
      <c r="T39" s="446"/>
      <c r="U39" s="446"/>
      <c r="V39" s="446"/>
      <c r="W39" s="446"/>
      <c r="X39" s="446"/>
      <c r="Y39" s="446"/>
      <c r="Z39" s="449"/>
      <c r="AB39" s="465" t="s">
        <v>671</v>
      </c>
      <c r="AC39" s="446"/>
      <c r="AD39" s="446"/>
      <c r="AE39" s="446"/>
      <c r="AF39" s="446"/>
      <c r="AG39" s="449"/>
      <c r="AH39" s="465"/>
      <c r="AI39" s="446"/>
      <c r="AJ39" s="446"/>
      <c r="AK39" s="446"/>
      <c r="AL39" s="446"/>
      <c r="AM39" s="446"/>
      <c r="AN39" s="446"/>
      <c r="AO39" s="449"/>
    </row>
    <row r="40" spans="1:41">
      <c r="A40" s="491">
        <v>7</v>
      </c>
      <c r="B40" s="491">
        <v>2</v>
      </c>
      <c r="C40" s="491">
        <v>25</v>
      </c>
      <c r="D40" s="491">
        <v>25</v>
      </c>
      <c r="E40" s="491">
        <v>2.75</v>
      </c>
      <c r="F40" s="645">
        <f t="shared" si="0"/>
        <v>1273.148148148148</v>
      </c>
      <c r="G40" s="645"/>
      <c r="H40" s="570">
        <v>7</v>
      </c>
      <c r="I40" s="570">
        <v>2</v>
      </c>
      <c r="J40" s="645">
        <v>1273.148148148148</v>
      </c>
      <c r="K40" s="645"/>
      <c r="M40" s="465" t="s">
        <v>645</v>
      </c>
      <c r="N40" s="446"/>
      <c r="O40" s="446"/>
      <c r="P40" s="446"/>
      <c r="Q40" s="446"/>
      <c r="R40" s="449"/>
      <c r="S40" s="465"/>
      <c r="T40" s="446"/>
      <c r="U40" s="446"/>
      <c r="V40" s="446"/>
      <c r="W40" s="446"/>
      <c r="X40" s="446"/>
      <c r="Y40" s="446"/>
      <c r="Z40" s="449"/>
      <c r="AB40" s="465" t="s">
        <v>672</v>
      </c>
      <c r="AC40" s="446"/>
      <c r="AD40" s="446"/>
      <c r="AE40" s="446"/>
      <c r="AF40" s="446"/>
      <c r="AG40" s="449"/>
      <c r="AH40" s="465"/>
      <c r="AI40" s="446"/>
      <c r="AJ40" s="446"/>
      <c r="AK40" s="446"/>
      <c r="AL40" s="446"/>
      <c r="AM40" s="446"/>
      <c r="AN40" s="446"/>
      <c r="AO40" s="449"/>
    </row>
    <row r="41" spans="1:41">
      <c r="A41" s="491">
        <v>7</v>
      </c>
      <c r="B41" s="491">
        <v>3</v>
      </c>
      <c r="C41" s="491">
        <v>2</v>
      </c>
      <c r="D41" s="491">
        <v>32</v>
      </c>
      <c r="E41" s="491">
        <v>2.65</v>
      </c>
      <c r="F41" s="645">
        <f t="shared" si="0"/>
        <v>1226.8518518518517</v>
      </c>
      <c r="G41" s="645"/>
      <c r="H41" s="570">
        <v>7</v>
      </c>
      <c r="I41" s="570">
        <v>3</v>
      </c>
      <c r="J41" s="645">
        <v>1226.8518518518517</v>
      </c>
      <c r="K41" s="645"/>
      <c r="M41" s="465" t="s">
        <v>646</v>
      </c>
      <c r="N41" s="446"/>
      <c r="O41" s="446"/>
      <c r="P41" s="446"/>
      <c r="Q41" s="446"/>
      <c r="R41" s="449"/>
      <c r="S41" s="465"/>
      <c r="T41" s="446"/>
      <c r="U41" s="446"/>
      <c r="V41" s="446"/>
      <c r="W41" s="446"/>
      <c r="X41" s="446"/>
      <c r="Y41" s="446"/>
      <c r="Z41" s="449"/>
      <c r="AB41" s="465" t="s">
        <v>673</v>
      </c>
      <c r="AC41" s="446"/>
      <c r="AD41" s="446"/>
      <c r="AE41" s="446"/>
      <c r="AF41" s="446"/>
      <c r="AG41" s="449"/>
      <c r="AH41" s="465"/>
      <c r="AI41" s="446"/>
      <c r="AJ41" s="446"/>
      <c r="AK41" s="446"/>
      <c r="AL41" s="446"/>
      <c r="AM41" s="446"/>
      <c r="AN41" s="446"/>
      <c r="AO41" s="449"/>
    </row>
    <row r="42" spans="1:41">
      <c r="A42" s="491">
        <v>7</v>
      </c>
      <c r="B42" s="491">
        <v>4</v>
      </c>
      <c r="C42" s="491">
        <v>17</v>
      </c>
      <c r="D42" s="491">
        <v>47</v>
      </c>
      <c r="E42" s="491">
        <v>2.65</v>
      </c>
      <c r="F42" s="645">
        <f t="shared" si="0"/>
        <v>1226.8518518518517</v>
      </c>
      <c r="G42" s="645"/>
      <c r="H42" s="570">
        <v>7</v>
      </c>
      <c r="I42" s="570">
        <v>4</v>
      </c>
      <c r="J42" s="645">
        <v>1226.8518518518517</v>
      </c>
      <c r="K42" s="645"/>
      <c r="M42" s="465" t="s">
        <v>647</v>
      </c>
      <c r="N42" s="446"/>
      <c r="O42" s="446"/>
      <c r="P42" s="446"/>
      <c r="Q42" s="446"/>
      <c r="R42" s="449"/>
      <c r="S42" s="465"/>
      <c r="T42" s="446"/>
      <c r="U42" s="446"/>
      <c r="V42" s="446"/>
      <c r="W42" s="446"/>
      <c r="X42" s="446"/>
      <c r="Y42" s="446"/>
      <c r="Z42" s="449"/>
      <c r="AB42" s="465" t="s">
        <v>674</v>
      </c>
      <c r="AC42" s="446"/>
      <c r="AD42" s="446"/>
      <c r="AE42" s="446"/>
      <c r="AF42" s="446"/>
      <c r="AG42" s="449"/>
      <c r="AH42" s="465"/>
      <c r="AI42" s="446"/>
      <c r="AJ42" s="446"/>
      <c r="AK42" s="446"/>
      <c r="AL42" s="446"/>
      <c r="AM42" s="446"/>
      <c r="AN42" s="446"/>
      <c r="AO42" s="449"/>
    </row>
    <row r="43" spans="1:41">
      <c r="A43" s="491">
        <v>8</v>
      </c>
      <c r="B43" s="491">
        <v>1</v>
      </c>
      <c r="C43" s="491">
        <v>13</v>
      </c>
      <c r="D43" s="491">
        <v>13</v>
      </c>
      <c r="E43" s="491">
        <v>2.75</v>
      </c>
      <c r="F43" s="645">
        <f t="shared" si="0"/>
        <v>1273.148148148148</v>
      </c>
      <c r="G43" s="645"/>
      <c r="H43" s="570">
        <v>8</v>
      </c>
      <c r="I43" s="570">
        <v>1</v>
      </c>
      <c r="J43" s="645">
        <v>1273.148148148148</v>
      </c>
      <c r="K43" s="645"/>
      <c r="M43" s="465" t="s">
        <v>648</v>
      </c>
      <c r="N43" s="446"/>
      <c r="O43" s="446"/>
      <c r="P43" s="446"/>
      <c r="Q43" s="446"/>
      <c r="R43" s="449"/>
      <c r="S43" s="465"/>
      <c r="T43" s="446"/>
      <c r="U43" s="446"/>
      <c r="V43" s="446"/>
      <c r="W43" s="446"/>
      <c r="X43" s="446"/>
      <c r="Y43" s="446"/>
      <c r="Z43" s="449"/>
      <c r="AB43" s="465" t="s">
        <v>675</v>
      </c>
      <c r="AC43" s="446"/>
      <c r="AD43" s="446"/>
      <c r="AE43" s="446"/>
      <c r="AF43" s="446"/>
      <c r="AG43" s="449"/>
      <c r="AH43" s="465"/>
      <c r="AI43" s="446"/>
      <c r="AJ43" s="446"/>
      <c r="AK43" s="446"/>
      <c r="AL43" s="446"/>
      <c r="AM43" s="446"/>
      <c r="AN43" s="446"/>
      <c r="AO43" s="449"/>
    </row>
    <row r="44" spans="1:41">
      <c r="A44" s="491">
        <v>8</v>
      </c>
      <c r="B44" s="491">
        <v>2</v>
      </c>
      <c r="C44" s="491">
        <v>22</v>
      </c>
      <c r="D44" s="491">
        <v>22</v>
      </c>
      <c r="E44" s="491">
        <v>2.4500000000000002</v>
      </c>
      <c r="F44" s="645">
        <f t="shared" si="0"/>
        <v>1134.2592592592594</v>
      </c>
      <c r="G44" s="645"/>
      <c r="H44" s="570">
        <v>8</v>
      </c>
      <c r="I44" s="570">
        <v>2</v>
      </c>
      <c r="J44" s="645">
        <v>1134.2592592592594</v>
      </c>
      <c r="K44" s="645"/>
      <c r="M44" s="465"/>
      <c r="N44" s="446"/>
      <c r="O44" s="446"/>
      <c r="P44" s="446"/>
      <c r="Q44" s="446"/>
      <c r="R44" s="449"/>
      <c r="S44" s="465"/>
      <c r="T44" s="446"/>
      <c r="U44" s="446"/>
      <c r="V44" s="446"/>
      <c r="W44" s="446"/>
      <c r="X44" s="446"/>
      <c r="Y44" s="446"/>
      <c r="Z44" s="449"/>
      <c r="AB44" s="465"/>
      <c r="AC44" s="446"/>
      <c r="AD44" s="446"/>
      <c r="AE44" s="446"/>
      <c r="AF44" s="446"/>
      <c r="AG44" s="449"/>
      <c r="AH44" s="465"/>
      <c r="AI44" s="446"/>
      <c r="AJ44" s="446"/>
      <c r="AK44" s="446"/>
      <c r="AL44" s="446"/>
      <c r="AM44" s="446"/>
      <c r="AN44" s="446"/>
      <c r="AO44" s="449"/>
    </row>
    <row r="45" spans="1:41">
      <c r="A45" s="491">
        <v>8</v>
      </c>
      <c r="B45" s="491">
        <v>3</v>
      </c>
      <c r="C45" s="491">
        <v>9</v>
      </c>
      <c r="D45" s="491">
        <v>39</v>
      </c>
      <c r="E45" s="491">
        <v>2.4500000000000002</v>
      </c>
      <c r="F45" s="645">
        <f t="shared" si="0"/>
        <v>1134.2592592592594</v>
      </c>
      <c r="G45" s="645"/>
      <c r="H45" s="570">
        <v>8</v>
      </c>
      <c r="I45" s="570">
        <v>3</v>
      </c>
      <c r="J45" s="645">
        <v>1134.2592592592594</v>
      </c>
      <c r="K45" s="645"/>
      <c r="M45" s="465"/>
      <c r="N45" s="446"/>
      <c r="O45" s="446"/>
      <c r="P45" s="446"/>
      <c r="Q45" s="446"/>
      <c r="R45" s="449"/>
      <c r="S45" s="465"/>
      <c r="T45" s="446"/>
      <c r="U45" s="446"/>
      <c r="V45" s="446"/>
      <c r="W45" s="446"/>
      <c r="X45" s="446"/>
      <c r="Y45" s="446"/>
      <c r="Z45" s="449"/>
      <c r="AB45" s="465"/>
      <c r="AC45" s="446"/>
      <c r="AD45" s="446"/>
      <c r="AE45" s="446"/>
      <c r="AF45" s="446"/>
      <c r="AG45" s="449"/>
      <c r="AH45" s="465"/>
      <c r="AI45" s="446"/>
      <c r="AJ45" s="446"/>
      <c r="AK45" s="446"/>
      <c r="AL45" s="446"/>
      <c r="AM45" s="446"/>
      <c r="AN45" s="446"/>
      <c r="AO45" s="449"/>
    </row>
    <row r="46" spans="1:41" ht="15" thickBot="1">
      <c r="A46" s="491">
        <v>8</v>
      </c>
      <c r="B46" s="491">
        <v>4</v>
      </c>
      <c r="C46" s="491">
        <v>27</v>
      </c>
      <c r="D46" s="491">
        <v>57</v>
      </c>
      <c r="E46" s="491">
        <v>2.5</v>
      </c>
      <c r="F46" s="645">
        <f t="shared" si="0"/>
        <v>1157.4074074074072</v>
      </c>
      <c r="G46" s="645"/>
      <c r="H46" s="570">
        <v>8</v>
      </c>
      <c r="I46" s="570">
        <v>4</v>
      </c>
      <c r="J46" s="645">
        <v>1157.4074074074072</v>
      </c>
      <c r="K46" s="645"/>
      <c r="M46" s="466"/>
      <c r="N46" s="452"/>
      <c r="O46" s="452"/>
      <c r="P46" s="452"/>
      <c r="Q46" s="452"/>
      <c r="R46" s="457"/>
      <c r="S46" s="466"/>
      <c r="T46" s="452"/>
      <c r="U46" s="452"/>
      <c r="V46" s="452"/>
      <c r="W46" s="452"/>
      <c r="X46" s="452"/>
      <c r="Y46" s="452"/>
      <c r="Z46" s="457"/>
      <c r="AB46" s="466"/>
      <c r="AC46" s="452"/>
      <c r="AD46" s="452"/>
      <c r="AE46" s="452"/>
      <c r="AF46" s="452"/>
      <c r="AG46" s="457"/>
      <c r="AH46" s="466"/>
      <c r="AI46" s="452"/>
      <c r="AJ46" s="452"/>
      <c r="AK46" s="452"/>
      <c r="AL46" s="452"/>
      <c r="AM46" s="452"/>
      <c r="AN46" s="452"/>
      <c r="AO46" s="457"/>
    </row>
    <row r="47" spans="1:41">
      <c r="A47" s="491">
        <v>9</v>
      </c>
      <c r="B47" s="491">
        <v>1</v>
      </c>
      <c r="C47" s="491">
        <v>12</v>
      </c>
      <c r="D47" s="491">
        <v>12</v>
      </c>
      <c r="E47" s="491">
        <v>2.4500000000000002</v>
      </c>
      <c r="F47" s="645">
        <f t="shared" si="0"/>
        <v>1134.2592592592594</v>
      </c>
      <c r="G47" s="645"/>
      <c r="H47" s="570">
        <v>9</v>
      </c>
      <c r="I47" s="570">
        <v>1</v>
      </c>
      <c r="J47" s="645">
        <v>1134.2592592592594</v>
      </c>
      <c r="K47" s="645"/>
    </row>
    <row r="48" spans="1:41">
      <c r="A48" s="491">
        <v>9</v>
      </c>
      <c r="B48" s="491">
        <v>2</v>
      </c>
      <c r="C48" s="491">
        <v>23</v>
      </c>
      <c r="D48" s="491">
        <v>23</v>
      </c>
      <c r="E48" s="491">
        <v>3.05</v>
      </c>
      <c r="F48" s="645">
        <f t="shared" si="0"/>
        <v>1412.037037037037</v>
      </c>
      <c r="G48" s="645"/>
      <c r="H48" s="570">
        <v>9</v>
      </c>
      <c r="I48" s="570">
        <v>2</v>
      </c>
      <c r="J48" s="645">
        <v>1412.037037037037</v>
      </c>
      <c r="K48" s="645"/>
    </row>
    <row r="49" spans="1:11">
      <c r="A49" s="491">
        <v>9</v>
      </c>
      <c r="B49" s="491">
        <v>3</v>
      </c>
      <c r="C49" s="491">
        <v>16</v>
      </c>
      <c r="D49" s="491">
        <v>46</v>
      </c>
      <c r="E49" s="491">
        <v>2.8</v>
      </c>
      <c r="F49" s="645">
        <f t="shared" si="0"/>
        <v>1296.2962962962963</v>
      </c>
      <c r="G49" s="645"/>
      <c r="H49" s="570">
        <v>9</v>
      </c>
      <c r="I49" s="570">
        <v>3</v>
      </c>
      <c r="J49" s="645">
        <v>1296.2962962962963</v>
      </c>
      <c r="K49" s="645"/>
    </row>
    <row r="50" spans="1:11">
      <c r="A50" s="491">
        <v>9</v>
      </c>
      <c r="B50" s="491">
        <v>4</v>
      </c>
      <c r="C50" s="491">
        <v>29</v>
      </c>
      <c r="D50" s="491">
        <v>59</v>
      </c>
      <c r="E50" s="491">
        <v>2.65</v>
      </c>
      <c r="F50" s="645">
        <f t="shared" si="0"/>
        <v>1226.8518518518517</v>
      </c>
      <c r="G50" s="645"/>
      <c r="H50" s="570">
        <v>9</v>
      </c>
      <c r="I50" s="570">
        <v>4</v>
      </c>
      <c r="J50" s="645">
        <v>1226.8518518518517</v>
      </c>
      <c r="K50" s="645"/>
    </row>
    <row r="51" spans="1:11">
      <c r="A51" s="491">
        <v>10</v>
      </c>
      <c r="B51" s="491">
        <v>1</v>
      </c>
      <c r="C51" s="491">
        <v>3</v>
      </c>
      <c r="D51" s="491">
        <v>3</v>
      </c>
      <c r="E51" s="491">
        <v>2.8</v>
      </c>
      <c r="F51" s="645">
        <f t="shared" si="0"/>
        <v>1296.2962962962963</v>
      </c>
      <c r="G51" s="645"/>
      <c r="H51" s="570">
        <v>10</v>
      </c>
      <c r="I51" s="570">
        <v>1</v>
      </c>
      <c r="J51" s="645">
        <v>1296.2962962962963</v>
      </c>
      <c r="K51" s="645"/>
    </row>
    <row r="52" spans="1:11">
      <c r="A52" s="491">
        <v>10</v>
      </c>
      <c r="B52" s="491">
        <v>2</v>
      </c>
      <c r="C52" s="491">
        <v>30</v>
      </c>
      <c r="D52" s="491">
        <v>30</v>
      </c>
      <c r="E52" s="491">
        <v>2.7</v>
      </c>
      <c r="F52" s="645">
        <f t="shared" si="0"/>
        <v>1250</v>
      </c>
      <c r="G52" s="645"/>
      <c r="H52" s="570">
        <v>10</v>
      </c>
      <c r="I52" s="570">
        <v>2</v>
      </c>
      <c r="J52" s="645">
        <v>1250</v>
      </c>
      <c r="K52" s="645"/>
    </row>
    <row r="53" spans="1:11">
      <c r="A53" s="491">
        <v>10</v>
      </c>
      <c r="B53" s="491">
        <v>3</v>
      </c>
      <c r="C53" s="491">
        <v>12</v>
      </c>
      <c r="D53" s="491">
        <v>42</v>
      </c>
      <c r="E53" s="491">
        <v>1.55</v>
      </c>
      <c r="F53" s="645">
        <f t="shared" si="0"/>
        <v>717.59259259259261</v>
      </c>
      <c r="G53" s="645"/>
      <c r="H53" s="570">
        <v>10</v>
      </c>
      <c r="I53" s="570">
        <v>3</v>
      </c>
      <c r="J53" s="645" t="s">
        <v>659</v>
      </c>
      <c r="K53" s="645"/>
    </row>
    <row r="54" spans="1:11">
      <c r="A54" s="491">
        <v>10</v>
      </c>
      <c r="B54" s="491">
        <v>4</v>
      </c>
      <c r="C54" s="491">
        <v>18</v>
      </c>
      <c r="D54" s="491">
        <v>48</v>
      </c>
      <c r="E54" s="491">
        <v>2.5</v>
      </c>
      <c r="F54" s="645">
        <f t="shared" si="0"/>
        <v>1157.4074074074072</v>
      </c>
      <c r="G54" s="645"/>
      <c r="H54" s="570">
        <v>10</v>
      </c>
      <c r="I54" s="570">
        <v>4</v>
      </c>
      <c r="J54" s="645">
        <v>1157.4074074074072</v>
      </c>
      <c r="K54" s="645"/>
    </row>
    <row r="55" spans="1:11">
      <c r="A55" s="491">
        <v>11</v>
      </c>
      <c r="B55" s="491">
        <v>1</v>
      </c>
      <c r="C55" s="491">
        <v>8</v>
      </c>
      <c r="D55" s="491">
        <v>8</v>
      </c>
      <c r="E55" s="491">
        <v>2.85</v>
      </c>
      <c r="F55" s="645">
        <f t="shared" si="0"/>
        <v>1319.4444444444446</v>
      </c>
      <c r="G55" s="645"/>
      <c r="H55" s="570">
        <v>11</v>
      </c>
      <c r="I55" s="570">
        <v>1</v>
      </c>
      <c r="J55" s="645">
        <v>1319.4444444444446</v>
      </c>
      <c r="K55" s="645"/>
    </row>
    <row r="56" spans="1:11">
      <c r="A56" s="491">
        <v>11</v>
      </c>
      <c r="B56" s="491">
        <v>2</v>
      </c>
      <c r="C56" s="491">
        <v>20</v>
      </c>
      <c r="D56" s="491">
        <v>20</v>
      </c>
      <c r="E56" s="491">
        <v>2.35</v>
      </c>
      <c r="F56" s="645">
        <f t="shared" si="0"/>
        <v>1087.962962962963</v>
      </c>
      <c r="G56" s="645"/>
      <c r="H56" s="570">
        <v>11</v>
      </c>
      <c r="I56" s="570">
        <v>2</v>
      </c>
      <c r="J56" s="645">
        <v>1087.962962962963</v>
      </c>
      <c r="K56" s="645"/>
    </row>
    <row r="57" spans="1:11">
      <c r="A57" s="491">
        <v>11</v>
      </c>
      <c r="B57" s="491">
        <v>3</v>
      </c>
      <c r="C57" s="491">
        <v>13</v>
      </c>
      <c r="D57" s="491">
        <v>43</v>
      </c>
      <c r="E57" s="491">
        <v>2.4500000000000002</v>
      </c>
      <c r="F57" s="645">
        <f t="shared" si="0"/>
        <v>1134.2592592592594</v>
      </c>
      <c r="G57" s="645"/>
      <c r="H57" s="570">
        <v>11</v>
      </c>
      <c r="I57" s="570">
        <v>3</v>
      </c>
      <c r="J57" s="645">
        <v>1134.2592592592594</v>
      </c>
      <c r="K57" s="645"/>
    </row>
    <row r="58" spans="1:11">
      <c r="A58" s="491">
        <v>11</v>
      </c>
      <c r="B58" s="491">
        <v>4</v>
      </c>
      <c r="C58" s="491">
        <v>25</v>
      </c>
      <c r="D58" s="491">
        <v>55</v>
      </c>
      <c r="E58" s="491">
        <v>2</v>
      </c>
      <c r="F58" s="645">
        <f t="shared" si="0"/>
        <v>925.92592592592587</v>
      </c>
      <c r="G58" s="645"/>
      <c r="H58" s="570">
        <v>11</v>
      </c>
      <c r="I58" s="570">
        <v>4</v>
      </c>
      <c r="J58" s="645">
        <v>925.92592592592587</v>
      </c>
      <c r="K58" s="645"/>
    </row>
    <row r="59" spans="1:11">
      <c r="A59" s="491"/>
      <c r="B59" s="491"/>
      <c r="C59" s="491"/>
      <c r="D59" s="491"/>
      <c r="E59" s="491"/>
    </row>
    <row r="60" spans="1:11">
      <c r="A60" s="491"/>
      <c r="B60" s="491"/>
      <c r="C60" s="491"/>
      <c r="D60" s="491"/>
      <c r="E60" s="491"/>
    </row>
    <row r="61" spans="1:11">
      <c r="A61" s="491"/>
      <c r="B61" s="491"/>
      <c r="C61" s="491"/>
      <c r="D61" s="491"/>
      <c r="E61" s="491"/>
    </row>
    <row r="62" spans="1:11">
      <c r="A62" s="491"/>
      <c r="B62" s="491"/>
      <c r="C62" s="491"/>
      <c r="D62" s="491"/>
      <c r="E62" s="491"/>
    </row>
    <row r="63" spans="1:11">
      <c r="A63" s="491"/>
      <c r="B63" s="491"/>
      <c r="C63" s="491"/>
      <c r="D63" s="491"/>
      <c r="E63" s="491"/>
    </row>
    <row r="64" spans="1:11">
      <c r="A64" s="491" t="s">
        <v>263</v>
      </c>
      <c r="B64" s="491">
        <v>1</v>
      </c>
      <c r="C64" s="491">
        <v>1</v>
      </c>
      <c r="D64" s="491">
        <v>1</v>
      </c>
      <c r="E64" s="491" t="s">
        <v>624</v>
      </c>
    </row>
    <row r="65" spans="1:5">
      <c r="A65" s="491" t="s">
        <v>263</v>
      </c>
      <c r="B65" s="491" t="s">
        <v>15</v>
      </c>
      <c r="C65" s="491">
        <v>16</v>
      </c>
      <c r="D65" s="491">
        <v>16</v>
      </c>
      <c r="E65" s="491">
        <v>2.95</v>
      </c>
    </row>
    <row r="66" spans="1:5">
      <c r="A66" s="491" t="s">
        <v>263</v>
      </c>
      <c r="B66" s="491" t="s">
        <v>15</v>
      </c>
      <c r="C66" s="491">
        <v>17</v>
      </c>
      <c r="D66" s="491">
        <v>17</v>
      </c>
      <c r="E66" s="491">
        <v>3.25</v>
      </c>
    </row>
    <row r="67" spans="1:5">
      <c r="A67" s="491" t="s">
        <v>263</v>
      </c>
      <c r="B67" s="491" t="s">
        <v>15</v>
      </c>
      <c r="C67" s="491">
        <v>18</v>
      </c>
      <c r="D67" s="491">
        <v>18</v>
      </c>
      <c r="E67" s="491">
        <v>2.8</v>
      </c>
    </row>
    <row r="68" spans="1:5">
      <c r="A68" s="491" t="s">
        <v>263</v>
      </c>
      <c r="B68" s="491" t="s">
        <v>15</v>
      </c>
      <c r="C68" s="491">
        <v>19</v>
      </c>
      <c r="D68" s="491">
        <v>19</v>
      </c>
      <c r="E68" s="491">
        <v>2.95</v>
      </c>
    </row>
    <row r="69" spans="1:5">
      <c r="A69" s="491" t="s">
        <v>263</v>
      </c>
      <c r="B69" s="491" t="s">
        <v>15</v>
      </c>
      <c r="C69" s="491">
        <v>10</v>
      </c>
      <c r="D69" s="491">
        <v>40</v>
      </c>
      <c r="E69" s="491">
        <v>2.2999999999999998</v>
      </c>
    </row>
    <row r="70" spans="1:5">
      <c r="A70" s="491" t="s">
        <v>262</v>
      </c>
      <c r="B70" s="491">
        <v>1</v>
      </c>
      <c r="C70" s="491">
        <v>4</v>
      </c>
      <c r="D70" s="491">
        <v>4</v>
      </c>
      <c r="E70" s="491">
        <v>2.75</v>
      </c>
    </row>
    <row r="71" spans="1:5">
      <c r="A71" s="491" t="s">
        <v>262</v>
      </c>
      <c r="B71" s="491" t="s">
        <v>15</v>
      </c>
      <c r="C71" s="491">
        <v>14</v>
      </c>
      <c r="D71" s="491">
        <v>14</v>
      </c>
      <c r="E71" s="491">
        <v>2.8</v>
      </c>
    </row>
    <row r="72" spans="1:5">
      <c r="A72" s="491" t="s">
        <v>262</v>
      </c>
      <c r="B72" s="491" t="s">
        <v>15</v>
      </c>
      <c r="C72" s="491">
        <v>15</v>
      </c>
      <c r="D72" s="491">
        <v>15</v>
      </c>
      <c r="E72" s="491">
        <v>2.8</v>
      </c>
    </row>
    <row r="73" spans="1:5">
      <c r="A73" s="491" t="s">
        <v>262</v>
      </c>
      <c r="B73" s="491" t="s">
        <v>15</v>
      </c>
      <c r="C73" s="491">
        <v>5</v>
      </c>
      <c r="D73" s="491">
        <v>35</v>
      </c>
      <c r="E73" s="491">
        <v>2.4500000000000002</v>
      </c>
    </row>
    <row r="74" spans="1:5">
      <c r="A74" s="491" t="s">
        <v>262</v>
      </c>
      <c r="B74" s="491" t="s">
        <v>15</v>
      </c>
      <c r="C74" s="491">
        <v>6</v>
      </c>
      <c r="D74" s="491">
        <v>36</v>
      </c>
      <c r="E74" s="491">
        <v>2.2999999999999998</v>
      </c>
    </row>
    <row r="75" spans="1:5">
      <c r="A75" s="491" t="s">
        <v>262</v>
      </c>
      <c r="B75" s="491" t="s">
        <v>15</v>
      </c>
      <c r="C75" s="491">
        <v>7</v>
      </c>
      <c r="D75" s="491">
        <v>37</v>
      </c>
      <c r="E75" s="491">
        <v>2.6</v>
      </c>
    </row>
    <row r="76" spans="1:5">
      <c r="A76" s="491" t="s">
        <v>262</v>
      </c>
      <c r="B76" s="491" t="s">
        <v>15</v>
      </c>
      <c r="C76" s="491">
        <v>8</v>
      </c>
      <c r="D76" s="491">
        <v>38</v>
      </c>
      <c r="E76" s="491">
        <v>2.8</v>
      </c>
    </row>
    <row r="77" spans="1:5">
      <c r="A77" s="491" t="s">
        <v>262</v>
      </c>
      <c r="B77" s="491" t="s">
        <v>15</v>
      </c>
      <c r="C77" s="491">
        <v>20</v>
      </c>
      <c r="D77" s="491">
        <v>50</v>
      </c>
      <c r="E77" s="491">
        <v>2.6</v>
      </c>
    </row>
    <row r="78" spans="1:5">
      <c r="A78" s="491" t="s">
        <v>262</v>
      </c>
      <c r="B78" s="491" t="s">
        <v>15</v>
      </c>
      <c r="C78" s="491">
        <v>21</v>
      </c>
      <c r="D78" s="491">
        <v>51</v>
      </c>
      <c r="E78" s="491">
        <v>2.2000000000000002</v>
      </c>
    </row>
    <row r="79" spans="1:5">
      <c r="A79" s="491" t="s">
        <v>262</v>
      </c>
      <c r="B79" s="491" t="s">
        <v>15</v>
      </c>
      <c r="C79" s="491">
        <v>24</v>
      </c>
      <c r="D79" s="491">
        <v>54</v>
      </c>
      <c r="E79" s="491">
        <v>1.9</v>
      </c>
    </row>
    <row r="80" spans="1:5">
      <c r="A80" s="491"/>
      <c r="B80" s="491"/>
      <c r="C80" s="491"/>
      <c r="D80" s="491"/>
    </row>
    <row r="81" spans="1:4">
      <c r="A81" s="491"/>
      <c r="B81" s="491"/>
      <c r="C81" s="491"/>
      <c r="D81" s="491"/>
    </row>
    <row r="82" spans="1:4">
      <c r="A82" s="491"/>
      <c r="B82" s="491"/>
      <c r="C82" s="491"/>
      <c r="D82" s="491"/>
    </row>
    <row r="83" spans="1:4">
      <c r="A83" s="491"/>
      <c r="B83" s="491"/>
      <c r="C83" s="491"/>
      <c r="D83" s="491"/>
    </row>
    <row r="84" spans="1:4">
      <c r="A84" s="491"/>
      <c r="B84" s="491"/>
      <c r="C84" s="491"/>
      <c r="D84" s="491"/>
    </row>
    <row r="85" spans="1:4">
      <c r="A85" s="491"/>
      <c r="B85" s="491"/>
      <c r="C85" s="491"/>
      <c r="D85" s="491"/>
    </row>
    <row r="86" spans="1:4">
      <c r="A86" s="491"/>
      <c r="B86" s="491"/>
      <c r="C86" s="491"/>
      <c r="D86" s="491"/>
    </row>
    <row r="87" spans="1:4">
      <c r="A87" s="491"/>
      <c r="B87" s="491"/>
      <c r="C87" s="491"/>
      <c r="D87" s="491"/>
    </row>
    <row r="88" spans="1:4">
      <c r="A88" s="491"/>
      <c r="B88" s="491"/>
      <c r="C88" s="491"/>
      <c r="D88" s="491"/>
    </row>
    <row r="89" spans="1:4">
      <c r="A89" s="491"/>
      <c r="B89" s="491"/>
      <c r="C89" s="491"/>
      <c r="D89" s="491"/>
    </row>
    <row r="90" spans="1:4">
      <c r="A90" s="491"/>
      <c r="B90" s="491"/>
      <c r="C90" s="491"/>
      <c r="D90" s="491"/>
    </row>
    <row r="91" spans="1:4">
      <c r="A91" s="491"/>
      <c r="B91" s="491"/>
      <c r="C91" s="491"/>
      <c r="D91" s="491"/>
    </row>
    <row r="92" spans="1:4">
      <c r="A92" s="491"/>
      <c r="B92" s="491"/>
      <c r="C92" s="491"/>
      <c r="D92" s="491"/>
    </row>
    <row r="93" spans="1:4">
      <c r="A93" s="491"/>
      <c r="B93" s="491"/>
      <c r="C93" s="491"/>
      <c r="D93" s="491"/>
    </row>
    <row r="94" spans="1:4">
      <c r="A94" s="491"/>
      <c r="B94" s="491"/>
      <c r="C94" s="491"/>
      <c r="D94" s="491"/>
    </row>
    <row r="95" spans="1:4">
      <c r="A95" s="491"/>
      <c r="B95" s="491"/>
      <c r="C95" s="491"/>
      <c r="D95" s="491"/>
    </row>
    <row r="96" spans="1:4">
      <c r="A96" s="491"/>
      <c r="B96" s="491"/>
      <c r="C96" s="491"/>
      <c r="D96" s="491"/>
    </row>
    <row r="97" spans="1:4">
      <c r="A97" s="491"/>
      <c r="B97" s="491"/>
      <c r="C97" s="491"/>
      <c r="D97" s="491"/>
    </row>
    <row r="98" spans="1:4">
      <c r="A98" s="491"/>
      <c r="B98" s="491"/>
      <c r="C98" s="491"/>
      <c r="D98" s="491"/>
    </row>
    <row r="99" spans="1:4">
      <c r="A99" s="491"/>
      <c r="B99" s="491"/>
      <c r="C99" s="491"/>
      <c r="D99" s="491"/>
    </row>
    <row r="100" spans="1:4">
      <c r="A100" s="491"/>
      <c r="B100" s="491"/>
      <c r="C100" s="491"/>
      <c r="D100" s="491"/>
    </row>
    <row r="101" spans="1:4">
      <c r="A101" s="491"/>
      <c r="B101" s="491"/>
      <c r="C101" s="491"/>
      <c r="D101" s="491"/>
    </row>
    <row r="102" spans="1:4">
      <c r="A102" s="491"/>
      <c r="B102" s="491"/>
      <c r="C102" s="491"/>
      <c r="D102" s="491"/>
    </row>
    <row r="103" spans="1:4">
      <c r="A103" s="491"/>
      <c r="B103" s="491"/>
      <c r="C103" s="491"/>
      <c r="D103" s="491"/>
    </row>
    <row r="104" spans="1:4">
      <c r="A104" s="491"/>
      <c r="B104" s="491"/>
      <c r="C104" s="491"/>
      <c r="D104" s="491"/>
    </row>
  </sheetData>
  <sortState ref="AH18:AH29">
    <sortCondition ref="AH18:AH29"/>
  </sortState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FEE2BE-F2D5-44A9-8355-EE796BF26E40}"/>
</file>

<file path=customXml/itemProps2.xml><?xml version="1.0" encoding="utf-8"?>
<ds:datastoreItem xmlns:ds="http://schemas.openxmlformats.org/officeDocument/2006/customXml" ds:itemID="{C7FC7819-4A97-456C-B949-082CD1252E23}"/>
</file>

<file path=customXml/itemProps3.xml><?xml version="1.0" encoding="utf-8"?>
<ds:datastoreItem xmlns:ds="http://schemas.openxmlformats.org/officeDocument/2006/customXml" ds:itemID="{AAD801BA-2F08-4B89-94FC-DD5190CB73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NGA Protocol</vt:lpstr>
      <vt:lpstr>Product data</vt:lpstr>
      <vt:lpstr>Directions</vt:lpstr>
      <vt:lpstr>Trial Plans</vt:lpstr>
      <vt:lpstr>Spray Sheet</vt:lpstr>
      <vt:lpstr>Dosage Master</vt:lpstr>
      <vt:lpstr>18 DAT1 18-3-2013</vt:lpstr>
      <vt:lpstr>19 DAT1 19-3-2013</vt:lpstr>
      <vt:lpstr>42 DAT1 Yield</vt:lpstr>
      <vt:lpstr>Summary</vt:lpstr>
      <vt:lpstr>Weather Gunnedah BOM</vt:lpstr>
      <vt:lpstr>'NGA Protocol'!Print_Area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Price</dc:creator>
  <cp:lastModifiedBy>Lawrence Price</cp:lastModifiedBy>
  <cp:lastPrinted>2013-03-26T21:17:57Z</cp:lastPrinted>
  <dcterms:created xsi:type="dcterms:W3CDTF">2010-09-30T02:14:34Z</dcterms:created>
  <dcterms:modified xsi:type="dcterms:W3CDTF">2019-08-06T23:50:25Z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