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8011054\USQ\SCP - Documents\DAW1810\mungbean_powdery-mildew\Past trials\2013\"/>
    </mc:Choice>
  </mc:AlternateContent>
  <bookViews>
    <workbookView xWindow="1275" yWindow="495" windowWidth="12390" windowHeight="7740" firstSheet="2" activeTab="7"/>
  </bookViews>
  <sheets>
    <sheet name="NGA Protocol" sheetId="1" r:id="rId1"/>
    <sheet name="Product data" sheetId="2" r:id="rId2"/>
    <sheet name="Trial Plans" sheetId="37" r:id="rId3"/>
    <sheet name="Dosage Master" sheetId="22" r:id="rId4"/>
    <sheet name="Spray Plan" sheetId="39" r:id="rId5"/>
    <sheet name="16 DAT1" sheetId="36" r:id="rId6"/>
    <sheet name="33DAT1" sheetId="42" r:id="rId7"/>
    <sheet name="Yield" sheetId="41" r:id="rId8"/>
    <sheet name="Summary" sheetId="9" r:id="rId9"/>
  </sheets>
  <externalReferences>
    <externalReference r:id="rId10"/>
  </externalReferences>
  <definedNames>
    <definedName name="_xlnm._FilterDatabase" localSheetId="6" hidden="1">'33DAT1'!$AS$139:$BB$199</definedName>
    <definedName name="_Key2" localSheetId="5" hidden="1">'[1]TRIALNOS-W97'!#REF!</definedName>
    <definedName name="_Key2" localSheetId="6" hidden="1">'[1]TRIALNOS-W97'!#REF!</definedName>
    <definedName name="_Key2" localSheetId="3" hidden="1">'[1]TRIALNOS-W97'!#REF!</definedName>
    <definedName name="_Key2" localSheetId="0" hidden="1">'[1]TRIALNOS-W97'!#REF!</definedName>
    <definedName name="_Key2" localSheetId="4" hidden="1">'[1]TRIALNOS-W97'!#REF!</definedName>
    <definedName name="_Key2" localSheetId="2" hidden="1">'[1]TRIALNOS-W97'!#REF!</definedName>
    <definedName name="_Key2" localSheetId="7" hidden="1">'[1]TRIALNOS-W97'!#REF!</definedName>
    <definedName name="_Key2" hidden="1">'[1]TRIALNOS-W97'!#REF!</definedName>
    <definedName name="_Order1" hidden="1">255</definedName>
    <definedName name="_Order2" hidden="1">255</definedName>
    <definedName name="_Regression_Int" hidden="1">1</definedName>
    <definedName name="_xlnm.Print_Area" localSheetId="0">'NGA Protocol'!$A$1:$K$27</definedName>
    <definedName name="Z_4ED3B459_8CCF_427D_BCB7_B6C2356342A5_.wvu.PrintArea" localSheetId="0" hidden="1">'NGA Protocol'!$A$1:$F$32</definedName>
    <definedName name="Z_60D7A983_4DB2_462C_9266_4B3A555AD22F_.wvu.PrintArea" localSheetId="0" hidden="1">'NGA Protocol'!$A$1:$F$32</definedName>
  </definedNames>
  <calcPr calcId="162913"/>
  <customWorkbookViews>
    <customWorkbookView name="Lawrie Price - Personal View" guid="{60D7A983-4DB2-462C-9266-4B3A555AD22F}" mergeInterval="0" personalView="1" maximized="1" windowWidth="1020" windowHeight="500" activeSheetId="7"/>
    <customWorkbookView name="Rob Duncan - Personal View" guid="{4ED3B459-8CCF-427D-BCB7-B6C2356342A5}" mergeInterval="0" personalView="1" maximized="1" windowWidth="1600" windowHeight="676" activeSheetId="1"/>
  </customWorkbookViews>
</workbook>
</file>

<file path=xl/calcChain.xml><?xml version="1.0" encoding="utf-8"?>
<calcChain xmlns="http://schemas.openxmlformats.org/spreadsheetml/2006/main">
  <c r="CY60" i="42" l="1"/>
  <c r="CY59" i="42"/>
  <c r="CY58" i="42"/>
  <c r="CY57" i="42"/>
  <c r="CY56" i="42"/>
  <c r="CY55" i="42"/>
  <c r="CY54" i="42"/>
  <c r="CY53" i="42"/>
  <c r="CY52" i="42"/>
  <c r="CY51" i="42"/>
  <c r="CY50" i="42"/>
  <c r="CY210" i="42"/>
  <c r="CX210" i="42"/>
  <c r="CY209" i="42"/>
  <c r="CX209" i="42"/>
  <c r="CY208" i="42"/>
  <c r="CX208" i="42"/>
  <c r="CY207" i="42"/>
  <c r="CX207" i="42"/>
  <c r="CY206" i="42"/>
  <c r="CX206" i="42"/>
  <c r="CY205" i="42"/>
  <c r="CX205" i="42"/>
  <c r="CY204" i="42"/>
  <c r="CX204" i="42"/>
  <c r="CY203" i="42"/>
  <c r="CX203" i="42"/>
  <c r="CY202" i="42"/>
  <c r="CX202" i="42"/>
  <c r="CY201" i="42"/>
  <c r="CX201" i="42"/>
  <c r="CY200" i="42"/>
  <c r="CX200" i="42"/>
  <c r="CY150" i="42"/>
  <c r="CX150" i="42"/>
  <c r="CY149" i="42"/>
  <c r="CX149" i="42"/>
  <c r="CY148" i="42"/>
  <c r="CX148" i="42"/>
  <c r="CY147" i="42"/>
  <c r="CX147" i="42"/>
  <c r="CY146" i="42"/>
  <c r="CX146" i="42"/>
  <c r="CY145" i="42"/>
  <c r="CX145" i="42"/>
  <c r="CY144" i="42"/>
  <c r="CX144" i="42"/>
  <c r="CY143" i="42"/>
  <c r="CX143" i="42"/>
  <c r="CY142" i="42"/>
  <c r="CX142" i="42"/>
  <c r="CY141" i="42"/>
  <c r="CX141" i="42"/>
  <c r="CY140" i="42"/>
  <c r="CX140" i="42"/>
  <c r="CX22" i="42"/>
  <c r="CX26" i="42"/>
  <c r="CY26" i="42"/>
  <c r="CX27" i="42"/>
  <c r="CY27" i="42"/>
  <c r="CX28" i="42"/>
  <c r="CY28" i="42"/>
  <c r="CX29" i="42"/>
  <c r="CY29" i="42"/>
  <c r="CX30" i="42"/>
  <c r="CY30" i="42"/>
  <c r="CY25" i="42"/>
  <c r="CX25" i="42"/>
  <c r="CY24" i="42"/>
  <c r="CX24" i="42"/>
  <c r="CY23" i="42"/>
  <c r="CX23" i="42"/>
  <c r="CY22" i="42"/>
  <c r="CY21" i="42"/>
  <c r="CX21" i="42"/>
  <c r="CY20" i="42"/>
  <c r="CX20" i="42"/>
  <c r="CY90" i="42"/>
  <c r="CX90" i="42"/>
  <c r="CY89" i="42"/>
  <c r="CX89" i="42"/>
  <c r="CY88" i="42"/>
  <c r="CX88" i="42"/>
  <c r="CY87" i="42"/>
  <c r="CX87" i="42"/>
  <c r="CY86" i="42"/>
  <c r="CX86" i="42"/>
  <c r="CY85" i="42"/>
  <c r="CX85" i="42"/>
  <c r="CY84" i="42"/>
  <c r="CX84" i="42"/>
  <c r="CY83" i="42"/>
  <c r="CX83" i="42"/>
  <c r="CY82" i="42"/>
  <c r="CX82" i="42"/>
  <c r="CY81" i="42"/>
  <c r="CX81" i="42"/>
  <c r="CY80" i="42"/>
  <c r="CX80" i="42"/>
  <c r="CY120" i="42"/>
  <c r="CX120" i="42"/>
  <c r="CY119" i="42"/>
  <c r="CX119" i="42"/>
  <c r="CY118" i="42"/>
  <c r="CX118" i="42"/>
  <c r="CY117" i="42"/>
  <c r="CX117" i="42"/>
  <c r="CY116" i="42"/>
  <c r="CX116" i="42"/>
  <c r="CY115" i="42"/>
  <c r="CX115" i="42"/>
  <c r="CY114" i="42"/>
  <c r="CX114" i="42"/>
  <c r="CY113" i="42"/>
  <c r="CX113" i="42"/>
  <c r="CY112" i="42"/>
  <c r="CX112" i="42"/>
  <c r="CY111" i="42"/>
  <c r="CX111" i="42"/>
  <c r="CY110" i="42"/>
  <c r="CX110" i="42"/>
  <c r="CY180" i="42"/>
  <c r="CX180" i="42"/>
  <c r="CY179" i="42"/>
  <c r="CX179" i="42"/>
  <c r="CY178" i="42"/>
  <c r="CX178" i="42"/>
  <c r="CY177" i="42"/>
  <c r="CX177" i="42"/>
  <c r="CY176" i="42"/>
  <c r="CX176" i="42"/>
  <c r="CY175" i="42"/>
  <c r="CX175" i="42"/>
  <c r="CY174" i="42"/>
  <c r="CX174" i="42"/>
  <c r="CY173" i="42"/>
  <c r="CX173" i="42"/>
  <c r="CY172" i="42"/>
  <c r="CX172" i="42"/>
  <c r="CY171" i="42"/>
  <c r="CX171" i="42"/>
  <c r="CY170" i="42"/>
  <c r="CX170" i="42"/>
  <c r="CX231" i="42"/>
  <c r="CY231" i="42"/>
  <c r="CX232" i="42"/>
  <c r="CY232" i="42"/>
  <c r="CX233" i="42"/>
  <c r="CY233" i="42"/>
  <c r="CX234" i="42"/>
  <c r="CY234" i="42"/>
  <c r="CX235" i="42"/>
  <c r="CY235" i="42"/>
  <c r="CX236" i="42"/>
  <c r="CY236" i="42"/>
  <c r="CX237" i="42"/>
  <c r="CY237" i="42"/>
  <c r="CX238" i="42"/>
  <c r="CY238" i="42"/>
  <c r="CX239" i="42"/>
  <c r="CY239" i="42"/>
  <c r="CX240" i="42"/>
  <c r="CY240" i="42"/>
  <c r="CY230" i="42"/>
  <c r="CX230" i="42"/>
  <c r="CX60" i="42"/>
  <c r="CX59" i="42"/>
  <c r="CX58" i="42"/>
  <c r="CX57" i="42"/>
  <c r="CX56" i="42"/>
  <c r="CX55" i="42"/>
  <c r="CX54" i="42"/>
  <c r="CX53" i="42"/>
  <c r="CX52" i="42"/>
  <c r="CX51" i="42"/>
  <c r="CX50" i="42"/>
  <c r="AW17" i="42" l="1"/>
  <c r="AY17" i="42"/>
  <c r="BA17" i="42"/>
  <c r="AW18" i="42"/>
  <c r="AY18" i="42"/>
  <c r="BA18" i="42"/>
  <c r="AW19" i="42"/>
  <c r="AY19" i="42"/>
  <c r="BA19" i="42"/>
  <c r="AW20" i="42"/>
  <c r="AY20" i="42"/>
  <c r="BA20" i="42"/>
  <c r="AW21" i="42"/>
  <c r="AY21" i="42"/>
  <c r="BA21" i="42"/>
  <c r="AW22" i="42"/>
  <c r="AY22" i="42"/>
  <c r="BA22" i="42"/>
  <c r="AW23" i="42"/>
  <c r="AY23" i="42"/>
  <c r="BA23" i="42"/>
  <c r="AW24" i="42"/>
  <c r="AY24" i="42"/>
  <c r="BA24" i="42"/>
  <c r="AW25" i="42"/>
  <c r="AY25" i="42"/>
  <c r="BA25" i="42"/>
  <c r="AW26" i="42"/>
  <c r="AY26" i="42"/>
  <c r="BA26" i="42"/>
  <c r="AW27" i="42"/>
  <c r="AY27" i="42"/>
  <c r="BA27" i="42"/>
  <c r="AW28" i="42"/>
  <c r="AY28" i="42"/>
  <c r="BA28" i="42"/>
  <c r="AW29" i="42"/>
  <c r="AY29" i="42"/>
  <c r="BA29" i="42"/>
  <c r="AW30" i="42"/>
  <c r="AY30" i="42"/>
  <c r="BA30" i="42"/>
  <c r="AW31" i="42"/>
  <c r="AY31" i="42"/>
  <c r="BA31" i="42"/>
  <c r="AW32" i="42"/>
  <c r="AY32" i="42"/>
  <c r="BA32" i="42"/>
  <c r="AW33" i="42"/>
  <c r="AY33" i="42"/>
  <c r="BA33" i="42"/>
  <c r="AW34" i="42"/>
  <c r="AY34" i="42"/>
  <c r="BA34" i="42"/>
  <c r="AW35" i="42"/>
  <c r="AY35" i="42"/>
  <c r="BA35" i="42"/>
  <c r="AW36" i="42"/>
  <c r="AY36" i="42"/>
  <c r="BA36" i="42"/>
  <c r="AW37" i="42"/>
  <c r="AY37" i="42"/>
  <c r="BA37" i="42"/>
  <c r="AW38" i="42"/>
  <c r="AY38" i="42"/>
  <c r="BA38" i="42"/>
  <c r="AW39" i="42"/>
  <c r="AY39" i="42"/>
  <c r="BA39" i="42"/>
  <c r="AW40" i="42"/>
  <c r="AY40" i="42"/>
  <c r="BA40" i="42"/>
  <c r="AW41" i="42"/>
  <c r="AY41" i="42"/>
  <c r="BA41" i="42"/>
  <c r="AW42" i="42"/>
  <c r="AY42" i="42"/>
  <c r="BA42" i="42"/>
  <c r="AW43" i="42"/>
  <c r="AY43" i="42"/>
  <c r="BA43" i="42"/>
  <c r="AW44" i="42"/>
  <c r="AY44" i="42"/>
  <c r="BA44" i="42"/>
  <c r="AW45" i="42"/>
  <c r="AY45" i="42"/>
  <c r="BA45" i="42"/>
  <c r="AW46" i="42"/>
  <c r="AY46" i="42"/>
  <c r="BA46" i="42"/>
  <c r="AW47" i="42"/>
  <c r="AY47" i="42"/>
  <c r="BA47" i="42"/>
  <c r="AW48" i="42"/>
  <c r="AY48" i="42"/>
  <c r="BA48" i="42"/>
  <c r="AW49" i="42"/>
  <c r="AY49" i="42"/>
  <c r="BA49" i="42"/>
  <c r="AW50" i="42"/>
  <c r="AY50" i="42"/>
  <c r="BA50" i="42"/>
  <c r="AW51" i="42"/>
  <c r="AY51" i="42"/>
  <c r="BA51" i="42"/>
  <c r="AW52" i="42"/>
  <c r="AY52" i="42"/>
  <c r="BA52" i="42"/>
  <c r="AW53" i="42"/>
  <c r="AY53" i="42"/>
  <c r="BA53" i="42"/>
  <c r="AW54" i="42"/>
  <c r="AY54" i="42"/>
  <c r="BA54" i="42"/>
  <c r="AW55" i="42"/>
  <c r="AY55" i="42"/>
  <c r="BA55" i="42"/>
  <c r="AW56" i="42"/>
  <c r="AY56" i="42"/>
  <c r="BA56" i="42"/>
  <c r="AW57" i="42"/>
  <c r="AY57" i="42"/>
  <c r="BA57" i="42"/>
  <c r="AW58" i="42"/>
  <c r="AY58" i="42"/>
  <c r="BA58" i="42"/>
  <c r="AW59" i="42"/>
  <c r="AY59" i="42"/>
  <c r="BA59" i="42"/>
  <c r="AW60" i="42"/>
  <c r="AY60" i="42"/>
  <c r="BA60" i="42"/>
  <c r="AW61" i="42"/>
  <c r="AY61" i="42"/>
  <c r="BA61" i="42"/>
  <c r="AW62" i="42"/>
  <c r="AY62" i="42"/>
  <c r="BA62" i="42"/>
  <c r="AW63" i="42"/>
  <c r="AY63" i="42"/>
  <c r="BA63" i="42"/>
  <c r="AW64" i="42"/>
  <c r="AY64" i="42"/>
  <c r="BA64" i="42"/>
  <c r="AW65" i="42"/>
  <c r="AY65" i="42"/>
  <c r="BA65" i="42"/>
  <c r="AW66" i="42"/>
  <c r="AY66" i="42"/>
  <c r="BA66" i="42"/>
  <c r="AW67" i="42"/>
  <c r="AY67" i="42"/>
  <c r="BA67" i="42"/>
  <c r="AW68" i="42"/>
  <c r="AY68" i="42"/>
  <c r="BA68" i="42"/>
  <c r="AW69" i="42"/>
  <c r="AY69" i="42"/>
  <c r="BA69" i="42"/>
  <c r="AW70" i="42"/>
  <c r="AY70" i="42"/>
  <c r="BA70" i="42"/>
  <c r="AW71" i="42"/>
  <c r="AY71" i="42"/>
  <c r="BA71" i="42"/>
  <c r="AW72" i="42"/>
  <c r="AY72" i="42"/>
  <c r="BA72" i="42"/>
  <c r="AW73" i="42"/>
  <c r="AY73" i="42"/>
  <c r="BA73" i="42"/>
  <c r="AW74" i="42"/>
  <c r="AY74" i="42"/>
  <c r="BA74" i="42"/>
  <c r="AW75" i="42"/>
  <c r="AY75" i="42"/>
  <c r="BA75" i="42"/>
  <c r="BA16" i="42"/>
  <c r="AY16" i="42"/>
  <c r="AW16" i="42"/>
  <c r="AM61" i="42"/>
  <c r="AU75" i="42"/>
  <c r="AT75" i="42"/>
  <c r="AS75" i="42"/>
  <c r="AR75" i="42"/>
  <c r="AQ75" i="42"/>
  <c r="AP75" i="42"/>
  <c r="AO75" i="42"/>
  <c r="AN75" i="42"/>
  <c r="AM75" i="42"/>
  <c r="AL75" i="42"/>
  <c r="AK75" i="42"/>
  <c r="AJ75" i="42"/>
  <c r="AI75" i="42"/>
  <c r="D75" i="42"/>
  <c r="C75" i="42"/>
  <c r="B75" i="42"/>
  <c r="AU74" i="42"/>
  <c r="AT74" i="42"/>
  <c r="AS74" i="42"/>
  <c r="AR74" i="42"/>
  <c r="AQ74" i="42"/>
  <c r="AP74" i="42"/>
  <c r="AO74" i="42"/>
  <c r="AN74" i="42"/>
  <c r="AM74" i="42"/>
  <c r="AL74" i="42"/>
  <c r="AK74" i="42"/>
  <c r="AJ74" i="42"/>
  <c r="AI74" i="42"/>
  <c r="D74" i="42"/>
  <c r="C74" i="42"/>
  <c r="B74" i="42"/>
  <c r="AU73" i="42"/>
  <c r="AT73" i="42"/>
  <c r="AS73" i="42"/>
  <c r="AR73" i="42"/>
  <c r="AQ73" i="42"/>
  <c r="AP73" i="42"/>
  <c r="AO73" i="42"/>
  <c r="AN73" i="42"/>
  <c r="AM73" i="42"/>
  <c r="AL73" i="42"/>
  <c r="AK73" i="42"/>
  <c r="AJ73" i="42"/>
  <c r="AI73" i="42"/>
  <c r="D73" i="42"/>
  <c r="C73" i="42"/>
  <c r="B73" i="42"/>
  <c r="AU72" i="42"/>
  <c r="AT72" i="42"/>
  <c r="AS72" i="42"/>
  <c r="AR72" i="42"/>
  <c r="AQ72" i="42"/>
  <c r="AP72" i="42"/>
  <c r="AO72" i="42"/>
  <c r="AN72" i="42"/>
  <c r="AM72" i="42"/>
  <c r="AL72" i="42"/>
  <c r="AK72" i="42"/>
  <c r="AJ72" i="42"/>
  <c r="AI72" i="42"/>
  <c r="D72" i="42"/>
  <c r="C72" i="42"/>
  <c r="B72" i="42"/>
  <c r="AU71" i="42"/>
  <c r="AT71" i="42"/>
  <c r="AS71" i="42"/>
  <c r="AR71" i="42"/>
  <c r="AQ71" i="42"/>
  <c r="AP71" i="42"/>
  <c r="AO71" i="42"/>
  <c r="AN71" i="42"/>
  <c r="AM71" i="42"/>
  <c r="AL71" i="42"/>
  <c r="AK71" i="42"/>
  <c r="AJ71" i="42"/>
  <c r="AI71" i="42"/>
  <c r="D71" i="42"/>
  <c r="C71" i="42"/>
  <c r="B71" i="42"/>
  <c r="AU70" i="42"/>
  <c r="AT70" i="42"/>
  <c r="AS70" i="42"/>
  <c r="AR70" i="42"/>
  <c r="AQ70" i="42"/>
  <c r="AP70" i="42"/>
  <c r="AO70" i="42"/>
  <c r="AN70" i="42"/>
  <c r="AM70" i="42"/>
  <c r="AL70" i="42"/>
  <c r="AK70" i="42"/>
  <c r="AJ70" i="42"/>
  <c r="AI70" i="42"/>
  <c r="D70" i="42"/>
  <c r="C70" i="42"/>
  <c r="B70" i="42"/>
  <c r="AU69" i="42"/>
  <c r="AT69" i="42"/>
  <c r="AS69" i="42"/>
  <c r="AR69" i="42"/>
  <c r="AQ69" i="42"/>
  <c r="AP69" i="42"/>
  <c r="AO69" i="42"/>
  <c r="AN69" i="42"/>
  <c r="AM69" i="42"/>
  <c r="AL69" i="42"/>
  <c r="AK69" i="42"/>
  <c r="AJ69" i="42"/>
  <c r="AI69" i="42"/>
  <c r="D69" i="42"/>
  <c r="C69" i="42"/>
  <c r="B69" i="42"/>
  <c r="AU68" i="42"/>
  <c r="AT68" i="42"/>
  <c r="AS68" i="42"/>
  <c r="AR68" i="42"/>
  <c r="AQ68" i="42"/>
  <c r="AP68" i="42"/>
  <c r="AO68" i="42"/>
  <c r="AN68" i="42"/>
  <c r="AM68" i="42"/>
  <c r="AL68" i="42"/>
  <c r="AK68" i="42"/>
  <c r="AJ68" i="42"/>
  <c r="AI68" i="42"/>
  <c r="D68" i="42"/>
  <c r="C68" i="42"/>
  <c r="B68" i="42"/>
  <c r="AU67" i="42"/>
  <c r="AT67" i="42"/>
  <c r="AS67" i="42"/>
  <c r="AR67" i="42"/>
  <c r="AQ67" i="42"/>
  <c r="AP67" i="42"/>
  <c r="AO67" i="42"/>
  <c r="AN67" i="42"/>
  <c r="AM67" i="42"/>
  <c r="AL67" i="42"/>
  <c r="AK67" i="42"/>
  <c r="AJ67" i="42"/>
  <c r="AI67" i="42"/>
  <c r="D67" i="42"/>
  <c r="C67" i="42"/>
  <c r="B67" i="42"/>
  <c r="AU66" i="42"/>
  <c r="AT66" i="42"/>
  <c r="AS66" i="42"/>
  <c r="AR66" i="42"/>
  <c r="AQ66" i="42"/>
  <c r="AP66" i="42"/>
  <c r="AO66" i="42"/>
  <c r="AN66" i="42"/>
  <c r="AM66" i="42"/>
  <c r="AL66" i="42"/>
  <c r="AK66" i="42"/>
  <c r="AJ66" i="42"/>
  <c r="AI66" i="42"/>
  <c r="D66" i="42"/>
  <c r="C66" i="42"/>
  <c r="B66" i="42"/>
  <c r="AU65" i="42"/>
  <c r="AT65" i="42"/>
  <c r="AS65" i="42"/>
  <c r="AR65" i="42"/>
  <c r="AQ65" i="42"/>
  <c r="AP65" i="42"/>
  <c r="AO65" i="42"/>
  <c r="AN65" i="42"/>
  <c r="AM65" i="42"/>
  <c r="AL65" i="42"/>
  <c r="AK65" i="42"/>
  <c r="AJ65" i="42"/>
  <c r="AI65" i="42"/>
  <c r="D65" i="42"/>
  <c r="C65" i="42"/>
  <c r="B65" i="42"/>
  <c r="AU64" i="42"/>
  <c r="AT64" i="42"/>
  <c r="AS64" i="42"/>
  <c r="AR64" i="42"/>
  <c r="AQ64" i="42"/>
  <c r="AP64" i="42"/>
  <c r="AO64" i="42"/>
  <c r="AN64" i="42"/>
  <c r="AM64" i="42"/>
  <c r="AL64" i="42"/>
  <c r="AK64" i="42"/>
  <c r="AJ64" i="42"/>
  <c r="AI64" i="42"/>
  <c r="D64" i="42"/>
  <c r="C64" i="42"/>
  <c r="B64" i="42"/>
  <c r="AU63" i="42"/>
  <c r="AT63" i="42"/>
  <c r="AS63" i="42"/>
  <c r="AR63" i="42"/>
  <c r="AQ63" i="42"/>
  <c r="AP63" i="42"/>
  <c r="AO63" i="42"/>
  <c r="AN63" i="42"/>
  <c r="AM63" i="42"/>
  <c r="AL63" i="42"/>
  <c r="AK63" i="42"/>
  <c r="AJ63" i="42"/>
  <c r="AI63" i="42"/>
  <c r="D63" i="42"/>
  <c r="C63" i="42"/>
  <c r="B63" i="42"/>
  <c r="AU62" i="42"/>
  <c r="AT62" i="42"/>
  <c r="AS62" i="42"/>
  <c r="AR62" i="42"/>
  <c r="AQ62" i="42"/>
  <c r="AP62" i="42"/>
  <c r="AO62" i="42"/>
  <c r="AN62" i="42"/>
  <c r="AM62" i="42"/>
  <c r="AL62" i="42"/>
  <c r="AK62" i="42"/>
  <c r="AJ62" i="42"/>
  <c r="AI62" i="42"/>
  <c r="D62" i="42"/>
  <c r="C62" i="42"/>
  <c r="B62" i="42"/>
  <c r="AU61" i="42"/>
  <c r="AT61" i="42"/>
  <c r="AS61" i="42"/>
  <c r="AR61" i="42"/>
  <c r="AQ61" i="42"/>
  <c r="AP61" i="42"/>
  <c r="AO61" i="42"/>
  <c r="AN61" i="42"/>
  <c r="AL61" i="42"/>
  <c r="AK61" i="42"/>
  <c r="AJ61" i="42"/>
  <c r="AI61" i="42"/>
  <c r="D61" i="42"/>
  <c r="C61" i="42"/>
  <c r="B61" i="42"/>
  <c r="AU60" i="42"/>
  <c r="AT60" i="42"/>
  <c r="AS60" i="42"/>
  <c r="AR60" i="42"/>
  <c r="AQ60" i="42"/>
  <c r="AP60" i="42"/>
  <c r="AO60" i="42"/>
  <c r="AN60" i="42"/>
  <c r="AM60" i="42"/>
  <c r="AL60" i="42"/>
  <c r="AK60" i="42"/>
  <c r="AJ60" i="42"/>
  <c r="AI60" i="42"/>
  <c r="D60" i="42"/>
  <c r="C60" i="42"/>
  <c r="B60" i="42"/>
  <c r="AU59" i="42"/>
  <c r="AT59" i="42"/>
  <c r="AS59" i="42"/>
  <c r="AR59" i="42"/>
  <c r="AQ59" i="42"/>
  <c r="AP59" i="42"/>
  <c r="AO59" i="42"/>
  <c r="AN59" i="42"/>
  <c r="AM59" i="42"/>
  <c r="AL59" i="42"/>
  <c r="AK59" i="42"/>
  <c r="AJ59" i="42"/>
  <c r="AI59" i="42"/>
  <c r="D59" i="42"/>
  <c r="C59" i="42"/>
  <c r="B59" i="42"/>
  <c r="AU58" i="42"/>
  <c r="AT58" i="42"/>
  <c r="AS58" i="42"/>
  <c r="AR58" i="42"/>
  <c r="AQ58" i="42"/>
  <c r="AP58" i="42"/>
  <c r="AO58" i="42"/>
  <c r="AN58" i="42"/>
  <c r="AM58" i="42"/>
  <c r="AL58" i="42"/>
  <c r="AK58" i="42"/>
  <c r="AJ58" i="42"/>
  <c r="AI58" i="42"/>
  <c r="D58" i="42"/>
  <c r="C58" i="42"/>
  <c r="B58" i="42"/>
  <c r="AU57" i="42"/>
  <c r="AT57" i="42"/>
  <c r="AS57" i="42"/>
  <c r="AR57" i="42"/>
  <c r="AQ57" i="42"/>
  <c r="AP57" i="42"/>
  <c r="AO57" i="42"/>
  <c r="AN57" i="42"/>
  <c r="AM57" i="42"/>
  <c r="AL57" i="42"/>
  <c r="AK57" i="42"/>
  <c r="AJ57" i="42"/>
  <c r="AI57" i="42"/>
  <c r="D57" i="42"/>
  <c r="C57" i="42"/>
  <c r="B57" i="42"/>
  <c r="AU56" i="42"/>
  <c r="AT56" i="42"/>
  <c r="AS56" i="42"/>
  <c r="AR56" i="42"/>
  <c r="AQ56" i="42"/>
  <c r="AP56" i="42"/>
  <c r="AO56" i="42"/>
  <c r="AN56" i="42"/>
  <c r="AM56" i="42"/>
  <c r="AL56" i="42"/>
  <c r="AK56" i="42"/>
  <c r="AJ56" i="42"/>
  <c r="AI56" i="42"/>
  <c r="D56" i="42"/>
  <c r="C56" i="42"/>
  <c r="B56" i="42"/>
  <c r="AU55" i="42"/>
  <c r="AT55" i="42"/>
  <c r="AS55" i="42"/>
  <c r="AR55" i="42"/>
  <c r="AQ55" i="42"/>
  <c r="AP55" i="42"/>
  <c r="AO55" i="42"/>
  <c r="AN55" i="42"/>
  <c r="AM55" i="42"/>
  <c r="AL55" i="42"/>
  <c r="AK55" i="42"/>
  <c r="AJ55" i="42"/>
  <c r="AI55" i="42"/>
  <c r="D55" i="42"/>
  <c r="C55" i="42"/>
  <c r="B55" i="42"/>
  <c r="AU54" i="42"/>
  <c r="AT54" i="42"/>
  <c r="AS54" i="42"/>
  <c r="AR54" i="42"/>
  <c r="AQ54" i="42"/>
  <c r="AP54" i="42"/>
  <c r="AO54" i="42"/>
  <c r="AN54" i="42"/>
  <c r="AM54" i="42"/>
  <c r="AL54" i="42"/>
  <c r="AK54" i="42"/>
  <c r="AJ54" i="42"/>
  <c r="AI54" i="42"/>
  <c r="D54" i="42"/>
  <c r="C54" i="42"/>
  <c r="B54" i="42"/>
  <c r="AU53" i="42"/>
  <c r="AT53" i="42"/>
  <c r="AS53" i="42"/>
  <c r="AR53" i="42"/>
  <c r="AQ53" i="42"/>
  <c r="AP53" i="42"/>
  <c r="AO53" i="42"/>
  <c r="AN53" i="42"/>
  <c r="AM53" i="42"/>
  <c r="AL53" i="42"/>
  <c r="AK53" i="42"/>
  <c r="AJ53" i="42"/>
  <c r="AI53" i="42"/>
  <c r="D53" i="42"/>
  <c r="C53" i="42"/>
  <c r="B53" i="42"/>
  <c r="AU52" i="42"/>
  <c r="AT52" i="42"/>
  <c r="AS52" i="42"/>
  <c r="AR52" i="42"/>
  <c r="AQ52" i="42"/>
  <c r="AP52" i="42"/>
  <c r="AO52" i="42"/>
  <c r="AN52" i="42"/>
  <c r="AM52" i="42"/>
  <c r="AL52" i="42"/>
  <c r="AK52" i="42"/>
  <c r="AJ52" i="42"/>
  <c r="AI52" i="42"/>
  <c r="D52" i="42"/>
  <c r="C52" i="42"/>
  <c r="B52" i="42"/>
  <c r="AU51" i="42"/>
  <c r="AT51" i="42"/>
  <c r="AS51" i="42"/>
  <c r="AR51" i="42"/>
  <c r="AQ51" i="42"/>
  <c r="AP51" i="42"/>
  <c r="AO51" i="42"/>
  <c r="AN51" i="42"/>
  <c r="AM51" i="42"/>
  <c r="AL51" i="42"/>
  <c r="AK51" i="42"/>
  <c r="AJ51" i="42"/>
  <c r="AI51" i="42"/>
  <c r="D51" i="42"/>
  <c r="C51" i="42"/>
  <c r="B51" i="42"/>
  <c r="AU50" i="42"/>
  <c r="AT50" i="42"/>
  <c r="AS50" i="42"/>
  <c r="AR50" i="42"/>
  <c r="AQ50" i="42"/>
  <c r="AP50" i="42"/>
  <c r="AO50" i="42"/>
  <c r="AN50" i="42"/>
  <c r="AM50" i="42"/>
  <c r="AL50" i="42"/>
  <c r="AK50" i="42"/>
  <c r="AJ50" i="42"/>
  <c r="AI50" i="42"/>
  <c r="D50" i="42"/>
  <c r="C50" i="42"/>
  <c r="B50" i="42"/>
  <c r="AU49" i="42"/>
  <c r="AT49" i="42"/>
  <c r="AS49" i="42"/>
  <c r="AR49" i="42"/>
  <c r="AQ49" i="42"/>
  <c r="AP49" i="42"/>
  <c r="AO49" i="42"/>
  <c r="AN49" i="42"/>
  <c r="AM49" i="42"/>
  <c r="AL49" i="42"/>
  <c r="AK49" i="42"/>
  <c r="AJ49" i="42"/>
  <c r="AI49" i="42"/>
  <c r="D49" i="42"/>
  <c r="C49" i="42"/>
  <c r="B49" i="42"/>
  <c r="CK48" i="42"/>
  <c r="CJ48" i="42"/>
  <c r="CI48" i="42"/>
  <c r="CG48" i="42"/>
  <c r="CF48" i="42"/>
  <c r="CE48" i="42"/>
  <c r="CC48" i="42"/>
  <c r="CB48" i="42"/>
  <c r="CA48" i="42"/>
  <c r="BY48" i="42"/>
  <c r="BX48" i="42"/>
  <c r="BW48" i="42"/>
  <c r="BU48" i="42"/>
  <c r="BT48" i="42"/>
  <c r="BS48" i="42"/>
  <c r="BQ48" i="42"/>
  <c r="BP48" i="42"/>
  <c r="BO48" i="42"/>
  <c r="BM48" i="42"/>
  <c r="BL48" i="42"/>
  <c r="BK48" i="42"/>
  <c r="BI48" i="42"/>
  <c r="BH48" i="42"/>
  <c r="BG48" i="42"/>
  <c r="AU48" i="42"/>
  <c r="AT48" i="42"/>
  <c r="AS48" i="42"/>
  <c r="AR48" i="42"/>
  <c r="AQ48" i="42"/>
  <c r="AP48" i="42"/>
  <c r="AO48" i="42"/>
  <c r="AN48" i="42"/>
  <c r="AM48" i="42"/>
  <c r="AL48" i="42"/>
  <c r="AK48" i="42"/>
  <c r="AJ48" i="42"/>
  <c r="AI48" i="42"/>
  <c r="D48" i="42"/>
  <c r="C48" i="42"/>
  <c r="B48" i="42"/>
  <c r="CK47" i="42"/>
  <c r="CJ47" i="42"/>
  <c r="CI47" i="42"/>
  <c r="CG47" i="42"/>
  <c r="CF47" i="42"/>
  <c r="CE47" i="42"/>
  <c r="CC47" i="42"/>
  <c r="CB47" i="42"/>
  <c r="CA47" i="42"/>
  <c r="BY47" i="42"/>
  <c r="BX47" i="42"/>
  <c r="BW47" i="42"/>
  <c r="BU47" i="42"/>
  <c r="BT47" i="42"/>
  <c r="BS47" i="42"/>
  <c r="BQ47" i="42"/>
  <c r="BP47" i="42"/>
  <c r="BO47" i="42"/>
  <c r="BM47" i="42"/>
  <c r="BL47" i="42"/>
  <c r="BK47" i="42"/>
  <c r="BI47" i="42"/>
  <c r="BH47" i="42"/>
  <c r="BG47" i="42"/>
  <c r="AU47" i="42"/>
  <c r="AT47" i="42"/>
  <c r="AS47" i="42"/>
  <c r="AR47" i="42"/>
  <c r="AQ47" i="42"/>
  <c r="AP47" i="42"/>
  <c r="AO47" i="42"/>
  <c r="AN47" i="42"/>
  <c r="AM47" i="42"/>
  <c r="AL47" i="42"/>
  <c r="AK47" i="42"/>
  <c r="AJ47" i="42"/>
  <c r="AI47" i="42"/>
  <c r="D47" i="42"/>
  <c r="C47" i="42"/>
  <c r="B47" i="42"/>
  <c r="CK46" i="42"/>
  <c r="CJ46" i="42"/>
  <c r="CI46" i="42"/>
  <c r="CG46" i="42"/>
  <c r="CF46" i="42"/>
  <c r="CE46" i="42"/>
  <c r="CC46" i="42"/>
  <c r="CB46" i="42"/>
  <c r="CA46" i="42"/>
  <c r="BY46" i="42"/>
  <c r="BX46" i="42"/>
  <c r="BW46" i="42"/>
  <c r="BU46" i="42"/>
  <c r="BT46" i="42"/>
  <c r="BS46" i="42"/>
  <c r="BQ46" i="42"/>
  <c r="BP46" i="42"/>
  <c r="BO46" i="42"/>
  <c r="BM46" i="42"/>
  <c r="BL46" i="42"/>
  <c r="BK46" i="42"/>
  <c r="BI46" i="42"/>
  <c r="BH46" i="42"/>
  <c r="BG46" i="42"/>
  <c r="AU46" i="42"/>
  <c r="AT46" i="42"/>
  <c r="AS46" i="42"/>
  <c r="AR46" i="42"/>
  <c r="AQ46" i="42"/>
  <c r="AP46" i="42"/>
  <c r="AO46" i="42"/>
  <c r="AN46" i="42"/>
  <c r="AM46" i="42"/>
  <c r="AL46" i="42"/>
  <c r="AK46" i="42"/>
  <c r="AJ46" i="42"/>
  <c r="AI46" i="42"/>
  <c r="D46" i="42"/>
  <c r="C46" i="42"/>
  <c r="B46" i="42"/>
  <c r="CK45" i="42"/>
  <c r="CJ45" i="42"/>
  <c r="CI45" i="42"/>
  <c r="CG45" i="42"/>
  <c r="CF45" i="42"/>
  <c r="CE45" i="42"/>
  <c r="CC45" i="42"/>
  <c r="CB45" i="42"/>
  <c r="CA45" i="42"/>
  <c r="BY45" i="42"/>
  <c r="BX45" i="42"/>
  <c r="BW45" i="42"/>
  <c r="BU45" i="42"/>
  <c r="BT45" i="42"/>
  <c r="BS45" i="42"/>
  <c r="BQ45" i="42"/>
  <c r="BP45" i="42"/>
  <c r="BO45" i="42"/>
  <c r="BM45" i="42"/>
  <c r="BL45" i="42"/>
  <c r="BK45" i="42"/>
  <c r="BI45" i="42"/>
  <c r="BH45" i="42"/>
  <c r="BG45" i="42"/>
  <c r="AU45" i="42"/>
  <c r="AT45" i="42"/>
  <c r="AS45" i="42"/>
  <c r="AR45" i="42"/>
  <c r="AQ45" i="42"/>
  <c r="AP45" i="42"/>
  <c r="AO45" i="42"/>
  <c r="AN45" i="42"/>
  <c r="AM45" i="42"/>
  <c r="AL45" i="42"/>
  <c r="AK45" i="42"/>
  <c r="AJ45" i="42"/>
  <c r="AI45" i="42"/>
  <c r="D45" i="42"/>
  <c r="C45" i="42"/>
  <c r="B45" i="42"/>
  <c r="CK44" i="42"/>
  <c r="CJ44" i="42"/>
  <c r="CI44" i="42"/>
  <c r="CG44" i="42"/>
  <c r="CF44" i="42"/>
  <c r="CE44" i="42"/>
  <c r="CC44" i="42"/>
  <c r="CB44" i="42"/>
  <c r="CA44" i="42"/>
  <c r="BY44" i="42"/>
  <c r="BX44" i="42"/>
  <c r="BW44" i="42"/>
  <c r="BU44" i="42"/>
  <c r="BT44" i="42"/>
  <c r="BS44" i="42"/>
  <c r="BQ44" i="42"/>
  <c r="BP44" i="42"/>
  <c r="BO44" i="42"/>
  <c r="BM44" i="42"/>
  <c r="BL44" i="42"/>
  <c r="BK44" i="42"/>
  <c r="BI44" i="42"/>
  <c r="BH44" i="42"/>
  <c r="BG44" i="42"/>
  <c r="AU44" i="42"/>
  <c r="AT44" i="42"/>
  <c r="AS44" i="42"/>
  <c r="AR44" i="42"/>
  <c r="AQ44" i="42"/>
  <c r="AP44" i="42"/>
  <c r="AO44" i="42"/>
  <c r="AN44" i="42"/>
  <c r="AM44" i="42"/>
  <c r="AL44" i="42"/>
  <c r="AK44" i="42"/>
  <c r="AJ44" i="42"/>
  <c r="AI44" i="42"/>
  <c r="D44" i="42"/>
  <c r="C44" i="42"/>
  <c r="B44" i="42"/>
  <c r="CK43" i="42"/>
  <c r="CJ43" i="42"/>
  <c r="CI43" i="42"/>
  <c r="CG43" i="42"/>
  <c r="CF43" i="42"/>
  <c r="CE43" i="42"/>
  <c r="CC43" i="42"/>
  <c r="CB43" i="42"/>
  <c r="CA43" i="42"/>
  <c r="BY43" i="42"/>
  <c r="BX43" i="42"/>
  <c r="BW43" i="42"/>
  <c r="BU43" i="42"/>
  <c r="BT43" i="42"/>
  <c r="BS43" i="42"/>
  <c r="BQ43" i="42"/>
  <c r="BP43" i="42"/>
  <c r="BO43" i="42"/>
  <c r="BM43" i="42"/>
  <c r="BL43" i="42"/>
  <c r="BK43" i="42"/>
  <c r="BI43" i="42"/>
  <c r="BH43" i="42"/>
  <c r="BG43" i="42"/>
  <c r="AU43" i="42"/>
  <c r="AT43" i="42"/>
  <c r="AS43" i="42"/>
  <c r="AR43" i="42"/>
  <c r="AQ43" i="42"/>
  <c r="AP43" i="42"/>
  <c r="AO43" i="42"/>
  <c r="AN43" i="42"/>
  <c r="AM43" i="42"/>
  <c r="AL43" i="42"/>
  <c r="AK43" i="42"/>
  <c r="AJ43" i="42"/>
  <c r="AI43" i="42"/>
  <c r="D43" i="42"/>
  <c r="C43" i="42"/>
  <c r="B43" i="42"/>
  <c r="CK42" i="42"/>
  <c r="CJ42" i="42"/>
  <c r="CI42" i="42"/>
  <c r="CG42" i="42"/>
  <c r="CF42" i="42"/>
  <c r="CE42" i="42"/>
  <c r="CC42" i="42"/>
  <c r="CB42" i="42"/>
  <c r="CA42" i="42"/>
  <c r="BY42" i="42"/>
  <c r="BX42" i="42"/>
  <c r="BW42" i="42"/>
  <c r="BU42" i="42"/>
  <c r="BT42" i="42"/>
  <c r="BS42" i="42"/>
  <c r="BQ42" i="42"/>
  <c r="BP42" i="42"/>
  <c r="BO42" i="42"/>
  <c r="BM42" i="42"/>
  <c r="BL42" i="42"/>
  <c r="BK42" i="42"/>
  <c r="BI42" i="42"/>
  <c r="BH42" i="42"/>
  <c r="BG42" i="42"/>
  <c r="AU42" i="42"/>
  <c r="AT42" i="42"/>
  <c r="AS42" i="42"/>
  <c r="AR42" i="42"/>
  <c r="AQ42" i="42"/>
  <c r="AP42" i="42"/>
  <c r="AO42" i="42"/>
  <c r="AN42" i="42"/>
  <c r="AM42" i="42"/>
  <c r="AL42" i="42"/>
  <c r="AK42" i="42"/>
  <c r="AJ42" i="42"/>
  <c r="AI42" i="42"/>
  <c r="D42" i="42"/>
  <c r="C42" i="42"/>
  <c r="B42" i="42"/>
  <c r="CK41" i="42"/>
  <c r="CJ41" i="42"/>
  <c r="CI41" i="42"/>
  <c r="CG41" i="42"/>
  <c r="CF41" i="42"/>
  <c r="CE41" i="42"/>
  <c r="CC41" i="42"/>
  <c r="CB41" i="42"/>
  <c r="CA41" i="42"/>
  <c r="BY41" i="42"/>
  <c r="BX41" i="42"/>
  <c r="BW41" i="42"/>
  <c r="BU41" i="42"/>
  <c r="BT41" i="42"/>
  <c r="BS41" i="42"/>
  <c r="BQ41" i="42"/>
  <c r="BP41" i="42"/>
  <c r="BO41" i="42"/>
  <c r="BM41" i="42"/>
  <c r="BL41" i="42"/>
  <c r="BK41" i="42"/>
  <c r="BI41" i="42"/>
  <c r="BH41" i="42"/>
  <c r="BG41" i="42"/>
  <c r="AU41" i="42"/>
  <c r="AT41" i="42"/>
  <c r="AS41" i="42"/>
  <c r="AR41" i="42"/>
  <c r="AQ41" i="42"/>
  <c r="AP41" i="42"/>
  <c r="AO41" i="42"/>
  <c r="AN41" i="42"/>
  <c r="AM41" i="42"/>
  <c r="AL41" i="42"/>
  <c r="AK41" i="42"/>
  <c r="AJ41" i="42"/>
  <c r="AI41" i="42"/>
  <c r="D41" i="42"/>
  <c r="C41" i="42"/>
  <c r="B41" i="42"/>
  <c r="CK40" i="42"/>
  <c r="CJ40" i="42"/>
  <c r="CI40" i="42"/>
  <c r="CG40" i="42"/>
  <c r="CF40" i="42"/>
  <c r="CE40" i="42"/>
  <c r="CC40" i="42"/>
  <c r="CB40" i="42"/>
  <c r="CA40" i="42"/>
  <c r="BY40" i="42"/>
  <c r="BX40" i="42"/>
  <c r="BW40" i="42"/>
  <c r="BU40" i="42"/>
  <c r="BT40" i="42"/>
  <c r="BS40" i="42"/>
  <c r="BQ40" i="42"/>
  <c r="BP40" i="42"/>
  <c r="BO40" i="42"/>
  <c r="BM40" i="42"/>
  <c r="BL40" i="42"/>
  <c r="BK40" i="42"/>
  <c r="BI40" i="42"/>
  <c r="BH40" i="42"/>
  <c r="BG40" i="42"/>
  <c r="AU40" i="42"/>
  <c r="AT40" i="42"/>
  <c r="AS40" i="42"/>
  <c r="AR40" i="42"/>
  <c r="AQ40" i="42"/>
  <c r="AP40" i="42"/>
  <c r="AO40" i="42"/>
  <c r="AN40" i="42"/>
  <c r="AM40" i="42"/>
  <c r="AL40" i="42"/>
  <c r="AK40" i="42"/>
  <c r="AJ40" i="42"/>
  <c r="AI40" i="42"/>
  <c r="D40" i="42"/>
  <c r="C40" i="42"/>
  <c r="B40" i="42"/>
  <c r="CK39" i="42"/>
  <c r="CJ39" i="42"/>
  <c r="CI39" i="42"/>
  <c r="CG39" i="42"/>
  <c r="CF39" i="42"/>
  <c r="CE39" i="42"/>
  <c r="CC39" i="42"/>
  <c r="CB39" i="42"/>
  <c r="CA39" i="42"/>
  <c r="BY39" i="42"/>
  <c r="BX39" i="42"/>
  <c r="BW39" i="42"/>
  <c r="BU39" i="42"/>
  <c r="BT39" i="42"/>
  <c r="BS39" i="42"/>
  <c r="BQ39" i="42"/>
  <c r="BP39" i="42"/>
  <c r="BO39" i="42"/>
  <c r="BM39" i="42"/>
  <c r="BL39" i="42"/>
  <c r="BK39" i="42"/>
  <c r="BI39" i="42"/>
  <c r="BH39" i="42"/>
  <c r="BG39" i="42"/>
  <c r="AU39" i="42"/>
  <c r="AT39" i="42"/>
  <c r="AS39" i="42"/>
  <c r="AR39" i="42"/>
  <c r="AQ39" i="42"/>
  <c r="AP39" i="42"/>
  <c r="AO39" i="42"/>
  <c r="AN39" i="42"/>
  <c r="AM39" i="42"/>
  <c r="AL39" i="42"/>
  <c r="AK39" i="42"/>
  <c r="AJ39" i="42"/>
  <c r="AI39" i="42"/>
  <c r="D39" i="42"/>
  <c r="C39" i="42"/>
  <c r="B39" i="42"/>
  <c r="CK38" i="42"/>
  <c r="CJ38" i="42"/>
  <c r="CI38" i="42"/>
  <c r="CG38" i="42"/>
  <c r="CF38" i="42"/>
  <c r="CE38" i="42"/>
  <c r="CC38" i="42"/>
  <c r="CB38" i="42"/>
  <c r="CA38" i="42"/>
  <c r="BY38" i="42"/>
  <c r="BX38" i="42"/>
  <c r="BW38" i="42"/>
  <c r="BU38" i="42"/>
  <c r="BT38" i="42"/>
  <c r="BS38" i="42"/>
  <c r="BQ38" i="42"/>
  <c r="BP38" i="42"/>
  <c r="BO38" i="42"/>
  <c r="BM38" i="42"/>
  <c r="BL38" i="42"/>
  <c r="BK38" i="42"/>
  <c r="BI38" i="42"/>
  <c r="BH38" i="42"/>
  <c r="BG38" i="42"/>
  <c r="AU38" i="42"/>
  <c r="AT38" i="42"/>
  <c r="AS38" i="42"/>
  <c r="AR38" i="42"/>
  <c r="AQ38" i="42"/>
  <c r="AP38" i="42"/>
  <c r="AO38" i="42"/>
  <c r="AN38" i="42"/>
  <c r="AM38" i="42"/>
  <c r="AL38" i="42"/>
  <c r="AK38" i="42"/>
  <c r="AJ38" i="42"/>
  <c r="AI38" i="42"/>
  <c r="D38" i="42"/>
  <c r="C38" i="42"/>
  <c r="B38" i="42"/>
  <c r="CK37" i="42"/>
  <c r="CJ37" i="42"/>
  <c r="CI37" i="42"/>
  <c r="CG37" i="42"/>
  <c r="CF37" i="42"/>
  <c r="CE37" i="42"/>
  <c r="CC37" i="42"/>
  <c r="CB37" i="42"/>
  <c r="CA37" i="42"/>
  <c r="BY37" i="42"/>
  <c r="BX37" i="42"/>
  <c r="BW37" i="42"/>
  <c r="BU37" i="42"/>
  <c r="BT37" i="42"/>
  <c r="BS37" i="42"/>
  <c r="BQ37" i="42"/>
  <c r="BP37" i="42"/>
  <c r="BO37" i="42"/>
  <c r="BM37" i="42"/>
  <c r="BL37" i="42"/>
  <c r="BK37" i="42"/>
  <c r="BI37" i="42"/>
  <c r="BH37" i="42"/>
  <c r="BG37" i="42"/>
  <c r="AU37" i="42"/>
  <c r="AT37" i="42"/>
  <c r="AS37" i="42"/>
  <c r="AR37" i="42"/>
  <c r="AQ37" i="42"/>
  <c r="AP37" i="42"/>
  <c r="AO37" i="42"/>
  <c r="AN37" i="42"/>
  <c r="AM37" i="42"/>
  <c r="AL37" i="42"/>
  <c r="AK37" i="42"/>
  <c r="AJ37" i="42"/>
  <c r="AI37" i="42"/>
  <c r="D37" i="42"/>
  <c r="C37" i="42"/>
  <c r="B37" i="42"/>
  <c r="CK36" i="42"/>
  <c r="CJ36" i="42"/>
  <c r="CI36" i="42"/>
  <c r="CG36" i="42"/>
  <c r="CF36" i="42"/>
  <c r="CE36" i="42"/>
  <c r="CC36" i="42"/>
  <c r="CB36" i="42"/>
  <c r="CA36" i="42"/>
  <c r="BY36" i="42"/>
  <c r="BX36" i="42"/>
  <c r="BW36" i="42"/>
  <c r="BU36" i="42"/>
  <c r="BT36" i="42"/>
  <c r="BS36" i="42"/>
  <c r="BQ36" i="42"/>
  <c r="BP36" i="42"/>
  <c r="BO36" i="42"/>
  <c r="BM36" i="42"/>
  <c r="BL36" i="42"/>
  <c r="BK36" i="42"/>
  <c r="BI36" i="42"/>
  <c r="BH36" i="42"/>
  <c r="BG36" i="42"/>
  <c r="AU36" i="42"/>
  <c r="AT36" i="42"/>
  <c r="AS36" i="42"/>
  <c r="AR36" i="42"/>
  <c r="AQ36" i="42"/>
  <c r="AP36" i="42"/>
  <c r="AO36" i="42"/>
  <c r="AN36" i="42"/>
  <c r="AM36" i="42"/>
  <c r="AL36" i="42"/>
  <c r="AK36" i="42"/>
  <c r="AJ36" i="42"/>
  <c r="AI36" i="42"/>
  <c r="D36" i="42"/>
  <c r="C36" i="42"/>
  <c r="B36" i="42"/>
  <c r="CK35" i="42"/>
  <c r="CJ35" i="42"/>
  <c r="CI35" i="42"/>
  <c r="CG35" i="42"/>
  <c r="CF35" i="42"/>
  <c r="CE35" i="42"/>
  <c r="CC35" i="42"/>
  <c r="CB35" i="42"/>
  <c r="CA35" i="42"/>
  <c r="BY35" i="42"/>
  <c r="BX35" i="42"/>
  <c r="BW35" i="42"/>
  <c r="BU35" i="42"/>
  <c r="BT35" i="42"/>
  <c r="BS35" i="42"/>
  <c r="BQ35" i="42"/>
  <c r="BP35" i="42"/>
  <c r="BO35" i="42"/>
  <c r="BM35" i="42"/>
  <c r="BL35" i="42"/>
  <c r="BK35" i="42"/>
  <c r="BI35" i="42"/>
  <c r="BH35" i="42"/>
  <c r="BG35" i="42"/>
  <c r="AU35" i="42"/>
  <c r="AT35" i="42"/>
  <c r="AS35" i="42"/>
  <c r="AR35" i="42"/>
  <c r="AQ35" i="42"/>
  <c r="AP35" i="42"/>
  <c r="AO35" i="42"/>
  <c r="AN35" i="42"/>
  <c r="AM35" i="42"/>
  <c r="AL35" i="42"/>
  <c r="AK35" i="42"/>
  <c r="AJ35" i="42"/>
  <c r="AI35" i="42"/>
  <c r="D35" i="42"/>
  <c r="C35" i="42"/>
  <c r="B35" i="42"/>
  <c r="CK34" i="42"/>
  <c r="CJ34" i="42"/>
  <c r="CI34" i="42"/>
  <c r="CG34" i="42"/>
  <c r="CF34" i="42"/>
  <c r="CE34" i="42"/>
  <c r="CC34" i="42"/>
  <c r="CB34" i="42"/>
  <c r="CA34" i="42"/>
  <c r="BY34" i="42"/>
  <c r="BX34" i="42"/>
  <c r="BW34" i="42"/>
  <c r="BU34" i="42"/>
  <c r="BT34" i="42"/>
  <c r="BS34" i="42"/>
  <c r="BQ34" i="42"/>
  <c r="BP34" i="42"/>
  <c r="BO34" i="42"/>
  <c r="BM34" i="42"/>
  <c r="BL34" i="42"/>
  <c r="BK34" i="42"/>
  <c r="BI34" i="42"/>
  <c r="BH34" i="42"/>
  <c r="BG34" i="42"/>
  <c r="AU34" i="42"/>
  <c r="AT34" i="42"/>
  <c r="AS34" i="42"/>
  <c r="AR34" i="42"/>
  <c r="AQ34" i="42"/>
  <c r="AP34" i="42"/>
  <c r="AO34" i="42"/>
  <c r="AN34" i="42"/>
  <c r="AM34" i="42"/>
  <c r="AL34" i="42"/>
  <c r="AK34" i="42"/>
  <c r="AJ34" i="42"/>
  <c r="AI34" i="42"/>
  <c r="D34" i="42"/>
  <c r="C34" i="42"/>
  <c r="B34" i="42"/>
  <c r="CK33" i="42"/>
  <c r="CJ33" i="42"/>
  <c r="CI33" i="42"/>
  <c r="CG33" i="42"/>
  <c r="CF33" i="42"/>
  <c r="CE33" i="42"/>
  <c r="CC33" i="42"/>
  <c r="CB33" i="42"/>
  <c r="CA33" i="42"/>
  <c r="BY33" i="42"/>
  <c r="BX33" i="42"/>
  <c r="BW33" i="42"/>
  <c r="BU33" i="42"/>
  <c r="BT33" i="42"/>
  <c r="BS33" i="42"/>
  <c r="BQ33" i="42"/>
  <c r="BP33" i="42"/>
  <c r="BO33" i="42"/>
  <c r="BM33" i="42"/>
  <c r="BL33" i="42"/>
  <c r="BK33" i="42"/>
  <c r="BI33" i="42"/>
  <c r="BH33" i="42"/>
  <c r="BG33" i="42"/>
  <c r="AU33" i="42"/>
  <c r="AT33" i="42"/>
  <c r="AS33" i="42"/>
  <c r="AR33" i="42"/>
  <c r="AQ33" i="42"/>
  <c r="AP33" i="42"/>
  <c r="AO33" i="42"/>
  <c r="AN33" i="42"/>
  <c r="AM33" i="42"/>
  <c r="AL33" i="42"/>
  <c r="AK33" i="42"/>
  <c r="AJ33" i="42"/>
  <c r="AI33" i="42"/>
  <c r="D33" i="42"/>
  <c r="C33" i="42"/>
  <c r="B33" i="42"/>
  <c r="CK32" i="42"/>
  <c r="CJ32" i="42"/>
  <c r="CI32" i="42"/>
  <c r="CG32" i="42"/>
  <c r="CF32" i="42"/>
  <c r="CE32" i="42"/>
  <c r="CC32" i="42"/>
  <c r="CB32" i="42"/>
  <c r="CA32" i="42"/>
  <c r="BY32" i="42"/>
  <c r="BX32" i="42"/>
  <c r="BW32" i="42"/>
  <c r="BU32" i="42"/>
  <c r="BT32" i="42"/>
  <c r="BS32" i="42"/>
  <c r="BQ32" i="42"/>
  <c r="BP32" i="42"/>
  <c r="BO32" i="42"/>
  <c r="BM32" i="42"/>
  <c r="BL32" i="42"/>
  <c r="BK32" i="42"/>
  <c r="BI32" i="42"/>
  <c r="BH32" i="42"/>
  <c r="BG32" i="42"/>
  <c r="AU32" i="42"/>
  <c r="AT32" i="42"/>
  <c r="AS32" i="42"/>
  <c r="AR32" i="42"/>
  <c r="AQ32" i="42"/>
  <c r="AP32" i="42"/>
  <c r="AO32" i="42"/>
  <c r="AN32" i="42"/>
  <c r="AM32" i="42"/>
  <c r="AL32" i="42"/>
  <c r="AK32" i="42"/>
  <c r="AJ32" i="42"/>
  <c r="AI32" i="42"/>
  <c r="D32" i="42"/>
  <c r="C32" i="42"/>
  <c r="B32" i="42"/>
  <c r="CK31" i="42"/>
  <c r="CJ31" i="42"/>
  <c r="CI31" i="42"/>
  <c r="CG31" i="42"/>
  <c r="CF31" i="42"/>
  <c r="CE31" i="42"/>
  <c r="CC31" i="42"/>
  <c r="CB31" i="42"/>
  <c r="CA31" i="42"/>
  <c r="BY31" i="42"/>
  <c r="BX31" i="42"/>
  <c r="BW31" i="42"/>
  <c r="BU31" i="42"/>
  <c r="BT31" i="42"/>
  <c r="BS31" i="42"/>
  <c r="BQ31" i="42"/>
  <c r="BP31" i="42"/>
  <c r="BO31" i="42"/>
  <c r="BM31" i="42"/>
  <c r="BL31" i="42"/>
  <c r="BK31" i="42"/>
  <c r="BI31" i="42"/>
  <c r="BH31" i="42"/>
  <c r="BG31" i="42"/>
  <c r="AU31" i="42"/>
  <c r="AT31" i="42"/>
  <c r="AS31" i="42"/>
  <c r="AR31" i="42"/>
  <c r="AQ31" i="42"/>
  <c r="AP31" i="42"/>
  <c r="AO31" i="42"/>
  <c r="AN31" i="42"/>
  <c r="AM31" i="42"/>
  <c r="AL31" i="42"/>
  <c r="AK31" i="42"/>
  <c r="AJ31" i="42"/>
  <c r="AI31" i="42"/>
  <c r="D31" i="42"/>
  <c r="C31" i="42"/>
  <c r="B31" i="42"/>
  <c r="CK30" i="42"/>
  <c r="CJ30" i="42"/>
  <c r="CI30" i="42"/>
  <c r="CG30" i="42"/>
  <c r="CF30" i="42"/>
  <c r="CE30" i="42"/>
  <c r="CC30" i="42"/>
  <c r="CB30" i="42"/>
  <c r="CA30" i="42"/>
  <c r="BY30" i="42"/>
  <c r="BX30" i="42"/>
  <c r="BW30" i="42"/>
  <c r="BU30" i="42"/>
  <c r="BT30" i="42"/>
  <c r="BS30" i="42"/>
  <c r="BQ30" i="42"/>
  <c r="BP30" i="42"/>
  <c r="BO30" i="42"/>
  <c r="BM30" i="42"/>
  <c r="BL30" i="42"/>
  <c r="BK30" i="42"/>
  <c r="BI30" i="42"/>
  <c r="BH30" i="42"/>
  <c r="BG30" i="42"/>
  <c r="AU30" i="42"/>
  <c r="AT30" i="42"/>
  <c r="AS30" i="42"/>
  <c r="AR30" i="42"/>
  <c r="AQ30" i="42"/>
  <c r="AP30" i="42"/>
  <c r="AO30" i="42"/>
  <c r="AN30" i="42"/>
  <c r="AM30" i="42"/>
  <c r="AL30" i="42"/>
  <c r="AK30" i="42"/>
  <c r="AJ30" i="42"/>
  <c r="AI30" i="42"/>
  <c r="D30" i="42"/>
  <c r="C30" i="42"/>
  <c r="B30" i="42"/>
  <c r="CK29" i="42"/>
  <c r="CJ29" i="42"/>
  <c r="CI29" i="42"/>
  <c r="CG29" i="42"/>
  <c r="CF29" i="42"/>
  <c r="CE29" i="42"/>
  <c r="CC29" i="42"/>
  <c r="CB29" i="42"/>
  <c r="CA29" i="42"/>
  <c r="BY29" i="42"/>
  <c r="BX29" i="42"/>
  <c r="BW29" i="42"/>
  <c r="BU29" i="42"/>
  <c r="BT29" i="42"/>
  <c r="BS29" i="42"/>
  <c r="BQ29" i="42"/>
  <c r="BP29" i="42"/>
  <c r="BO29" i="42"/>
  <c r="BM29" i="42"/>
  <c r="BL29" i="42"/>
  <c r="BK29" i="42"/>
  <c r="BI29" i="42"/>
  <c r="BH29" i="42"/>
  <c r="BG29" i="42"/>
  <c r="AU29" i="42"/>
  <c r="AT29" i="42"/>
  <c r="AS29" i="42"/>
  <c r="AR29" i="42"/>
  <c r="AQ29" i="42"/>
  <c r="AP29" i="42"/>
  <c r="AO29" i="42"/>
  <c r="AN29" i="42"/>
  <c r="AM29" i="42"/>
  <c r="AL29" i="42"/>
  <c r="AK29" i="42"/>
  <c r="AJ29" i="42"/>
  <c r="AI29" i="42"/>
  <c r="D29" i="42"/>
  <c r="C29" i="42"/>
  <c r="B29" i="42"/>
  <c r="CK28" i="42"/>
  <c r="CJ28" i="42"/>
  <c r="CI28" i="42"/>
  <c r="CG28" i="42"/>
  <c r="CF28" i="42"/>
  <c r="CE28" i="42"/>
  <c r="CC28" i="42"/>
  <c r="CB28" i="42"/>
  <c r="CA28" i="42"/>
  <c r="BY28" i="42"/>
  <c r="BX28" i="42"/>
  <c r="BW28" i="42"/>
  <c r="BU28" i="42"/>
  <c r="BT28" i="42"/>
  <c r="BS28" i="42"/>
  <c r="BQ28" i="42"/>
  <c r="BP28" i="42"/>
  <c r="BO28" i="42"/>
  <c r="BM28" i="42"/>
  <c r="BL28" i="42"/>
  <c r="BK28" i="42"/>
  <c r="BI28" i="42"/>
  <c r="BH28" i="42"/>
  <c r="BG28" i="42"/>
  <c r="AU28" i="42"/>
  <c r="AT28" i="42"/>
  <c r="AS28" i="42"/>
  <c r="AR28" i="42"/>
  <c r="AQ28" i="42"/>
  <c r="AP28" i="42"/>
  <c r="AO28" i="42"/>
  <c r="AN28" i="42"/>
  <c r="AM28" i="42"/>
  <c r="AL28" i="42"/>
  <c r="AK28" i="42"/>
  <c r="AJ28" i="42"/>
  <c r="AI28" i="42"/>
  <c r="D28" i="42"/>
  <c r="C28" i="42"/>
  <c r="B28" i="42"/>
  <c r="CK27" i="42"/>
  <c r="CJ27" i="42"/>
  <c r="CI27" i="42"/>
  <c r="CG27" i="42"/>
  <c r="CF27" i="42"/>
  <c r="CE27" i="42"/>
  <c r="CC27" i="42"/>
  <c r="CB27" i="42"/>
  <c r="CA27" i="42"/>
  <c r="BY27" i="42"/>
  <c r="BX27" i="42"/>
  <c r="BW27" i="42"/>
  <c r="BU27" i="42"/>
  <c r="BT27" i="42"/>
  <c r="BS27" i="42"/>
  <c r="BQ27" i="42"/>
  <c r="BP27" i="42"/>
  <c r="BO27" i="42"/>
  <c r="BM27" i="42"/>
  <c r="BL27" i="42"/>
  <c r="BK27" i="42"/>
  <c r="BI27" i="42"/>
  <c r="BH27" i="42"/>
  <c r="BG27" i="42"/>
  <c r="AU27" i="42"/>
  <c r="AT27" i="42"/>
  <c r="AS27" i="42"/>
  <c r="AR27" i="42"/>
  <c r="AQ27" i="42"/>
  <c r="AP27" i="42"/>
  <c r="AO27" i="42"/>
  <c r="AN27" i="42"/>
  <c r="AM27" i="42"/>
  <c r="AL27" i="42"/>
  <c r="AK27" i="42"/>
  <c r="AJ27" i="42"/>
  <c r="AI27" i="42"/>
  <c r="D27" i="42"/>
  <c r="C27" i="42"/>
  <c r="B27" i="42"/>
  <c r="CK26" i="42"/>
  <c r="CJ26" i="42"/>
  <c r="CI26" i="42"/>
  <c r="CG26" i="42"/>
  <c r="CF26" i="42"/>
  <c r="CE26" i="42"/>
  <c r="CC26" i="42"/>
  <c r="CB26" i="42"/>
  <c r="CA26" i="42"/>
  <c r="BY26" i="42"/>
  <c r="BX26" i="42"/>
  <c r="BW26" i="42"/>
  <c r="BU26" i="42"/>
  <c r="BT26" i="42"/>
  <c r="BS26" i="42"/>
  <c r="BQ26" i="42"/>
  <c r="BP26" i="42"/>
  <c r="BO26" i="42"/>
  <c r="BM26" i="42"/>
  <c r="BL26" i="42"/>
  <c r="BK26" i="42"/>
  <c r="BI26" i="42"/>
  <c r="BH26" i="42"/>
  <c r="BG26" i="42"/>
  <c r="AU26" i="42"/>
  <c r="AT26" i="42"/>
  <c r="AS26" i="42"/>
  <c r="AR26" i="42"/>
  <c r="AQ26" i="42"/>
  <c r="AP26" i="42"/>
  <c r="AO26" i="42"/>
  <c r="AN26" i="42"/>
  <c r="AM26" i="42"/>
  <c r="AL26" i="42"/>
  <c r="AK26" i="42"/>
  <c r="AJ26" i="42"/>
  <c r="AI26" i="42"/>
  <c r="D26" i="42"/>
  <c r="C26" i="42"/>
  <c r="B26" i="42"/>
  <c r="CK25" i="42"/>
  <c r="CJ25" i="42"/>
  <c r="CI25" i="42"/>
  <c r="CG25" i="42"/>
  <c r="CF25" i="42"/>
  <c r="CE25" i="42"/>
  <c r="CC25" i="42"/>
  <c r="CB25" i="42"/>
  <c r="CA25" i="42"/>
  <c r="BY25" i="42"/>
  <c r="BX25" i="42"/>
  <c r="BW25" i="42"/>
  <c r="BU25" i="42"/>
  <c r="BT25" i="42"/>
  <c r="BS25" i="42"/>
  <c r="BQ25" i="42"/>
  <c r="BP25" i="42"/>
  <c r="BO25" i="42"/>
  <c r="BM25" i="42"/>
  <c r="BL25" i="42"/>
  <c r="BK25" i="42"/>
  <c r="BI25" i="42"/>
  <c r="BH25" i="42"/>
  <c r="BG25" i="42"/>
  <c r="AU25" i="42"/>
  <c r="AT25" i="42"/>
  <c r="AS25" i="42"/>
  <c r="AR25" i="42"/>
  <c r="AQ25" i="42"/>
  <c r="AP25" i="42"/>
  <c r="AO25" i="42"/>
  <c r="AN25" i="42"/>
  <c r="AM25" i="42"/>
  <c r="AL25" i="42"/>
  <c r="AK25" i="42"/>
  <c r="AJ25" i="42"/>
  <c r="AI25" i="42"/>
  <c r="D25" i="42"/>
  <c r="C25" i="42"/>
  <c r="B25" i="42"/>
  <c r="CK24" i="42"/>
  <c r="CJ24" i="42"/>
  <c r="CI24" i="42"/>
  <c r="CG24" i="42"/>
  <c r="CF24" i="42"/>
  <c r="CE24" i="42"/>
  <c r="CC24" i="42"/>
  <c r="CB24" i="42"/>
  <c r="CA24" i="42"/>
  <c r="BY24" i="42"/>
  <c r="BX24" i="42"/>
  <c r="BW24" i="42"/>
  <c r="BU24" i="42"/>
  <c r="BT24" i="42"/>
  <c r="BS24" i="42"/>
  <c r="BQ24" i="42"/>
  <c r="BP24" i="42"/>
  <c r="BO24" i="42"/>
  <c r="BM24" i="42"/>
  <c r="BL24" i="42"/>
  <c r="BK24" i="42"/>
  <c r="BI24" i="42"/>
  <c r="BH24" i="42"/>
  <c r="BG24" i="42"/>
  <c r="AU24" i="42"/>
  <c r="AT24" i="42"/>
  <c r="AS24" i="42"/>
  <c r="AR24" i="42"/>
  <c r="AQ24" i="42"/>
  <c r="AP24" i="42"/>
  <c r="AO24" i="42"/>
  <c r="AN24" i="42"/>
  <c r="AM24" i="42"/>
  <c r="AL24" i="42"/>
  <c r="AK24" i="42"/>
  <c r="AJ24" i="42"/>
  <c r="AI24" i="42"/>
  <c r="D24" i="42"/>
  <c r="C24" i="42"/>
  <c r="B24" i="42"/>
  <c r="CK23" i="42"/>
  <c r="CJ23" i="42"/>
  <c r="CI23" i="42"/>
  <c r="CG23" i="42"/>
  <c r="CF23" i="42"/>
  <c r="CE23" i="42"/>
  <c r="CC23" i="42"/>
  <c r="CB23" i="42"/>
  <c r="CA23" i="42"/>
  <c r="BY23" i="42"/>
  <c r="BX23" i="42"/>
  <c r="BW23" i="42"/>
  <c r="BU23" i="42"/>
  <c r="BT23" i="42"/>
  <c r="BS23" i="42"/>
  <c r="BQ23" i="42"/>
  <c r="BP23" i="42"/>
  <c r="BO23" i="42"/>
  <c r="BM23" i="42"/>
  <c r="BL23" i="42"/>
  <c r="BK23" i="42"/>
  <c r="BI23" i="42"/>
  <c r="BH23" i="42"/>
  <c r="BG23" i="42"/>
  <c r="AU23" i="42"/>
  <c r="AT23" i="42"/>
  <c r="AS23" i="42"/>
  <c r="AR23" i="42"/>
  <c r="AQ23" i="42"/>
  <c r="AP23" i="42"/>
  <c r="AO23" i="42"/>
  <c r="AN23" i="42"/>
  <c r="AM23" i="42"/>
  <c r="AL23" i="42"/>
  <c r="AK23" i="42"/>
  <c r="AJ23" i="42"/>
  <c r="AI23" i="42"/>
  <c r="D23" i="42"/>
  <c r="C23" i="42"/>
  <c r="B23" i="42"/>
  <c r="CK22" i="42"/>
  <c r="CJ22" i="42"/>
  <c r="CI22" i="42"/>
  <c r="CG22" i="42"/>
  <c r="CF22" i="42"/>
  <c r="CE22" i="42"/>
  <c r="CC22" i="42"/>
  <c r="CB22" i="42"/>
  <c r="CA22" i="42"/>
  <c r="BY22" i="42"/>
  <c r="BX22" i="42"/>
  <c r="BW22" i="42"/>
  <c r="BU22" i="42"/>
  <c r="BT22" i="42"/>
  <c r="BS22" i="42"/>
  <c r="BQ22" i="42"/>
  <c r="BP22" i="42"/>
  <c r="BO22" i="42"/>
  <c r="BM22" i="42"/>
  <c r="BL22" i="42"/>
  <c r="BK22" i="42"/>
  <c r="BI22" i="42"/>
  <c r="BH22" i="42"/>
  <c r="BG22" i="42"/>
  <c r="AU22" i="42"/>
  <c r="AT22" i="42"/>
  <c r="AS22" i="42"/>
  <c r="AR22" i="42"/>
  <c r="AQ22" i="42"/>
  <c r="AP22" i="42"/>
  <c r="AO22" i="42"/>
  <c r="AN22" i="42"/>
  <c r="AM22" i="42"/>
  <c r="AL22" i="42"/>
  <c r="AK22" i="42"/>
  <c r="AJ22" i="42"/>
  <c r="AI22" i="42"/>
  <c r="D22" i="42"/>
  <c r="C22" i="42"/>
  <c r="B22" i="42"/>
  <c r="CK21" i="42"/>
  <c r="CJ21" i="42"/>
  <c r="CI21" i="42"/>
  <c r="CG21" i="42"/>
  <c r="CF21" i="42"/>
  <c r="CE21" i="42"/>
  <c r="CC21" i="42"/>
  <c r="CB21" i="42"/>
  <c r="CA21" i="42"/>
  <c r="BY21" i="42"/>
  <c r="BX21" i="42"/>
  <c r="BW21" i="42"/>
  <c r="BU21" i="42"/>
  <c r="BT21" i="42"/>
  <c r="BS21" i="42"/>
  <c r="BQ21" i="42"/>
  <c r="BP21" i="42"/>
  <c r="BO21" i="42"/>
  <c r="BM21" i="42"/>
  <c r="BL21" i="42"/>
  <c r="BK21" i="42"/>
  <c r="BI21" i="42"/>
  <c r="BH21" i="42"/>
  <c r="BG21" i="42"/>
  <c r="AU21" i="42"/>
  <c r="AT21" i="42"/>
  <c r="AS21" i="42"/>
  <c r="AR21" i="42"/>
  <c r="AQ21" i="42"/>
  <c r="AP21" i="42"/>
  <c r="AO21" i="42"/>
  <c r="AN21" i="42"/>
  <c r="AM21" i="42"/>
  <c r="AL21" i="42"/>
  <c r="AK21" i="42"/>
  <c r="AJ21" i="42"/>
  <c r="AI21" i="42"/>
  <c r="D21" i="42"/>
  <c r="C21" i="42"/>
  <c r="B21" i="42"/>
  <c r="CK20" i="42"/>
  <c r="CJ20" i="42"/>
  <c r="CI20" i="42"/>
  <c r="CG20" i="42"/>
  <c r="CF20" i="42"/>
  <c r="CE20" i="42"/>
  <c r="CC20" i="42"/>
  <c r="CB20" i="42"/>
  <c r="CA20" i="42"/>
  <c r="BY20" i="42"/>
  <c r="BX20" i="42"/>
  <c r="BW20" i="42"/>
  <c r="BU20" i="42"/>
  <c r="BT20" i="42"/>
  <c r="BS20" i="42"/>
  <c r="BQ20" i="42"/>
  <c r="BP20" i="42"/>
  <c r="BO20" i="42"/>
  <c r="BM20" i="42"/>
  <c r="BL20" i="42"/>
  <c r="BK20" i="42"/>
  <c r="BI20" i="42"/>
  <c r="BH20" i="42"/>
  <c r="BG20" i="42"/>
  <c r="AU20" i="42"/>
  <c r="AT20" i="42"/>
  <c r="AS20" i="42"/>
  <c r="AR20" i="42"/>
  <c r="AQ20" i="42"/>
  <c r="AP20" i="42"/>
  <c r="AO20" i="42"/>
  <c r="AN20" i="42"/>
  <c r="AM20" i="42"/>
  <c r="AL20" i="42"/>
  <c r="AK20" i="42"/>
  <c r="AJ20" i="42"/>
  <c r="AI20" i="42"/>
  <c r="D20" i="42"/>
  <c r="C20" i="42"/>
  <c r="B20" i="42"/>
  <c r="CK19" i="42"/>
  <c r="CJ19" i="42"/>
  <c r="CI19" i="42"/>
  <c r="CG19" i="42"/>
  <c r="CF19" i="42"/>
  <c r="CE19" i="42"/>
  <c r="CC19" i="42"/>
  <c r="CB19" i="42"/>
  <c r="CA19" i="42"/>
  <c r="BY19" i="42"/>
  <c r="BX19" i="42"/>
  <c r="BW19" i="42"/>
  <c r="BU19" i="42"/>
  <c r="BT19" i="42"/>
  <c r="BS19" i="42"/>
  <c r="BQ19" i="42"/>
  <c r="BP19" i="42"/>
  <c r="BO19" i="42"/>
  <c r="BM19" i="42"/>
  <c r="BL19" i="42"/>
  <c r="BK19" i="42"/>
  <c r="BI19" i="42"/>
  <c r="BH19" i="42"/>
  <c r="BG19" i="42"/>
  <c r="AU19" i="42"/>
  <c r="AT19" i="42"/>
  <c r="AS19" i="42"/>
  <c r="AR19" i="42"/>
  <c r="AQ19" i="42"/>
  <c r="AP19" i="42"/>
  <c r="AO19" i="42"/>
  <c r="AN19" i="42"/>
  <c r="AM19" i="42"/>
  <c r="AL19" i="42"/>
  <c r="AK19" i="42"/>
  <c r="AJ19" i="42"/>
  <c r="AI19" i="42"/>
  <c r="D19" i="42"/>
  <c r="C19" i="42"/>
  <c r="B19" i="42"/>
  <c r="CK18" i="42"/>
  <c r="CJ18" i="42"/>
  <c r="CI18" i="42"/>
  <c r="CG18" i="42"/>
  <c r="CF18" i="42"/>
  <c r="CE18" i="42"/>
  <c r="CC18" i="42"/>
  <c r="CB18" i="42"/>
  <c r="CA18" i="42"/>
  <c r="BY18" i="42"/>
  <c r="BX18" i="42"/>
  <c r="BW18" i="42"/>
  <c r="BU18" i="42"/>
  <c r="BT18" i="42"/>
  <c r="BS18" i="42"/>
  <c r="BQ18" i="42"/>
  <c r="BP18" i="42"/>
  <c r="BO18" i="42"/>
  <c r="BM18" i="42"/>
  <c r="BL18" i="42"/>
  <c r="BK18" i="42"/>
  <c r="BI18" i="42"/>
  <c r="BH18" i="42"/>
  <c r="BG18" i="42"/>
  <c r="AU18" i="42"/>
  <c r="AT18" i="42"/>
  <c r="AS18" i="42"/>
  <c r="AR18" i="42"/>
  <c r="AQ18" i="42"/>
  <c r="AP18" i="42"/>
  <c r="AO18" i="42"/>
  <c r="AN18" i="42"/>
  <c r="AM18" i="42"/>
  <c r="AL18" i="42"/>
  <c r="AK18" i="42"/>
  <c r="AJ18" i="42"/>
  <c r="AI18" i="42"/>
  <c r="D18" i="42"/>
  <c r="C18" i="42"/>
  <c r="B18" i="42"/>
  <c r="CK17" i="42"/>
  <c r="CJ17" i="42"/>
  <c r="CI17" i="42"/>
  <c r="CG17" i="42"/>
  <c r="CF17" i="42"/>
  <c r="CE17" i="42"/>
  <c r="CC17" i="42"/>
  <c r="CB17" i="42"/>
  <c r="CA17" i="42"/>
  <c r="BY17" i="42"/>
  <c r="BX17" i="42"/>
  <c r="BW17" i="42"/>
  <c r="BU17" i="42"/>
  <c r="BT17" i="42"/>
  <c r="BS17" i="42"/>
  <c r="BQ17" i="42"/>
  <c r="BP17" i="42"/>
  <c r="BO17" i="42"/>
  <c r="BM17" i="42"/>
  <c r="BL17" i="42"/>
  <c r="BK17" i="42"/>
  <c r="BI17" i="42"/>
  <c r="BH17" i="42"/>
  <c r="BG17" i="42"/>
  <c r="AU17" i="42"/>
  <c r="AT17" i="42"/>
  <c r="AS17" i="42"/>
  <c r="AR17" i="42"/>
  <c r="AQ17" i="42"/>
  <c r="AP17" i="42"/>
  <c r="AO17" i="42"/>
  <c r="AN17" i="42"/>
  <c r="AM17" i="42"/>
  <c r="AL17" i="42"/>
  <c r="AK17" i="42"/>
  <c r="AJ17" i="42"/>
  <c r="AI17" i="42"/>
  <c r="D17" i="42"/>
  <c r="C17" i="42"/>
  <c r="B17" i="42"/>
  <c r="CK16" i="42"/>
  <c r="CJ16" i="42"/>
  <c r="CI16" i="42"/>
  <c r="CG16" i="42"/>
  <c r="CF16" i="42"/>
  <c r="CE16" i="42"/>
  <c r="CC16" i="42"/>
  <c r="CB16" i="42"/>
  <c r="CA16" i="42"/>
  <c r="BY16" i="42"/>
  <c r="BX16" i="42"/>
  <c r="BW16" i="42"/>
  <c r="BU16" i="42"/>
  <c r="BT16" i="42"/>
  <c r="BS16" i="42"/>
  <c r="BQ16" i="42"/>
  <c r="BP16" i="42"/>
  <c r="BO16" i="42"/>
  <c r="BM16" i="42"/>
  <c r="BL16" i="42"/>
  <c r="BK16" i="42"/>
  <c r="BI16" i="42"/>
  <c r="BH16" i="42"/>
  <c r="BG16" i="42"/>
  <c r="AU16" i="42"/>
  <c r="AT16" i="42"/>
  <c r="AS16" i="42"/>
  <c r="AR16" i="42"/>
  <c r="AQ16" i="42"/>
  <c r="AP16" i="42"/>
  <c r="AO16" i="42"/>
  <c r="AN16" i="42"/>
  <c r="AM16" i="42"/>
  <c r="AL16" i="42"/>
  <c r="AK16" i="42"/>
  <c r="AJ16" i="42"/>
  <c r="AI16" i="42"/>
  <c r="D16" i="42"/>
  <c r="C16" i="42"/>
  <c r="B16" i="42"/>
  <c r="D15" i="42"/>
  <c r="C15" i="42"/>
  <c r="B15" i="42"/>
  <c r="A15" i="42"/>
  <c r="C12" i="42"/>
  <c r="C11" i="42"/>
  <c r="C10" i="42"/>
  <c r="B4" i="42"/>
  <c r="A4" i="42"/>
  <c r="B3" i="42"/>
  <c r="A3" i="42"/>
  <c r="B2" i="42"/>
  <c r="A2" i="42"/>
  <c r="B1" i="42"/>
  <c r="A1" i="42"/>
  <c r="AX40" i="42" l="1"/>
  <c r="BB42" i="42"/>
  <c r="AZ43" i="42"/>
  <c r="AZ47" i="42"/>
  <c r="AX48" i="42"/>
  <c r="BB50" i="42"/>
  <c r="AZ51" i="42"/>
  <c r="AZ55" i="42"/>
  <c r="AX56" i="42"/>
  <c r="BB58" i="42"/>
  <c r="AZ59" i="42"/>
  <c r="BB75" i="42"/>
  <c r="BB16" i="42"/>
  <c r="AZ23" i="42"/>
  <c r="AX24" i="42"/>
  <c r="BB26" i="42"/>
  <c r="AZ27" i="42"/>
  <c r="AZ31" i="42"/>
  <c r="AX32" i="42"/>
  <c r="BB34" i="42"/>
  <c r="AZ35" i="42"/>
  <c r="AZ39" i="42"/>
  <c r="AZ16" i="42"/>
  <c r="AX61" i="42"/>
  <c r="AZ67" i="42"/>
  <c r="AZ61" i="42"/>
  <c r="AX21" i="42"/>
  <c r="AZ24" i="42"/>
  <c r="AX25" i="42"/>
  <c r="BB27" i="42"/>
  <c r="AZ28" i="42"/>
  <c r="AX29" i="42"/>
  <c r="AX30" i="42"/>
  <c r="BB31" i="42"/>
  <c r="AZ32" i="42"/>
  <c r="AX33" i="42"/>
  <c r="AX38" i="42"/>
  <c r="BB39" i="42"/>
  <c r="BB40" i="42"/>
  <c r="AZ48" i="42"/>
  <c r="BB51" i="42"/>
  <c r="AZ52" i="42"/>
  <c r="AX53" i="42"/>
  <c r="AX54" i="42"/>
  <c r="BB55" i="42"/>
  <c r="AZ56" i="42"/>
  <c r="BB68" i="42"/>
  <c r="AX70" i="42"/>
  <c r="BB72" i="42"/>
  <c r="AZ73" i="42"/>
  <c r="AZ17" i="42"/>
  <c r="BB20" i="42"/>
  <c r="AX20" i="42"/>
  <c r="AZ21" i="42"/>
  <c r="BB22" i="42"/>
  <c r="AZ25" i="42"/>
  <c r="AX26" i="42"/>
  <c r="BB28" i="42"/>
  <c r="AX28" i="42"/>
  <c r="AZ29" i="42"/>
  <c r="BB30" i="42"/>
  <c r="AZ33" i="42"/>
  <c r="AX34" i="42"/>
  <c r="BB36" i="42"/>
  <c r="AX36" i="42"/>
  <c r="AZ37" i="42"/>
  <c r="BB38" i="42"/>
  <c r="AZ41" i="42"/>
  <c r="AX42" i="42"/>
  <c r="BB44" i="42"/>
  <c r="AX44" i="42"/>
  <c r="AZ45" i="42"/>
  <c r="BB46" i="42"/>
  <c r="AZ49" i="42"/>
  <c r="AX50" i="42"/>
  <c r="BB52" i="42"/>
  <c r="AX52" i="42"/>
  <c r="AZ53" i="42"/>
  <c r="BB54" i="42"/>
  <c r="AZ57" i="42"/>
  <c r="AX58" i="42"/>
  <c r="BB60" i="42"/>
  <c r="AX60" i="42"/>
  <c r="BB62" i="42"/>
  <c r="AX68" i="42"/>
  <c r="BB70" i="42"/>
  <c r="BB73" i="42"/>
  <c r="AZ74" i="42"/>
  <c r="BB74" i="42"/>
  <c r="AX75" i="42"/>
  <c r="AZ75" i="42"/>
  <c r="AV16" i="42"/>
  <c r="AX16" i="42"/>
  <c r="BB18" i="42"/>
  <c r="AZ19" i="42"/>
  <c r="AZ20" i="42"/>
  <c r="AX22" i="42"/>
  <c r="BB23" i="42"/>
  <c r="BB24" i="42"/>
  <c r="BB32" i="42"/>
  <c r="BB35" i="42"/>
  <c r="AZ36" i="42"/>
  <c r="AX37" i="42"/>
  <c r="AZ40" i="42"/>
  <c r="AX41" i="42"/>
  <c r="BB43" i="42"/>
  <c r="AZ44" i="42"/>
  <c r="AX45" i="42"/>
  <c r="AX46" i="42"/>
  <c r="BB47" i="42"/>
  <c r="BB48" i="42"/>
  <c r="AX49" i="42"/>
  <c r="BB56" i="42"/>
  <c r="AX57" i="42"/>
  <c r="BB59" i="42"/>
  <c r="AZ60" i="42"/>
  <c r="AX62" i="42"/>
  <c r="BB64" i="42"/>
  <c r="AZ65" i="42"/>
  <c r="AX66" i="42"/>
  <c r="AZ69" i="42"/>
  <c r="AX74" i="42"/>
  <c r="AX18" i="42"/>
  <c r="AZ63" i="42"/>
  <c r="AX64" i="42"/>
  <c r="BB66" i="42"/>
  <c r="AZ71" i="42"/>
  <c r="AX72" i="42"/>
  <c r="BB19" i="42"/>
  <c r="AZ62" i="42"/>
  <c r="BB65" i="42"/>
  <c r="AX67" i="42"/>
  <c r="BB69" i="42"/>
  <c r="AZ70" i="42"/>
  <c r="AX71" i="42"/>
  <c r="BB21" i="42"/>
  <c r="AZ22" i="42"/>
  <c r="AX23" i="42"/>
  <c r="BB25" i="42"/>
  <c r="AZ26" i="42"/>
  <c r="AX27" i="42"/>
  <c r="BB29" i="42"/>
  <c r="AZ30" i="42"/>
  <c r="AX31" i="42"/>
  <c r="BB33" i="42"/>
  <c r="AZ34" i="42"/>
  <c r="AX35" i="42"/>
  <c r="BB37" i="42"/>
  <c r="AZ38" i="42"/>
  <c r="AX39" i="42"/>
  <c r="BB41" i="42"/>
  <c r="AZ42" i="42"/>
  <c r="AX43" i="42"/>
  <c r="BB45" i="42"/>
  <c r="AZ46" i="42"/>
  <c r="AX47" i="42"/>
  <c r="BB49" i="42"/>
  <c r="AZ50" i="42"/>
  <c r="AX51" i="42"/>
  <c r="BB53" i="42"/>
  <c r="AZ54" i="42"/>
  <c r="AX55" i="42"/>
  <c r="BB57" i="42"/>
  <c r="AZ58" i="42"/>
  <c r="AX59" i="42"/>
  <c r="AX17" i="42"/>
  <c r="BB61" i="42"/>
  <c r="AX63" i="42"/>
  <c r="AZ66" i="42"/>
  <c r="BB17" i="42"/>
  <c r="AZ18" i="42"/>
  <c r="AX19" i="42"/>
  <c r="BB63" i="42"/>
  <c r="AZ64" i="42"/>
  <c r="AX65" i="42"/>
  <c r="BB67" i="42"/>
  <c r="AZ68" i="42"/>
  <c r="AX69" i="42"/>
  <c r="BB71" i="42"/>
  <c r="AZ72" i="42"/>
  <c r="AX73" i="42"/>
  <c r="AV23" i="42"/>
  <c r="AV28" i="42"/>
  <c r="AV43" i="42"/>
  <c r="AV44" i="42"/>
  <c r="AV65" i="42"/>
  <c r="AV67" i="42"/>
  <c r="AV68" i="42"/>
  <c r="AV69" i="42"/>
  <c r="AV17" i="42"/>
  <c r="AV18" i="42"/>
  <c r="AV19" i="42"/>
  <c r="AV35" i="42"/>
  <c r="AV47" i="42"/>
  <c r="AV49" i="42"/>
  <c r="AV51" i="42"/>
  <c r="AV53" i="42"/>
  <c r="AV55" i="42"/>
  <c r="AV57" i="42"/>
  <c r="AV59" i="42"/>
  <c r="AV60" i="42"/>
  <c r="AV73" i="42"/>
  <c r="AV38" i="42"/>
  <c r="AV74" i="42"/>
  <c r="AV70" i="42"/>
  <c r="AV71" i="42"/>
  <c r="AV64" i="42"/>
  <c r="AV48" i="42"/>
  <c r="AV52" i="42"/>
  <c r="AV56" i="42"/>
  <c r="AV46" i="42"/>
  <c r="AV50" i="42"/>
  <c r="AV54" i="42"/>
  <c r="AV58" i="42"/>
  <c r="AV36" i="42"/>
  <c r="AV31" i="42"/>
  <c r="AV29" i="42"/>
  <c r="AV75" i="42"/>
  <c r="AV72" i="42"/>
  <c r="AV66" i="42"/>
  <c r="AV63" i="42"/>
  <c r="AV62" i="42"/>
  <c r="AV61" i="42"/>
  <c r="AV45" i="42"/>
  <c r="AV42" i="42"/>
  <c r="AV41" i="42"/>
  <c r="AV40" i="42"/>
  <c r="AV39" i="42"/>
  <c r="AV37" i="42"/>
  <c r="AV33" i="42"/>
  <c r="AV32" i="42"/>
  <c r="AV30" i="42"/>
  <c r="AV27" i="42"/>
  <c r="AV26" i="42"/>
  <c r="AV25" i="42"/>
  <c r="AV24" i="42"/>
  <c r="AV22" i="42"/>
  <c r="AV21" i="42"/>
  <c r="AV20" i="42"/>
  <c r="AV34" i="42"/>
  <c r="F64" i="41"/>
  <c r="F44" i="41"/>
  <c r="F48" i="41"/>
  <c r="F16" i="41"/>
  <c r="F28" i="41"/>
  <c r="F40" i="41"/>
  <c r="F65" i="41"/>
  <c r="F36" i="41"/>
  <c r="F24" i="41"/>
  <c r="F32" i="41"/>
  <c r="F20" i="41"/>
  <c r="F52" i="41"/>
  <c r="F67" i="41"/>
  <c r="F30" i="41"/>
  <c r="F61" i="41"/>
  <c r="F38" i="41"/>
  <c r="F18" i="41"/>
  <c r="F50" i="41"/>
  <c r="F62" i="41"/>
  <c r="F63" i="41"/>
  <c r="F54" i="41"/>
  <c r="F68" i="41"/>
  <c r="F23" i="41"/>
  <c r="F27" i="41"/>
  <c r="F35" i="41"/>
  <c r="F43" i="41"/>
  <c r="F47" i="41"/>
  <c r="F59" i="41"/>
  <c r="F55" i="41"/>
  <c r="F21" i="41"/>
  <c r="F41" i="41"/>
  <c r="F25" i="41"/>
  <c r="F37" i="41"/>
  <c r="F53" i="41"/>
  <c r="F33" i="41"/>
  <c r="F49" i="41"/>
  <c r="F66" i="41"/>
  <c r="F45" i="41"/>
  <c r="F29" i="41"/>
  <c r="F17" i="41"/>
  <c r="F57" i="41"/>
  <c r="F60" i="41"/>
  <c r="F69" i="41"/>
  <c r="F34" i="41"/>
  <c r="F22" i="41"/>
  <c r="F42" i="41"/>
  <c r="F26" i="41"/>
  <c r="F70" i="41"/>
  <c r="F71" i="41"/>
  <c r="F46" i="41"/>
  <c r="F58" i="41"/>
  <c r="F72" i="41"/>
  <c r="F51" i="41"/>
  <c r="F73" i="41"/>
  <c r="F74" i="41"/>
  <c r="F19" i="41"/>
  <c r="F31" i="41"/>
  <c r="F75" i="41"/>
  <c r="F39" i="41"/>
  <c r="F56" i="41"/>
  <c r="D39" i="41" l="1"/>
  <c r="C39" i="41"/>
  <c r="B39" i="41"/>
  <c r="D75" i="41"/>
  <c r="C75" i="41"/>
  <c r="B75" i="41"/>
  <c r="D31" i="41"/>
  <c r="C31" i="41"/>
  <c r="B31" i="41"/>
  <c r="D19" i="41"/>
  <c r="C19" i="41"/>
  <c r="B19" i="41"/>
  <c r="D74" i="41"/>
  <c r="C74" i="41"/>
  <c r="B74" i="41"/>
  <c r="D73" i="41"/>
  <c r="C73" i="41"/>
  <c r="B73" i="41"/>
  <c r="D51" i="41"/>
  <c r="C51" i="41"/>
  <c r="B51" i="41"/>
  <c r="D72" i="41"/>
  <c r="C72" i="41"/>
  <c r="B72" i="41"/>
  <c r="D58" i="41"/>
  <c r="C58" i="41"/>
  <c r="B58" i="41"/>
  <c r="D46" i="41"/>
  <c r="C46" i="41"/>
  <c r="B46" i="41"/>
  <c r="D71" i="41"/>
  <c r="C71" i="41"/>
  <c r="B71" i="41"/>
  <c r="D70" i="41"/>
  <c r="C70" i="41"/>
  <c r="B70" i="41"/>
  <c r="D26" i="41"/>
  <c r="C26" i="41"/>
  <c r="B26" i="41"/>
  <c r="D42" i="41"/>
  <c r="C42" i="41"/>
  <c r="B42" i="41"/>
  <c r="D22" i="41"/>
  <c r="C22" i="41"/>
  <c r="B22" i="41"/>
  <c r="D34" i="41"/>
  <c r="C34" i="41"/>
  <c r="B34" i="41"/>
  <c r="D69" i="41"/>
  <c r="C69" i="41"/>
  <c r="B69" i="41"/>
  <c r="D60" i="41"/>
  <c r="C60" i="41"/>
  <c r="B60" i="41"/>
  <c r="D57" i="41"/>
  <c r="C57" i="41"/>
  <c r="B57" i="41"/>
  <c r="D17" i="41"/>
  <c r="C17" i="41"/>
  <c r="B17" i="41"/>
  <c r="D29" i="41"/>
  <c r="C29" i="41"/>
  <c r="B29" i="41"/>
  <c r="D45" i="41"/>
  <c r="C45" i="41"/>
  <c r="B45" i="41"/>
  <c r="D66" i="41"/>
  <c r="C66" i="41"/>
  <c r="B66" i="41"/>
  <c r="D49" i="41"/>
  <c r="C49" i="41"/>
  <c r="B49" i="41"/>
  <c r="D33" i="41"/>
  <c r="C33" i="41"/>
  <c r="B33" i="41"/>
  <c r="D53" i="41"/>
  <c r="C53" i="41"/>
  <c r="B53" i="41"/>
  <c r="D37" i="41"/>
  <c r="C37" i="41"/>
  <c r="B37" i="41"/>
  <c r="D25" i="41"/>
  <c r="C25" i="41"/>
  <c r="B25" i="41"/>
  <c r="D41" i="41"/>
  <c r="C41" i="41"/>
  <c r="B41" i="41"/>
  <c r="D21" i="41"/>
  <c r="C21" i="41"/>
  <c r="B21" i="41"/>
  <c r="D55" i="41"/>
  <c r="C55" i="41"/>
  <c r="B55" i="41"/>
  <c r="D59" i="41"/>
  <c r="C59" i="41"/>
  <c r="B59" i="41"/>
  <c r="D47" i="41"/>
  <c r="C47" i="41"/>
  <c r="B47" i="41"/>
  <c r="D43" i="41"/>
  <c r="C43" i="41"/>
  <c r="B43" i="41"/>
  <c r="D35" i="41"/>
  <c r="C35" i="41"/>
  <c r="B35" i="41"/>
  <c r="D27" i="41"/>
  <c r="C27" i="41"/>
  <c r="B27" i="41"/>
  <c r="D23" i="41"/>
  <c r="C23" i="41"/>
  <c r="B23" i="41"/>
  <c r="D68" i="41"/>
  <c r="C68" i="41"/>
  <c r="B68" i="41"/>
  <c r="D54" i="41"/>
  <c r="C54" i="41"/>
  <c r="B54" i="41"/>
  <c r="D63" i="41"/>
  <c r="C63" i="41"/>
  <c r="B63" i="41"/>
  <c r="D62" i="41"/>
  <c r="C62" i="41"/>
  <c r="B62" i="41"/>
  <c r="D50" i="41"/>
  <c r="C50" i="41"/>
  <c r="B50" i="41"/>
  <c r="D18" i="41"/>
  <c r="C18" i="41"/>
  <c r="B18" i="41"/>
  <c r="D38" i="41"/>
  <c r="C38" i="41"/>
  <c r="B38" i="41"/>
  <c r="D61" i="41"/>
  <c r="C61" i="41"/>
  <c r="B61" i="41"/>
  <c r="D30" i="41"/>
  <c r="C30" i="41"/>
  <c r="B30" i="41"/>
  <c r="D67" i="41"/>
  <c r="C67" i="41"/>
  <c r="B67" i="41"/>
  <c r="D52" i="41"/>
  <c r="C52" i="41"/>
  <c r="B52" i="41"/>
  <c r="D20" i="41"/>
  <c r="C20" i="41"/>
  <c r="B20" i="41"/>
  <c r="D32" i="41"/>
  <c r="C32" i="41"/>
  <c r="B32" i="41"/>
  <c r="D24" i="41"/>
  <c r="C24" i="41"/>
  <c r="B24" i="41"/>
  <c r="D36" i="41"/>
  <c r="C36" i="41"/>
  <c r="B36" i="41"/>
  <c r="D65" i="41"/>
  <c r="C65" i="41"/>
  <c r="B65" i="41"/>
  <c r="D40" i="41"/>
  <c r="C40" i="41"/>
  <c r="B40" i="41"/>
  <c r="D28" i="41"/>
  <c r="C28" i="41"/>
  <c r="B28" i="41"/>
  <c r="D16" i="41"/>
  <c r="C16" i="41"/>
  <c r="B16" i="41"/>
  <c r="D48" i="41"/>
  <c r="C48" i="41"/>
  <c r="B48" i="41"/>
  <c r="D44" i="41"/>
  <c r="C44" i="41"/>
  <c r="B44" i="41"/>
  <c r="D64" i="41"/>
  <c r="C64" i="41"/>
  <c r="B64" i="41"/>
  <c r="D56" i="41"/>
  <c r="C56" i="41"/>
  <c r="B56" i="41"/>
  <c r="D15" i="41"/>
  <c r="C15" i="41"/>
  <c r="B15" i="41"/>
  <c r="A15" i="41"/>
  <c r="C12" i="41"/>
  <c r="C11" i="41"/>
  <c r="C10" i="41"/>
  <c r="B4" i="41"/>
  <c r="A4" i="41"/>
  <c r="B3" i="41"/>
  <c r="A3" i="41"/>
  <c r="B2" i="41"/>
  <c r="A2" i="41"/>
  <c r="B1" i="41"/>
  <c r="A1" i="41"/>
  <c r="CW237" i="36" l="1"/>
  <c r="CV237" i="36"/>
  <c r="CW236" i="36"/>
  <c r="CV236" i="36"/>
  <c r="CW235" i="36"/>
  <c r="CV235" i="36"/>
  <c r="CW234" i="36"/>
  <c r="CV234" i="36"/>
  <c r="CW233" i="36"/>
  <c r="CV233" i="36"/>
  <c r="CW232" i="36"/>
  <c r="CV232" i="36"/>
  <c r="CW207" i="36"/>
  <c r="CV207" i="36"/>
  <c r="CW206" i="36"/>
  <c r="CV206" i="36"/>
  <c r="CW205" i="36"/>
  <c r="CV205" i="36"/>
  <c r="CW204" i="36"/>
  <c r="CV204" i="36"/>
  <c r="CW203" i="36"/>
  <c r="CV203" i="36"/>
  <c r="CW202" i="36"/>
  <c r="CV202" i="36"/>
  <c r="CW177" i="36"/>
  <c r="CV177" i="36"/>
  <c r="CW176" i="36"/>
  <c r="CV176" i="36"/>
  <c r="CW175" i="36"/>
  <c r="CV175" i="36"/>
  <c r="CW174" i="36"/>
  <c r="CV174" i="36"/>
  <c r="CW173" i="36"/>
  <c r="CV173" i="36"/>
  <c r="CW172" i="36"/>
  <c r="CV172" i="36"/>
  <c r="CW147" i="36"/>
  <c r="CV147" i="36"/>
  <c r="CW146" i="36"/>
  <c r="CV146" i="36"/>
  <c r="CW145" i="36"/>
  <c r="CV145" i="36"/>
  <c r="CW144" i="36"/>
  <c r="CV144" i="36"/>
  <c r="CW143" i="36"/>
  <c r="CV143" i="36"/>
  <c r="CW142" i="36"/>
  <c r="CV142" i="36"/>
  <c r="CW115" i="36"/>
  <c r="CV115" i="36"/>
  <c r="CW114" i="36"/>
  <c r="CV114" i="36"/>
  <c r="CW113" i="36"/>
  <c r="CV113" i="36"/>
  <c r="CW112" i="36"/>
  <c r="CV112" i="36"/>
  <c r="CW111" i="36"/>
  <c r="CV111" i="36"/>
  <c r="CW110" i="36"/>
  <c r="CV110" i="36"/>
  <c r="CW85" i="36"/>
  <c r="CV85" i="36"/>
  <c r="CW84" i="36"/>
  <c r="CV84" i="36"/>
  <c r="CW83" i="36"/>
  <c r="CV83" i="36"/>
  <c r="CW82" i="36"/>
  <c r="CV82" i="36"/>
  <c r="CW81" i="36"/>
  <c r="CV81" i="36"/>
  <c r="CW80" i="36"/>
  <c r="CV80" i="36"/>
  <c r="CV51" i="36"/>
  <c r="CW51" i="36"/>
  <c r="CV52" i="36"/>
  <c r="CW52" i="36"/>
  <c r="CV53" i="36"/>
  <c r="CW53" i="36"/>
  <c r="CV54" i="36"/>
  <c r="CW54" i="36"/>
  <c r="CV55" i="36"/>
  <c r="CW55" i="36"/>
  <c r="CW50" i="36"/>
  <c r="CV50" i="36"/>
  <c r="CW25" i="36"/>
  <c r="CV25" i="36"/>
  <c r="CW24" i="36"/>
  <c r="CV24" i="36"/>
  <c r="CW23" i="36"/>
  <c r="CV23" i="36"/>
  <c r="CW22" i="36"/>
  <c r="CV22" i="36"/>
  <c r="CW21" i="36"/>
  <c r="CV21" i="36"/>
  <c r="CW20" i="36"/>
  <c r="CV20" i="36"/>
  <c r="CK39" i="36" l="1"/>
  <c r="CJ39" i="36"/>
  <c r="CI39" i="36"/>
  <c r="CK38" i="36"/>
  <c r="CJ38" i="36"/>
  <c r="CI38" i="36"/>
  <c r="CK37" i="36"/>
  <c r="CJ37" i="36"/>
  <c r="CI37" i="36"/>
  <c r="CK36" i="36"/>
  <c r="CJ36" i="36"/>
  <c r="CI36" i="36"/>
  <c r="CK35" i="36"/>
  <c r="CJ35" i="36"/>
  <c r="CI35" i="36"/>
  <c r="CK34" i="36"/>
  <c r="CJ34" i="36"/>
  <c r="CI34" i="36"/>
  <c r="CK33" i="36"/>
  <c r="CJ33" i="36"/>
  <c r="CI33" i="36"/>
  <c r="CK32" i="36"/>
  <c r="CJ32" i="36"/>
  <c r="CI32" i="36"/>
  <c r="CK31" i="36"/>
  <c r="CJ31" i="36"/>
  <c r="CI31" i="36"/>
  <c r="CK30" i="36"/>
  <c r="CJ30" i="36"/>
  <c r="CI30" i="36"/>
  <c r="CK29" i="36"/>
  <c r="CJ29" i="36"/>
  <c r="CI29" i="36"/>
  <c r="CK28" i="36"/>
  <c r="CJ28" i="36"/>
  <c r="CI28" i="36"/>
  <c r="CK27" i="36"/>
  <c r="CJ27" i="36"/>
  <c r="CI27" i="36"/>
  <c r="CK26" i="36"/>
  <c r="CJ26" i="36"/>
  <c r="CI26" i="36"/>
  <c r="CK25" i="36"/>
  <c r="CJ25" i="36"/>
  <c r="CI25" i="36"/>
  <c r="CK24" i="36"/>
  <c r="CJ24" i="36"/>
  <c r="CI24" i="36"/>
  <c r="CK23" i="36"/>
  <c r="CJ23" i="36"/>
  <c r="CI23" i="36"/>
  <c r="CK22" i="36"/>
  <c r="CJ22" i="36"/>
  <c r="CI22" i="36"/>
  <c r="CK21" i="36"/>
  <c r="CJ21" i="36"/>
  <c r="CI21" i="36"/>
  <c r="CK20" i="36"/>
  <c r="CJ20" i="36"/>
  <c r="CI20" i="36"/>
  <c r="CK19" i="36"/>
  <c r="CJ19" i="36"/>
  <c r="CI19" i="36"/>
  <c r="CK18" i="36"/>
  <c r="CJ18" i="36"/>
  <c r="CI18" i="36"/>
  <c r="CK17" i="36"/>
  <c r="CJ17" i="36"/>
  <c r="CI17" i="36"/>
  <c r="CK16" i="36"/>
  <c r="CJ16" i="36"/>
  <c r="CI16" i="36"/>
  <c r="CG39" i="36"/>
  <c r="CF39" i="36"/>
  <c r="CE39" i="36"/>
  <c r="CG38" i="36"/>
  <c r="CF38" i="36"/>
  <c r="CE38" i="36"/>
  <c r="CG37" i="36"/>
  <c r="CF37" i="36"/>
  <c r="CE37" i="36"/>
  <c r="CG36" i="36"/>
  <c r="CF36" i="36"/>
  <c r="CE36" i="36"/>
  <c r="CG35" i="36"/>
  <c r="CF35" i="36"/>
  <c r="CE35" i="36"/>
  <c r="CG34" i="36"/>
  <c r="CF34" i="36"/>
  <c r="CE34" i="36"/>
  <c r="CG33" i="36"/>
  <c r="CF33" i="36"/>
  <c r="CE33" i="36"/>
  <c r="CG32" i="36"/>
  <c r="CF32" i="36"/>
  <c r="CE32" i="36"/>
  <c r="CG31" i="36"/>
  <c r="CF31" i="36"/>
  <c r="CE31" i="36"/>
  <c r="CG30" i="36"/>
  <c r="CF30" i="36"/>
  <c r="CE30" i="36"/>
  <c r="CG29" i="36"/>
  <c r="CF29" i="36"/>
  <c r="CE29" i="36"/>
  <c r="CG28" i="36"/>
  <c r="CF28" i="36"/>
  <c r="CE28" i="36"/>
  <c r="CG27" i="36"/>
  <c r="CF27" i="36"/>
  <c r="CE27" i="36"/>
  <c r="CG26" i="36"/>
  <c r="CF26" i="36"/>
  <c r="CE26" i="36"/>
  <c r="CG25" i="36"/>
  <c r="CF25" i="36"/>
  <c r="CE25" i="36"/>
  <c r="CG24" i="36"/>
  <c r="CF24" i="36"/>
  <c r="CE24" i="36"/>
  <c r="CG23" i="36"/>
  <c r="CF23" i="36"/>
  <c r="CE23" i="36"/>
  <c r="CG22" i="36"/>
  <c r="CF22" i="36"/>
  <c r="CE22" i="36"/>
  <c r="CG21" i="36"/>
  <c r="CF21" i="36"/>
  <c r="CE21" i="36"/>
  <c r="CG20" i="36"/>
  <c r="CF20" i="36"/>
  <c r="CE20" i="36"/>
  <c r="CG19" i="36"/>
  <c r="CF19" i="36"/>
  <c r="CE19" i="36"/>
  <c r="CG18" i="36"/>
  <c r="CF18" i="36"/>
  <c r="CE18" i="36"/>
  <c r="CG17" i="36"/>
  <c r="CF17" i="36"/>
  <c r="CE17" i="36"/>
  <c r="CG16" i="36"/>
  <c r="CF16" i="36"/>
  <c r="CE16" i="36"/>
  <c r="CC39" i="36"/>
  <c r="CB39" i="36"/>
  <c r="CA39" i="36"/>
  <c r="CC38" i="36"/>
  <c r="CB38" i="36"/>
  <c r="CA38" i="36"/>
  <c r="CC37" i="36"/>
  <c r="CB37" i="36"/>
  <c r="CA37" i="36"/>
  <c r="CC36" i="36"/>
  <c r="CB36" i="36"/>
  <c r="CA36" i="36"/>
  <c r="CC35" i="36"/>
  <c r="CB35" i="36"/>
  <c r="CA35" i="36"/>
  <c r="CC34" i="36"/>
  <c r="CB34" i="36"/>
  <c r="CA34" i="36"/>
  <c r="CC33" i="36"/>
  <c r="CB33" i="36"/>
  <c r="CA33" i="36"/>
  <c r="CC32" i="36"/>
  <c r="CB32" i="36"/>
  <c r="CA32" i="36"/>
  <c r="CC31" i="36"/>
  <c r="CB31" i="36"/>
  <c r="CA31" i="36"/>
  <c r="CC30" i="36"/>
  <c r="CB30" i="36"/>
  <c r="CA30" i="36"/>
  <c r="CC29" i="36"/>
  <c r="CB29" i="36"/>
  <c r="CA29" i="36"/>
  <c r="CC28" i="36"/>
  <c r="CB28" i="36"/>
  <c r="CA28" i="36"/>
  <c r="CC27" i="36"/>
  <c r="CB27" i="36"/>
  <c r="CA27" i="36"/>
  <c r="CC26" i="36"/>
  <c r="CB26" i="36"/>
  <c r="CA26" i="36"/>
  <c r="CC25" i="36"/>
  <c r="CB25" i="36"/>
  <c r="CA25" i="36"/>
  <c r="CC24" i="36"/>
  <c r="CB24" i="36"/>
  <c r="CA24" i="36"/>
  <c r="CC23" i="36"/>
  <c r="CB23" i="36"/>
  <c r="CA23" i="36"/>
  <c r="CC22" i="36"/>
  <c r="CB22" i="36"/>
  <c r="CA22" i="36"/>
  <c r="CC21" i="36"/>
  <c r="CB21" i="36"/>
  <c r="CA21" i="36"/>
  <c r="CC20" i="36"/>
  <c r="CB20" i="36"/>
  <c r="CA20" i="36"/>
  <c r="CC19" i="36"/>
  <c r="CB19" i="36"/>
  <c r="CA19" i="36"/>
  <c r="CC18" i="36"/>
  <c r="CB18" i="36"/>
  <c r="CA18" i="36"/>
  <c r="CC17" i="36"/>
  <c r="CB17" i="36"/>
  <c r="CA17" i="36"/>
  <c r="CC16" i="36"/>
  <c r="CB16" i="36"/>
  <c r="CA16" i="36"/>
  <c r="BY39" i="36"/>
  <c r="BX39" i="36"/>
  <c r="BW39" i="36"/>
  <c r="BY38" i="36"/>
  <c r="BX38" i="36"/>
  <c r="BW38" i="36"/>
  <c r="BY37" i="36"/>
  <c r="BX37" i="36"/>
  <c r="BW37" i="36"/>
  <c r="BY36" i="36"/>
  <c r="BX36" i="36"/>
  <c r="BW36" i="36"/>
  <c r="BY35" i="36"/>
  <c r="BX35" i="36"/>
  <c r="BW35" i="36"/>
  <c r="BY34" i="36"/>
  <c r="BX34" i="36"/>
  <c r="BW34" i="36"/>
  <c r="BY33" i="36"/>
  <c r="BX33" i="36"/>
  <c r="BW33" i="36"/>
  <c r="BY32" i="36"/>
  <c r="BX32" i="36"/>
  <c r="BW32" i="36"/>
  <c r="BY31" i="36"/>
  <c r="BX31" i="36"/>
  <c r="BW31" i="36"/>
  <c r="BY30" i="36"/>
  <c r="BX30" i="36"/>
  <c r="BW30" i="36"/>
  <c r="BY29" i="36"/>
  <c r="BX29" i="36"/>
  <c r="BW29" i="36"/>
  <c r="BY28" i="36"/>
  <c r="BX28" i="36"/>
  <c r="BW28" i="36"/>
  <c r="BY27" i="36"/>
  <c r="BX27" i="36"/>
  <c r="BW27" i="36"/>
  <c r="BY26" i="36"/>
  <c r="BX26" i="36"/>
  <c r="BW26" i="36"/>
  <c r="BY25" i="36"/>
  <c r="BX25" i="36"/>
  <c r="BW25" i="36"/>
  <c r="BY24" i="36"/>
  <c r="BX24" i="36"/>
  <c r="BW24" i="36"/>
  <c r="BY23" i="36"/>
  <c r="BX23" i="36"/>
  <c r="BW23" i="36"/>
  <c r="BY22" i="36"/>
  <c r="BX22" i="36"/>
  <c r="BW22" i="36"/>
  <c r="BY21" i="36"/>
  <c r="BX21" i="36"/>
  <c r="BW21" i="36"/>
  <c r="BY20" i="36"/>
  <c r="BX20" i="36"/>
  <c r="BW20" i="36"/>
  <c r="BY19" i="36"/>
  <c r="BX19" i="36"/>
  <c r="BW19" i="36"/>
  <c r="BY18" i="36"/>
  <c r="BX18" i="36"/>
  <c r="BW18" i="36"/>
  <c r="BY17" i="36"/>
  <c r="BX17" i="36"/>
  <c r="BW17" i="36"/>
  <c r="BY16" i="36"/>
  <c r="BX16" i="36"/>
  <c r="BW16" i="36"/>
  <c r="BU39" i="36"/>
  <c r="BT39" i="36"/>
  <c r="BS39" i="36"/>
  <c r="BU38" i="36"/>
  <c r="BT38" i="36"/>
  <c r="BS38" i="36"/>
  <c r="BU37" i="36"/>
  <c r="BT37" i="36"/>
  <c r="BS37" i="36"/>
  <c r="BU36" i="36"/>
  <c r="BT36" i="36"/>
  <c r="BS36" i="36"/>
  <c r="BU35" i="36"/>
  <c r="BT35" i="36"/>
  <c r="BS35" i="36"/>
  <c r="BU34" i="36"/>
  <c r="BT34" i="36"/>
  <c r="BS34" i="36"/>
  <c r="BU33" i="36"/>
  <c r="BT33" i="36"/>
  <c r="BS33" i="36"/>
  <c r="BU32" i="36"/>
  <c r="BT32" i="36"/>
  <c r="BS32" i="36"/>
  <c r="BU31" i="36"/>
  <c r="BT31" i="36"/>
  <c r="BS31" i="36"/>
  <c r="BU30" i="36"/>
  <c r="BT30" i="36"/>
  <c r="BS30" i="36"/>
  <c r="BU29" i="36"/>
  <c r="BT29" i="36"/>
  <c r="BS29" i="36"/>
  <c r="BU28" i="36"/>
  <c r="BT28" i="36"/>
  <c r="BS28" i="36"/>
  <c r="BU27" i="36"/>
  <c r="BT27" i="36"/>
  <c r="BS27" i="36"/>
  <c r="BU26" i="36"/>
  <c r="BT26" i="36"/>
  <c r="BS26" i="36"/>
  <c r="BU25" i="36"/>
  <c r="BT25" i="36"/>
  <c r="BS25" i="36"/>
  <c r="BU24" i="36"/>
  <c r="BT24" i="36"/>
  <c r="BS24" i="36"/>
  <c r="BU23" i="36"/>
  <c r="BT23" i="36"/>
  <c r="BS23" i="36"/>
  <c r="BU22" i="36"/>
  <c r="BT22" i="36"/>
  <c r="BS22" i="36"/>
  <c r="BU21" i="36"/>
  <c r="BT21" i="36"/>
  <c r="BS21" i="36"/>
  <c r="BU20" i="36"/>
  <c r="BT20" i="36"/>
  <c r="BS20" i="36"/>
  <c r="BU19" i="36"/>
  <c r="BT19" i="36"/>
  <c r="BS19" i="36"/>
  <c r="BU18" i="36"/>
  <c r="BT18" i="36"/>
  <c r="BS18" i="36"/>
  <c r="BU17" i="36"/>
  <c r="BT17" i="36"/>
  <c r="BS17" i="36"/>
  <c r="BU16" i="36"/>
  <c r="BT16" i="36"/>
  <c r="BS16" i="36"/>
  <c r="BQ39" i="36"/>
  <c r="BP39" i="36"/>
  <c r="BO39" i="36"/>
  <c r="BQ38" i="36"/>
  <c r="BP38" i="36"/>
  <c r="BO38" i="36"/>
  <c r="BQ37" i="36"/>
  <c r="BP37" i="36"/>
  <c r="BO37" i="36"/>
  <c r="BQ36" i="36"/>
  <c r="BP36" i="36"/>
  <c r="BO36" i="36"/>
  <c r="BQ35" i="36"/>
  <c r="BP35" i="36"/>
  <c r="BO35" i="36"/>
  <c r="BQ34" i="36"/>
  <c r="BP34" i="36"/>
  <c r="BO34" i="36"/>
  <c r="BQ33" i="36"/>
  <c r="BP33" i="36"/>
  <c r="BO33" i="36"/>
  <c r="BQ32" i="36"/>
  <c r="BP32" i="36"/>
  <c r="BO32" i="36"/>
  <c r="BQ31" i="36"/>
  <c r="BP31" i="36"/>
  <c r="BO31" i="36"/>
  <c r="BQ30" i="36"/>
  <c r="BP30" i="36"/>
  <c r="BO30" i="36"/>
  <c r="BQ29" i="36"/>
  <c r="BP29" i="36"/>
  <c r="BO29" i="36"/>
  <c r="BQ28" i="36"/>
  <c r="BP28" i="36"/>
  <c r="BO28" i="36"/>
  <c r="BQ27" i="36"/>
  <c r="BP27" i="36"/>
  <c r="BO27" i="36"/>
  <c r="BQ26" i="36"/>
  <c r="BP26" i="36"/>
  <c r="BO26" i="36"/>
  <c r="BQ25" i="36"/>
  <c r="BP25" i="36"/>
  <c r="BO25" i="36"/>
  <c r="BQ24" i="36"/>
  <c r="BP24" i="36"/>
  <c r="BO24" i="36"/>
  <c r="BQ23" i="36"/>
  <c r="BP23" i="36"/>
  <c r="BO23" i="36"/>
  <c r="BQ22" i="36"/>
  <c r="BP22" i="36"/>
  <c r="BO22" i="36"/>
  <c r="BQ21" i="36"/>
  <c r="BP21" i="36"/>
  <c r="BO21" i="36"/>
  <c r="BQ20" i="36"/>
  <c r="BP20" i="36"/>
  <c r="BO20" i="36"/>
  <c r="BQ19" i="36"/>
  <c r="BP19" i="36"/>
  <c r="BO19" i="36"/>
  <c r="BQ18" i="36"/>
  <c r="BP18" i="36"/>
  <c r="BO18" i="36"/>
  <c r="BQ17" i="36"/>
  <c r="BP17" i="36"/>
  <c r="BO17" i="36"/>
  <c r="BQ16" i="36"/>
  <c r="BP16" i="36"/>
  <c r="BO16" i="36"/>
  <c r="BM39" i="36"/>
  <c r="BL39" i="36"/>
  <c r="BK39" i="36"/>
  <c r="BM38" i="36"/>
  <c r="BL38" i="36"/>
  <c r="BK38" i="36"/>
  <c r="BM37" i="36"/>
  <c r="BL37" i="36"/>
  <c r="BK37" i="36"/>
  <c r="BM36" i="36"/>
  <c r="BL36" i="36"/>
  <c r="BK36" i="36"/>
  <c r="BM35" i="36"/>
  <c r="BL35" i="36"/>
  <c r="BK35" i="36"/>
  <c r="BM34" i="36"/>
  <c r="BL34" i="36"/>
  <c r="BK34" i="36"/>
  <c r="BM33" i="36"/>
  <c r="BL33" i="36"/>
  <c r="BK33" i="36"/>
  <c r="BM32" i="36"/>
  <c r="BL32" i="36"/>
  <c r="BK32" i="36"/>
  <c r="BM31" i="36"/>
  <c r="BL31" i="36"/>
  <c r="BK31" i="36"/>
  <c r="BM30" i="36"/>
  <c r="BL30" i="36"/>
  <c r="BK30" i="36"/>
  <c r="BM29" i="36"/>
  <c r="BL29" i="36"/>
  <c r="BK29" i="36"/>
  <c r="BM28" i="36"/>
  <c r="BL28" i="36"/>
  <c r="BK28" i="36"/>
  <c r="BM27" i="36"/>
  <c r="BL27" i="36"/>
  <c r="BK27" i="36"/>
  <c r="BM26" i="36"/>
  <c r="BL26" i="36"/>
  <c r="BK26" i="36"/>
  <c r="BM25" i="36"/>
  <c r="BL25" i="36"/>
  <c r="BK25" i="36"/>
  <c r="BM24" i="36"/>
  <c r="BL24" i="36"/>
  <c r="BK24" i="36"/>
  <c r="BM23" i="36"/>
  <c r="BL23" i="36"/>
  <c r="BK23" i="36"/>
  <c r="BM22" i="36"/>
  <c r="BL22" i="36"/>
  <c r="BK22" i="36"/>
  <c r="BM21" i="36"/>
  <c r="BL21" i="36"/>
  <c r="BK21" i="36"/>
  <c r="BM20" i="36"/>
  <c r="BL20" i="36"/>
  <c r="BK20" i="36"/>
  <c r="BM19" i="36"/>
  <c r="BL19" i="36"/>
  <c r="BK19" i="36"/>
  <c r="BM18" i="36"/>
  <c r="BL18" i="36"/>
  <c r="BK18" i="36"/>
  <c r="BM17" i="36"/>
  <c r="BL17" i="36"/>
  <c r="BK17" i="36"/>
  <c r="BM16" i="36"/>
  <c r="BL16" i="36"/>
  <c r="BK16" i="36"/>
  <c r="BG17" i="36"/>
  <c r="BH17" i="36"/>
  <c r="BI17" i="36"/>
  <c r="BG18" i="36"/>
  <c r="BH18" i="36"/>
  <c r="BI18" i="36"/>
  <c r="BG19" i="36"/>
  <c r="BH19" i="36"/>
  <c r="BI19" i="36"/>
  <c r="BG20" i="36"/>
  <c r="BH20" i="36"/>
  <c r="BI20" i="36"/>
  <c r="BG21" i="36"/>
  <c r="BH21" i="36"/>
  <c r="BI21" i="36"/>
  <c r="BG22" i="36"/>
  <c r="BH22" i="36"/>
  <c r="BI22" i="36"/>
  <c r="BG23" i="36"/>
  <c r="BH23" i="36"/>
  <c r="BI23" i="36"/>
  <c r="BG24" i="36"/>
  <c r="BH24" i="36"/>
  <c r="BI24" i="36"/>
  <c r="BG25" i="36"/>
  <c r="BH25" i="36"/>
  <c r="BI25" i="36"/>
  <c r="BG26" i="36"/>
  <c r="BH26" i="36"/>
  <c r="BI26" i="36"/>
  <c r="BG27" i="36"/>
  <c r="BH27" i="36"/>
  <c r="BI27" i="36"/>
  <c r="BG28" i="36"/>
  <c r="BH28" i="36"/>
  <c r="BI28" i="36"/>
  <c r="BG29" i="36"/>
  <c r="BH29" i="36"/>
  <c r="BI29" i="36"/>
  <c r="BG30" i="36"/>
  <c r="BH30" i="36"/>
  <c r="BI30" i="36"/>
  <c r="BG31" i="36"/>
  <c r="BH31" i="36"/>
  <c r="BI31" i="36"/>
  <c r="BG32" i="36"/>
  <c r="BH32" i="36"/>
  <c r="BI32" i="36"/>
  <c r="BG33" i="36"/>
  <c r="BH33" i="36"/>
  <c r="BI33" i="36"/>
  <c r="BG34" i="36"/>
  <c r="BH34" i="36"/>
  <c r="BI34" i="36"/>
  <c r="BG35" i="36"/>
  <c r="BH35" i="36"/>
  <c r="BI35" i="36"/>
  <c r="BG36" i="36"/>
  <c r="BH36" i="36"/>
  <c r="BI36" i="36"/>
  <c r="BG37" i="36"/>
  <c r="BH37" i="36"/>
  <c r="BI37" i="36"/>
  <c r="BG38" i="36"/>
  <c r="BH38" i="36"/>
  <c r="BI38" i="36"/>
  <c r="BG39" i="36"/>
  <c r="BH39" i="36"/>
  <c r="BI39" i="36"/>
  <c r="BI16" i="36"/>
  <c r="BH16" i="36"/>
  <c r="BG16" i="36"/>
  <c r="AL18" i="36"/>
  <c r="AM18" i="36"/>
  <c r="AN18" i="36"/>
  <c r="AO18" i="36"/>
  <c r="AP18" i="36"/>
  <c r="AQ18" i="36"/>
  <c r="AR18" i="36"/>
  <c r="AS18" i="36"/>
  <c r="AT18" i="36"/>
  <c r="AU18" i="36"/>
  <c r="AW18" i="36"/>
  <c r="AY18" i="36"/>
  <c r="BA18" i="36"/>
  <c r="AL19" i="36"/>
  <c r="AM19" i="36"/>
  <c r="AN19" i="36"/>
  <c r="AO19" i="36"/>
  <c r="AP19" i="36"/>
  <c r="AQ19" i="36"/>
  <c r="AR19" i="36"/>
  <c r="AS19" i="36"/>
  <c r="AT19" i="36"/>
  <c r="AU19" i="36"/>
  <c r="AW19" i="36"/>
  <c r="AY19" i="36"/>
  <c r="BA19" i="36"/>
  <c r="AL20" i="36"/>
  <c r="AM20" i="36"/>
  <c r="AN20" i="36"/>
  <c r="AO20" i="36"/>
  <c r="AP20" i="36"/>
  <c r="AQ20" i="36"/>
  <c r="AR20" i="36"/>
  <c r="AS20" i="36"/>
  <c r="AT20" i="36"/>
  <c r="AU20" i="36"/>
  <c r="AW20" i="36"/>
  <c r="AY20" i="36"/>
  <c r="BA20" i="36"/>
  <c r="AL21" i="36"/>
  <c r="AM21" i="36"/>
  <c r="AN21" i="36"/>
  <c r="AO21" i="36"/>
  <c r="AP21" i="36"/>
  <c r="AQ21" i="36"/>
  <c r="AR21" i="36"/>
  <c r="AS21" i="36"/>
  <c r="AT21" i="36"/>
  <c r="AU21" i="36"/>
  <c r="AW21" i="36"/>
  <c r="AY21" i="36"/>
  <c r="BA21" i="36"/>
  <c r="AL22" i="36"/>
  <c r="AM22" i="36"/>
  <c r="AN22" i="36"/>
  <c r="AO22" i="36"/>
  <c r="AP22" i="36"/>
  <c r="AQ22" i="36"/>
  <c r="AR22" i="36"/>
  <c r="AS22" i="36"/>
  <c r="AT22" i="36"/>
  <c r="AU22" i="36"/>
  <c r="AW22" i="36"/>
  <c r="AY22" i="36"/>
  <c r="BA22" i="36"/>
  <c r="AL23" i="36"/>
  <c r="AM23" i="36"/>
  <c r="AN23" i="36"/>
  <c r="AO23" i="36"/>
  <c r="AP23" i="36"/>
  <c r="AQ23" i="36"/>
  <c r="AR23" i="36"/>
  <c r="AS23" i="36"/>
  <c r="AT23" i="36"/>
  <c r="AU23" i="36"/>
  <c r="AW23" i="36"/>
  <c r="AY23" i="36"/>
  <c r="BA23" i="36"/>
  <c r="AL24" i="36"/>
  <c r="AM24" i="36"/>
  <c r="AN24" i="36"/>
  <c r="AO24" i="36"/>
  <c r="AP24" i="36"/>
  <c r="AQ24" i="36"/>
  <c r="AR24" i="36"/>
  <c r="AS24" i="36"/>
  <c r="AT24" i="36"/>
  <c r="AU24" i="36"/>
  <c r="AW24" i="36"/>
  <c r="AY24" i="36"/>
  <c r="BA24" i="36"/>
  <c r="AL25" i="36"/>
  <c r="AM25" i="36"/>
  <c r="AN25" i="36"/>
  <c r="AO25" i="36"/>
  <c r="AP25" i="36"/>
  <c r="AQ25" i="36"/>
  <c r="AR25" i="36"/>
  <c r="AS25" i="36"/>
  <c r="AT25" i="36"/>
  <c r="AU25" i="36"/>
  <c r="AW25" i="36"/>
  <c r="AY25" i="36"/>
  <c r="BA25" i="36"/>
  <c r="AL26" i="36"/>
  <c r="AM26" i="36"/>
  <c r="AN26" i="36"/>
  <c r="AO26" i="36"/>
  <c r="AP26" i="36"/>
  <c r="AQ26" i="36"/>
  <c r="AR26" i="36"/>
  <c r="AS26" i="36"/>
  <c r="AT26" i="36"/>
  <c r="AU26" i="36"/>
  <c r="AW26" i="36"/>
  <c r="AY26" i="36"/>
  <c r="BA26" i="36"/>
  <c r="AL27" i="36"/>
  <c r="AM27" i="36"/>
  <c r="AN27" i="36"/>
  <c r="AO27" i="36"/>
  <c r="AP27" i="36"/>
  <c r="AQ27" i="36"/>
  <c r="AR27" i="36"/>
  <c r="AS27" i="36"/>
  <c r="AT27" i="36"/>
  <c r="AU27" i="36"/>
  <c r="AW27" i="36"/>
  <c r="AY27" i="36"/>
  <c r="BA27" i="36"/>
  <c r="AL28" i="36"/>
  <c r="AM28" i="36"/>
  <c r="AN28" i="36"/>
  <c r="AO28" i="36"/>
  <c r="AP28" i="36"/>
  <c r="AQ28" i="36"/>
  <c r="AR28" i="36"/>
  <c r="AS28" i="36"/>
  <c r="AT28" i="36"/>
  <c r="AU28" i="36"/>
  <c r="AW28" i="36"/>
  <c r="AY28" i="36"/>
  <c r="BA28" i="36"/>
  <c r="AL29" i="36"/>
  <c r="AM29" i="36"/>
  <c r="AN29" i="36"/>
  <c r="AO29" i="36"/>
  <c r="AP29" i="36"/>
  <c r="AQ29" i="36"/>
  <c r="AR29" i="36"/>
  <c r="AS29" i="36"/>
  <c r="AT29" i="36"/>
  <c r="AU29" i="36"/>
  <c r="AW29" i="36"/>
  <c r="AY29" i="36"/>
  <c r="BA29" i="36"/>
  <c r="AL30" i="36"/>
  <c r="AM30" i="36"/>
  <c r="AN30" i="36"/>
  <c r="AO30" i="36"/>
  <c r="AP30" i="36"/>
  <c r="AQ30" i="36"/>
  <c r="AR30" i="36"/>
  <c r="AS30" i="36"/>
  <c r="AT30" i="36"/>
  <c r="AU30" i="36"/>
  <c r="AW30" i="36"/>
  <c r="AY30" i="36"/>
  <c r="BA30" i="36"/>
  <c r="AL31" i="36"/>
  <c r="AM31" i="36"/>
  <c r="AN31" i="36"/>
  <c r="AO31" i="36"/>
  <c r="AP31" i="36"/>
  <c r="AQ31" i="36"/>
  <c r="AR31" i="36"/>
  <c r="AS31" i="36"/>
  <c r="AT31" i="36"/>
  <c r="AU31" i="36"/>
  <c r="AW31" i="36"/>
  <c r="AY31" i="36"/>
  <c r="BA31" i="36"/>
  <c r="AL32" i="36"/>
  <c r="AM32" i="36"/>
  <c r="AN32" i="36"/>
  <c r="AO32" i="36"/>
  <c r="AP32" i="36"/>
  <c r="AQ32" i="36"/>
  <c r="AR32" i="36"/>
  <c r="AS32" i="36"/>
  <c r="AT32" i="36"/>
  <c r="AU32" i="36"/>
  <c r="AW32" i="36"/>
  <c r="AY32" i="36"/>
  <c r="BA32" i="36"/>
  <c r="AL33" i="36"/>
  <c r="AM33" i="36"/>
  <c r="AN33" i="36"/>
  <c r="AO33" i="36"/>
  <c r="AP33" i="36"/>
  <c r="AQ33" i="36"/>
  <c r="AR33" i="36"/>
  <c r="AS33" i="36"/>
  <c r="AT33" i="36"/>
  <c r="AU33" i="36"/>
  <c r="AW33" i="36"/>
  <c r="AY33" i="36"/>
  <c r="BA33" i="36"/>
  <c r="AL34" i="36"/>
  <c r="AM34" i="36"/>
  <c r="AN34" i="36"/>
  <c r="AO34" i="36"/>
  <c r="AP34" i="36"/>
  <c r="AQ34" i="36"/>
  <c r="AR34" i="36"/>
  <c r="AS34" i="36"/>
  <c r="AT34" i="36"/>
  <c r="AU34" i="36"/>
  <c r="AW34" i="36"/>
  <c r="AY34" i="36"/>
  <c r="BA34" i="36"/>
  <c r="AL35" i="36"/>
  <c r="AM35" i="36"/>
  <c r="AN35" i="36"/>
  <c r="AO35" i="36"/>
  <c r="AP35" i="36"/>
  <c r="AQ35" i="36"/>
  <c r="AR35" i="36"/>
  <c r="AS35" i="36"/>
  <c r="AT35" i="36"/>
  <c r="AU35" i="36"/>
  <c r="AW35" i="36"/>
  <c r="AY35" i="36"/>
  <c r="BA35" i="36"/>
  <c r="AL36" i="36"/>
  <c r="AM36" i="36"/>
  <c r="AN36" i="36"/>
  <c r="AO36" i="36"/>
  <c r="AP36" i="36"/>
  <c r="AQ36" i="36"/>
  <c r="AR36" i="36"/>
  <c r="AS36" i="36"/>
  <c r="AT36" i="36"/>
  <c r="AU36" i="36"/>
  <c r="AW36" i="36"/>
  <c r="AY36" i="36"/>
  <c r="BA36" i="36"/>
  <c r="AL37" i="36"/>
  <c r="AM37" i="36"/>
  <c r="AN37" i="36"/>
  <c r="AO37" i="36"/>
  <c r="AP37" i="36"/>
  <c r="AQ37" i="36"/>
  <c r="AR37" i="36"/>
  <c r="AS37" i="36"/>
  <c r="AT37" i="36"/>
  <c r="AU37" i="36"/>
  <c r="AW37" i="36"/>
  <c r="AY37" i="36"/>
  <c r="BA37" i="36"/>
  <c r="AL38" i="36"/>
  <c r="AM38" i="36"/>
  <c r="AN38" i="36"/>
  <c r="AO38" i="36"/>
  <c r="AP38" i="36"/>
  <c r="AQ38" i="36"/>
  <c r="AR38" i="36"/>
  <c r="AS38" i="36"/>
  <c r="AT38" i="36"/>
  <c r="AU38" i="36"/>
  <c r="AW38" i="36"/>
  <c r="AY38" i="36"/>
  <c r="BA38" i="36"/>
  <c r="AL39" i="36"/>
  <c r="AM39" i="36"/>
  <c r="AN39" i="36"/>
  <c r="AO39" i="36"/>
  <c r="AP39" i="36"/>
  <c r="AQ39" i="36"/>
  <c r="AR39" i="36"/>
  <c r="AS39" i="36"/>
  <c r="AT39" i="36"/>
  <c r="AU39" i="36"/>
  <c r="AW39" i="36"/>
  <c r="AY39" i="36"/>
  <c r="BA39" i="36"/>
  <c r="AL40" i="36"/>
  <c r="AM40" i="36"/>
  <c r="AN40" i="36"/>
  <c r="AO40" i="36"/>
  <c r="AP40" i="36"/>
  <c r="AQ40" i="36"/>
  <c r="AR40" i="36"/>
  <c r="AS40" i="36"/>
  <c r="AT40" i="36"/>
  <c r="AU40" i="36"/>
  <c r="AW40" i="36"/>
  <c r="AY40" i="36"/>
  <c r="BA40" i="36"/>
  <c r="AL41" i="36"/>
  <c r="AM41" i="36"/>
  <c r="AN41" i="36"/>
  <c r="AO41" i="36"/>
  <c r="AP41" i="36"/>
  <c r="AQ41" i="36"/>
  <c r="AR41" i="36"/>
  <c r="AS41" i="36"/>
  <c r="AT41" i="36"/>
  <c r="AU41" i="36"/>
  <c r="AW41" i="36"/>
  <c r="AY41" i="36"/>
  <c r="BA41" i="36"/>
  <c r="AL42" i="36"/>
  <c r="AM42" i="36"/>
  <c r="AN42" i="36"/>
  <c r="AO42" i="36"/>
  <c r="AP42" i="36"/>
  <c r="AQ42" i="36"/>
  <c r="AR42" i="36"/>
  <c r="AS42" i="36"/>
  <c r="AT42" i="36"/>
  <c r="AU42" i="36"/>
  <c r="AW42" i="36"/>
  <c r="AY42" i="36"/>
  <c r="BA42" i="36"/>
  <c r="AL43" i="36"/>
  <c r="AM43" i="36"/>
  <c r="AN43" i="36"/>
  <c r="AO43" i="36"/>
  <c r="AP43" i="36"/>
  <c r="AQ43" i="36"/>
  <c r="AR43" i="36"/>
  <c r="AS43" i="36"/>
  <c r="AT43" i="36"/>
  <c r="AU43" i="36"/>
  <c r="AW43" i="36"/>
  <c r="AY43" i="36"/>
  <c r="BA43" i="36"/>
  <c r="AL44" i="36"/>
  <c r="AM44" i="36"/>
  <c r="AN44" i="36"/>
  <c r="AO44" i="36"/>
  <c r="AP44" i="36"/>
  <c r="AQ44" i="36"/>
  <c r="AR44" i="36"/>
  <c r="AS44" i="36"/>
  <c r="AT44" i="36"/>
  <c r="AU44" i="36"/>
  <c r="AW44" i="36"/>
  <c r="AY44" i="36"/>
  <c r="BA44" i="36"/>
  <c r="AL45" i="36"/>
  <c r="AM45" i="36"/>
  <c r="AN45" i="36"/>
  <c r="AO45" i="36"/>
  <c r="AP45" i="36"/>
  <c r="AQ45" i="36"/>
  <c r="AR45" i="36"/>
  <c r="AS45" i="36"/>
  <c r="AT45" i="36"/>
  <c r="AU45" i="36"/>
  <c r="AW45" i="36"/>
  <c r="AY45" i="36"/>
  <c r="BA45" i="36"/>
  <c r="AL46" i="36"/>
  <c r="AM46" i="36"/>
  <c r="AN46" i="36"/>
  <c r="AO46" i="36"/>
  <c r="AP46" i="36"/>
  <c r="AQ46" i="36"/>
  <c r="AR46" i="36"/>
  <c r="AS46" i="36"/>
  <c r="AT46" i="36"/>
  <c r="AU46" i="36"/>
  <c r="AW46" i="36"/>
  <c r="AY46" i="36"/>
  <c r="BA46" i="36"/>
  <c r="AL47" i="36"/>
  <c r="AM47" i="36"/>
  <c r="AN47" i="36"/>
  <c r="AO47" i="36"/>
  <c r="AP47" i="36"/>
  <c r="AQ47" i="36"/>
  <c r="AR47" i="36"/>
  <c r="AS47" i="36"/>
  <c r="AT47" i="36"/>
  <c r="AU47" i="36"/>
  <c r="AW47" i="36"/>
  <c r="AY47" i="36"/>
  <c r="BA47" i="36"/>
  <c r="AL48" i="36"/>
  <c r="AM48" i="36"/>
  <c r="AN48" i="36"/>
  <c r="AO48" i="36"/>
  <c r="AP48" i="36"/>
  <c r="AQ48" i="36"/>
  <c r="AR48" i="36"/>
  <c r="AS48" i="36"/>
  <c r="AT48" i="36"/>
  <c r="AU48" i="36"/>
  <c r="AW48" i="36"/>
  <c r="AY48" i="36"/>
  <c r="BA48" i="36"/>
  <c r="AL49" i="36"/>
  <c r="AM49" i="36"/>
  <c r="AN49" i="36"/>
  <c r="AO49" i="36"/>
  <c r="AP49" i="36"/>
  <c r="AQ49" i="36"/>
  <c r="AR49" i="36"/>
  <c r="AS49" i="36"/>
  <c r="AT49" i="36"/>
  <c r="AU49" i="36"/>
  <c r="AW49" i="36"/>
  <c r="AY49" i="36"/>
  <c r="BA49" i="36"/>
  <c r="AL50" i="36"/>
  <c r="AM50" i="36"/>
  <c r="AN50" i="36"/>
  <c r="AO50" i="36"/>
  <c r="AP50" i="36"/>
  <c r="AQ50" i="36"/>
  <c r="AR50" i="36"/>
  <c r="AS50" i="36"/>
  <c r="AT50" i="36"/>
  <c r="AU50" i="36"/>
  <c r="AW50" i="36"/>
  <c r="AY50" i="36"/>
  <c r="BA50" i="36"/>
  <c r="AL51" i="36"/>
  <c r="AM51" i="36"/>
  <c r="AN51" i="36"/>
  <c r="AO51" i="36"/>
  <c r="AP51" i="36"/>
  <c r="AQ51" i="36"/>
  <c r="AR51" i="36"/>
  <c r="AS51" i="36"/>
  <c r="AT51" i="36"/>
  <c r="AU51" i="36"/>
  <c r="AW51" i="36"/>
  <c r="AY51" i="36"/>
  <c r="BA51" i="36"/>
  <c r="AL52" i="36"/>
  <c r="AM52" i="36"/>
  <c r="AN52" i="36"/>
  <c r="AO52" i="36"/>
  <c r="AP52" i="36"/>
  <c r="AQ52" i="36"/>
  <c r="AR52" i="36"/>
  <c r="AS52" i="36"/>
  <c r="AT52" i="36"/>
  <c r="AU52" i="36"/>
  <c r="AW52" i="36"/>
  <c r="AY52" i="36"/>
  <c r="BA52" i="36"/>
  <c r="AL53" i="36"/>
  <c r="AM53" i="36"/>
  <c r="AN53" i="36"/>
  <c r="AO53" i="36"/>
  <c r="AP53" i="36"/>
  <c r="AQ53" i="36"/>
  <c r="AR53" i="36"/>
  <c r="AS53" i="36"/>
  <c r="AT53" i="36"/>
  <c r="AU53" i="36"/>
  <c r="AW53" i="36"/>
  <c r="AY53" i="36"/>
  <c r="BA53" i="36"/>
  <c r="AL54" i="36"/>
  <c r="AM54" i="36"/>
  <c r="AN54" i="36"/>
  <c r="AO54" i="36"/>
  <c r="AP54" i="36"/>
  <c r="AQ54" i="36"/>
  <c r="AR54" i="36"/>
  <c r="AS54" i="36"/>
  <c r="AT54" i="36"/>
  <c r="AU54" i="36"/>
  <c r="AW54" i="36"/>
  <c r="AY54" i="36"/>
  <c r="BA54" i="36"/>
  <c r="AL55" i="36"/>
  <c r="AM55" i="36"/>
  <c r="AN55" i="36"/>
  <c r="AO55" i="36"/>
  <c r="AP55" i="36"/>
  <c r="AQ55" i="36"/>
  <c r="AR55" i="36"/>
  <c r="AS55" i="36"/>
  <c r="AT55" i="36"/>
  <c r="AU55" i="36"/>
  <c r="AW55" i="36"/>
  <c r="AY55" i="36"/>
  <c r="BA55" i="36"/>
  <c r="AL56" i="36"/>
  <c r="AM56" i="36"/>
  <c r="AN56" i="36"/>
  <c r="AO56" i="36"/>
  <c r="AP56" i="36"/>
  <c r="AQ56" i="36"/>
  <c r="AR56" i="36"/>
  <c r="AS56" i="36"/>
  <c r="AT56" i="36"/>
  <c r="AU56" i="36"/>
  <c r="AW56" i="36"/>
  <c r="AY56" i="36"/>
  <c r="BA56" i="36"/>
  <c r="AL57" i="36"/>
  <c r="AM57" i="36"/>
  <c r="AN57" i="36"/>
  <c r="AO57" i="36"/>
  <c r="AP57" i="36"/>
  <c r="AQ57" i="36"/>
  <c r="AR57" i="36"/>
  <c r="AS57" i="36"/>
  <c r="AT57" i="36"/>
  <c r="AU57" i="36"/>
  <c r="AW57" i="36"/>
  <c r="AY57" i="36"/>
  <c r="BA57" i="36"/>
  <c r="AL58" i="36"/>
  <c r="AM58" i="36"/>
  <c r="AN58" i="36"/>
  <c r="AO58" i="36"/>
  <c r="AP58" i="36"/>
  <c r="AQ58" i="36"/>
  <c r="AR58" i="36"/>
  <c r="AS58" i="36"/>
  <c r="AT58" i="36"/>
  <c r="AU58" i="36"/>
  <c r="AW58" i="36"/>
  <c r="AY58" i="36"/>
  <c r="BA58" i="36"/>
  <c r="AL59" i="36"/>
  <c r="AM59" i="36"/>
  <c r="AN59" i="36"/>
  <c r="AO59" i="36"/>
  <c r="AP59" i="36"/>
  <c r="AQ59" i="36"/>
  <c r="AR59" i="36"/>
  <c r="AS59" i="36"/>
  <c r="AT59" i="36"/>
  <c r="AU59" i="36"/>
  <c r="AW59" i="36"/>
  <c r="AY59" i="36"/>
  <c r="BA59" i="36"/>
  <c r="AL60" i="36"/>
  <c r="AM60" i="36"/>
  <c r="AN60" i="36"/>
  <c r="AO60" i="36"/>
  <c r="AP60" i="36"/>
  <c r="AQ60" i="36"/>
  <c r="AR60" i="36"/>
  <c r="AS60" i="36"/>
  <c r="AT60" i="36"/>
  <c r="AU60" i="36"/>
  <c r="AW60" i="36"/>
  <c r="AY60" i="36"/>
  <c r="BA60" i="36"/>
  <c r="AL61" i="36"/>
  <c r="AM61" i="36"/>
  <c r="AN61" i="36"/>
  <c r="AO61" i="36"/>
  <c r="AP61" i="36"/>
  <c r="AQ61" i="36"/>
  <c r="AR61" i="36"/>
  <c r="AS61" i="36"/>
  <c r="AT61" i="36"/>
  <c r="AU61" i="36"/>
  <c r="AW61" i="36"/>
  <c r="AY61" i="36"/>
  <c r="BA61" i="36"/>
  <c r="AL62" i="36"/>
  <c r="AM62" i="36"/>
  <c r="AN62" i="36"/>
  <c r="AO62" i="36"/>
  <c r="AP62" i="36"/>
  <c r="AQ62" i="36"/>
  <c r="AR62" i="36"/>
  <c r="AS62" i="36"/>
  <c r="AT62" i="36"/>
  <c r="AU62" i="36"/>
  <c r="AW62" i="36"/>
  <c r="AY62" i="36"/>
  <c r="BA62" i="36"/>
  <c r="AL63" i="36"/>
  <c r="AM63" i="36"/>
  <c r="AN63" i="36"/>
  <c r="AO63" i="36"/>
  <c r="AP63" i="36"/>
  <c r="AQ63" i="36"/>
  <c r="AR63" i="36"/>
  <c r="AS63" i="36"/>
  <c r="AT63" i="36"/>
  <c r="AU63" i="36"/>
  <c r="AW63" i="36"/>
  <c r="AY63" i="36"/>
  <c r="BA63" i="36"/>
  <c r="AL64" i="36"/>
  <c r="AM64" i="36"/>
  <c r="AN64" i="36"/>
  <c r="AO64" i="36"/>
  <c r="AP64" i="36"/>
  <c r="AQ64" i="36"/>
  <c r="AR64" i="36"/>
  <c r="AS64" i="36"/>
  <c r="AT64" i="36"/>
  <c r="AU64" i="36"/>
  <c r="AW64" i="36"/>
  <c r="AY64" i="36"/>
  <c r="BA64" i="36"/>
  <c r="AL65" i="36"/>
  <c r="AM65" i="36"/>
  <c r="AN65" i="36"/>
  <c r="AO65" i="36"/>
  <c r="AP65" i="36"/>
  <c r="AQ65" i="36"/>
  <c r="AR65" i="36"/>
  <c r="AS65" i="36"/>
  <c r="AT65" i="36"/>
  <c r="AU65" i="36"/>
  <c r="AW65" i="36"/>
  <c r="AY65" i="36"/>
  <c r="BA65" i="36"/>
  <c r="AL66" i="36"/>
  <c r="AM66" i="36"/>
  <c r="AN66" i="36"/>
  <c r="AO66" i="36"/>
  <c r="AP66" i="36"/>
  <c r="AQ66" i="36"/>
  <c r="AR66" i="36"/>
  <c r="AS66" i="36"/>
  <c r="AT66" i="36"/>
  <c r="AU66" i="36"/>
  <c r="AW66" i="36"/>
  <c r="AY66" i="36"/>
  <c r="BA66" i="36"/>
  <c r="AL67" i="36"/>
  <c r="AM67" i="36"/>
  <c r="AN67" i="36"/>
  <c r="AO67" i="36"/>
  <c r="AP67" i="36"/>
  <c r="AQ67" i="36"/>
  <c r="AR67" i="36"/>
  <c r="AS67" i="36"/>
  <c r="AT67" i="36"/>
  <c r="AU67" i="36"/>
  <c r="AW67" i="36"/>
  <c r="AY67" i="36"/>
  <c r="BA67" i="36"/>
  <c r="AL68" i="36"/>
  <c r="AM68" i="36"/>
  <c r="AN68" i="36"/>
  <c r="AO68" i="36"/>
  <c r="AP68" i="36"/>
  <c r="AQ68" i="36"/>
  <c r="AR68" i="36"/>
  <c r="AS68" i="36"/>
  <c r="AT68" i="36"/>
  <c r="AU68" i="36"/>
  <c r="AW68" i="36"/>
  <c r="AY68" i="36"/>
  <c r="BA68" i="36"/>
  <c r="AL69" i="36"/>
  <c r="AM69" i="36"/>
  <c r="AN69" i="36"/>
  <c r="AO69" i="36"/>
  <c r="AP69" i="36"/>
  <c r="AQ69" i="36"/>
  <c r="AR69" i="36"/>
  <c r="AS69" i="36"/>
  <c r="AT69" i="36"/>
  <c r="AU69" i="36"/>
  <c r="AW69" i="36"/>
  <c r="AY69" i="36"/>
  <c r="BA69" i="36"/>
  <c r="AL70" i="36"/>
  <c r="AM70" i="36"/>
  <c r="AN70" i="36"/>
  <c r="AO70" i="36"/>
  <c r="AP70" i="36"/>
  <c r="AQ70" i="36"/>
  <c r="AR70" i="36"/>
  <c r="AS70" i="36"/>
  <c r="AT70" i="36"/>
  <c r="AU70" i="36"/>
  <c r="AW70" i="36"/>
  <c r="AY70" i="36"/>
  <c r="BA70" i="36"/>
  <c r="AL71" i="36"/>
  <c r="AM71" i="36"/>
  <c r="AN71" i="36"/>
  <c r="AO71" i="36"/>
  <c r="AP71" i="36"/>
  <c r="AQ71" i="36"/>
  <c r="AR71" i="36"/>
  <c r="AS71" i="36"/>
  <c r="AT71" i="36"/>
  <c r="AU71" i="36"/>
  <c r="AW71" i="36"/>
  <c r="AY71" i="36"/>
  <c r="BA71" i="36"/>
  <c r="AL72" i="36"/>
  <c r="AM72" i="36"/>
  <c r="AN72" i="36"/>
  <c r="AO72" i="36"/>
  <c r="AP72" i="36"/>
  <c r="AQ72" i="36"/>
  <c r="AR72" i="36"/>
  <c r="AS72" i="36"/>
  <c r="AT72" i="36"/>
  <c r="AU72" i="36"/>
  <c r="AW72" i="36"/>
  <c r="AY72" i="36"/>
  <c r="BA72" i="36"/>
  <c r="AL73" i="36"/>
  <c r="AM73" i="36"/>
  <c r="AN73" i="36"/>
  <c r="AO73" i="36"/>
  <c r="AP73" i="36"/>
  <c r="AQ73" i="36"/>
  <c r="AR73" i="36"/>
  <c r="AS73" i="36"/>
  <c r="AT73" i="36"/>
  <c r="AU73" i="36"/>
  <c r="AW73" i="36"/>
  <c r="AY73" i="36"/>
  <c r="BA73" i="36"/>
  <c r="AL74" i="36"/>
  <c r="AM74" i="36"/>
  <c r="AN74" i="36"/>
  <c r="AO74" i="36"/>
  <c r="AP74" i="36"/>
  <c r="AQ74" i="36"/>
  <c r="AR74" i="36"/>
  <c r="AS74" i="36"/>
  <c r="AT74" i="36"/>
  <c r="AU74" i="36"/>
  <c r="AW74" i="36"/>
  <c r="AY74" i="36"/>
  <c r="BA74" i="36"/>
  <c r="AL75" i="36"/>
  <c r="AM75" i="36"/>
  <c r="AN75" i="36"/>
  <c r="AO75" i="36"/>
  <c r="AP75" i="36"/>
  <c r="AQ75" i="36"/>
  <c r="AR75" i="36"/>
  <c r="AS75" i="36"/>
  <c r="AT75" i="36"/>
  <c r="AU75" i="36"/>
  <c r="AW75" i="36"/>
  <c r="AY75" i="36"/>
  <c r="BA75" i="36"/>
  <c r="AL16" i="36"/>
  <c r="AM16" i="36"/>
  <c r="AN16" i="36"/>
  <c r="AO16" i="36"/>
  <c r="AP16" i="36"/>
  <c r="AQ16" i="36"/>
  <c r="AR16" i="36"/>
  <c r="AS16" i="36"/>
  <c r="AT16" i="36"/>
  <c r="AU16" i="36"/>
  <c r="AW16" i="36"/>
  <c r="AY16" i="36"/>
  <c r="BA16" i="36"/>
  <c r="AT17" i="36"/>
  <c r="AS17" i="36"/>
  <c r="AR17" i="36"/>
  <c r="AQ17" i="36"/>
  <c r="AP17" i="36"/>
  <c r="AO17" i="36"/>
  <c r="AN17" i="36"/>
  <c r="AM17" i="36"/>
  <c r="AL17" i="36"/>
  <c r="AI17" i="36"/>
  <c r="BA17" i="36"/>
  <c r="AY17" i="36"/>
  <c r="AW17" i="36"/>
  <c r="AX60" i="36" l="1"/>
  <c r="AZ51" i="36"/>
  <c r="AX36" i="36"/>
  <c r="AZ31" i="36"/>
  <c r="AZ23" i="36"/>
  <c r="AZ19" i="36"/>
  <c r="AZ17" i="36"/>
  <c r="BB73" i="36"/>
  <c r="BB53" i="36"/>
  <c r="BB29" i="36"/>
  <c r="AX41" i="36"/>
  <c r="AZ55" i="36"/>
  <c r="AX44" i="36"/>
  <c r="AX69" i="36"/>
  <c r="AZ65" i="36"/>
  <c r="AX65" i="36"/>
  <c r="AX63" i="36"/>
  <c r="BB63" i="36"/>
  <c r="AX45" i="36"/>
  <c r="AX16" i="36"/>
  <c r="AZ75" i="36"/>
  <c r="AZ47" i="36"/>
  <c r="AX64" i="36"/>
  <c r="AZ16" i="36"/>
  <c r="AX54" i="36"/>
  <c r="AZ35" i="36"/>
  <c r="AX28" i="36"/>
  <c r="AX20" i="36"/>
  <c r="BB69" i="36"/>
  <c r="AX53" i="36"/>
  <c r="AX51" i="36"/>
  <c r="AZ50" i="36"/>
  <c r="AX50" i="36"/>
  <c r="BB48" i="36"/>
  <c r="AZ43" i="36"/>
  <c r="BB21" i="36"/>
  <c r="AZ21" i="36"/>
  <c r="AX21" i="36"/>
  <c r="AZ74" i="36"/>
  <c r="AX71" i="36"/>
  <c r="BB71" i="36"/>
  <c r="AZ67" i="36"/>
  <c r="AX55" i="36"/>
  <c r="AZ54" i="36"/>
  <c r="BB43" i="36"/>
  <c r="BB17" i="36"/>
  <c r="AX17" i="36"/>
  <c r="BB74" i="36"/>
  <c r="AX73" i="36"/>
  <c r="AZ69" i="36"/>
  <c r="AX67" i="36"/>
  <c r="BB67" i="36"/>
  <c r="BB65" i="36"/>
  <c r="AZ63" i="36"/>
  <c r="AZ59" i="36"/>
  <c r="AX57" i="36"/>
  <c r="BB57" i="36"/>
  <c r="BB45" i="36"/>
  <c r="AX29" i="36"/>
  <c r="AX23" i="36"/>
  <c r="BB23" i="36"/>
  <c r="AZ48" i="36"/>
  <c r="BB25" i="36"/>
  <c r="AZ71" i="36"/>
  <c r="AX68" i="36"/>
  <c r="AX52" i="36"/>
  <c r="BB41" i="36"/>
  <c r="AX37" i="36"/>
  <c r="BB37" i="36"/>
  <c r="AX31" i="36"/>
  <c r="BB31" i="36"/>
  <c r="AZ30" i="36"/>
  <c r="AX19" i="36"/>
  <c r="BB19" i="36"/>
  <c r="BB16" i="36"/>
  <c r="AX70" i="36"/>
  <c r="AX66" i="36"/>
  <c r="AZ62" i="36"/>
  <c r="BB59" i="36"/>
  <c r="AZ57" i="36"/>
  <c r="BB75" i="36"/>
  <c r="AZ73" i="36"/>
  <c r="BB72" i="36"/>
  <c r="AZ72" i="36"/>
  <c r="BB70" i="36"/>
  <c r="BB68" i="36"/>
  <c r="AZ68" i="36"/>
  <c r="BB66" i="36"/>
  <c r="BB64" i="36"/>
  <c r="AZ64" i="36"/>
  <c r="BB62" i="36"/>
  <c r="AZ58" i="36"/>
  <c r="AX58" i="36"/>
  <c r="AX56" i="36"/>
  <c r="AX48" i="36"/>
  <c r="AX47" i="36"/>
  <c r="BB47" i="36"/>
  <c r="AZ42" i="36"/>
  <c r="AX42" i="36"/>
  <c r="AX40" i="36"/>
  <c r="AZ38" i="36"/>
  <c r="AX38" i="36"/>
  <c r="AZ34" i="36"/>
  <c r="AX34" i="36"/>
  <c r="BB32" i="36"/>
  <c r="AZ32" i="36"/>
  <c r="BB26" i="36"/>
  <c r="AX25" i="36"/>
  <c r="BB24" i="36"/>
  <c r="AZ24" i="36"/>
  <c r="BB22" i="36"/>
  <c r="BB20" i="36"/>
  <c r="AZ20" i="36"/>
  <c r="BB18" i="36"/>
  <c r="AX74" i="36"/>
  <c r="BB61" i="36"/>
  <c r="BB60" i="36"/>
  <c r="AZ60" i="36"/>
  <c r="BB58" i="36"/>
  <c r="BB55" i="36"/>
  <c r="AZ53" i="36"/>
  <c r="BB51" i="36"/>
  <c r="BB49" i="36"/>
  <c r="BB46" i="36"/>
  <c r="BB44" i="36"/>
  <c r="AZ44" i="36"/>
  <c r="BB42" i="36"/>
  <c r="BB38" i="36"/>
  <c r="BB36" i="36"/>
  <c r="AZ36" i="36"/>
  <c r="BB34" i="36"/>
  <c r="AX32" i="36"/>
  <c r="AZ29" i="36"/>
  <c r="AX24" i="36"/>
  <c r="AZ70" i="36"/>
  <c r="AZ66" i="36"/>
  <c r="AX62" i="36"/>
  <c r="AX59" i="36"/>
  <c r="BB54" i="36"/>
  <c r="BB52" i="36"/>
  <c r="AZ52" i="36"/>
  <c r="BB50" i="36"/>
  <c r="AZ45" i="36"/>
  <c r="AX43" i="36"/>
  <c r="AZ41" i="36"/>
  <c r="BB40" i="36"/>
  <c r="AZ40" i="36"/>
  <c r="BB39" i="36"/>
  <c r="AZ37" i="36"/>
  <c r="AX35" i="36"/>
  <c r="BB35" i="36"/>
  <c r="BB30" i="36"/>
  <c r="BB28" i="36"/>
  <c r="AZ28" i="36"/>
  <c r="AZ26" i="36"/>
  <c r="AZ22" i="36"/>
  <c r="AX22" i="36"/>
  <c r="AZ18" i="36"/>
  <c r="AX18" i="36"/>
  <c r="AX75" i="36"/>
  <c r="AX72" i="36"/>
  <c r="AX61" i="36"/>
  <c r="AZ61" i="36"/>
  <c r="AZ56" i="36"/>
  <c r="BB56" i="36"/>
  <c r="AZ49" i="36"/>
  <c r="AX49" i="36"/>
  <c r="AZ46" i="36"/>
  <c r="AX46" i="36"/>
  <c r="AZ39" i="36"/>
  <c r="AX39" i="36"/>
  <c r="BB33" i="36"/>
  <c r="AX33" i="36"/>
  <c r="AZ33" i="36"/>
  <c r="AX30" i="36"/>
  <c r="BB27" i="36"/>
  <c r="AZ27" i="36"/>
  <c r="AX27" i="36"/>
  <c r="AX26" i="36"/>
  <c r="AZ25" i="36"/>
  <c r="AI16" i="36"/>
  <c r="AU17" i="36"/>
  <c r="A2" i="36" l="1"/>
  <c r="B2" i="36"/>
  <c r="A3" i="36"/>
  <c r="B3" i="36"/>
  <c r="A4" i="36"/>
  <c r="B4" i="36"/>
  <c r="B1" i="36"/>
  <c r="A1" i="36"/>
  <c r="B16" i="36"/>
  <c r="C16" i="36"/>
  <c r="D16" i="36"/>
  <c r="B17" i="36"/>
  <c r="C17" i="36"/>
  <c r="D17" i="36"/>
  <c r="B18" i="36"/>
  <c r="C18" i="36"/>
  <c r="D18" i="36"/>
  <c r="B19" i="36"/>
  <c r="C19" i="36"/>
  <c r="D19" i="36"/>
  <c r="B20" i="36"/>
  <c r="C20" i="36"/>
  <c r="D20" i="36"/>
  <c r="B21" i="36"/>
  <c r="C21" i="36"/>
  <c r="D21" i="36"/>
  <c r="B22" i="36"/>
  <c r="C22" i="36"/>
  <c r="D22" i="36"/>
  <c r="B23" i="36"/>
  <c r="C23" i="36"/>
  <c r="D23" i="36"/>
  <c r="B24" i="36"/>
  <c r="C24" i="36"/>
  <c r="D24" i="36"/>
  <c r="B25" i="36"/>
  <c r="C25" i="36"/>
  <c r="D25" i="36"/>
  <c r="B26" i="36"/>
  <c r="C26" i="36"/>
  <c r="D26" i="36"/>
  <c r="B27" i="36"/>
  <c r="C27" i="36"/>
  <c r="D27" i="36"/>
  <c r="B28" i="36"/>
  <c r="C28" i="36"/>
  <c r="D28" i="36"/>
  <c r="B29" i="36"/>
  <c r="C29" i="36"/>
  <c r="D29" i="36"/>
  <c r="B30" i="36"/>
  <c r="C30" i="36"/>
  <c r="D30" i="36"/>
  <c r="B31" i="36"/>
  <c r="C31" i="36"/>
  <c r="D31" i="36"/>
  <c r="B32" i="36"/>
  <c r="C32" i="36"/>
  <c r="D32" i="36"/>
  <c r="B33" i="36"/>
  <c r="C33" i="36"/>
  <c r="D33" i="36"/>
  <c r="B34" i="36"/>
  <c r="C34" i="36"/>
  <c r="D34" i="36"/>
  <c r="B35" i="36"/>
  <c r="C35" i="36"/>
  <c r="D35" i="36"/>
  <c r="B36" i="36"/>
  <c r="C36" i="36"/>
  <c r="D36" i="36"/>
  <c r="B37" i="36"/>
  <c r="C37" i="36"/>
  <c r="D37" i="36"/>
  <c r="B38" i="36"/>
  <c r="C38" i="36"/>
  <c r="D38" i="36"/>
  <c r="B39" i="36"/>
  <c r="C39" i="36"/>
  <c r="D39" i="36"/>
  <c r="B40" i="36"/>
  <c r="C40" i="36"/>
  <c r="D40" i="36"/>
  <c r="B41" i="36"/>
  <c r="C41" i="36"/>
  <c r="D41" i="36"/>
  <c r="B42" i="36"/>
  <c r="C42" i="36"/>
  <c r="D42" i="36"/>
  <c r="B43" i="36"/>
  <c r="C43" i="36"/>
  <c r="D43" i="36"/>
  <c r="B44" i="36"/>
  <c r="C44" i="36"/>
  <c r="D44" i="36"/>
  <c r="B45" i="36"/>
  <c r="C45" i="36"/>
  <c r="D45" i="36"/>
  <c r="B46" i="36"/>
  <c r="C46" i="36"/>
  <c r="D46" i="36"/>
  <c r="B47" i="36"/>
  <c r="C47" i="36"/>
  <c r="D47" i="36"/>
  <c r="B48" i="36"/>
  <c r="C48" i="36"/>
  <c r="D48" i="36"/>
  <c r="B49" i="36"/>
  <c r="C49" i="36"/>
  <c r="D49" i="36"/>
  <c r="B50" i="36"/>
  <c r="C50" i="36"/>
  <c r="D50" i="36"/>
  <c r="B51" i="36"/>
  <c r="C51" i="36"/>
  <c r="D51" i="36"/>
  <c r="B52" i="36"/>
  <c r="C52" i="36"/>
  <c r="D52" i="36"/>
  <c r="B53" i="36"/>
  <c r="C53" i="36"/>
  <c r="D53" i="36"/>
  <c r="B54" i="36"/>
  <c r="C54" i="36"/>
  <c r="D54" i="36"/>
  <c r="B55" i="36"/>
  <c r="C55" i="36"/>
  <c r="D55" i="36"/>
  <c r="B56" i="36"/>
  <c r="C56" i="36"/>
  <c r="D56" i="36"/>
  <c r="B57" i="36"/>
  <c r="C57" i="36"/>
  <c r="D57" i="36"/>
  <c r="B58" i="36"/>
  <c r="C58" i="36"/>
  <c r="D58" i="36"/>
  <c r="B59" i="36"/>
  <c r="C59" i="36"/>
  <c r="D59" i="36"/>
  <c r="B60" i="36"/>
  <c r="C60" i="36"/>
  <c r="D60" i="36"/>
  <c r="B61" i="36"/>
  <c r="C61" i="36"/>
  <c r="D61" i="36"/>
  <c r="B62" i="36"/>
  <c r="C62" i="36"/>
  <c r="D62" i="36"/>
  <c r="B63" i="36"/>
  <c r="C63" i="36"/>
  <c r="D63" i="36"/>
  <c r="B64" i="36"/>
  <c r="C64" i="36"/>
  <c r="D64" i="36"/>
  <c r="B65" i="36"/>
  <c r="C65" i="36"/>
  <c r="D65" i="36"/>
  <c r="B66" i="36"/>
  <c r="C66" i="36"/>
  <c r="D66" i="36"/>
  <c r="B67" i="36"/>
  <c r="C67" i="36"/>
  <c r="D67" i="36"/>
  <c r="B68" i="36"/>
  <c r="C68" i="36"/>
  <c r="D68" i="36"/>
  <c r="B69" i="36"/>
  <c r="C69" i="36"/>
  <c r="D69" i="36"/>
  <c r="B70" i="36"/>
  <c r="C70" i="36"/>
  <c r="D70" i="36"/>
  <c r="B71" i="36"/>
  <c r="C71" i="36"/>
  <c r="D71" i="36"/>
  <c r="B72" i="36"/>
  <c r="C72" i="36"/>
  <c r="D72" i="36"/>
  <c r="B73" i="36"/>
  <c r="C73" i="36"/>
  <c r="D73" i="36"/>
  <c r="B74" i="36"/>
  <c r="C74" i="36"/>
  <c r="D74" i="36"/>
  <c r="B75" i="36"/>
  <c r="C75" i="36"/>
  <c r="D75" i="36"/>
  <c r="B15" i="36"/>
  <c r="C15" i="36"/>
  <c r="D15" i="36"/>
  <c r="A15" i="36"/>
  <c r="AI61" i="37"/>
  <c r="AI60" i="37"/>
  <c r="AI59" i="37"/>
  <c r="AI58" i="37"/>
  <c r="AI57" i="37"/>
  <c r="AI56" i="37"/>
  <c r="AI55" i="37"/>
  <c r="AI54" i="37"/>
  <c r="AI53" i="37"/>
  <c r="AI52" i="37"/>
  <c r="AI51" i="37"/>
  <c r="AI50" i="37"/>
  <c r="AI49" i="37"/>
  <c r="AI48" i="37"/>
  <c r="AI47" i="37"/>
  <c r="AI46" i="37"/>
  <c r="AI45" i="37"/>
  <c r="AI44" i="37"/>
  <c r="AI43" i="37"/>
  <c r="AI42" i="37"/>
  <c r="AI41" i="37"/>
  <c r="AI40" i="37"/>
  <c r="AI39" i="37"/>
  <c r="AI38" i="37"/>
  <c r="AI37" i="37"/>
  <c r="AI36" i="37"/>
  <c r="AI35" i="37"/>
  <c r="AI34" i="37"/>
  <c r="AI33" i="37"/>
  <c r="AI32" i="37"/>
  <c r="AI31" i="37"/>
  <c r="AI30" i="37"/>
  <c r="AI29" i="37"/>
  <c r="AI28" i="37"/>
  <c r="AI27" i="37"/>
  <c r="AI26" i="37"/>
  <c r="AI25" i="37"/>
  <c r="AI24" i="37"/>
  <c r="AI23" i="37"/>
  <c r="AI22" i="37"/>
  <c r="AI21" i="37"/>
  <c r="AI20" i="37"/>
  <c r="AI19" i="37"/>
  <c r="AI18" i="37"/>
  <c r="AI17" i="37"/>
  <c r="AI16" i="37"/>
  <c r="AI15" i="37"/>
  <c r="AI14" i="37"/>
  <c r="AI13" i="37"/>
  <c r="AI12" i="37"/>
  <c r="AI11" i="37"/>
  <c r="AI10" i="37"/>
  <c r="AI9" i="37"/>
  <c r="AI8" i="37"/>
  <c r="AI7" i="37"/>
  <c r="AI6" i="37"/>
  <c r="A20" i="36" s="1"/>
  <c r="AI5" i="37"/>
  <c r="AI4" i="37"/>
  <c r="AI3" i="37"/>
  <c r="A17" i="36" s="1"/>
  <c r="AI2" i="37"/>
  <c r="A16" i="42" l="1"/>
  <c r="A56" i="41"/>
  <c r="A24" i="42"/>
  <c r="A36" i="41"/>
  <c r="A28" i="42"/>
  <c r="A52" i="41"/>
  <c r="A32" i="42"/>
  <c r="A38" i="41"/>
  <c r="A36" i="42"/>
  <c r="A63" i="41"/>
  <c r="A40" i="42"/>
  <c r="A27" i="41"/>
  <c r="A44" i="42"/>
  <c r="A59" i="41"/>
  <c r="A48" i="42"/>
  <c r="A25" i="41"/>
  <c r="A52" i="42"/>
  <c r="A49" i="41"/>
  <c r="A56" i="42"/>
  <c r="A17" i="41"/>
  <c r="A60" i="42"/>
  <c r="A34" i="41"/>
  <c r="A64" i="42"/>
  <c r="A70" i="41"/>
  <c r="A68" i="42"/>
  <c r="A72" i="41"/>
  <c r="A72" i="42"/>
  <c r="A19" i="41"/>
  <c r="A21" i="42"/>
  <c r="A28" i="41"/>
  <c r="A29" i="42"/>
  <c r="A67" i="41"/>
  <c r="A33" i="42"/>
  <c r="A18" i="41"/>
  <c r="A37" i="42"/>
  <c r="A54" i="41"/>
  <c r="A41" i="42"/>
  <c r="A35" i="41"/>
  <c r="A45" i="42"/>
  <c r="A55" i="41"/>
  <c r="A49" i="42"/>
  <c r="A37" i="41"/>
  <c r="A65" i="42"/>
  <c r="A71" i="41"/>
  <c r="A18" i="42"/>
  <c r="A44" i="41"/>
  <c r="A22" i="42"/>
  <c r="A40" i="41"/>
  <c r="A26" i="42"/>
  <c r="A32" i="41"/>
  <c r="A30" i="42"/>
  <c r="A30" i="41"/>
  <c r="A34" i="42"/>
  <c r="A50" i="41"/>
  <c r="A38" i="42"/>
  <c r="A68" i="41"/>
  <c r="A42" i="42"/>
  <c r="A43" i="41"/>
  <c r="A46" i="42"/>
  <c r="A21" i="41"/>
  <c r="A50" i="42"/>
  <c r="A53" i="41"/>
  <c r="A54" i="42"/>
  <c r="A45" i="41"/>
  <c r="A58" i="42"/>
  <c r="A60" i="41"/>
  <c r="A62" i="42"/>
  <c r="A42" i="41"/>
  <c r="A66" i="42"/>
  <c r="A46" i="41"/>
  <c r="A70" i="42"/>
  <c r="A73" i="41"/>
  <c r="A74" i="42"/>
  <c r="A75" i="41"/>
  <c r="A25" i="42"/>
  <c r="A24" i="41"/>
  <c r="A53" i="42"/>
  <c r="A66" i="41"/>
  <c r="A57" i="42"/>
  <c r="A57" i="41"/>
  <c r="A61" i="42"/>
  <c r="A22" i="41"/>
  <c r="A69" i="42"/>
  <c r="A51" i="41"/>
  <c r="A73" i="42"/>
  <c r="A31" i="41"/>
  <c r="A19" i="42"/>
  <c r="A48" i="41"/>
  <c r="A23" i="42"/>
  <c r="A65" i="41"/>
  <c r="A27" i="42"/>
  <c r="A20" i="41"/>
  <c r="A31" i="42"/>
  <c r="A61" i="41"/>
  <c r="A35" i="42"/>
  <c r="A62" i="41"/>
  <c r="A39" i="42"/>
  <c r="A23" i="41"/>
  <c r="A43" i="42"/>
  <c r="A47" i="41"/>
  <c r="A47" i="42"/>
  <c r="A41" i="41"/>
  <c r="A51" i="42"/>
  <c r="A33" i="41"/>
  <c r="A55" i="42"/>
  <c r="A29" i="41"/>
  <c r="A59" i="42"/>
  <c r="A69" i="41"/>
  <c r="A63" i="42"/>
  <c r="A26" i="41"/>
  <c r="A67" i="42"/>
  <c r="A58" i="41"/>
  <c r="A71" i="42"/>
  <c r="A74" i="41"/>
  <c r="A75" i="42"/>
  <c r="A39" i="41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19" i="36"/>
  <c r="A18" i="36"/>
  <c r="A16" i="36"/>
  <c r="AI66" i="36"/>
  <c r="AJ66" i="36"/>
  <c r="AK66" i="36"/>
  <c r="AI67" i="36"/>
  <c r="AJ67" i="36"/>
  <c r="AK67" i="36"/>
  <c r="AI68" i="36"/>
  <c r="AJ68" i="36"/>
  <c r="AK68" i="36"/>
  <c r="AI69" i="36"/>
  <c r="AJ69" i="36"/>
  <c r="AK69" i="36"/>
  <c r="AI70" i="36"/>
  <c r="AJ70" i="36"/>
  <c r="AK70" i="36"/>
  <c r="AI71" i="36"/>
  <c r="AJ71" i="36"/>
  <c r="AK71" i="36"/>
  <c r="AI72" i="36"/>
  <c r="AJ72" i="36"/>
  <c r="AK72" i="36"/>
  <c r="AI73" i="36"/>
  <c r="AJ73" i="36"/>
  <c r="AK73" i="36"/>
  <c r="AI74" i="36"/>
  <c r="AJ74" i="36"/>
  <c r="AK74" i="36"/>
  <c r="AI75" i="36"/>
  <c r="AJ75" i="36"/>
  <c r="AK75" i="36"/>
  <c r="AK65" i="36"/>
  <c r="AJ65" i="36"/>
  <c r="AI65" i="36"/>
  <c r="AK64" i="36"/>
  <c r="AJ64" i="36"/>
  <c r="AI64" i="36"/>
  <c r="AK63" i="36"/>
  <c r="AJ63" i="36"/>
  <c r="AI63" i="36"/>
  <c r="AK62" i="36"/>
  <c r="AJ62" i="36"/>
  <c r="AI62" i="36"/>
  <c r="AK61" i="36"/>
  <c r="AJ61" i="36"/>
  <c r="AI61" i="36"/>
  <c r="AK60" i="36"/>
  <c r="AJ60" i="36"/>
  <c r="AI60" i="36"/>
  <c r="AK59" i="36"/>
  <c r="AJ59" i="36"/>
  <c r="AI59" i="36"/>
  <c r="AK58" i="36"/>
  <c r="AJ58" i="36"/>
  <c r="AI58" i="36"/>
  <c r="AK57" i="36"/>
  <c r="AJ57" i="36"/>
  <c r="AI57" i="36"/>
  <c r="AK56" i="36"/>
  <c r="AJ56" i="36"/>
  <c r="AI56" i="36"/>
  <c r="AK55" i="36"/>
  <c r="AJ55" i="36"/>
  <c r="AI55" i="36"/>
  <c r="AK54" i="36"/>
  <c r="AJ54" i="36"/>
  <c r="AI54" i="36"/>
  <c r="AK53" i="36"/>
  <c r="AJ53" i="36"/>
  <c r="AI53" i="36"/>
  <c r="AK52" i="36"/>
  <c r="AJ52" i="36"/>
  <c r="AI52" i="36"/>
  <c r="AK51" i="36"/>
  <c r="AJ51" i="36"/>
  <c r="AI51" i="36"/>
  <c r="AK50" i="36"/>
  <c r="AJ50" i="36"/>
  <c r="AI50" i="36"/>
  <c r="AK49" i="36"/>
  <c r="AJ49" i="36"/>
  <c r="AI49" i="36"/>
  <c r="AK48" i="36"/>
  <c r="AJ48" i="36"/>
  <c r="AI48" i="36"/>
  <c r="AK47" i="36"/>
  <c r="AJ47" i="36"/>
  <c r="AI47" i="36"/>
  <c r="AK46" i="36"/>
  <c r="AJ46" i="36"/>
  <c r="AI46" i="36"/>
  <c r="AK45" i="36"/>
  <c r="AJ45" i="36"/>
  <c r="AI45" i="36"/>
  <c r="AK44" i="36"/>
  <c r="AJ44" i="36"/>
  <c r="AI44" i="36"/>
  <c r="AK43" i="36"/>
  <c r="AJ43" i="36"/>
  <c r="AI43" i="36"/>
  <c r="AK42" i="36"/>
  <c r="AJ42" i="36"/>
  <c r="AI42" i="36"/>
  <c r="AK41" i="36"/>
  <c r="AJ41" i="36"/>
  <c r="AI41" i="36"/>
  <c r="AK40" i="36"/>
  <c r="AJ40" i="36"/>
  <c r="AI40" i="36"/>
  <c r="AK39" i="36"/>
  <c r="AJ39" i="36"/>
  <c r="AI39" i="36"/>
  <c r="AK38" i="36"/>
  <c r="AJ38" i="36"/>
  <c r="AI38" i="36"/>
  <c r="AK37" i="36"/>
  <c r="AJ37" i="36"/>
  <c r="AI37" i="36"/>
  <c r="AK36" i="36"/>
  <c r="AJ36" i="36"/>
  <c r="AI36" i="36"/>
  <c r="AK35" i="36"/>
  <c r="AJ35" i="36"/>
  <c r="AI35" i="36"/>
  <c r="AK34" i="36"/>
  <c r="AJ34" i="36"/>
  <c r="AI34" i="36"/>
  <c r="AK33" i="36"/>
  <c r="AJ33" i="36"/>
  <c r="AI33" i="36"/>
  <c r="AK32" i="36"/>
  <c r="AJ32" i="36"/>
  <c r="AI32" i="36"/>
  <c r="AK31" i="36"/>
  <c r="AJ31" i="36"/>
  <c r="AI31" i="36"/>
  <c r="AK30" i="36"/>
  <c r="AJ30" i="36"/>
  <c r="AI30" i="36"/>
  <c r="AK29" i="36"/>
  <c r="AJ29" i="36"/>
  <c r="AI29" i="36"/>
  <c r="AK28" i="36"/>
  <c r="AJ28" i="36"/>
  <c r="AI28" i="36"/>
  <c r="AK27" i="36"/>
  <c r="AJ27" i="36"/>
  <c r="AI27" i="36"/>
  <c r="AK26" i="36"/>
  <c r="AJ26" i="36"/>
  <c r="AI26" i="36"/>
  <c r="AK25" i="36"/>
  <c r="AJ25" i="36"/>
  <c r="AI25" i="36"/>
  <c r="AK24" i="36"/>
  <c r="AJ24" i="36"/>
  <c r="AI24" i="36"/>
  <c r="AK23" i="36"/>
  <c r="AJ23" i="36"/>
  <c r="AI23" i="36"/>
  <c r="AK22" i="36"/>
  <c r="AJ22" i="36"/>
  <c r="AI22" i="36"/>
  <c r="AK21" i="36"/>
  <c r="AJ21" i="36"/>
  <c r="AI21" i="36"/>
  <c r="AK20" i="36"/>
  <c r="AJ20" i="36"/>
  <c r="AI20" i="36"/>
  <c r="AK19" i="36"/>
  <c r="AJ19" i="36"/>
  <c r="AI19" i="36"/>
  <c r="AK18" i="36"/>
  <c r="AJ18" i="36"/>
  <c r="AI18" i="36"/>
  <c r="AK17" i="36"/>
  <c r="AJ17" i="36"/>
  <c r="AK16" i="36"/>
  <c r="AJ16" i="36"/>
  <c r="C12" i="36"/>
  <c r="C11" i="36"/>
  <c r="C10" i="36"/>
  <c r="AV21" i="36" l="1"/>
  <c r="AV25" i="36"/>
  <c r="AV66" i="36"/>
  <c r="AV20" i="36"/>
  <c r="AV28" i="36"/>
  <c r="AV36" i="36"/>
  <c r="AV40" i="36"/>
  <c r="AV44" i="36"/>
  <c r="AV48" i="36"/>
  <c r="AV52" i="36"/>
  <c r="AV60" i="36"/>
  <c r="AV64" i="36"/>
  <c r="AV71" i="36"/>
  <c r="AV67" i="36"/>
  <c r="AV43" i="36"/>
  <c r="AV47" i="36"/>
  <c r="AV51" i="36"/>
  <c r="AV55" i="36"/>
  <c r="AV59" i="36"/>
  <c r="AV63" i="36"/>
  <c r="AV16" i="36"/>
  <c r="AV29" i="36"/>
  <c r="AV37" i="36"/>
  <c r="AV68" i="36"/>
  <c r="AV26" i="36"/>
  <c r="AV30" i="36"/>
  <c r="AV34" i="36"/>
  <c r="AV38" i="36"/>
  <c r="AV42" i="36"/>
  <c r="AV50" i="36"/>
  <c r="AV54" i="36"/>
  <c r="AV58" i="36"/>
  <c r="AV62" i="36"/>
  <c r="AV73" i="36"/>
  <c r="AV69" i="36"/>
  <c r="AV18" i="36"/>
  <c r="AV22" i="36"/>
  <c r="AV19" i="36"/>
  <c r="AV23" i="36"/>
  <c r="AV31" i="36"/>
  <c r="AV35" i="36"/>
  <c r="AV41" i="36"/>
  <c r="AV45" i="36"/>
  <c r="AV53" i="36"/>
  <c r="AV57" i="36"/>
  <c r="AV65" i="36"/>
  <c r="AV74" i="36"/>
  <c r="AV70" i="36"/>
  <c r="AV75" i="36"/>
  <c r="AV72" i="36"/>
  <c r="AV61" i="36"/>
  <c r="AV56" i="36"/>
  <c r="AV49" i="36"/>
  <c r="AV46" i="36"/>
  <c r="AV39" i="36"/>
  <c r="AV33" i="36"/>
  <c r="AV32" i="36"/>
  <c r="AV27" i="36"/>
  <c r="AV24" i="36"/>
  <c r="AV17" i="36"/>
  <c r="F27" i="22" l="1"/>
  <c r="A27" i="22"/>
  <c r="B27" i="22" s="1"/>
  <c r="F20" i="22"/>
  <c r="A20" i="22"/>
  <c r="B20" i="22" s="1"/>
  <c r="A13" i="22"/>
  <c r="B13" i="22" s="1"/>
  <c r="C27" i="22" l="1"/>
  <c r="E27" i="22" s="1"/>
  <c r="C20" i="22"/>
  <c r="E20" i="22" s="1"/>
  <c r="F6" i="22"/>
  <c r="F36" i="22" l="1"/>
  <c r="D27" i="22"/>
  <c r="D34" i="22" s="1"/>
  <c r="D20" i="22"/>
  <c r="C48" i="9"/>
  <c r="B48" i="9"/>
  <c r="C47" i="9"/>
  <c r="B47" i="9"/>
  <c r="C46" i="9"/>
  <c r="B46" i="9"/>
  <c r="C45" i="9"/>
  <c r="B45" i="9"/>
  <c r="C44" i="9"/>
  <c r="B44" i="9"/>
  <c r="B43" i="9"/>
  <c r="C42" i="9"/>
  <c r="B42" i="9"/>
  <c r="C41" i="9"/>
  <c r="B41" i="9"/>
  <c r="C40" i="9"/>
  <c r="B40" i="9"/>
  <c r="C39" i="9"/>
  <c r="B39" i="9"/>
  <c r="E38" i="9"/>
  <c r="C38" i="9"/>
  <c r="B38" i="9"/>
  <c r="B34" i="22" l="1"/>
  <c r="D36" i="22"/>
  <c r="B36" i="22" s="1"/>
  <c r="D37" i="22"/>
  <c r="D33" i="22"/>
  <c r="G57" i="2"/>
  <c r="F57" i="2"/>
  <c r="D57" i="2"/>
  <c r="B57" i="2"/>
  <c r="G56" i="2"/>
  <c r="F56" i="2"/>
  <c r="D56" i="2"/>
  <c r="B56" i="2"/>
  <c r="G55" i="2"/>
  <c r="F55" i="2"/>
  <c r="D55" i="2"/>
  <c r="B55" i="2"/>
  <c r="G54" i="2"/>
  <c r="F54" i="2"/>
  <c r="D54" i="2"/>
  <c r="G53" i="2"/>
  <c r="F53" i="2"/>
  <c r="D53" i="2"/>
  <c r="G52" i="2"/>
  <c r="F52" i="2"/>
  <c r="G51" i="2"/>
  <c r="F51" i="2"/>
  <c r="D51" i="2"/>
  <c r="G50" i="2"/>
  <c r="F50" i="2"/>
  <c r="D50" i="2"/>
  <c r="G49" i="2"/>
  <c r="F49" i="2"/>
  <c r="D49" i="2"/>
  <c r="G48" i="2"/>
  <c r="F48" i="2"/>
  <c r="B54" i="2"/>
  <c r="B53" i="2"/>
  <c r="B52" i="2"/>
  <c r="B51" i="2"/>
  <c r="B50" i="2"/>
  <c r="B49" i="2"/>
  <c r="B48" i="2"/>
  <c r="D47" i="2"/>
  <c r="B47" i="2"/>
  <c r="B33" i="22" l="1"/>
  <c r="B37" i="22"/>
  <c r="F13" i="22"/>
  <c r="K34" i="22"/>
  <c r="A49" i="2"/>
  <c r="C13" i="22" l="1"/>
  <c r="E13" i="22" s="1"/>
  <c r="F42" i="22" l="1"/>
  <c r="B103" i="22" s="1"/>
  <c r="D13" i="22"/>
  <c r="D35" i="22" s="1"/>
  <c r="C20" i="9"/>
  <c r="C18" i="9"/>
  <c r="C15" i="9"/>
  <c r="B35" i="22" l="1"/>
  <c r="D44" i="22"/>
  <c r="B44" i="22" s="1"/>
  <c r="D43" i="22"/>
  <c r="D42" i="22"/>
  <c r="B42" i="22" s="1"/>
  <c r="D41" i="22"/>
  <c r="D40" i="22"/>
  <c r="D47" i="22"/>
  <c r="B47" i="22" s="1"/>
  <c r="B99" i="22" l="1"/>
  <c r="B40" i="22"/>
  <c r="B100" i="22"/>
  <c r="B43" i="22"/>
  <c r="B102" i="22"/>
  <c r="B41" i="22"/>
  <c r="B101" i="22"/>
  <c r="C12" i="2"/>
  <c r="C13" i="2"/>
  <c r="C14" i="2"/>
  <c r="B1" i="22" l="1"/>
  <c r="C31" i="9" l="1"/>
  <c r="H6" i="1"/>
  <c r="B13" i="2" l="1"/>
  <c r="B12" i="2"/>
  <c r="B11" i="2"/>
  <c r="G46" i="2"/>
  <c r="F46" i="2"/>
  <c r="B46" i="2"/>
  <c r="C11" i="2" l="1"/>
  <c r="A47" i="2"/>
  <c r="C10" i="9" l="1"/>
  <c r="C11" i="9"/>
  <c r="C12" i="9" l="1"/>
  <c r="C1" i="2" l="1"/>
  <c r="A7" i="1" l="1"/>
  <c r="A48" i="2" l="1"/>
  <c r="C1" i="9"/>
</calcChain>
</file>

<file path=xl/comments1.xml><?xml version="1.0" encoding="utf-8"?>
<comments xmlns="http://schemas.openxmlformats.org/spreadsheetml/2006/main">
  <authors>
    <author>Rob Duncan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 xml:space="preserve">Indiviual (Date):
</t>
        </r>
        <r>
          <rPr>
            <sz val="9"/>
            <color indexed="81"/>
            <rFont val="Tahoma"/>
            <family val="2"/>
          </rPr>
          <t>•Make comments as you see fit ...</t>
        </r>
      </text>
    </comment>
  </commentList>
</comments>
</file>

<file path=xl/sharedStrings.xml><?xml version="1.0" encoding="utf-8"?>
<sst xmlns="http://schemas.openxmlformats.org/spreadsheetml/2006/main" count="2054" uniqueCount="770">
  <si>
    <t>Adjuvant</t>
  </si>
  <si>
    <t>-</t>
  </si>
  <si>
    <t xml:space="preserve"> </t>
  </si>
  <si>
    <t>Project:</t>
  </si>
  <si>
    <t>Number of</t>
  </si>
  <si>
    <t>SWATH</t>
  </si>
  <si>
    <t>VOLUME</t>
  </si>
  <si>
    <t>L/min</t>
  </si>
  <si>
    <t>Nozzles</t>
  </si>
  <si>
    <t>m</t>
  </si>
  <si>
    <t>km/hr</t>
  </si>
  <si>
    <t>L/ha</t>
  </si>
  <si>
    <t>ha</t>
  </si>
  <si>
    <t>mls/trt</t>
  </si>
  <si>
    <t xml:space="preserve"> mls/trt</t>
  </si>
  <si>
    <t xml:space="preserve"> -</t>
  </si>
  <si>
    <t xml:space="preserve">Finish </t>
  </si>
  <si>
    <t>Product</t>
  </si>
  <si>
    <t>Treatments</t>
  </si>
  <si>
    <t>Trial</t>
  </si>
  <si>
    <t>District</t>
  </si>
  <si>
    <t>Property</t>
  </si>
  <si>
    <t>Paddock</t>
  </si>
  <si>
    <t>Soil Type</t>
  </si>
  <si>
    <t>Date</t>
  </si>
  <si>
    <t>Treat no.</t>
  </si>
  <si>
    <t>Trt No.</t>
  </si>
  <si>
    <t>No. of Trials:</t>
  </si>
  <si>
    <t>Location of Trials:</t>
  </si>
  <si>
    <t>Treatment</t>
  </si>
  <si>
    <t xml:space="preserve">Agronomist </t>
  </si>
  <si>
    <t xml:space="preserve">Agronomist phone </t>
  </si>
  <si>
    <t xml:space="preserve">Product </t>
  </si>
  <si>
    <t>Timing</t>
  </si>
  <si>
    <t>P =</t>
  </si>
  <si>
    <t>LSD =</t>
  </si>
  <si>
    <t>Trial design:</t>
  </si>
  <si>
    <t>Plot size:</t>
  </si>
  <si>
    <t>Nozzles:</t>
  </si>
  <si>
    <t>Equipment:</t>
  </si>
  <si>
    <t>4m Quad-bike mounted boom</t>
  </si>
  <si>
    <t>Spray date(s)</t>
  </si>
  <si>
    <t>Field comments:</t>
  </si>
  <si>
    <t>Comments on completion of trial</t>
  </si>
  <si>
    <t>Trial interpretation:</t>
  </si>
  <si>
    <t>Questions arising:</t>
  </si>
  <si>
    <t>Comments after each assessment</t>
  </si>
  <si>
    <t>Review date:</t>
  </si>
  <si>
    <t>Address the trial aims and offer other insights into what happened.</t>
  </si>
  <si>
    <t>AIXR</t>
  </si>
  <si>
    <t>Run</t>
  </si>
  <si>
    <t>North</t>
  </si>
  <si>
    <t>East</t>
  </si>
  <si>
    <t>West</t>
  </si>
  <si>
    <t>South</t>
  </si>
  <si>
    <t>S</t>
  </si>
  <si>
    <t>E</t>
  </si>
  <si>
    <t>Start</t>
  </si>
  <si>
    <t>Leaf Surface Moisture:</t>
  </si>
  <si>
    <t>Spray Drying Time:</t>
  </si>
  <si>
    <t>Water Source/pH:</t>
  </si>
  <si>
    <t>Soil Moisture: Surface</t>
  </si>
  <si>
    <t>Soil Moisture: 5 cm</t>
  </si>
  <si>
    <t>Crop Stage</t>
  </si>
  <si>
    <t>Target Stage:</t>
  </si>
  <si>
    <t>Time</t>
  </si>
  <si>
    <t>Chemical Requirements:</t>
  </si>
  <si>
    <t>Relative Humidity</t>
  </si>
  <si>
    <t>Cloud Level</t>
  </si>
  <si>
    <t>Wind Direction</t>
  </si>
  <si>
    <t>Speed (km/hr):</t>
  </si>
  <si>
    <t>Volume (L/Ha):</t>
  </si>
  <si>
    <t>Application Number:</t>
  </si>
  <si>
    <t>a</t>
  </si>
  <si>
    <t>GPS Coordinates in Decimal Degrees (a):</t>
  </si>
  <si>
    <t>Trial Size</t>
  </si>
  <si>
    <t>Project</t>
  </si>
  <si>
    <t>Application Volume (L/Ha)</t>
  </si>
  <si>
    <t>Grower</t>
  </si>
  <si>
    <t>Treatment No</t>
  </si>
  <si>
    <t>Nozzle Pressure Gauge:</t>
  </si>
  <si>
    <t>Spray Timing</t>
  </si>
  <si>
    <t>Treatments:</t>
  </si>
  <si>
    <t>Reps:</t>
  </si>
  <si>
    <t>Target(s)</t>
  </si>
  <si>
    <t>Paddock History</t>
  </si>
  <si>
    <t>Design, Objectives, Assessments &amp; Comments</t>
  </si>
  <si>
    <t>Assessments</t>
  </si>
  <si>
    <t>Project Title</t>
  </si>
  <si>
    <t>Aims</t>
  </si>
  <si>
    <t>Design</t>
  </si>
  <si>
    <t>Plot Size</t>
  </si>
  <si>
    <t>Application Volume</t>
  </si>
  <si>
    <r>
      <t>Targets</t>
    </r>
    <r>
      <rPr>
        <sz val="11"/>
        <rFont val="Arial"/>
        <family val="2"/>
      </rPr>
      <t/>
    </r>
  </si>
  <si>
    <t>Area Needed</t>
  </si>
  <si>
    <r>
      <t>Timings</t>
    </r>
    <r>
      <rPr>
        <sz val="11"/>
        <rFont val="Arial"/>
        <family val="2"/>
      </rPr>
      <t/>
    </r>
  </si>
  <si>
    <t>Agronomic Management</t>
  </si>
  <si>
    <t>Reps</t>
  </si>
  <si>
    <t>Protocol ID</t>
  </si>
  <si>
    <t>Author</t>
  </si>
  <si>
    <t>Version &amp; Date</t>
  </si>
  <si>
    <t>Treatment No.</t>
  </si>
  <si>
    <t>Buffer Volume</t>
  </si>
  <si>
    <t>Plot volume</t>
  </si>
  <si>
    <t>Total Volume</t>
  </si>
  <si>
    <t>TOTAL OUTPUT</t>
  </si>
  <si>
    <t>Speed</t>
  </si>
  <si>
    <t>Plot Length</t>
  </si>
  <si>
    <t>SPRAY SETTINGS</t>
  </si>
  <si>
    <t>Type</t>
  </si>
  <si>
    <t>Size</t>
  </si>
  <si>
    <t>Output L/min</t>
  </si>
  <si>
    <t>NOZZLE SETTINGS</t>
  </si>
  <si>
    <t>Replicates</t>
  </si>
  <si>
    <t>TREATMENTS</t>
  </si>
  <si>
    <t>Product rate  (g or mL/ha)</t>
  </si>
  <si>
    <t>Water Required (mL)</t>
  </si>
  <si>
    <t>Pressure kPa</t>
  </si>
  <si>
    <t xml:space="preserve">Pump  </t>
  </si>
  <si>
    <t>Product Required     (g or mL)</t>
  </si>
  <si>
    <t xml:space="preserve">Actual Nozzle  </t>
  </si>
  <si>
    <t xml:space="preserve">Priming time  </t>
  </si>
  <si>
    <t>secs</t>
  </si>
  <si>
    <t>L</t>
  </si>
  <si>
    <t>Vol remaining</t>
  </si>
  <si>
    <t>Total Area</t>
  </si>
  <si>
    <t>Target population:</t>
  </si>
  <si>
    <t>Delta T</t>
  </si>
  <si>
    <t>Adjuvant rate %</t>
  </si>
  <si>
    <t>Adjuvant required (mL)</t>
  </si>
  <si>
    <t>Lawrie Price</t>
  </si>
  <si>
    <t>Rate (mL/ha)</t>
  </si>
  <si>
    <t>Notes</t>
  </si>
  <si>
    <t>Plot map</t>
  </si>
  <si>
    <t>Untreated</t>
  </si>
  <si>
    <t>T1</t>
  </si>
  <si>
    <t>mL/trial</t>
  </si>
  <si>
    <t>T2</t>
  </si>
  <si>
    <t>Plot</t>
  </si>
  <si>
    <t>T1 applied on:</t>
  </si>
  <si>
    <t>T2 applied on:</t>
  </si>
  <si>
    <t>T3 applied on:</t>
  </si>
  <si>
    <t>Active ingredient</t>
  </si>
  <si>
    <t>Trial:</t>
  </si>
  <si>
    <t>Property:</t>
  </si>
  <si>
    <t>Grower contact details</t>
  </si>
  <si>
    <t>District:</t>
  </si>
  <si>
    <t>Adjuvants</t>
  </si>
  <si>
    <t>Herbicide Rate        mL or g/Ha</t>
  </si>
  <si>
    <t>Rate (ml or g)/ha</t>
  </si>
  <si>
    <t>Randomized block</t>
  </si>
  <si>
    <t>Yield</t>
  </si>
  <si>
    <t>12 x 4 metres</t>
  </si>
  <si>
    <t>Sowing Date</t>
  </si>
  <si>
    <t>Crop spp.</t>
  </si>
  <si>
    <t>Variety</t>
  </si>
  <si>
    <t>Harvest Date</t>
  </si>
  <si>
    <t>Rowing Spacing (cm)</t>
  </si>
  <si>
    <t>Sowing Depth (mm)</t>
  </si>
  <si>
    <t>Paddock History:</t>
  </si>
  <si>
    <t>Sowing Date:</t>
  </si>
  <si>
    <t>Crop spp:</t>
  </si>
  <si>
    <t>Variety:</t>
  </si>
  <si>
    <t>Harvest Date:</t>
  </si>
  <si>
    <t>Rowing Spacing (cm):</t>
  </si>
  <si>
    <t>Sowing Depth (mm):</t>
  </si>
  <si>
    <t>Soil Type:</t>
  </si>
  <si>
    <t>Mungbeans</t>
  </si>
  <si>
    <t xml:space="preserve"> Timing</t>
  </si>
  <si>
    <t>Randomised block</t>
  </si>
  <si>
    <t>44 x 48 m</t>
  </si>
  <si>
    <t>RD x 2</t>
  </si>
  <si>
    <t>AM x 2</t>
  </si>
  <si>
    <t xml:space="preserve">To investigate spray timings for optimum effect. </t>
  </si>
  <si>
    <t>To gather data for industry permit/registration</t>
  </si>
  <si>
    <t>Nil</t>
  </si>
  <si>
    <t>Tilt</t>
  </si>
  <si>
    <t>“</t>
  </si>
  <si>
    <t>Amistar Xtra</t>
  </si>
  <si>
    <t>Adigor</t>
  </si>
  <si>
    <t>Tilt x 2</t>
  </si>
  <si>
    <t>250 x 2</t>
  </si>
  <si>
    <t>Amistar Xtra x 2</t>
  </si>
  <si>
    <t>200 x 2</t>
  </si>
  <si>
    <t>Tilt x 3</t>
  </si>
  <si>
    <t>250 x 3</t>
  </si>
  <si>
    <t xml:space="preserve">70 L/ha </t>
  </si>
  <si>
    <t>1 early , 1 late</t>
  </si>
  <si>
    <t>T1 = 1st sign of disease</t>
  </si>
  <si>
    <t>T2 = 2 - 3 weeks after T1</t>
  </si>
  <si>
    <t>T3 = 4 - 5 weeks after T1</t>
  </si>
  <si>
    <t>T1 &amp; T2</t>
  </si>
  <si>
    <t>T1, T2 &amp; T3</t>
  </si>
  <si>
    <t>Get farmer to manage herbicide &amp; insecticide sprays</t>
  </si>
  <si>
    <t>250g/L propiconazole</t>
  </si>
  <si>
    <t>200g/L azoxystrobin + 80 g/L cyproconazole</t>
  </si>
  <si>
    <t>"</t>
  </si>
  <si>
    <t>2% Adigor</t>
  </si>
  <si>
    <t>T3</t>
  </si>
  <si>
    <t>Timing of sprays may need to vary depending on when the disease 1st appears</t>
  </si>
  <si>
    <t>Adigor 2%</t>
  </si>
  <si>
    <t>9b</t>
  </si>
  <si>
    <t>8b</t>
  </si>
  <si>
    <t>7b</t>
  </si>
  <si>
    <t>10b</t>
  </si>
  <si>
    <t>11b</t>
  </si>
  <si>
    <t>11c</t>
  </si>
  <si>
    <t>Spin-flo</t>
  </si>
  <si>
    <t>Spin-flo x 2</t>
  </si>
  <si>
    <t>500 x 2</t>
  </si>
  <si>
    <t>500g/L carbendazim</t>
  </si>
  <si>
    <t>Spin Flo</t>
  </si>
  <si>
    <t>Active ingredient g/ha</t>
  </si>
  <si>
    <t>40 + 16</t>
  </si>
  <si>
    <t>62.5 x 2</t>
  </si>
  <si>
    <t>(40 + 16) x 2</t>
  </si>
  <si>
    <t>62.5 x 3</t>
  </si>
  <si>
    <t>Treatment means followed by the same letter are not significantly different at P = 0.05</t>
  </si>
  <si>
    <t>To investigate the disease control and yield impact from fungicide application on powdery mildew in Mungbean</t>
  </si>
  <si>
    <t>Score of disease severity (% of leaf area affected) at each application and 2WAT3</t>
  </si>
  <si>
    <t>Description of what parts of the plant are affected</t>
  </si>
  <si>
    <t>Visual estimate of crop effects (Biomass, discoloration, Crinkling) when apparent</t>
  </si>
  <si>
    <r>
      <t xml:space="preserve">Temperature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</si>
  <si>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Maximum Wind Speed km/hr</t>
  </si>
  <si>
    <t>Average Wind Speed km/hr</t>
  </si>
  <si>
    <t>Aims:</t>
  </si>
  <si>
    <t>Commercial paddock of var. "Crystal" mungbean. Ideally a paddock with certified planting seed</t>
  </si>
  <si>
    <t xml:space="preserve">Ist </t>
  </si>
  <si>
    <t>None of these products are currently registered for control of powdery mildew of Mungbean</t>
  </si>
  <si>
    <t>Fungicides for powdery mildew in Mungbean</t>
  </si>
  <si>
    <t>Cabrio</t>
  </si>
  <si>
    <t>Cabrio x 2</t>
  </si>
  <si>
    <t>Version 3: 30/10/2012</t>
  </si>
  <si>
    <t>125 x 2</t>
  </si>
  <si>
    <t>250 g/L pyraclostrobin</t>
  </si>
  <si>
    <t>6 &amp; 10</t>
  </si>
  <si>
    <t>2 &amp; 7</t>
  </si>
  <si>
    <t>5 &amp; 9</t>
  </si>
  <si>
    <t>3, 8, 11</t>
  </si>
  <si>
    <t>T2:  2 - 3 weeks after T1</t>
  </si>
  <si>
    <t>T1: 1st sign of disease</t>
  </si>
  <si>
    <t>T3:  4 - 5 weeks after T1</t>
  </si>
  <si>
    <t>4m</t>
  </si>
  <si>
    <t>Rep</t>
  </si>
  <si>
    <t>Treat</t>
  </si>
  <si>
    <t>Rep 4</t>
  </si>
  <si>
    <t>Rep 3</t>
  </si>
  <si>
    <t>Rep 2</t>
  </si>
  <si>
    <t>Rep 1</t>
  </si>
  <si>
    <t>AIXR110015</t>
  </si>
  <si>
    <t>300kpa</t>
  </si>
  <si>
    <t>70L/ha</t>
  </si>
  <si>
    <t>Pressure</t>
  </si>
  <si>
    <t>Volume</t>
  </si>
  <si>
    <r>
      <rPr>
        <b/>
        <sz val="10"/>
        <color theme="1"/>
        <rFont val="Calibri"/>
        <family val="2"/>
        <scheme val="minor"/>
      </rPr>
      <t>Rate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(mL/ha)</t>
    </r>
  </si>
  <si>
    <t>N</t>
  </si>
  <si>
    <t>x</t>
  </si>
  <si>
    <t>sp</t>
  </si>
  <si>
    <t>12m</t>
  </si>
  <si>
    <t>Crystal</t>
  </si>
  <si>
    <t>DAT1</t>
  </si>
  <si>
    <t>DAT2</t>
  </si>
  <si>
    <t>DAT3</t>
  </si>
  <si>
    <t>Assessment Date:</t>
  </si>
  <si>
    <t>T1                                           APPLICATION CONDITIONS</t>
  </si>
  <si>
    <t>Gunnedah Town</t>
  </si>
  <si>
    <t>Dry</t>
  </si>
  <si>
    <t>b</t>
  </si>
  <si>
    <t>c</t>
  </si>
  <si>
    <t>d</t>
  </si>
  <si>
    <t>GPS Coordinates in Decimal Degrees:</t>
  </si>
  <si>
    <t>T2                                          APPLICATION CONDITIONS</t>
  </si>
  <si>
    <t>% of plot affected by Adigor</t>
  </si>
  <si>
    <t>% of leaf area affected by Powdery Milldew (Leaves 1-10)</t>
  </si>
  <si>
    <t>Sample site 1</t>
  </si>
  <si>
    <t>Sample site 2</t>
  </si>
  <si>
    <t>Sample site 3</t>
  </si>
  <si>
    <t xml:space="preserve"> Leaves affected</t>
  </si>
  <si>
    <t>Severity</t>
  </si>
  <si>
    <t>Incidence</t>
  </si>
  <si>
    <t>% of leaves affected</t>
  </si>
  <si>
    <t>% of leaf area affected</t>
  </si>
  <si>
    <t>Number of infected leaves in Lower canopy (%)</t>
  </si>
  <si>
    <t>Number of infected leaves in Middle canopy (%)</t>
  </si>
  <si>
    <t>Number of infected leaves in Upper canopy (%)</t>
  </si>
  <si>
    <t>Sev</t>
  </si>
  <si>
    <t>Inc</t>
  </si>
  <si>
    <t>Low</t>
  </si>
  <si>
    <t>Mid</t>
  </si>
  <si>
    <t>Upp</t>
  </si>
  <si>
    <t>SevL</t>
  </si>
  <si>
    <t>SevS</t>
  </si>
  <si>
    <t>SevA</t>
  </si>
  <si>
    <t>IncL</t>
  </si>
  <si>
    <t>IncS</t>
  </si>
  <si>
    <t>IncA</t>
  </si>
  <si>
    <t>AM1305</t>
  </si>
  <si>
    <t>Goolhi</t>
  </si>
  <si>
    <t>Overdraft</t>
  </si>
  <si>
    <t>Derek Gunn:  02427003300</t>
  </si>
  <si>
    <t>Agronomist:</t>
  </si>
  <si>
    <t>S31.00246 E149.82507</t>
  </si>
  <si>
    <t>S31.00262 E149.82625</t>
  </si>
  <si>
    <t>S31.00240 E149.82635</t>
  </si>
  <si>
    <t>S31.00225 E149.82509</t>
  </si>
  <si>
    <t>Grower Ashliegh Lush</t>
  </si>
  <si>
    <t>T1 = 28/3/2013</t>
  </si>
  <si>
    <t>Date: 28/3/2013</t>
  </si>
  <si>
    <t>1.30am</t>
  </si>
  <si>
    <t>1.22pm</t>
  </si>
  <si>
    <t>42</t>
  </si>
  <si>
    <t>9.8</t>
  </si>
  <si>
    <t>5-15km/hr</t>
  </si>
  <si>
    <t>20km/hr</t>
  </si>
  <si>
    <t>N/W</t>
  </si>
  <si>
    <t>First sign of Disease</t>
  </si>
  <si>
    <t xml:space="preserve">2-5% leaf area affected on lower leaves (about 1/3 of sample sites where disease was obvious in lower canopy) </t>
  </si>
  <si>
    <t>Budding/very very early flowering (only spotted 1 flower)</t>
  </si>
  <si>
    <t>33cm ?</t>
  </si>
  <si>
    <t>Black</t>
  </si>
  <si>
    <t>wheat to Mungbeans</t>
  </si>
  <si>
    <t>total Sev</t>
  </si>
  <si>
    <t>Total Inc</t>
  </si>
  <si>
    <t>LowSev</t>
  </si>
  <si>
    <t>LowInc</t>
  </si>
  <si>
    <t>MidSev</t>
  </si>
  <si>
    <t>MidInc</t>
  </si>
  <si>
    <t>% of leaf area affected in Lower canopy</t>
  </si>
  <si>
    <t>% of leaf area affected in Middle canopy</t>
  </si>
  <si>
    <t>% of leaf area affected in upper canopy</t>
  </si>
  <si>
    <t>UppSev</t>
  </si>
  <si>
    <t>UppInc</t>
  </si>
  <si>
    <t>% of leaves affected in lower canopy</t>
  </si>
  <si>
    <t>% of leaves affected in Middle canopy</t>
  </si>
  <si>
    <t>% of leaves affected in Upper canopy</t>
  </si>
  <si>
    <t>site 1</t>
  </si>
  <si>
    <t>site2</t>
  </si>
  <si>
    <t>site3</t>
  </si>
  <si>
    <t>LwSevL</t>
  </si>
  <si>
    <t>LwSevS</t>
  </si>
  <si>
    <t>LwSevA</t>
  </si>
  <si>
    <t>LwIncL</t>
  </si>
  <si>
    <t>LwIncS</t>
  </si>
  <si>
    <t>LwIncA</t>
  </si>
  <si>
    <t>MdSev</t>
  </si>
  <si>
    <t>Lwsev</t>
  </si>
  <si>
    <t>MdSevL</t>
  </si>
  <si>
    <t>MdSevS</t>
  </si>
  <si>
    <t>MdSevA</t>
  </si>
  <si>
    <t>MdInc</t>
  </si>
  <si>
    <t>MdIncL</t>
  </si>
  <si>
    <t>MdIncS</t>
  </si>
  <si>
    <t>MdIncA</t>
  </si>
  <si>
    <t>UpSev</t>
  </si>
  <si>
    <t>UpSevL</t>
  </si>
  <si>
    <t>UpSevS</t>
  </si>
  <si>
    <t>UpSevA</t>
  </si>
  <si>
    <t>UpInc</t>
  </si>
  <si>
    <t>UpIncL</t>
  </si>
  <si>
    <t>UpIncS</t>
  </si>
  <si>
    <t>UpIncA</t>
  </si>
  <si>
    <t>Statistix 8.1                                            14/04/2013, 1:35:11 PM</t>
  </si>
  <si>
    <t xml:space="preserve">Randomized Complete Block AOV Table for SevL  </t>
  </si>
  <si>
    <t>Source   DF        SS        MS        F        P</t>
  </si>
  <si>
    <t>Rep       3    0.0275   0.00917</t>
  </si>
  <si>
    <t>Treat     5   12.3668   2.47336   114.98   0.0000</t>
  </si>
  <si>
    <t>Error    15    0.3227   0.02151</t>
  </si>
  <si>
    <t>Total    23   12.7170</t>
  </si>
  <si>
    <t>Grand Mean 0.6601    CV 22.22</t>
  </si>
  <si>
    <t>Tukey's 1 Degree of Freedom Test for Nonadditivity</t>
  </si>
  <si>
    <t>Source          DF        SS        MS       F        P</t>
  </si>
  <si>
    <t>Nonadditivity    1   0.02728   0.02728    1.29   0.2746</t>
  </si>
  <si>
    <t>Remainder       14   0.29539   0.02110</t>
  </si>
  <si>
    <t>Relative Efficiency, RCB 0.91</t>
  </si>
  <si>
    <t xml:space="preserve">Means of SevL for Treat  </t>
  </si>
  <si>
    <t>Treat    Mean</t>
  </si>
  <si>
    <t xml:space="preserve">    1  1.7717</t>
  </si>
  <si>
    <t xml:space="preserve">    2  1.4741</t>
  </si>
  <si>
    <t xml:space="preserve">    3  0.0805</t>
  </si>
  <si>
    <t xml:space="preserve">    4  0.0039</t>
  </si>
  <si>
    <t xml:space="preserve">    5  0.0078</t>
  </si>
  <si>
    <t xml:space="preserve">    6  0.6223</t>
  </si>
  <si>
    <t>Observations per Mean            4</t>
  </si>
  <si>
    <t>Standard Error of a Mean    0.0733</t>
  </si>
  <si>
    <t>Std Error (Diff of 2 Means) 0.1037</t>
  </si>
  <si>
    <t xml:space="preserve">Randomized Complete Block AOV Table for Inc  </t>
  </si>
  <si>
    <t>Source   DF        SS        MS       F        P</t>
  </si>
  <si>
    <t>Rep       3     384.3    128.11</t>
  </si>
  <si>
    <t>Treat     5   26123.5   5224.70   69.96   0.0000</t>
  </si>
  <si>
    <t>Error    15    1120.2     74.68</t>
  </si>
  <si>
    <t>Total    23   27628.0</t>
  </si>
  <si>
    <t>Grand Mean 32.000    CV 27.01</t>
  </si>
  <si>
    <t>Nonadditivity    1      0.39    0.3871    0.00   0.9455</t>
  </si>
  <si>
    <t>Remainder       14   1119.78   79.9843</t>
  </si>
  <si>
    <t>Relative Efficiency, RCB 1.07</t>
  </si>
  <si>
    <t xml:space="preserve">Means of Inc for Treat  </t>
  </si>
  <si>
    <t xml:space="preserve">    1  87.750</t>
  </si>
  <si>
    <t xml:space="preserve">    2  62.000</t>
  </si>
  <si>
    <t xml:space="preserve">    3   7.500</t>
  </si>
  <si>
    <t xml:space="preserve">    4   1.000</t>
  </si>
  <si>
    <t xml:space="preserve">    5   1.000</t>
  </si>
  <si>
    <t xml:space="preserve">    6  32.750</t>
  </si>
  <si>
    <t>Standard Error of a Mean    4.3208</t>
  </si>
  <si>
    <t>Std Error (Diff of 2 Means) 6.1106</t>
  </si>
  <si>
    <t xml:space="preserve">Randomized Complete Block AOV Table for Lwsev  </t>
  </si>
  <si>
    <t>Rep       3     69.46    23.153</t>
  </si>
  <si>
    <t>Treat     5   3247.88   649.575   29.68   0.0000</t>
  </si>
  <si>
    <t>Error    15    328.29    21.886</t>
  </si>
  <si>
    <t>Total    23   3645.63</t>
  </si>
  <si>
    <t>Grand Mean 8.6250    CV 54.24</t>
  </si>
  <si>
    <t>Nonadditivity    1   135.699   135.699    9.86   0.0072</t>
  </si>
  <si>
    <t>Remainder       14   192.593    13.757</t>
  </si>
  <si>
    <t>Relative Efficiency, RCB 0.99</t>
  </si>
  <si>
    <t xml:space="preserve">Means of Lwsev for Treat  </t>
  </si>
  <si>
    <t xml:space="preserve">    1  28.500</t>
  </si>
  <si>
    <t xml:space="preserve">    2  21.000</t>
  </si>
  <si>
    <t xml:space="preserve">    3  0.0000</t>
  </si>
  <si>
    <t xml:space="preserve">    4  0.0000</t>
  </si>
  <si>
    <t xml:space="preserve">    5  0.0000</t>
  </si>
  <si>
    <t xml:space="preserve">    6  2.2500</t>
  </si>
  <si>
    <t>Standard Error of a Mean    2.3391</t>
  </si>
  <si>
    <t>Std Error (Diff of 2 Means) 3.3080</t>
  </si>
  <si>
    <t xml:space="preserve">Randomized Complete Block AOV Table for LowInc  </t>
  </si>
  <si>
    <t>Rep       3     87.50    29.167</t>
  </si>
  <si>
    <t>Treat     5   4314.33   862.867   52.19   0.0000</t>
  </si>
  <si>
    <t>Error    15    248.00    16.533</t>
  </si>
  <si>
    <t>Total    23   4649.83</t>
  </si>
  <si>
    <t>Grand Mean 15.417    CV 26.37</t>
  </si>
  <si>
    <t>Nonadditivity    1     1.572    1.5721    0.09   0.7694</t>
  </si>
  <si>
    <t>Remainder       14   246.428   17.6020</t>
  </si>
  <si>
    <t>Relative Efficiency, RCB 1.08</t>
  </si>
  <si>
    <t xml:space="preserve">Means of LowInc for Treat  </t>
  </si>
  <si>
    <t xml:space="preserve">    1  32.250</t>
  </si>
  <si>
    <t xml:space="preserve">    2  32.250</t>
  </si>
  <si>
    <t xml:space="preserve">    3   6.500</t>
  </si>
  <si>
    <t xml:space="preserve">    6  19.500</t>
  </si>
  <si>
    <t>Standard Error of a Mean    2.0331</t>
  </si>
  <si>
    <t>Std Error (Diff of 2 Means) 2.8752</t>
  </si>
  <si>
    <t>Statistix 8.1                                            14/04/2013, 1:35:39 PM</t>
  </si>
  <si>
    <t>LSD All-Pairwise Comparisons Test of SevL for Treat</t>
  </si>
  <si>
    <t>Alpha              0.05     Standard Error for Comparison  0.1037</t>
  </si>
  <si>
    <t>Critical T Value  2.131     Critical Value for Comparison  0.2211</t>
  </si>
  <si>
    <t>Error term used: Rep*Treat, 15 DF</t>
  </si>
  <si>
    <t>There are 4 groups (A, B, etc.) in which the means</t>
  </si>
  <si>
    <t>are not significantly different from one another.</t>
  </si>
  <si>
    <t>LSD All-Pairwise Comparisons Test of Inc for Treat</t>
  </si>
  <si>
    <t>Alpha              0.05     Standard Error for Comparison  6.1106</t>
  </si>
  <si>
    <t>Critical T Value  2.131     Critical Value for Comparison  13.024</t>
  </si>
  <si>
    <t>LSD All-Pairwise Comparisons Test of Lwsev for Treat</t>
  </si>
  <si>
    <t>Alpha              0.05     Standard Error for Comparison  3.3080</t>
  </si>
  <si>
    <t>Critical T Value  2.131     Critical Value for Comparison  7.0509</t>
  </si>
  <si>
    <t>There are 3 groups (A, B, etc.) in which the means</t>
  </si>
  <si>
    <t>LSD All-Pairwise Comparisons Test of LowInc for Treat</t>
  </si>
  <si>
    <t>Alpha              0.05     Standard Error for Comparison  2.8752</t>
  </si>
  <si>
    <t>Critical T Value  2.131     Critical Value for Comparison  6.1283</t>
  </si>
  <si>
    <t>Statistix 8.1                                            14/04/2013, 1:37:16 PM</t>
  </si>
  <si>
    <t xml:space="preserve">Randomized Complete Block AOV Table for MdSevA  </t>
  </si>
  <si>
    <t>Rep       3   0.01366   0.00455</t>
  </si>
  <si>
    <t>Treat     5   0.93604   0.18721   33.68   0.0000</t>
  </si>
  <si>
    <t>Error    15   0.08338   0.00556</t>
  </si>
  <si>
    <t>Total    23   1.03308</t>
  </si>
  <si>
    <t>Grand Mean 0.1599    CV 46.61</t>
  </si>
  <si>
    <t>Nonadditivity    1   0.03253   0.03253    8.96   0.0097</t>
  </si>
  <si>
    <t>Remainder       14   0.05085   0.00363</t>
  </si>
  <si>
    <t>Relative Efficiency, RCB 0.96</t>
  </si>
  <si>
    <t xml:space="preserve">Means of MdSevA for Treat  </t>
  </si>
  <si>
    <t xml:space="preserve">    1  0.5188</t>
  </si>
  <si>
    <t xml:space="preserve">    2  0.3284</t>
  </si>
  <si>
    <t xml:space="preserve">    3  0.0108</t>
  </si>
  <si>
    <t xml:space="preserve">    6  0.1017</t>
  </si>
  <si>
    <t>Standard Error of a Mean    0.0373</t>
  </si>
  <si>
    <t>Std Error (Diff of 2 Means) 0.0527</t>
  </si>
  <si>
    <t xml:space="preserve">Randomized Complete Block AOV Table for MdIncA  </t>
  </si>
  <si>
    <t>Rep       3   0.03377   0.01126</t>
  </si>
  <si>
    <t>Treat     5   1.50820   0.30164   55.09   0.0000</t>
  </si>
  <si>
    <t>Error    15   0.08213   0.00548</t>
  </si>
  <si>
    <t>Total    23   1.62410</t>
  </si>
  <si>
    <t>Grand Mean 0.2506    CV 29.52</t>
  </si>
  <si>
    <t>Nonadditivity    1   0.00001   0.00001    0.00   0.9681</t>
  </si>
  <si>
    <t>Remainder       14   0.08212   0.00587</t>
  </si>
  <si>
    <t>Relative Efficiency, RCB 1.12</t>
  </si>
  <si>
    <t xml:space="preserve">Means of MdIncA for Treat  </t>
  </si>
  <si>
    <t xml:space="preserve">    1  0.6155</t>
  </si>
  <si>
    <t xml:space="preserve">    2  0.5201</t>
  </si>
  <si>
    <t xml:space="preserve">    3  0.0484</t>
  </si>
  <si>
    <t xml:space="preserve">    6  0.3198</t>
  </si>
  <si>
    <t>Standard Error of a Mean    0.0370</t>
  </si>
  <si>
    <t>Std Error (Diff of 2 Means) 0.0523</t>
  </si>
  <si>
    <t xml:space="preserve">Randomized Complete Block AOV Table for UpSevA  </t>
  </si>
  <si>
    <t>Rep       3   0.00365   0.00122</t>
  </si>
  <si>
    <t>Treat     5   0.16185   0.03237   31.11   0.0000</t>
  </si>
  <si>
    <t>Error    15   0.01561   0.00104</t>
  </si>
  <si>
    <t>Total    23   0.18111</t>
  </si>
  <si>
    <t>Grand Mean 0.0536    CV 60.21</t>
  </si>
  <si>
    <t>Nonadditivity    1   0.00593   0.00593    8.58   0.0110</t>
  </si>
  <si>
    <t>Remainder       14   0.00968   0.00069</t>
  </si>
  <si>
    <t>Relative Efficiency, RCB 1.00</t>
  </si>
  <si>
    <t xml:space="preserve">Means of UpSevA for Treat  </t>
  </si>
  <si>
    <t xml:space="preserve">    1  0.2313</t>
  </si>
  <si>
    <t xml:space="preserve">    2  0.0534</t>
  </si>
  <si>
    <t xml:space="preserve">    6  0.0368</t>
  </si>
  <si>
    <t>Standard Error of a Mean    0.0161</t>
  </si>
  <si>
    <t>Std Error (Diff of 2 Means) 0.0228</t>
  </si>
  <si>
    <t xml:space="preserve">Randomized Complete Block AOV Table for UpInc  </t>
  </si>
  <si>
    <t>Rep       3     10.46     3.486</t>
  </si>
  <si>
    <t>Treat     5   1560.88   312.175   31.37   0.0000</t>
  </si>
  <si>
    <t>Error    15    149.29     9.953</t>
  </si>
  <si>
    <t>Total    23   1720.63</t>
  </si>
  <si>
    <t>Grand Mean 4.8750    CV 64.71</t>
  </si>
  <si>
    <t>Nonadditivity    1    42.492   42.4918    5.57   0.0333</t>
  </si>
  <si>
    <t>Remainder       14   106.800    7.6286</t>
  </si>
  <si>
    <t>Relative Efficiency, RCB 0.90</t>
  </si>
  <si>
    <t xml:space="preserve">Means of UpInc for Treat  </t>
  </si>
  <si>
    <t xml:space="preserve">    1  22.500</t>
  </si>
  <si>
    <t xml:space="preserve">    2  4.7500</t>
  </si>
  <si>
    <t xml:space="preserve">    6  2.0000</t>
  </si>
  <si>
    <t>Standard Error of a Mean    1.5774</t>
  </si>
  <si>
    <t>Std Error (Diff of 2 Means) 2.2308</t>
  </si>
  <si>
    <t>Statistix 8.1                                            14/04/2013, 1:37:47 PM</t>
  </si>
  <si>
    <t>LSD All-Pairwise Comparisons Test of MdSevA for Treat</t>
  </si>
  <si>
    <t>Alpha              0.05     Standard Error for Comparison  0.0527</t>
  </si>
  <si>
    <t>Critical T Value  2.131     Critical Value for Comparison  0.1124</t>
  </si>
  <si>
    <t>LSD All-Pairwise Comparisons Test of MdIncA for Treat</t>
  </si>
  <si>
    <t>Alpha              0.05     Standard Error for Comparison  0.0523</t>
  </si>
  <si>
    <t>Critical T Value  2.131     Critical Value for Comparison  0.1115</t>
  </si>
  <si>
    <t>LSD All-Pairwise Comparisons Test of UpSevA for Treat</t>
  </si>
  <si>
    <t>Alpha              0.05     Standard Error for Comparison  0.0228</t>
  </si>
  <si>
    <t>Critical T Value  2.131     Critical Value for Comparison  0.0486</t>
  </si>
  <si>
    <t>LSD All-Pairwise Comparisons Test of UpInc for Treat</t>
  </si>
  <si>
    <t>Alpha              0.05     Standard Error for Comparison  2.2308</t>
  </si>
  <si>
    <t>Critical T Value  2.131     Critical Value for Comparison  4.7548</t>
  </si>
  <si>
    <t>There are 2 groups (A and B) in which the means</t>
  </si>
  <si>
    <t>Total % of leaf area affected</t>
  </si>
  <si>
    <t>Total % of leaves affected</t>
  </si>
  <si>
    <t>% of leaf area affected in lower canopy</t>
  </si>
  <si>
    <t>% of leaf area affected in Upper canopy</t>
  </si>
  <si>
    <t>&lt;0.01</t>
  </si>
  <si>
    <t>log+1 transformation</t>
  </si>
  <si>
    <t>16 DAT1</t>
  </si>
  <si>
    <t>Powdery Mildew in Mungbeans</t>
  </si>
  <si>
    <t>Mean</t>
  </si>
  <si>
    <t>Homogeneous</t>
  </si>
  <si>
    <t>Groups</t>
  </si>
  <si>
    <t>A</t>
  </si>
  <si>
    <t>B</t>
  </si>
  <si>
    <t>D</t>
  </si>
  <si>
    <t>C</t>
  </si>
  <si>
    <t>BC</t>
  </si>
  <si>
    <t>P=</t>
  </si>
  <si>
    <t>LSD=</t>
  </si>
  <si>
    <t>Arcsin(sqrt(x/100)) transformation</t>
  </si>
  <si>
    <t>bc</t>
  </si>
  <si>
    <t>Rep 1 run 2 was control sprayed over with Spin flow at T2</t>
  </si>
  <si>
    <t>Rep 1 Run 5 was spare now control</t>
  </si>
  <si>
    <t>Date: 13/4/2013</t>
  </si>
  <si>
    <t>12.40pm</t>
  </si>
  <si>
    <t>26oC</t>
  </si>
  <si>
    <t>8.5</t>
  </si>
  <si>
    <t>2-3</t>
  </si>
  <si>
    <t>5</t>
  </si>
  <si>
    <t>NW</t>
  </si>
  <si>
    <t>1.30pm</t>
  </si>
  <si>
    <t>Early pod formation</t>
  </si>
  <si>
    <t>T2 = 13/4/2013</t>
  </si>
  <si>
    <t>Grower = Ashleigh Lush  0428272227</t>
  </si>
  <si>
    <t>Agronomist = Derek Gunn  0427003300</t>
  </si>
  <si>
    <t>T3                                         APPLICATION CONDITIONS</t>
  </si>
  <si>
    <t>Date: 27/4/2013</t>
  </si>
  <si>
    <t>Yield kg/plot</t>
  </si>
  <si>
    <t>Yield Kg/ha</t>
  </si>
  <si>
    <t>Harvest area = 1.8 x 10m</t>
  </si>
  <si>
    <t>Statistix 8.1                                            22/06/2013, 3:27:41 PM</t>
  </si>
  <si>
    <t xml:space="preserve">Randomized Complete Block AOV Table for Yield~01  </t>
  </si>
  <si>
    <t>Source   DF       SS        MS      F        P</t>
  </si>
  <si>
    <t>Rep       3    83040   27680.1</t>
  </si>
  <si>
    <t>Treat    10   127236   12723.6   1.06   0.4209</t>
  </si>
  <si>
    <t>Error    30   359899   11996.6</t>
  </si>
  <si>
    <t>Total    43   570175</t>
  </si>
  <si>
    <t>Grand Mean 654.04    CV 16.75</t>
  </si>
  <si>
    <t>Source          DF       SS        MS       F        P</t>
  </si>
  <si>
    <t>Nonadditivity    1    18278   18277.9    1.55   0.2229</t>
  </si>
  <si>
    <t>Remainder       29   341621   11780.0</t>
  </si>
  <si>
    <t>Relative Efficiency, RCB 1.09</t>
  </si>
  <si>
    <t xml:space="preserve">Means of Yield~01 for Treat  </t>
  </si>
  <si>
    <t>Treat    Mean     Treat    Mean</t>
  </si>
  <si>
    <t xml:space="preserve">    1  680.58         7  541.65</t>
  </si>
  <si>
    <t xml:space="preserve">    2  687.50         8  722.22</t>
  </si>
  <si>
    <t xml:space="preserve">    3  652.75         9  625.00</t>
  </si>
  <si>
    <t xml:space="preserve">    4  722.20        10  673.60</t>
  </si>
  <si>
    <t xml:space="preserve">    5  687.50        11  604.18</t>
  </si>
  <si>
    <t xml:space="preserve">    6  597.25     </t>
  </si>
  <si>
    <t>Standard Error of a Mean    54.765</t>
  </si>
  <si>
    <t>Std Error (Diff of 2 Means) 77.449</t>
  </si>
  <si>
    <t>Statistix 8.1                                            22/06/2013, 3:28:11 PM</t>
  </si>
  <si>
    <t>LSD All-Pairwise Comparisons Test of Yield~01 for Treat</t>
  </si>
  <si>
    <t>Alpha              0.05     Standard Error for Comparison  77.449</t>
  </si>
  <si>
    <t>Critical T Value  2.042     Critical Value for Comparison  158.17</t>
  </si>
  <si>
    <t>Error term used: Rep*Treat, 30 DF</t>
  </si>
  <si>
    <t>Homogeneous Groups</t>
  </si>
  <si>
    <t>AB</t>
  </si>
  <si>
    <t>CV=</t>
  </si>
  <si>
    <t>NSD</t>
  </si>
  <si>
    <t>Yield (kg/ha)</t>
  </si>
  <si>
    <t>84DAT1, 68DAT2, 54DAT3</t>
  </si>
  <si>
    <t>Reps 1,3,4</t>
  </si>
  <si>
    <t>Statistix 8.1                                            27/06/2013, 1:27:34 PM</t>
  </si>
  <si>
    <t xml:space="preserve">Randomized Complete Block AOV Table for SevA  </t>
  </si>
  <si>
    <t>Rep       2   0.11005   0.05503</t>
  </si>
  <si>
    <t>Treat    10   6.27883   0.62788   13.96   0.0000</t>
  </si>
  <si>
    <t>Error    20   0.89960   0.04498</t>
  </si>
  <si>
    <t>Total    32   7.28849</t>
  </si>
  <si>
    <t>Grand Mean 0.5340    CV 39.72</t>
  </si>
  <si>
    <t>Nonadditivity    1   0.03526   0.03526    0.78   0.3896</t>
  </si>
  <si>
    <t>Remainder       19   0.86433   0.04549</t>
  </si>
  <si>
    <t>Relative Efficiency, RCB 1.01</t>
  </si>
  <si>
    <t xml:space="preserve">Means of SevA for Treat  </t>
  </si>
  <si>
    <t xml:space="preserve">    1  1.2884         7  0.9780</t>
  </si>
  <si>
    <t xml:space="preserve">    2  1.1497         8  0.3132</t>
  </si>
  <si>
    <t xml:space="preserve">    3  0.4410         9  0.0000</t>
  </si>
  <si>
    <t xml:space="preserve">    4  0.2602        10  0.2972</t>
  </si>
  <si>
    <t xml:space="preserve">    5  0.2684        11  0.0000</t>
  </si>
  <si>
    <t xml:space="preserve">    6  0.8780     </t>
  </si>
  <si>
    <t>Observations per Mean            3</t>
  </si>
  <si>
    <t>Standard Error of a Mean    0.1224</t>
  </si>
  <si>
    <t>Std Error (Diff of 2 Means) 0.1732</t>
  </si>
  <si>
    <t xml:space="preserve">Randomized Complete Block AOV Table for IncS  </t>
  </si>
  <si>
    <t>Source   DF        SS        MS      F        P</t>
  </si>
  <si>
    <t>Rep       2    16.774    8.3869</t>
  </si>
  <si>
    <t>Treat    10   372.607   37.2607   8.28   0.0000</t>
  </si>
  <si>
    <t>Error    20    90.054    4.5027</t>
  </si>
  <si>
    <t>Total    32   479.435</t>
  </si>
  <si>
    <t>Grand Mean 6.1501    CV 34.50</t>
  </si>
  <si>
    <t>Nonadditivity    1    1.1766   1.17661    0.25   0.6218</t>
  </si>
  <si>
    <t>Remainder       19   88.8777   4.67777</t>
  </si>
  <si>
    <t>Relative Efficiency, RCB 1.05</t>
  </si>
  <si>
    <t xml:space="preserve">Means of IncS for Treat  </t>
  </si>
  <si>
    <t xml:space="preserve">    1  10.025         7   9.442</t>
  </si>
  <si>
    <t xml:space="preserve">    2  10.025         8   3.623</t>
  </si>
  <si>
    <t xml:space="preserve">    3   7.029         9   0.707</t>
  </si>
  <si>
    <t xml:space="preserve">    4   4.832        10   5.920</t>
  </si>
  <si>
    <t xml:space="preserve">    5   5.377        11   0.707</t>
  </si>
  <si>
    <t xml:space="preserve">    6   9.963     </t>
  </si>
  <si>
    <t>Standard Error of a Mean    1.2251</t>
  </si>
  <si>
    <t>Std Error (Diff of 2 Means) 1.7326</t>
  </si>
  <si>
    <t>Rep       2    1235.6    617.81</t>
  </si>
  <si>
    <t>Treat    10   55836.2   5583.62   14.49   0.0000</t>
  </si>
  <si>
    <t>Error    20    7708.2    385.41</t>
  </si>
  <si>
    <t>Total    32   64780.1</t>
  </si>
  <si>
    <t>Grand Mean 40.455    CV 48.53</t>
  </si>
  <si>
    <t>Nonadditivity    1    219.93   219.930    0.56   0.4642</t>
  </si>
  <si>
    <t>Remainder       19   7488.30   394.121</t>
  </si>
  <si>
    <t>Relative Efficiency, RCB 1.04</t>
  </si>
  <si>
    <t xml:space="preserve">    1  100.00         7  95.200</t>
  </si>
  <si>
    <t xml:space="preserve">    2  100.00         8  33.333</t>
  </si>
  <si>
    <t xml:space="preserve">    3  13.133         9  0.0000</t>
  </si>
  <si>
    <t xml:space="preserve">    4  0.0000        10  17.200</t>
  </si>
  <si>
    <t xml:space="preserve">    5  9.4333        11  0.0000</t>
  </si>
  <si>
    <t xml:space="preserve">    6  76.700     </t>
  </si>
  <si>
    <t>Standard Error of a Mean    11.334</t>
  </si>
  <si>
    <t>Std Error (Diff of 2 Means) 16.029</t>
  </si>
  <si>
    <t>Rep       2    2186.4   1093.18</t>
  </si>
  <si>
    <t>Treat    10   59187.3   5918.73   8.80   0.0000</t>
  </si>
  <si>
    <t>Error    20   13452.8    672.64</t>
  </si>
  <si>
    <t>Total    32   74826.5</t>
  </si>
  <si>
    <t>Grand Mean 49.158    CV 52.76</t>
  </si>
  <si>
    <t>Nonadditivity    1      16.7    16.677    0.02   0.8796</t>
  </si>
  <si>
    <t>Remainder       19   13436.1   707.165</t>
  </si>
  <si>
    <t xml:space="preserve">    1  100.00         7  100.00</t>
  </si>
  <si>
    <t xml:space="preserve">    3  33.333         9  0.0000</t>
  </si>
  <si>
    <t xml:space="preserve">    4  0.0000        10  62.967</t>
  </si>
  <si>
    <t xml:space="preserve">    5  11.100        11  0.0000</t>
  </si>
  <si>
    <t xml:space="preserve">    6  100.00     </t>
  </si>
  <si>
    <t>Standard Error of a Mean    14.974</t>
  </si>
  <si>
    <t>Std Error (Diff of 2 Means) 21.176</t>
  </si>
  <si>
    <t>Rep       2   0.15730   0.07865</t>
  </si>
  <si>
    <t>Treat    10   7.71696   0.77170   13.59   0.0000</t>
  </si>
  <si>
    <t>Error    20   1.13536   0.05677</t>
  </si>
  <si>
    <t>Total    32   9.00962</t>
  </si>
  <si>
    <t>Grand Mean 0.5808    CV 41.03</t>
  </si>
  <si>
    <t>Nonadditivity    1   0.00098   0.00098    0.02   0.8992</t>
  </si>
  <si>
    <t>Remainder       19   1.13438   0.05970</t>
  </si>
  <si>
    <t>Relative Efficiency, RCB 1.02</t>
  </si>
  <si>
    <t xml:space="preserve">    1  1.4408         7  1.0908</t>
  </si>
  <si>
    <t xml:space="preserve">    2  1.2202         8  0.3068</t>
  </si>
  <si>
    <t xml:space="preserve">    3  0.5567         9  0.0000</t>
  </si>
  <si>
    <t xml:space="preserve">    4  0.1847        10  0.3298</t>
  </si>
  <si>
    <t xml:space="preserve">    5  0.3221        11  0.0000</t>
  </si>
  <si>
    <t xml:space="preserve">    6  0.9365     </t>
  </si>
  <si>
    <t>Standard Error of a Mean    0.1376</t>
  </si>
  <si>
    <t>Std Error (Diff of 2 Means) 0.1945</t>
  </si>
  <si>
    <t xml:space="preserve">Randomized Complete Block AOV Table for MdInc  </t>
  </si>
  <si>
    <t>Rep       2    2087.0   1043.50</t>
  </si>
  <si>
    <t>Treat    10   48727.6   4872.76   8.92   0.0000</t>
  </si>
  <si>
    <t>Error    20   10923.7    546.19</t>
  </si>
  <si>
    <t>Total    32   61738.3</t>
  </si>
  <si>
    <t>Grand Mean 55.555    CV 42.07</t>
  </si>
  <si>
    <t>Nonadditivity    1     234.4   234.400    0.42   0.5263</t>
  </si>
  <si>
    <t>Remainder       19   10689.3   562.595</t>
  </si>
  <si>
    <t>Relative Efficiency, RCB 1.06</t>
  </si>
  <si>
    <t xml:space="preserve">Means of MdInc for Treat  </t>
  </si>
  <si>
    <t xml:space="preserve">    3  70.367         9  0.0000</t>
  </si>
  <si>
    <t xml:space="preserve">    4  22.200        10  44.467</t>
  </si>
  <si>
    <t xml:space="preserve">    5  40.733        11  0.0000</t>
  </si>
  <si>
    <t>Standard Error of a Mean    13.493</t>
  </si>
  <si>
    <t>Std Error (Diff of 2 Means) 19.082</t>
  </si>
  <si>
    <t>Rep       2   0.10826   0.05413</t>
  </si>
  <si>
    <t>Treat    10   3.90309   0.39031   7.86   0.0001</t>
  </si>
  <si>
    <t>Error    20   0.99332   0.04967</t>
  </si>
  <si>
    <t>Total    32   5.00466</t>
  </si>
  <si>
    <t>Grand Mean 0.4138    CV 53.86</t>
  </si>
  <si>
    <t>Nonadditivity    1   0.06893   0.06893    1.42   0.2486</t>
  </si>
  <si>
    <t>Remainder       19   0.92439   0.04865</t>
  </si>
  <si>
    <t xml:space="preserve">    1  1.1083         7  0.6063</t>
  </si>
  <si>
    <t xml:space="preserve">    2  0.9002         8  0.2012</t>
  </si>
  <si>
    <t xml:space="preserve">    3  0.3305         9  0.0000</t>
  </si>
  <si>
    <t xml:space="preserve">    4  0.3685        10  0.2006</t>
  </si>
  <si>
    <t xml:space="preserve">    5  0.1912        11  0.0000</t>
  </si>
  <si>
    <t xml:space="preserve">    6  0.6451     </t>
  </si>
  <si>
    <t>Standard Error of a Mean    0.1287</t>
  </si>
  <si>
    <t>Std Error (Diff of 2 Means) 0.1820</t>
  </si>
  <si>
    <t>Rep       2    3985.0   1992.49</t>
  </si>
  <si>
    <t>Treat    10   40331.2   4033.12   7.01   0.0001</t>
  </si>
  <si>
    <t>Error    20   11505.5    575.27</t>
  </si>
  <si>
    <t>Total    32   55821.6</t>
  </si>
  <si>
    <t>Grand Mean 50.852    CV 47.17</t>
  </si>
  <si>
    <t>Nonadditivity    1      17.0    17.046    0.03   0.8684</t>
  </si>
  <si>
    <t>Remainder       19   11488.4   604.655</t>
  </si>
  <si>
    <t>Relative Efficiency, RCB 1.15</t>
  </si>
  <si>
    <t xml:space="preserve">    1  100.00         7  66.667</t>
  </si>
  <si>
    <t xml:space="preserve">    2  100.00         8  22.233</t>
  </si>
  <si>
    <t xml:space="preserve">    3  48.167         9  0.0000</t>
  </si>
  <si>
    <t xml:space="preserve">    4  48.167        10  37.067</t>
  </si>
  <si>
    <t xml:space="preserve">    5  40.767        11  0.0000</t>
  </si>
  <si>
    <t xml:space="preserve">    6  96.300     </t>
  </si>
  <si>
    <t>Standard Error of a Mean    13.848</t>
  </si>
  <si>
    <t>Std Error (Diff of 2 Means) 19.584</t>
  </si>
  <si>
    <t>Statistix 8.1                                            27/06/2013, 1:28:07 PM</t>
  </si>
  <si>
    <t>LSD All-Pairwise Comparisons Test of SevA for Treat</t>
  </si>
  <si>
    <t>Alpha              0.05     Standard Error for Comparison  0.1732</t>
  </si>
  <si>
    <t>Critical T Value  2.086     Critical Value for Comparison  0.3612</t>
  </si>
  <si>
    <t>Error term used: Rep*Treat, 20 DF</t>
  </si>
  <si>
    <t>LSD All-Pairwise Comparisons Test of IncS for Treat</t>
  </si>
  <si>
    <t>Alpha              0.05     Standard Error for Comparison  1.7326</t>
  </si>
  <si>
    <t>Critical T Value  2.086     Critical Value for Comparison  3.6141</t>
  </si>
  <si>
    <t>Alpha              0.05     Standard Error for Comparison  16.029</t>
  </si>
  <si>
    <t>Critical T Value  2.086     Critical Value for Comparison  33.437</t>
  </si>
  <si>
    <t>Alpha              0.05     Standard Error for Comparison  21.176</t>
  </si>
  <si>
    <t>Critical T Value  2.086     Critical Value for Comparison  44.173</t>
  </si>
  <si>
    <t>Alpha              0.05     Standard Error for Comparison  0.1945</t>
  </si>
  <si>
    <t>Critical T Value  2.086     Critical Value for Comparison  0.4058</t>
  </si>
  <si>
    <t>There are 5 groups (A, B, etc.) in which the means</t>
  </si>
  <si>
    <t>LSD All-Pairwise Comparisons Test of MdInc for Treat</t>
  </si>
  <si>
    <t>Alpha              0.05     Standard Error for Comparison  19.082</t>
  </si>
  <si>
    <t>Critical T Value  2.086     Critical Value for Comparison  39.804</t>
  </si>
  <si>
    <t>Alpha              0.05     Standard Error for Comparison  0.1820</t>
  </si>
  <si>
    <t>Critical T Value  2.086     Critical Value for Comparison  0.3796</t>
  </si>
  <si>
    <t>Alpha              0.05     Standard Error for Comparison  19.584</t>
  </si>
  <si>
    <t>Critical T Value  2.086     Critical Value for Comparison  40.851</t>
  </si>
  <si>
    <t>CD</t>
  </si>
  <si>
    <t>ABC</t>
  </si>
  <si>
    <t>DE</t>
  </si>
  <si>
    <t>BCD</t>
  </si>
  <si>
    <t>sqrt(x+0.5) transformation</t>
  </si>
  <si>
    <t>33 DAT1, 17 DAT2, 3 DAT3</t>
  </si>
  <si>
    <t>ab</t>
  </si>
  <si>
    <t>cd</t>
  </si>
  <si>
    <t>abc</t>
  </si>
  <si>
    <t>de</t>
  </si>
  <si>
    <t>e</t>
  </si>
  <si>
    <t>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</si>
</sst>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;;;"/>
    <numFmt numFmtId="165" formatCode="0.0"/>
    <numFmt numFmtId="166" formatCode="0.0000_)"/>
    <numFmt numFmtId="167" formatCode="0.0_)"/>
    <numFmt numFmtId="168" formatCode="0_)"/>
    <numFmt numFmtId="169" formatCode="#,##0.0"/>
    <numFmt numFmtId="170" formatCode="[$-F800]dddd\,\ mmmm\ dd\,\ yyyy"/>
    <numFmt numFmtId="171" formatCode="General_)"/>
    <numFmt numFmtId="172" formatCode="0.00000"/>
  </numFmts>
  <fonts count="7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Helv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i/>
      <sz val="9"/>
      <color rgb="FF0070C0"/>
      <name val="Arial"/>
      <family val="2"/>
    </font>
    <font>
      <sz val="8"/>
      <color rgb="FF0070C0"/>
      <name val="Arial"/>
      <family val="2"/>
    </font>
    <font>
      <i/>
      <sz val="8"/>
      <color rgb="FF0070C0"/>
      <name val="Arial"/>
      <family val="2"/>
    </font>
    <font>
      <sz val="10"/>
      <color theme="1"/>
      <name val="Arial"/>
      <family val="2"/>
    </font>
    <font>
      <i/>
      <sz val="12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b/>
      <sz val="11"/>
      <color indexed="8"/>
      <name val="Arial"/>
      <family val="2"/>
    </font>
    <font>
      <sz val="8"/>
      <color theme="1"/>
      <name val="Arial"/>
      <family val="2"/>
    </font>
    <font>
      <vertAlign val="superscript"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70C0"/>
      <name val="Arial"/>
      <family val="2"/>
    </font>
    <font>
      <i/>
      <u/>
      <sz val="10"/>
      <color rgb="FF0070C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rgb="FFFF0000"/>
      <name val="Arial"/>
      <family val="2"/>
    </font>
    <font>
      <sz val="7"/>
      <color theme="1"/>
      <name val="Arial"/>
      <family val="2"/>
    </font>
    <font>
      <i/>
      <sz val="12"/>
      <color indexed="8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sz val="11"/>
      <color rgb="FF7030A0"/>
      <name val="Arial"/>
      <family val="2"/>
    </font>
    <font>
      <i/>
      <sz val="11"/>
      <color indexed="8"/>
      <name val="Arial"/>
      <family val="2"/>
    </font>
    <font>
      <i/>
      <sz val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Amienne"/>
      <family val="5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i/>
      <sz val="12"/>
      <color theme="1"/>
      <name val="Amienne"/>
      <family val="5"/>
    </font>
    <font>
      <b/>
      <i/>
      <sz val="12"/>
      <color theme="1"/>
      <name val="Boopee"/>
    </font>
    <font>
      <b/>
      <i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6" fillId="0" borderId="0"/>
    <xf numFmtId="0" fontId="6" fillId="0" borderId="0"/>
    <xf numFmtId="171" fontId="12" fillId="0" borderId="0"/>
    <xf numFmtId="171" fontId="12" fillId="0" borderId="0" applyBorder="0"/>
    <xf numFmtId="171" fontId="13" fillId="0" borderId="0"/>
    <xf numFmtId="9" fontId="5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741">
    <xf numFmtId="0" fontId="0" fillId="0" borderId="0" xfId="0"/>
    <xf numFmtId="0" fontId="9" fillId="0" borderId="0" xfId="0" applyFont="1" applyBorder="1" applyAlignment="1"/>
    <xf numFmtId="0" fontId="6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168" fontId="8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/>
    <xf numFmtId="0" fontId="14" fillId="0" borderId="0" xfId="0" applyFont="1" applyFill="1" applyBorder="1"/>
    <xf numFmtId="0" fontId="20" fillId="0" borderId="0" xfId="0" applyFont="1" applyBorder="1" applyAlignment="1"/>
    <xf numFmtId="0" fontId="9" fillId="0" borderId="0" xfId="0" applyFont="1" applyBorder="1" applyAlignment="1">
      <alignment horizontal="right"/>
    </xf>
    <xf numFmtId="0" fontId="21" fillId="0" borderId="0" xfId="0" applyFont="1" applyBorder="1"/>
    <xf numFmtId="0" fontId="22" fillId="0" borderId="0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168" fontId="7" fillId="2" borderId="0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center"/>
    </xf>
    <xf numFmtId="0" fontId="20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21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26" fillId="0" borderId="0" xfId="0" applyFont="1" applyFill="1" applyBorder="1" applyAlignment="1">
      <alignment horizontal="left"/>
    </xf>
    <xf numFmtId="14" fontId="19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wrapText="1"/>
    </xf>
    <xf numFmtId="164" fontId="6" fillId="0" borderId="0" xfId="0" applyNumberFormat="1" applyFont="1" applyFill="1" applyBorder="1" applyAlignment="1" applyProtection="1">
      <protection locked="0"/>
    </xf>
    <xf numFmtId="164" fontId="6" fillId="0" borderId="0" xfId="0" applyNumberFormat="1" applyFont="1" applyFill="1" applyBorder="1" applyAlignment="1" applyProtection="1">
      <alignment horizontal="center"/>
      <protection locked="0"/>
    </xf>
    <xf numFmtId="165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fill"/>
      <protection locked="0"/>
    </xf>
    <xf numFmtId="0" fontId="5" fillId="0" borderId="2" xfId="0" applyFont="1" applyFill="1" applyBorder="1"/>
    <xf numFmtId="0" fontId="5" fillId="0" borderId="0" xfId="0" applyFont="1" applyFill="1"/>
    <xf numFmtId="0" fontId="18" fillId="0" borderId="4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1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/>
    <xf numFmtId="0" fontId="18" fillId="0" borderId="0" xfId="0" applyFont="1" applyFill="1" applyBorder="1" applyAlignment="1">
      <alignment vertical="center"/>
    </xf>
    <xf numFmtId="0" fontId="9" fillId="0" borderId="11" xfId="0" applyFont="1" applyFill="1" applyBorder="1" applyAlignment="1"/>
    <xf numFmtId="0" fontId="9" fillId="0" borderId="12" xfId="0" applyFont="1" applyFill="1" applyBorder="1" applyAlignment="1"/>
    <xf numFmtId="0" fontId="9" fillId="0" borderId="12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7" xfId="0" applyFont="1" applyFill="1" applyBorder="1"/>
    <xf numFmtId="0" fontId="18" fillId="0" borderId="0" xfId="0" applyFont="1" applyFill="1"/>
    <xf numFmtId="0" fontId="5" fillId="0" borderId="0" xfId="0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40" fillId="2" borderId="0" xfId="0" applyNumberFormat="1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>
      <alignment horizontal="right" wrapText="1"/>
    </xf>
    <xf numFmtId="171" fontId="14" fillId="0" borderId="0" xfId="3" applyFont="1" applyFill="1" applyBorder="1" applyAlignment="1">
      <alignment vertical="center"/>
    </xf>
    <xf numFmtId="171" fontId="14" fillId="0" borderId="0" xfId="3" applyFont="1" applyFill="1" applyBorder="1" applyAlignment="1">
      <alignment horizontal="center" vertical="center"/>
    </xf>
    <xf numFmtId="171" fontId="29" fillId="0" borderId="0" xfId="3" applyFont="1" applyFill="1" applyBorder="1" applyAlignment="1">
      <alignment horizontal="left" vertical="center"/>
    </xf>
    <xf numFmtId="171" fontId="43" fillId="0" borderId="0" xfId="3" applyFont="1" applyFill="1" applyBorder="1" applyAlignment="1">
      <alignment vertical="center"/>
    </xf>
    <xf numFmtId="15" fontId="16" fillId="0" borderId="0" xfId="4" applyNumberFormat="1" applyFont="1" applyFill="1" applyBorder="1" applyAlignment="1">
      <alignment horizontal="left" vertical="center"/>
    </xf>
    <xf numFmtId="171" fontId="14" fillId="0" borderId="5" xfId="3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71" fontId="12" fillId="0" borderId="0" xfId="3" applyFont="1" applyFill="1" applyBorder="1" applyAlignment="1">
      <alignment vertical="center"/>
    </xf>
    <xf numFmtId="171" fontId="39" fillId="0" borderId="0" xfId="3" applyFont="1" applyFill="1" applyBorder="1" applyAlignment="1">
      <alignment vertical="center"/>
    </xf>
    <xf numFmtId="0" fontId="4" fillId="0" borderId="0" xfId="0" applyFont="1" applyAlignment="1">
      <alignment wrapText="1"/>
    </xf>
    <xf numFmtId="0" fontId="1" fillId="0" borderId="17" xfId="0" applyFont="1" applyBorder="1" applyAlignment="1">
      <alignment horizontal="center" vertical="center"/>
    </xf>
    <xf numFmtId="171" fontId="14" fillId="0" borderId="7" xfId="3" applyFont="1" applyFill="1" applyBorder="1" applyAlignment="1">
      <alignment vertical="center"/>
    </xf>
    <xf numFmtId="171" fontId="14" fillId="0" borderId="8" xfId="3" applyFont="1" applyFill="1" applyBorder="1" applyAlignment="1">
      <alignment vertical="center"/>
    </xf>
    <xf numFmtId="171" fontId="26" fillId="0" borderId="0" xfId="4" applyFont="1" applyFill="1" applyBorder="1" applyAlignment="1">
      <alignment vertical="center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9" xfId="0" applyNumberFormat="1" applyFont="1" applyFill="1" applyBorder="1" applyAlignment="1" applyProtection="1">
      <protection locked="0"/>
    </xf>
    <xf numFmtId="0" fontId="8" fillId="0" borderId="1" xfId="0" applyNumberFormat="1" applyFont="1" applyFill="1" applyBorder="1" applyAlignment="1" applyProtection="1">
      <protection locked="0"/>
    </xf>
    <xf numFmtId="0" fontId="6" fillId="0" borderId="2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/>
      <protection locked="0"/>
    </xf>
    <xf numFmtId="0" fontId="6" fillId="0" borderId="5" xfId="0" applyNumberFormat="1" applyFont="1" applyFill="1" applyBorder="1" applyAlignment="1" applyProtection="1">
      <alignment horizontal="center"/>
      <protection locked="0"/>
    </xf>
    <xf numFmtId="0" fontId="6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6" fillId="2" borderId="27" xfId="0" applyNumberFormat="1" applyFont="1" applyFill="1" applyBorder="1" applyAlignment="1" applyProtection="1">
      <alignment horizontal="left"/>
      <protection locked="0"/>
    </xf>
    <xf numFmtId="0" fontId="6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0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 applyProtection="1">
      <alignment horizontal="left"/>
      <protection locked="0"/>
    </xf>
    <xf numFmtId="49" fontId="6" fillId="0" borderId="28" xfId="0" applyNumberFormat="1" applyFont="1" applyFill="1" applyBorder="1" applyAlignment="1" applyProtection="1">
      <alignment horizontal="center" vertical="center"/>
      <protection locked="0"/>
    </xf>
    <xf numFmtId="165" fontId="6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NumberFormat="1" applyFont="1" applyFill="1" applyBorder="1" applyAlignment="1" applyProtection="1">
      <alignment horizontal="center" vertical="center"/>
      <protection locked="0"/>
    </xf>
    <xf numFmtId="9" fontId="6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NumberFormat="1" applyFont="1" applyFill="1" applyBorder="1" applyAlignment="1" applyProtection="1">
      <alignment horizontal="left" vertical="center"/>
      <protection locked="0"/>
    </xf>
    <xf numFmtId="0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24" xfId="0" applyNumberFormat="1" applyFont="1" applyFill="1" applyBorder="1" applyAlignment="1" applyProtection="1">
      <alignment horizontal="center" vertical="center"/>
      <protection locked="0"/>
    </xf>
    <xf numFmtId="168" fontId="6" fillId="0" borderId="10" xfId="0" applyNumberFormat="1" applyFont="1" applyFill="1" applyBorder="1" applyAlignment="1" applyProtection="1">
      <alignment horizontal="center" vertical="center"/>
      <protection locked="0"/>
    </xf>
    <xf numFmtId="168" fontId="6" fillId="0" borderId="14" xfId="0" applyNumberFormat="1" applyFont="1" applyFill="1" applyBorder="1" applyAlignment="1" applyProtection="1">
      <alignment horizontal="center" vertical="center"/>
      <protection locked="0"/>
    </xf>
    <xf numFmtId="49" fontId="6" fillId="0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14" xfId="0" applyNumberFormat="1" applyFont="1" applyFill="1" applyBorder="1" applyAlignment="1" applyProtection="1">
      <alignment horizontal="center" vertical="center"/>
      <protection locked="0"/>
    </xf>
    <xf numFmtId="0" fontId="6" fillId="0" borderId="14" xfId="0" applyNumberFormat="1" applyFont="1" applyFill="1" applyBorder="1" applyAlignment="1" applyProtection="1">
      <alignment vertical="center"/>
      <protection locked="0"/>
    </xf>
    <xf numFmtId="0" fontId="6" fillId="0" borderId="29" xfId="0" applyNumberFormat="1" applyFont="1" applyFill="1" applyBorder="1" applyAlignment="1" applyProtection="1">
      <alignment horizontal="left" vertical="center"/>
      <protection locked="0"/>
    </xf>
    <xf numFmtId="167" fontId="6" fillId="0" borderId="7" xfId="0" applyNumberFormat="1" applyFont="1" applyFill="1" applyBorder="1" applyAlignment="1" applyProtection="1"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protection locked="0"/>
    </xf>
    <xf numFmtId="0" fontId="45" fillId="0" borderId="0" xfId="0" applyNumberFormat="1" applyFont="1" applyFill="1" applyBorder="1" applyAlignment="1" applyProtection="1">
      <alignment horizontal="center"/>
      <protection locked="0"/>
    </xf>
    <xf numFmtId="0" fontId="6" fillId="3" borderId="6" xfId="0" applyNumberFormat="1" applyFont="1" applyFill="1" applyBorder="1" applyAlignment="1" applyProtection="1">
      <alignment horizontal="center"/>
      <protection locked="0"/>
    </xf>
    <xf numFmtId="0" fontId="6" fillId="3" borderId="7" xfId="0" applyNumberFormat="1" applyFont="1" applyFill="1" applyBorder="1" applyAlignment="1" applyProtection="1">
      <alignment horizontal="center"/>
      <protection locked="0"/>
    </xf>
    <xf numFmtId="0" fontId="6" fillId="3" borderId="8" xfId="0" applyNumberFormat="1" applyFont="1" applyFill="1" applyBorder="1" applyAlignment="1" applyProtection="1">
      <alignment horizontal="center"/>
      <protection locked="0"/>
    </xf>
    <xf numFmtId="0" fontId="6" fillId="0" borderId="14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171" fontId="14" fillId="0" borderId="9" xfId="3" applyFont="1" applyFill="1" applyBorder="1" applyAlignment="1">
      <alignment vertical="center"/>
    </xf>
    <xf numFmtId="171" fontId="14" fillId="0" borderId="34" xfId="3" applyFont="1" applyFill="1" applyBorder="1" applyAlignment="1">
      <alignment vertical="center"/>
    </xf>
    <xf numFmtId="0" fontId="8" fillId="3" borderId="7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/>
      <protection locked="0"/>
    </xf>
    <xf numFmtId="168" fontId="8" fillId="0" borderId="15" xfId="0" applyNumberFormat="1" applyFont="1" applyFill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Alignment="1" applyProtection="1">
      <protection locked="0"/>
    </xf>
    <xf numFmtId="0" fontId="15" fillId="0" borderId="4" xfId="0" applyFont="1" applyFill="1" applyBorder="1"/>
    <xf numFmtId="0" fontId="41" fillId="0" borderId="0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65" fontId="5" fillId="0" borderId="15" xfId="0" applyNumberFormat="1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" fillId="0" borderId="0" xfId="0" applyFont="1" applyFill="1"/>
    <xf numFmtId="0" fontId="18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27" fillId="0" borderId="0" xfId="0" applyFont="1" applyFill="1" applyBorder="1" applyAlignment="1"/>
    <xf numFmtId="49" fontId="1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/>
    <xf numFmtId="0" fontId="25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34" fillId="0" borderId="0" xfId="0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center" vertical="center" wrapText="1"/>
    </xf>
    <xf numFmtId="171" fontId="14" fillId="0" borderId="47" xfId="3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0" borderId="6" xfId="0" applyNumberFormat="1" applyFont="1" applyFill="1" applyBorder="1" applyAlignment="1" applyProtection="1">
      <alignment horizontal="center"/>
    </xf>
    <xf numFmtId="1" fontId="11" fillId="0" borderId="7" xfId="0" applyNumberFormat="1" applyFont="1" applyFill="1" applyBorder="1" applyAlignment="1" applyProtection="1">
      <alignment horizontal="center"/>
    </xf>
    <xf numFmtId="1" fontId="6" fillId="0" borderId="7" xfId="0" applyNumberFormat="1" applyFont="1" applyFill="1" applyBorder="1" applyAlignment="1" applyProtection="1">
      <alignment horizontal="center"/>
    </xf>
    <xf numFmtId="166" fontId="6" fillId="0" borderId="7" xfId="0" applyNumberFormat="1" applyFont="1" applyFill="1" applyBorder="1" applyAlignment="1" applyProtection="1">
      <alignment horizontal="center"/>
    </xf>
    <xf numFmtId="0" fontId="11" fillId="0" borderId="42" xfId="0" applyNumberFormat="1" applyFont="1" applyFill="1" applyBorder="1" applyAlignment="1" applyProtection="1">
      <alignment horizontal="center"/>
    </xf>
    <xf numFmtId="0" fontId="48" fillId="0" borderId="3" xfId="0" applyNumberFormat="1" applyFont="1" applyFill="1" applyBorder="1" applyAlignment="1" applyProtection="1">
      <alignment horizontal="center"/>
      <protection locked="0"/>
    </xf>
    <xf numFmtId="2" fontId="6" fillId="0" borderId="8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left"/>
    </xf>
    <xf numFmtId="0" fontId="18" fillId="0" borderId="3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171" fontId="15" fillId="0" borderId="38" xfId="5" applyFont="1" applyFill="1" applyBorder="1" applyAlignment="1" applyProtection="1">
      <alignment horizontal="center" vertical="center" wrapText="1"/>
    </xf>
    <xf numFmtId="171" fontId="14" fillId="0" borderId="9" xfId="3" applyFont="1" applyFill="1" applyBorder="1" applyAlignment="1">
      <alignment vertical="top"/>
    </xf>
    <xf numFmtId="0" fontId="18" fillId="0" borderId="4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15" fillId="0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/>
    </xf>
    <xf numFmtId="0" fontId="18" fillId="0" borderId="32" xfId="0" applyFont="1" applyBorder="1" applyAlignment="1">
      <alignment horizontal="center" wrapText="1"/>
    </xf>
    <xf numFmtId="0" fontId="18" fillId="0" borderId="32" xfId="0" applyFont="1" applyFill="1" applyBorder="1" applyAlignment="1">
      <alignment horizontal="center" vertical="center" wrapText="1"/>
    </xf>
    <xf numFmtId="0" fontId="18" fillId="0" borderId="35" xfId="0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15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NumberFormat="1" applyFont="1" applyFill="1" applyBorder="1" applyAlignment="1" applyProtection="1">
      <alignment horizontal="center"/>
      <protection locked="0"/>
    </xf>
    <xf numFmtId="171" fontId="10" fillId="0" borderId="1" xfId="4" applyFont="1" applyFill="1" applyBorder="1" applyAlignment="1">
      <alignment horizontal="left" vertical="center"/>
    </xf>
    <xf numFmtId="171" fontId="14" fillId="0" borderId="2" xfId="3" applyFont="1" applyFill="1" applyBorder="1" applyAlignment="1">
      <alignment vertical="center"/>
    </xf>
    <xf numFmtId="171" fontId="44" fillId="0" borderId="2" xfId="4" applyFont="1" applyFill="1" applyBorder="1" applyAlignment="1">
      <alignment vertical="center"/>
    </xf>
    <xf numFmtId="171" fontId="11" fillId="0" borderId="4" xfId="4" applyFont="1" applyFill="1" applyBorder="1" applyAlignment="1">
      <alignment horizontal="left" vertical="center"/>
    </xf>
    <xf numFmtId="171" fontId="11" fillId="0" borderId="4" xfId="3" applyFont="1" applyFill="1" applyBorder="1" applyAlignment="1">
      <alignment horizontal="left" vertical="center"/>
    </xf>
    <xf numFmtId="171" fontId="15" fillId="0" borderId="4" xfId="3" applyFont="1" applyFill="1" applyBorder="1" applyAlignment="1">
      <alignment horizontal="left" vertical="center"/>
    </xf>
    <xf numFmtId="171" fontId="14" fillId="0" borderId="26" xfId="3" applyFont="1" applyFill="1" applyBorder="1" applyAlignment="1">
      <alignment horizontal="center" vertical="center"/>
    </xf>
    <xf numFmtId="171" fontId="15" fillId="0" borderId="46" xfId="3" applyFont="1" applyFill="1" applyBorder="1" applyAlignment="1">
      <alignment horizontal="center" vertical="center" wrapText="1"/>
    </xf>
    <xf numFmtId="171" fontId="16" fillId="0" borderId="22" xfId="3" applyFont="1" applyFill="1" applyBorder="1" applyAlignment="1">
      <alignment vertical="center" wrapText="1"/>
    </xf>
    <xf numFmtId="171" fontId="14" fillId="0" borderId="41" xfId="3" applyFont="1" applyFill="1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6" fillId="0" borderId="50" xfId="0" applyNumberFormat="1" applyFont="1" applyFill="1" applyBorder="1" applyAlignment="1" applyProtection="1">
      <alignment horizontal="center"/>
      <protection locked="0"/>
    </xf>
    <xf numFmtId="0" fontId="6" fillId="0" borderId="45" xfId="0" applyNumberFormat="1" applyFont="1" applyFill="1" applyBorder="1" applyAlignment="1" applyProtection="1">
      <alignment horizontal="center"/>
      <protection locked="0"/>
    </xf>
    <xf numFmtId="0" fontId="8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1" fontId="15" fillId="0" borderId="39" xfId="3" applyFont="1" applyFill="1" applyBorder="1" applyAlignment="1">
      <alignment horizontal="center" vertical="center" wrapText="1"/>
    </xf>
    <xf numFmtId="171" fontId="14" fillId="0" borderId="38" xfId="3" applyNumberFormat="1" applyFont="1" applyFill="1" applyBorder="1" applyAlignment="1" applyProtection="1">
      <alignment horizontal="center" vertical="center"/>
    </xf>
    <xf numFmtId="171" fontId="14" fillId="0" borderId="40" xfId="3" applyNumberFormat="1" applyFont="1" applyFill="1" applyBorder="1" applyAlignment="1" applyProtection="1">
      <alignment horizontal="center" vertical="center"/>
    </xf>
    <xf numFmtId="0" fontId="6" fillId="0" borderId="19" xfId="0" applyNumberFormat="1" applyFont="1" applyFill="1" applyBorder="1" applyAlignment="1" applyProtection="1">
      <protection locked="0"/>
    </xf>
    <xf numFmtId="49" fontId="6" fillId="0" borderId="54" xfId="0" applyNumberFormat="1" applyFont="1" applyFill="1" applyBorder="1" applyAlignment="1" applyProtection="1">
      <alignment horizontal="center" vertical="center" wrapText="1"/>
      <protection locked="0"/>
    </xf>
    <xf numFmtId="171" fontId="14" fillId="0" borderId="55" xfId="3" applyNumberFormat="1" applyFont="1" applyFill="1" applyBorder="1" applyAlignment="1" applyProtection="1">
      <alignment horizontal="center" vertical="center"/>
    </xf>
    <xf numFmtId="171" fontId="14" fillId="0" borderId="31" xfId="3" applyNumberFormat="1" applyFont="1" applyFill="1" applyBorder="1" applyAlignment="1" applyProtection="1">
      <alignment horizontal="center" vertical="center"/>
    </xf>
    <xf numFmtId="171" fontId="14" fillId="0" borderId="38" xfId="3" applyFont="1" applyFill="1" applyBorder="1" applyAlignment="1">
      <alignment horizontal="center" vertical="center"/>
    </xf>
    <xf numFmtId="171" fontId="14" fillId="0" borderId="37" xfId="3" applyNumberFormat="1" applyFont="1" applyFill="1" applyBorder="1" applyAlignment="1" applyProtection="1">
      <alignment horizontal="center" vertical="center"/>
    </xf>
    <xf numFmtId="171" fontId="14" fillId="0" borderId="50" xfId="3" applyNumberFormat="1" applyFont="1" applyFill="1" applyBorder="1" applyAlignment="1" applyProtection="1">
      <alignment horizontal="center" vertical="center"/>
    </xf>
    <xf numFmtId="171" fontId="14" fillId="0" borderId="15" xfId="3" applyFont="1" applyFill="1" applyBorder="1" applyAlignment="1">
      <alignment vertical="center"/>
    </xf>
    <xf numFmtId="171" fontId="14" fillId="0" borderId="40" xfId="3" applyFont="1" applyFill="1" applyBorder="1" applyAlignment="1">
      <alignment horizontal="center" vertical="center"/>
    </xf>
    <xf numFmtId="171" fontId="14" fillId="0" borderId="23" xfId="3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171" fontId="14" fillId="0" borderId="41" xfId="3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/>
    <xf numFmtId="165" fontId="5" fillId="0" borderId="0" xfId="0" applyNumberFormat="1" applyFont="1" applyFill="1" applyBorder="1" applyAlignment="1">
      <alignment horizontal="center"/>
    </xf>
    <xf numFmtId="14" fontId="5" fillId="0" borderId="15" xfId="0" applyNumberFormat="1" applyFont="1" applyFill="1" applyBorder="1" applyAlignment="1">
      <alignment horizontal="center" vertical="center" wrapText="1"/>
    </xf>
    <xf numFmtId="14" fontId="5" fillId="0" borderId="1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171" fontId="14" fillId="0" borderId="4" xfId="3" applyNumberFormat="1" applyFont="1" applyFill="1" applyBorder="1" applyAlignment="1" applyProtection="1">
      <alignment horizontal="center" vertical="center"/>
    </xf>
    <xf numFmtId="171" fontId="14" fillId="0" borderId="15" xfId="3" applyNumberFormat="1" applyFont="1" applyFill="1" applyBorder="1" applyAlignment="1" applyProtection="1">
      <alignment horizontal="center" vertical="center"/>
    </xf>
    <xf numFmtId="171" fontId="15" fillId="0" borderId="51" xfId="3" applyFont="1" applyFill="1" applyBorder="1" applyAlignment="1">
      <alignment horizontal="center" vertical="center"/>
    </xf>
    <xf numFmtId="171" fontId="15" fillId="0" borderId="52" xfId="3" applyNumberFormat="1" applyFont="1" applyFill="1" applyBorder="1" applyAlignment="1" applyProtection="1">
      <alignment horizontal="center" vertical="center"/>
    </xf>
    <xf numFmtId="171" fontId="15" fillId="0" borderId="52" xfId="3" applyNumberFormat="1" applyFont="1" applyFill="1" applyBorder="1" applyAlignment="1" applyProtection="1">
      <alignment horizontal="center" vertical="center" wrapText="1"/>
    </xf>
    <xf numFmtId="171" fontId="15" fillId="0" borderId="13" xfId="3" applyNumberFormat="1" applyFont="1" applyFill="1" applyBorder="1" applyAlignment="1" applyProtection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4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4" fillId="0" borderId="5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71" fontId="15" fillId="0" borderId="40" xfId="5" applyFont="1" applyFill="1" applyBorder="1" applyAlignment="1" applyProtection="1">
      <alignment horizontal="center" vertical="center" wrapText="1"/>
    </xf>
    <xf numFmtId="9" fontId="6" fillId="0" borderId="24" xfId="6" applyFont="1" applyFill="1" applyBorder="1" applyAlignment="1" applyProtection="1">
      <alignment horizontal="center" vertical="center"/>
      <protection locked="0"/>
    </xf>
    <xf numFmtId="171" fontId="15" fillId="0" borderId="4" xfId="5" applyFont="1" applyFill="1" applyBorder="1" applyAlignment="1" applyProtection="1">
      <alignment horizontal="center" vertical="center" wrapText="1"/>
    </xf>
    <xf numFmtId="171" fontId="15" fillId="0" borderId="0" xfId="5" applyFont="1" applyFill="1" applyBorder="1" applyAlignment="1" applyProtection="1">
      <alignment horizontal="center" vertical="center" wrapText="1"/>
    </xf>
    <xf numFmtId="171" fontId="15" fillId="0" borderId="20" xfId="5" applyFont="1" applyFill="1" applyBorder="1" applyAlignment="1" applyProtection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wrapText="1"/>
      <protection locked="0"/>
    </xf>
    <xf numFmtId="0" fontId="35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6" fillId="0" borderId="17" xfId="0" applyNumberFormat="1" applyFont="1" applyFill="1" applyBorder="1" applyAlignment="1" applyProtection="1">
      <alignment horizontal="center"/>
      <protection locked="0"/>
    </xf>
    <xf numFmtId="165" fontId="8" fillId="0" borderId="0" xfId="0" applyNumberFormat="1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6" fillId="5" borderId="15" xfId="0" applyNumberFormat="1" applyFont="1" applyFill="1" applyBorder="1" applyAlignment="1" applyProtection="1">
      <alignment horizontal="center" vertical="center"/>
      <protection locked="0"/>
    </xf>
    <xf numFmtId="0" fontId="6" fillId="4" borderId="15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 applyProtection="1">
      <alignment horizontal="center" vertical="top" wrapText="1"/>
      <protection locked="0"/>
    </xf>
    <xf numFmtId="169" fontId="8" fillId="0" borderId="0" xfId="0" applyNumberFormat="1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Border="1" applyAlignment="1" applyProtection="1">
      <protection locked="0"/>
    </xf>
    <xf numFmtId="0" fontId="8" fillId="2" borderId="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NumberFormat="1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2" fontId="45" fillId="0" borderId="0" xfId="0" applyNumberFormat="1" applyFont="1" applyFill="1" applyBorder="1" applyAlignment="1" applyProtection="1">
      <alignment horizontal="center"/>
      <protection locked="0"/>
    </xf>
    <xf numFmtId="0" fontId="6" fillId="0" borderId="43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Fill="1" applyBorder="1" applyAlignment="1" applyProtection="1">
      <alignment horizontal="center" wrapText="1"/>
      <protection locked="0"/>
    </xf>
    <xf numFmtId="0" fontId="6" fillId="0" borderId="44" xfId="0" applyNumberFormat="1" applyFont="1" applyFill="1" applyBorder="1" applyAlignment="1" applyProtection="1">
      <alignment horizontal="center"/>
      <protection locked="0"/>
    </xf>
    <xf numFmtId="0" fontId="6" fillId="3" borderId="42" xfId="0" applyNumberFormat="1" applyFont="1" applyFill="1" applyBorder="1" applyAlignment="1" applyProtection="1">
      <alignment horizontal="center"/>
      <protection locked="0"/>
    </xf>
    <xf numFmtId="0" fontId="11" fillId="0" borderId="2" xfId="0" applyNumberFormat="1" applyFont="1" applyFill="1" applyBorder="1" applyAlignment="1" applyProtection="1">
      <alignment horizontal="center"/>
      <protection locked="0"/>
    </xf>
    <xf numFmtId="0" fontId="8" fillId="0" borderId="43" xfId="0" applyNumberFormat="1" applyFont="1" applyFill="1" applyBorder="1" applyAlignment="1" applyProtection="1">
      <alignment horizontal="center"/>
      <protection locked="0"/>
    </xf>
    <xf numFmtId="0" fontId="46" fillId="0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  <xf numFmtId="0" fontId="11" fillId="0" borderId="44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5" fontId="8" fillId="0" borderId="47" xfId="0" applyNumberFormat="1" applyFont="1" applyFill="1" applyBorder="1" applyAlignment="1" applyProtection="1">
      <alignment horizontal="center"/>
    </xf>
    <xf numFmtId="165" fontId="8" fillId="0" borderId="22" xfId="0" applyNumberFormat="1" applyFont="1" applyFill="1" applyBorder="1" applyAlignment="1" applyProtection="1">
      <alignment horizontal="center"/>
    </xf>
    <xf numFmtId="169" fontId="8" fillId="0" borderId="15" xfId="0" applyNumberFormat="1" applyFont="1" applyFill="1" applyBorder="1" applyAlignment="1" applyProtection="1">
      <alignment horizontal="center"/>
    </xf>
    <xf numFmtId="169" fontId="8" fillId="0" borderId="10" xfId="0" applyNumberFormat="1" applyFont="1" applyFill="1" applyBorder="1" applyAlignment="1" applyProtection="1">
      <alignment horizontal="center"/>
    </xf>
    <xf numFmtId="167" fontId="6" fillId="2" borderId="4" xfId="0" applyNumberFormat="1" applyFont="1" applyFill="1" applyBorder="1" applyAlignment="1" applyProtection="1">
      <alignment horizontal="left"/>
      <protection locked="0"/>
    </xf>
    <xf numFmtId="170" fontId="6" fillId="0" borderId="59" xfId="0" applyNumberFormat="1" applyFont="1" applyFill="1" applyBorder="1" applyAlignment="1" applyProtection="1">
      <protection locked="0"/>
    </xf>
    <xf numFmtId="170" fontId="6" fillId="0" borderId="2" xfId="0" applyNumberFormat="1" applyFont="1" applyFill="1" applyBorder="1" applyAlignment="1" applyProtection="1">
      <protection locked="0"/>
    </xf>
    <xf numFmtId="170" fontId="6" fillId="0" borderId="60" xfId="0" applyNumberFormat="1" applyFont="1" applyFill="1" applyBorder="1" applyAlignment="1" applyProtection="1">
      <protection locked="0"/>
    </xf>
    <xf numFmtId="0" fontId="8" fillId="0" borderId="58" xfId="0" applyNumberFormat="1" applyFont="1" applyFill="1" applyBorder="1" applyAlignment="1" applyProtection="1">
      <protection locked="0"/>
    </xf>
    <xf numFmtId="1" fontId="8" fillId="0" borderId="6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 applyProtection="1">
      <alignment horizontal="left"/>
      <protection locked="0"/>
    </xf>
    <xf numFmtId="0" fontId="6" fillId="0" borderId="59" xfId="0" applyNumberFormat="1" applyFont="1" applyFill="1" applyBorder="1" applyAlignment="1" applyProtection="1">
      <alignment horizontal="center"/>
      <protection locked="0"/>
    </xf>
    <xf numFmtId="20" fontId="6" fillId="0" borderId="62" xfId="0" applyNumberFormat="1" applyFont="1" applyFill="1" applyBorder="1" applyAlignment="1" applyProtection="1">
      <alignment horizontal="center" vertical="center"/>
      <protection locked="0"/>
    </xf>
    <xf numFmtId="0" fontId="6" fillId="0" borderId="59" xfId="0" applyNumberFormat="1" applyFont="1" applyFill="1" applyBorder="1" applyAlignment="1" applyProtection="1">
      <alignment horizontal="left"/>
      <protection locked="0"/>
    </xf>
    <xf numFmtId="0" fontId="6" fillId="0" borderId="2" xfId="0" applyNumberFormat="1" applyFont="1" applyFill="1" applyBorder="1" applyAlignment="1" applyProtection="1">
      <protection locked="0"/>
    </xf>
    <xf numFmtId="0" fontId="6" fillId="2" borderId="38" xfId="0" applyNumberFormat="1" applyFont="1" applyFill="1" applyBorder="1" applyAlignment="1" applyProtection="1">
      <alignment horizontal="left" wrapText="1"/>
      <protection locked="0"/>
    </xf>
    <xf numFmtId="0" fontId="6" fillId="2" borderId="6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56" xfId="0" applyNumberFormat="1" applyFont="1" applyFill="1" applyBorder="1" applyAlignment="1" applyProtection="1">
      <alignment horizontal="center" vertical="center"/>
      <protection locked="0"/>
    </xf>
    <xf numFmtId="0" fontId="6" fillId="0" borderId="65" xfId="0" applyNumberFormat="1" applyFont="1" applyFill="1" applyBorder="1" applyAlignment="1" applyProtection="1">
      <alignment horizontal="center" vertical="center"/>
      <protection locked="0"/>
    </xf>
    <xf numFmtId="49" fontId="6" fillId="0" borderId="6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71" fontId="15" fillId="0" borderId="48" xfId="5" applyFont="1" applyFill="1" applyBorder="1" applyAlignment="1" applyProtection="1">
      <alignment horizontal="left" vertical="center"/>
    </xf>
    <xf numFmtId="171" fontId="15" fillId="0" borderId="50" xfId="4" applyFont="1" applyFill="1" applyBorder="1" applyAlignment="1">
      <alignment vertical="center"/>
    </xf>
    <xf numFmtId="171" fontId="15" fillId="0" borderId="50" xfId="4" quotePrefix="1" applyFont="1" applyFill="1" applyBorder="1" applyAlignment="1">
      <alignment horizontal="left" vertical="center"/>
    </xf>
    <xf numFmtId="171" fontId="15" fillId="0" borderId="27" xfId="5" applyFont="1" applyFill="1" applyBorder="1" applyAlignment="1" applyProtection="1">
      <alignment horizontal="left" vertical="center"/>
    </xf>
    <xf numFmtId="171" fontId="14" fillId="0" borderId="31" xfId="3" applyFont="1" applyFill="1" applyBorder="1" applyAlignment="1">
      <alignment vertical="center"/>
    </xf>
    <xf numFmtId="171" fontId="15" fillId="0" borderId="27" xfId="5" quotePrefix="1" applyFont="1" applyFill="1" applyBorder="1" applyAlignment="1" applyProtection="1">
      <alignment horizontal="left" vertical="center"/>
    </xf>
    <xf numFmtId="171" fontId="14" fillId="0" borderId="4" xfId="3" applyFont="1" applyFill="1" applyBorder="1" applyAlignment="1">
      <alignment vertical="center"/>
    </xf>
    <xf numFmtId="171" fontId="15" fillId="0" borderId="27" xfId="3" applyFont="1" applyFill="1" applyBorder="1" applyAlignment="1">
      <alignment vertical="top" wrapText="1"/>
    </xf>
    <xf numFmtId="171" fontId="14" fillId="0" borderId="6" xfId="3" applyFont="1" applyFill="1" applyBorder="1" applyAlignment="1">
      <alignment vertical="center"/>
    </xf>
    <xf numFmtId="0" fontId="1" fillId="0" borderId="0" xfId="0" applyFont="1"/>
    <xf numFmtId="1" fontId="11" fillId="0" borderId="0" xfId="0" applyNumberFormat="1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66" fontId="6" fillId="0" borderId="0" xfId="0" applyNumberFormat="1" applyFont="1" applyFill="1" applyBorder="1" applyAlignment="1" applyProtection="1">
      <alignment horizontal="center"/>
    </xf>
    <xf numFmtId="0" fontId="6" fillId="0" borderId="4" xfId="0" applyNumberFormat="1" applyFont="1" applyFill="1" applyBorder="1" applyAlignment="1" applyProtection="1">
      <alignment horizontal="center"/>
    </xf>
    <xf numFmtId="1" fontId="6" fillId="0" borderId="12" xfId="0" applyNumberFormat="1" applyFont="1" applyFill="1" applyBorder="1" applyAlignment="1" applyProtection="1">
      <alignment horizontal="center"/>
    </xf>
    <xf numFmtId="0" fontId="6" fillId="6" borderId="1" xfId="0" applyNumberFormat="1" applyFont="1" applyFill="1" applyBorder="1" applyAlignment="1" applyProtection="1">
      <alignment horizontal="center"/>
      <protection locked="0"/>
    </xf>
    <xf numFmtId="0" fontId="6" fillId="6" borderId="2" xfId="0" applyNumberFormat="1" applyFont="1" applyFill="1" applyBorder="1" applyAlignment="1" applyProtection="1">
      <alignment horizontal="center"/>
      <protection locked="0"/>
    </xf>
    <xf numFmtId="0" fontId="6" fillId="6" borderId="43" xfId="0" applyNumberFormat="1" applyFont="1" applyFill="1" applyBorder="1" applyAlignment="1" applyProtection="1">
      <alignment horizontal="center" wrapText="1"/>
      <protection locked="0"/>
    </xf>
    <xf numFmtId="0" fontId="6" fillId="6" borderId="4" xfId="0" applyNumberFormat="1" applyFont="1" applyFill="1" applyBorder="1" applyAlignment="1" applyProtection="1">
      <alignment horizontal="center"/>
      <protection locked="0"/>
    </xf>
    <xf numFmtId="0" fontId="6" fillId="6" borderId="0" xfId="0" applyNumberFormat="1" applyFont="1" applyFill="1" applyBorder="1" applyAlignment="1" applyProtection="1">
      <alignment horizontal="center"/>
      <protection locked="0"/>
    </xf>
    <xf numFmtId="0" fontId="6" fillId="6" borderId="44" xfId="0" applyNumberFormat="1" applyFont="1" applyFill="1" applyBorder="1" applyAlignment="1" applyProtection="1">
      <alignment horizontal="center"/>
      <protection locked="0"/>
    </xf>
    <xf numFmtId="0" fontId="6" fillId="6" borderId="6" xfId="0" applyNumberFormat="1" applyFont="1" applyFill="1" applyBorder="1" applyAlignment="1" applyProtection="1">
      <alignment horizontal="center"/>
      <protection locked="0"/>
    </xf>
    <xf numFmtId="165" fontId="6" fillId="6" borderId="7" xfId="0" applyNumberFormat="1" applyFont="1" applyFill="1" applyBorder="1" applyAlignment="1" applyProtection="1">
      <alignment horizontal="center"/>
      <protection locked="0"/>
    </xf>
    <xf numFmtId="0" fontId="6" fillId="6" borderId="7" xfId="0" applyNumberFormat="1" applyFont="1" applyFill="1" applyBorder="1" applyAlignment="1" applyProtection="1">
      <alignment horizontal="center"/>
      <protection locked="0"/>
    </xf>
    <xf numFmtId="0" fontId="6" fillId="6" borderId="42" xfId="0" applyNumberFormat="1" applyFont="1" applyFill="1" applyBorder="1" applyAlignment="1" applyProtection="1">
      <alignment horizontal="center"/>
      <protection locked="0"/>
    </xf>
    <xf numFmtId="0" fontId="11" fillId="6" borderId="2" xfId="0" applyNumberFormat="1" applyFont="1" applyFill="1" applyBorder="1" applyAlignment="1" applyProtection="1">
      <alignment horizontal="center"/>
      <protection locked="0"/>
    </xf>
    <xf numFmtId="0" fontId="8" fillId="6" borderId="43" xfId="0" applyNumberFormat="1" applyFont="1" applyFill="1" applyBorder="1" applyAlignment="1" applyProtection="1">
      <alignment horizontal="center"/>
      <protection locked="0"/>
    </xf>
    <xf numFmtId="0" fontId="11" fillId="6" borderId="0" xfId="0" applyNumberFormat="1" applyFont="1" applyFill="1" applyBorder="1" applyAlignment="1" applyProtection="1">
      <alignment horizontal="center"/>
      <protection locked="0"/>
    </xf>
    <xf numFmtId="0" fontId="11" fillId="6" borderId="44" xfId="0" applyNumberFormat="1" applyFont="1" applyFill="1" applyBorder="1" applyAlignment="1" applyProtection="1">
      <alignment horizontal="center"/>
      <protection locked="0"/>
    </xf>
    <xf numFmtId="0" fontId="6" fillId="6" borderId="6" xfId="0" applyNumberFormat="1" applyFont="1" applyFill="1" applyBorder="1" applyAlignment="1" applyProtection="1">
      <alignment horizontal="center"/>
    </xf>
    <xf numFmtId="1" fontId="11" fillId="6" borderId="7" xfId="0" applyNumberFormat="1" applyFont="1" applyFill="1" applyBorder="1" applyAlignment="1" applyProtection="1">
      <alignment horizontal="center"/>
    </xf>
    <xf numFmtId="1" fontId="6" fillId="6" borderId="7" xfId="0" applyNumberFormat="1" applyFont="1" applyFill="1" applyBorder="1" applyAlignment="1" applyProtection="1">
      <alignment horizontal="center"/>
    </xf>
    <xf numFmtId="166" fontId="6" fillId="6" borderId="7" xfId="0" applyNumberFormat="1" applyFont="1" applyFill="1" applyBorder="1" applyAlignment="1" applyProtection="1">
      <alignment horizontal="center"/>
    </xf>
    <xf numFmtId="0" fontId="11" fillId="6" borderId="42" xfId="0" applyNumberFormat="1" applyFont="1" applyFill="1" applyBorder="1" applyAlignment="1" applyProtection="1">
      <alignment horizontal="center"/>
    </xf>
    <xf numFmtId="168" fontId="8" fillId="6" borderId="15" xfId="0" applyNumberFormat="1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 vertical="center" wrapText="1"/>
      <protection locked="0"/>
    </xf>
    <xf numFmtId="0" fontId="6" fillId="6" borderId="17" xfId="0" applyNumberFormat="1" applyFont="1" applyFill="1" applyBorder="1" applyAlignment="1" applyProtection="1">
      <alignment horizontal="center"/>
      <protection locked="0"/>
    </xf>
    <xf numFmtId="0" fontId="11" fillId="0" borderId="12" xfId="0" applyNumberFormat="1" applyFont="1" applyFill="1" applyBorder="1" applyAlignment="1" applyProtection="1">
      <alignment horizontal="center"/>
    </xf>
    <xf numFmtId="0" fontId="6" fillId="7" borderId="1" xfId="0" applyNumberFormat="1" applyFont="1" applyFill="1" applyBorder="1" applyAlignment="1" applyProtection="1">
      <alignment horizontal="center"/>
      <protection locked="0"/>
    </xf>
    <xf numFmtId="0" fontId="6" fillId="7" borderId="2" xfId="0" applyNumberFormat="1" applyFont="1" applyFill="1" applyBorder="1" applyAlignment="1" applyProtection="1">
      <alignment horizontal="center"/>
      <protection locked="0"/>
    </xf>
    <xf numFmtId="0" fontId="6" fillId="7" borderId="43" xfId="0" applyNumberFormat="1" applyFont="1" applyFill="1" applyBorder="1" applyAlignment="1" applyProtection="1">
      <alignment horizontal="center" wrapText="1"/>
      <protection locked="0"/>
    </xf>
    <xf numFmtId="0" fontId="6" fillId="7" borderId="4" xfId="0" applyNumberFormat="1" applyFont="1" applyFill="1" applyBorder="1" applyAlignment="1" applyProtection="1">
      <alignment horizontal="center"/>
      <protection locked="0"/>
    </xf>
    <xf numFmtId="0" fontId="6" fillId="7" borderId="0" xfId="0" applyNumberFormat="1" applyFont="1" applyFill="1" applyBorder="1" applyAlignment="1" applyProtection="1">
      <alignment horizontal="center"/>
      <protection locked="0"/>
    </xf>
    <xf numFmtId="0" fontId="6" fillId="7" borderId="44" xfId="0" applyNumberFormat="1" applyFont="1" applyFill="1" applyBorder="1" applyAlignment="1" applyProtection="1">
      <alignment horizontal="center"/>
      <protection locked="0"/>
    </xf>
    <xf numFmtId="0" fontId="6" fillId="7" borderId="6" xfId="0" applyNumberFormat="1" applyFont="1" applyFill="1" applyBorder="1" applyAlignment="1" applyProtection="1">
      <alignment horizontal="center"/>
      <protection locked="0"/>
    </xf>
    <xf numFmtId="165" fontId="6" fillId="7" borderId="7" xfId="0" applyNumberFormat="1" applyFont="1" applyFill="1" applyBorder="1" applyAlignment="1" applyProtection="1">
      <alignment horizontal="center"/>
      <protection locked="0"/>
    </xf>
    <xf numFmtId="0" fontId="6" fillId="7" borderId="7" xfId="0" applyNumberFormat="1" applyFont="1" applyFill="1" applyBorder="1" applyAlignment="1" applyProtection="1">
      <alignment horizontal="center"/>
      <protection locked="0"/>
    </xf>
    <xf numFmtId="0" fontId="6" fillId="7" borderId="42" xfId="0" applyNumberFormat="1" applyFont="1" applyFill="1" applyBorder="1" applyAlignment="1" applyProtection="1">
      <alignment horizontal="center"/>
      <protection locked="0"/>
    </xf>
    <xf numFmtId="0" fontId="11" fillId="7" borderId="2" xfId="0" applyNumberFormat="1" applyFont="1" applyFill="1" applyBorder="1" applyAlignment="1" applyProtection="1">
      <alignment horizontal="center"/>
      <protection locked="0"/>
    </xf>
    <xf numFmtId="0" fontId="8" fillId="7" borderId="43" xfId="0" applyNumberFormat="1" applyFont="1" applyFill="1" applyBorder="1" applyAlignment="1" applyProtection="1">
      <alignment horizontal="center"/>
      <protection locked="0"/>
    </xf>
    <xf numFmtId="0" fontId="11" fillId="7" borderId="0" xfId="0" applyNumberFormat="1" applyFont="1" applyFill="1" applyBorder="1" applyAlignment="1" applyProtection="1">
      <alignment horizontal="center"/>
      <protection locked="0"/>
    </xf>
    <xf numFmtId="0" fontId="11" fillId="7" borderId="44" xfId="0" applyNumberFormat="1" applyFont="1" applyFill="1" applyBorder="1" applyAlignment="1" applyProtection="1">
      <alignment horizontal="center"/>
      <protection locked="0"/>
    </xf>
    <xf numFmtId="0" fontId="6" fillId="7" borderId="6" xfId="0" applyNumberFormat="1" applyFont="1" applyFill="1" applyBorder="1" applyAlignment="1" applyProtection="1">
      <alignment horizontal="center"/>
    </xf>
    <xf numFmtId="1" fontId="11" fillId="7" borderId="7" xfId="0" applyNumberFormat="1" applyFont="1" applyFill="1" applyBorder="1" applyAlignment="1" applyProtection="1">
      <alignment horizontal="center"/>
    </xf>
    <xf numFmtId="1" fontId="6" fillId="7" borderId="7" xfId="0" applyNumberFormat="1" applyFont="1" applyFill="1" applyBorder="1" applyAlignment="1" applyProtection="1">
      <alignment horizontal="center"/>
    </xf>
    <xf numFmtId="166" fontId="6" fillId="7" borderId="7" xfId="0" applyNumberFormat="1" applyFont="1" applyFill="1" applyBorder="1" applyAlignment="1" applyProtection="1">
      <alignment horizontal="center"/>
    </xf>
    <xf numFmtId="0" fontId="11" fillId="7" borderId="42" xfId="0" applyNumberFormat="1" applyFont="1" applyFill="1" applyBorder="1" applyAlignment="1" applyProtection="1">
      <alignment horizontal="center"/>
    </xf>
    <xf numFmtId="0" fontId="6" fillId="7" borderId="50" xfId="0" applyNumberFormat="1" applyFont="1" applyFill="1" applyBorder="1" applyAlignment="1" applyProtection="1">
      <alignment horizontal="center"/>
      <protection locked="0"/>
    </xf>
    <xf numFmtId="168" fontId="8" fillId="7" borderId="15" xfId="0" applyNumberFormat="1" applyFont="1" applyFill="1" applyBorder="1" applyAlignment="1" applyProtection="1">
      <alignment horizontal="center"/>
      <protection locked="0"/>
    </xf>
    <xf numFmtId="0" fontId="1" fillId="7" borderId="15" xfId="0" applyFont="1" applyFill="1" applyBorder="1" applyAlignment="1" applyProtection="1">
      <alignment horizontal="center" vertical="center" wrapText="1"/>
      <protection locked="0"/>
    </xf>
    <xf numFmtId="169" fontId="8" fillId="7" borderId="15" xfId="0" applyNumberFormat="1" applyFont="1" applyFill="1" applyBorder="1" applyAlignment="1" applyProtection="1">
      <alignment horizontal="center"/>
    </xf>
    <xf numFmtId="0" fontId="6" fillId="7" borderId="17" xfId="0" applyNumberFormat="1" applyFont="1" applyFill="1" applyBorder="1" applyAlignment="1" applyProtection="1">
      <alignment horizontal="center"/>
      <protection locked="0"/>
    </xf>
    <xf numFmtId="165" fontId="8" fillId="7" borderId="47" xfId="0" applyNumberFormat="1" applyFont="1" applyFill="1" applyBorder="1" applyAlignment="1" applyProtection="1">
      <alignment horizontal="center"/>
    </xf>
    <xf numFmtId="0" fontId="6" fillId="6" borderId="50" xfId="0" applyNumberFormat="1" applyFont="1" applyFill="1" applyBorder="1" applyAlignment="1" applyProtection="1">
      <alignment horizontal="center"/>
      <protection locked="0"/>
    </xf>
    <xf numFmtId="169" fontId="8" fillId="6" borderId="15" xfId="0" applyNumberFormat="1" applyFont="1" applyFill="1" applyBorder="1" applyAlignment="1" applyProtection="1">
      <alignment horizontal="center"/>
    </xf>
    <xf numFmtId="165" fontId="8" fillId="6" borderId="22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16" xfId="0" applyNumberFormat="1" applyFont="1" applyFill="1" applyBorder="1" applyAlignment="1" applyProtection="1">
      <alignment horizontal="center"/>
      <protection locked="0"/>
    </xf>
    <xf numFmtId="0" fontId="6" fillId="3" borderId="16" xfId="0" applyNumberFormat="1" applyFont="1" applyFill="1" applyBorder="1" applyAlignment="1" applyProtection="1">
      <alignment horizontal="center" vertical="center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6" fillId="3" borderId="17" xfId="0" applyNumberFormat="1" applyFont="1" applyFill="1" applyBorder="1" applyAlignment="1" applyProtection="1">
      <alignment horizontal="center"/>
      <protection locked="0"/>
    </xf>
    <xf numFmtId="0" fontId="6" fillId="5" borderId="17" xfId="0" applyNumberFormat="1" applyFont="1" applyFill="1" applyBorder="1" applyAlignment="1" applyProtection="1">
      <alignment horizontal="center" vertical="center"/>
      <protection locked="0"/>
    </xf>
    <xf numFmtId="169" fontId="8" fillId="0" borderId="0" xfId="0" applyNumberFormat="1" applyFont="1" applyFill="1" applyBorder="1" applyAlignment="1" applyProtection="1">
      <alignment horizontal="center"/>
    </xf>
    <xf numFmtId="165" fontId="8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6" borderId="64" xfId="0" applyNumberFormat="1" applyFont="1" applyFill="1" applyBorder="1" applyAlignment="1" applyProtection="1">
      <alignment horizontal="center"/>
      <protection locked="0"/>
    </xf>
    <xf numFmtId="168" fontId="8" fillId="6" borderId="23" xfId="0" applyNumberFormat="1" applyFont="1" applyFill="1" applyBorder="1" applyAlignment="1" applyProtection="1">
      <alignment horizontal="center"/>
      <protection locked="0"/>
    </xf>
    <xf numFmtId="0" fontId="1" fillId="6" borderId="23" xfId="0" applyFont="1" applyFill="1" applyBorder="1" applyAlignment="1" applyProtection="1">
      <alignment horizontal="center" vertical="center" wrapText="1"/>
      <protection locked="0"/>
    </xf>
    <xf numFmtId="169" fontId="8" fillId="6" borderId="56" xfId="0" applyNumberFormat="1" applyFont="1" applyFill="1" applyBorder="1" applyAlignment="1" applyProtection="1">
      <alignment horizontal="center"/>
    </xf>
    <xf numFmtId="0" fontId="6" fillId="6" borderId="67" xfId="0" applyNumberFormat="1" applyFont="1" applyFill="1" applyBorder="1" applyAlignment="1" applyProtection="1">
      <alignment horizontal="center"/>
      <protection locked="0"/>
    </xf>
    <xf numFmtId="165" fontId="8" fillId="6" borderId="68" xfId="0" applyNumberFormat="1" applyFont="1" applyFill="1" applyBorder="1" applyAlignment="1" applyProtection="1">
      <alignment horizontal="center"/>
    </xf>
    <xf numFmtId="168" fontId="8" fillId="0" borderId="45" xfId="0" applyNumberFormat="1" applyFont="1" applyFill="1" applyBorder="1" applyAlignment="1" applyProtection="1">
      <alignment horizontal="center"/>
      <protection locked="0"/>
    </xf>
    <xf numFmtId="0" fontId="1" fillId="0" borderId="45" xfId="0" applyFont="1" applyBorder="1" applyAlignment="1" applyProtection="1">
      <alignment horizontal="center" vertical="center" wrapText="1"/>
      <protection locked="0"/>
    </xf>
    <xf numFmtId="169" fontId="8" fillId="0" borderId="69" xfId="0" applyNumberFormat="1" applyFont="1" applyFill="1" applyBorder="1" applyAlignment="1" applyProtection="1">
      <alignment horizontal="center"/>
    </xf>
    <xf numFmtId="165" fontId="8" fillId="0" borderId="35" xfId="0" applyNumberFormat="1" applyFont="1" applyFill="1" applyBorder="1" applyAlignment="1" applyProtection="1">
      <alignment horizontal="center"/>
    </xf>
    <xf numFmtId="168" fontId="8" fillId="0" borderId="23" xfId="0" applyNumberFormat="1" applyFont="1" applyFill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169" fontId="8" fillId="0" borderId="23" xfId="0" applyNumberFormat="1" applyFont="1" applyFill="1" applyBorder="1" applyAlignment="1" applyProtection="1">
      <alignment horizontal="center"/>
    </xf>
    <xf numFmtId="0" fontId="6" fillId="0" borderId="67" xfId="0" applyNumberFormat="1" applyFont="1" applyFill="1" applyBorder="1" applyAlignment="1" applyProtection="1">
      <alignment horizontal="center"/>
      <protection locked="0"/>
    </xf>
    <xf numFmtId="165" fontId="8" fillId="0" borderId="68" xfId="0" applyNumberFormat="1" applyFont="1" applyFill="1" applyBorder="1" applyAlignment="1" applyProtection="1">
      <alignment horizontal="center"/>
    </xf>
    <xf numFmtId="0" fontId="6" fillId="0" borderId="39" xfId="0" applyNumberFormat="1" applyFont="1" applyFill="1" applyBorder="1" applyAlignment="1" applyProtection="1">
      <alignment horizontal="center"/>
      <protection locked="0"/>
    </xf>
    <xf numFmtId="0" fontId="6" fillId="0" borderId="38" xfId="0" applyNumberFormat="1" applyFont="1" applyFill="1" applyBorder="1" applyAlignment="1" applyProtection="1">
      <alignment horizontal="center" vertical="center"/>
      <protection locked="0"/>
    </xf>
    <xf numFmtId="0" fontId="6" fillId="0" borderId="40" xfId="0" applyNumberFormat="1" applyFont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/>
      <protection locked="0"/>
    </xf>
    <xf numFmtId="168" fontId="8" fillId="0" borderId="52" xfId="0" applyNumberFormat="1" applyFont="1" applyFill="1" applyBorder="1" applyAlignment="1" applyProtection="1">
      <alignment horizontal="center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169" fontId="8" fillId="0" borderId="52" xfId="0" applyNumberFormat="1" applyFont="1" applyFill="1" applyBorder="1" applyAlignment="1" applyProtection="1">
      <alignment horizontal="center"/>
    </xf>
    <xf numFmtId="0" fontId="6" fillId="0" borderId="52" xfId="0" applyNumberFormat="1" applyFont="1" applyFill="1" applyBorder="1" applyAlignment="1" applyProtection="1">
      <alignment horizontal="center"/>
      <protection locked="0"/>
    </xf>
    <xf numFmtId="165" fontId="8" fillId="0" borderId="53" xfId="0" applyNumberFormat="1" applyFont="1" applyFill="1" applyBorder="1" applyAlignment="1" applyProtection="1">
      <alignment horizontal="center"/>
    </xf>
    <xf numFmtId="0" fontId="8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6" xfId="0" applyNumberFormat="1" applyFont="1" applyFill="1" applyBorder="1" applyAlignment="1" applyProtection="1">
      <alignment horizontal="center" vertical="center" wrapText="1"/>
      <protection locked="0"/>
    </xf>
    <xf numFmtId="168" fontId="6" fillId="3" borderId="17" xfId="0" applyNumberFormat="1" applyFont="1" applyFill="1" applyBorder="1" applyAlignment="1" applyProtection="1">
      <alignment horizontal="center"/>
      <protection locked="0"/>
    </xf>
    <xf numFmtId="0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48" xfId="0" applyNumberFormat="1" applyFont="1" applyFill="1" applyBorder="1" applyAlignment="1" applyProtection="1">
      <alignment horizontal="center"/>
      <protection locked="0"/>
    </xf>
    <xf numFmtId="168" fontId="8" fillId="6" borderId="45" xfId="0" applyNumberFormat="1" applyFont="1" applyFill="1" applyBorder="1" applyAlignment="1" applyProtection="1">
      <alignment horizontal="center"/>
      <protection locked="0"/>
    </xf>
    <xf numFmtId="0" fontId="1" fillId="6" borderId="45" xfId="0" applyFont="1" applyFill="1" applyBorder="1" applyAlignment="1" applyProtection="1">
      <alignment horizontal="center" vertical="center" wrapText="1"/>
      <protection locked="0"/>
    </xf>
    <xf numFmtId="169" fontId="8" fillId="6" borderId="45" xfId="0" applyNumberFormat="1" applyFont="1" applyFill="1" applyBorder="1" applyAlignment="1" applyProtection="1">
      <alignment horizontal="center"/>
    </xf>
    <xf numFmtId="0" fontId="6" fillId="6" borderId="45" xfId="0" applyNumberFormat="1" applyFont="1" applyFill="1" applyBorder="1" applyAlignment="1" applyProtection="1">
      <alignment horizontal="center"/>
      <protection locked="0"/>
    </xf>
    <xf numFmtId="165" fontId="8" fillId="6" borderId="35" xfId="0" applyNumberFormat="1" applyFont="1" applyFill="1" applyBorder="1" applyAlignment="1" applyProtection="1">
      <alignment horizontal="center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168" fontId="6" fillId="0" borderId="52" xfId="0" applyNumberFormat="1" applyFont="1" applyFill="1" applyBorder="1" applyAlignment="1" applyProtection="1">
      <alignment horizontal="center"/>
      <protection locked="0"/>
    </xf>
    <xf numFmtId="167" fontId="8" fillId="0" borderId="52" xfId="0" applyNumberFormat="1" applyFont="1" applyFill="1" applyBorder="1" applyAlignment="1" applyProtection="1">
      <alignment horizontal="center"/>
    </xf>
    <xf numFmtId="0" fontId="35" fillId="0" borderId="53" xfId="0" applyNumberFormat="1" applyFont="1" applyFill="1" applyBorder="1" applyAlignment="1" applyProtection="1">
      <alignment horizontal="center"/>
    </xf>
    <xf numFmtId="165" fontId="53" fillId="4" borderId="7" xfId="0" applyNumberFormat="1" applyFont="1" applyFill="1" applyBorder="1" applyAlignment="1" applyProtection="1">
      <alignment horizontal="center"/>
      <protection locked="0"/>
    </xf>
    <xf numFmtId="0" fontId="11" fillId="3" borderId="66" xfId="0" applyNumberFormat="1" applyFont="1" applyFill="1" applyBorder="1" applyAlignment="1" applyProtection="1">
      <alignment horizontal="center"/>
      <protection locked="0"/>
    </xf>
    <xf numFmtId="0" fontId="11" fillId="6" borderId="66" xfId="0" applyNumberFormat="1" applyFont="1" applyFill="1" applyBorder="1" applyAlignment="1" applyProtection="1">
      <alignment horizontal="center"/>
      <protection locked="0"/>
    </xf>
    <xf numFmtId="0" fontId="11" fillId="7" borderId="66" xfId="0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7" xfId="0" applyBorder="1"/>
    <xf numFmtId="0" fontId="0" fillId="0" borderId="20" xfId="0" applyBorder="1"/>
    <xf numFmtId="0" fontId="0" fillId="0" borderId="0" xfId="0" applyAlignment="1">
      <alignment vertical="top"/>
    </xf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54" fillId="0" borderId="0" xfId="0" applyFont="1"/>
    <xf numFmtId="0" fontId="54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8" fillId="0" borderId="0" xfId="0" applyFont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0" fontId="58" fillId="0" borderId="20" xfId="0" applyFont="1" applyFill="1" applyBorder="1" applyAlignment="1">
      <alignment horizontal="center"/>
    </xf>
    <xf numFmtId="0" fontId="55" fillId="0" borderId="0" xfId="0" applyFont="1"/>
    <xf numFmtId="0" fontId="55" fillId="0" borderId="0" xfId="0" applyFont="1" applyAlignment="1">
      <alignment vertical="top"/>
    </xf>
    <xf numFmtId="0" fontId="54" fillId="0" borderId="0" xfId="0" applyFont="1" applyFill="1" applyBorder="1"/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1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58" fillId="0" borderId="0" xfId="0" applyFont="1" applyBorder="1" applyAlignment="1">
      <alignment horizontal="center"/>
    </xf>
    <xf numFmtId="0" fontId="62" fillId="0" borderId="11" xfId="0" applyFont="1" applyBorder="1" applyAlignment="1">
      <alignment horizontal="center" vertical="center"/>
    </xf>
    <xf numFmtId="0" fontId="62" fillId="0" borderId="70" xfId="0" applyFont="1" applyBorder="1" applyAlignment="1">
      <alignment horizontal="center" vertical="center"/>
    </xf>
    <xf numFmtId="0" fontId="62" fillId="0" borderId="12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/>
    </xf>
    <xf numFmtId="0" fontId="63" fillId="0" borderId="70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9" xfId="0" applyBorder="1"/>
    <xf numFmtId="0" fontId="0" fillId="0" borderId="21" xfId="0" applyBorder="1"/>
    <xf numFmtId="0" fontId="0" fillId="0" borderId="19" xfId="0" applyFont="1" applyBorder="1" applyAlignment="1">
      <alignment horizontal="left" vertical="center"/>
    </xf>
    <xf numFmtId="0" fontId="54" fillId="0" borderId="0" xfId="0" applyFont="1" applyAlignment="1">
      <alignment horizontal="left"/>
    </xf>
    <xf numFmtId="0" fontId="54" fillId="0" borderId="2" xfId="0" applyFont="1" applyBorder="1"/>
    <xf numFmtId="0" fontId="0" fillId="0" borderId="2" xfId="0" applyBorder="1" applyAlignment="1">
      <alignment vertical="top"/>
    </xf>
    <xf numFmtId="0" fontId="54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1" fillId="0" borderId="15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6" fillId="0" borderId="62" xfId="0" applyNumberFormat="1" applyFont="1" applyFill="1" applyBorder="1" applyAlignment="1" applyProtection="1">
      <alignment horizontal="center" vertical="center"/>
      <protection locked="0"/>
    </xf>
    <xf numFmtId="49" fontId="6" fillId="0" borderId="28" xfId="0" applyNumberFormat="1" applyFont="1" applyFill="1" applyBorder="1" applyAlignment="1" applyProtection="1">
      <alignment horizontal="left" vertical="center"/>
      <protection locked="0"/>
    </xf>
    <xf numFmtId="49" fontId="6" fillId="0" borderId="63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6" fillId="2" borderId="6" xfId="0" applyNumberFormat="1" applyFont="1" applyFill="1" applyBorder="1" applyAlignment="1" applyProtection="1">
      <alignment horizontal="left" vertical="center" wrapText="1"/>
      <protection locked="0"/>
    </xf>
    <xf numFmtId="0" fontId="6" fillId="0" borderId="7" xfId="0" applyNumberFormat="1" applyFont="1" applyFill="1" applyBorder="1" applyAlignment="1" applyProtection="1">
      <alignment horizontal="center" vertical="center"/>
      <protection locked="0"/>
    </xf>
    <xf numFmtId="49" fontId="6" fillId="0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7" xfId="0" applyNumberFormat="1" applyFont="1" applyFill="1" applyBorder="1" applyAlignment="1" applyProtection="1">
      <alignment horizontal="left" vertical="center"/>
      <protection locked="0"/>
    </xf>
    <xf numFmtId="49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14" fontId="54" fillId="0" borderId="0" xfId="0" applyNumberFormat="1" applyFont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54" fillId="0" borderId="11" xfId="0" applyFont="1" applyBorder="1" applyAlignment="1">
      <alignment horizontal="center" vertical="center"/>
    </xf>
    <xf numFmtId="0" fontId="54" fillId="0" borderId="12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54" fillId="0" borderId="11" xfId="0" applyFont="1" applyFill="1" applyBorder="1" applyAlignment="1">
      <alignment horizontal="center" vertical="center"/>
    </xf>
    <xf numFmtId="0" fontId="54" fillId="0" borderId="12" xfId="0" applyFont="1" applyFill="1" applyBorder="1" applyAlignment="1">
      <alignment horizontal="center" vertical="center"/>
    </xf>
    <xf numFmtId="0" fontId="54" fillId="0" borderId="13" xfId="0" applyFont="1" applyFill="1" applyBorder="1" applyAlignment="1">
      <alignment horizontal="center" vertical="center"/>
    </xf>
    <xf numFmtId="165" fontId="0" fillId="0" borderId="0" xfId="0" applyNumberFormat="1" applyFont="1" applyBorder="1" applyAlignment="1">
      <alignment horizontal="right"/>
    </xf>
    <xf numFmtId="0" fontId="0" fillId="0" borderId="5" xfId="0" applyFont="1" applyBorder="1"/>
    <xf numFmtId="165" fontId="0" fillId="0" borderId="0" xfId="0" applyNumberFormat="1" applyFont="1" applyFill="1"/>
    <xf numFmtId="0" fontId="0" fillId="0" borderId="5" xfId="0" applyFont="1" applyFill="1" applyBorder="1"/>
    <xf numFmtId="0" fontId="0" fillId="0" borderId="3" xfId="0" applyFont="1" applyFill="1" applyBorder="1"/>
    <xf numFmtId="165" fontId="0" fillId="0" borderId="4" xfId="0" applyNumberFormat="1" applyFont="1" applyBorder="1" applyAlignment="1">
      <alignment horizontal="right"/>
    </xf>
    <xf numFmtId="0" fontId="5" fillId="0" borderId="5" xfId="0" applyFont="1" applyFill="1" applyBorder="1"/>
    <xf numFmtId="165" fontId="0" fillId="0" borderId="3" xfId="0" applyNumberFormat="1" applyFont="1" applyFill="1" applyBorder="1" applyAlignment="1">
      <alignment horizontal="right"/>
    </xf>
    <xf numFmtId="0" fontId="58" fillId="0" borderId="0" xfId="0" applyFont="1" applyAlignment="1">
      <alignment horizontal="center" vertical="top"/>
    </xf>
    <xf numFmtId="0" fontId="58" fillId="0" borderId="20" xfId="0" applyFont="1" applyBorder="1" applyAlignment="1">
      <alignment horizontal="center" vertical="top"/>
    </xf>
    <xf numFmtId="0" fontId="58" fillId="0" borderId="0" xfId="0" applyFont="1" applyBorder="1" applyAlignment="1">
      <alignment horizontal="center" vertical="top"/>
    </xf>
    <xf numFmtId="0" fontId="58" fillId="0" borderId="0" xfId="0" applyFont="1" applyFill="1" applyBorder="1" applyAlignment="1">
      <alignment horizontal="center" vertical="top"/>
    </xf>
    <xf numFmtId="0" fontId="58" fillId="0" borderId="20" xfId="0" applyFont="1" applyFill="1" applyBorder="1" applyAlignment="1">
      <alignment horizontal="center" vertical="top"/>
    </xf>
    <xf numFmtId="0" fontId="67" fillId="0" borderId="0" xfId="0" applyFont="1" applyAlignment="1"/>
    <xf numFmtId="0" fontId="67" fillId="0" borderId="0" xfId="0" applyFont="1" applyAlignment="1">
      <alignment vertical="center"/>
    </xf>
    <xf numFmtId="0" fontId="67" fillId="0" borderId="0" xfId="0" applyFont="1" applyAlignment="1">
      <alignment vertical="top"/>
    </xf>
    <xf numFmtId="0" fontId="69" fillId="0" borderId="0" xfId="0" applyFont="1" applyAlignment="1">
      <alignment horizontal="center" vertical="top"/>
    </xf>
    <xf numFmtId="0" fontId="69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54" fillId="0" borderId="11" xfId="0" applyFont="1" applyBorder="1" applyAlignment="1">
      <alignment horizontal="center"/>
    </xf>
    <xf numFmtId="0" fontId="55" fillId="0" borderId="2" xfId="0" applyFont="1" applyBorder="1" applyAlignment="1">
      <alignment vertical="top"/>
    </xf>
    <xf numFmtId="0" fontId="63" fillId="0" borderId="0" xfId="0" applyFont="1" applyAlignment="1">
      <alignment vertical="center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4" fillId="0" borderId="0" xfId="0" applyFont="1" applyAlignment="1">
      <alignment horizontal="center" vertical="center"/>
    </xf>
    <xf numFmtId="0" fontId="62" fillId="3" borderId="70" xfId="0" applyFont="1" applyFill="1" applyBorder="1" applyAlignment="1">
      <alignment horizontal="center" vertical="center"/>
    </xf>
    <xf numFmtId="0" fontId="62" fillId="3" borderId="12" xfId="0" applyFont="1" applyFill="1" applyBorder="1" applyAlignment="1">
      <alignment horizontal="center" vertical="center"/>
    </xf>
    <xf numFmtId="0" fontId="62" fillId="3" borderId="13" xfId="0" applyFont="1" applyFill="1" applyBorder="1" applyAlignment="1">
      <alignment horizontal="center" vertical="center"/>
    </xf>
    <xf numFmtId="0" fontId="62" fillId="8" borderId="70" xfId="0" applyFont="1" applyFill="1" applyBorder="1" applyAlignment="1">
      <alignment horizontal="center" vertical="center"/>
    </xf>
    <xf numFmtId="0" fontId="62" fillId="8" borderId="12" xfId="0" applyFont="1" applyFill="1" applyBorder="1" applyAlignment="1">
      <alignment horizontal="center" vertical="center"/>
    </xf>
    <xf numFmtId="0" fontId="63" fillId="8" borderId="12" xfId="0" applyFont="1" applyFill="1" applyBorder="1" applyAlignment="1">
      <alignment horizontal="center" vertical="center"/>
    </xf>
    <xf numFmtId="0" fontId="62" fillId="8" borderId="13" xfId="0" applyFont="1" applyFill="1" applyBorder="1" applyAlignment="1">
      <alignment horizontal="center" vertical="center"/>
    </xf>
    <xf numFmtId="0" fontId="62" fillId="9" borderId="12" xfId="0" applyFont="1" applyFill="1" applyBorder="1" applyAlignment="1">
      <alignment horizontal="center" vertical="center"/>
    </xf>
    <xf numFmtId="0" fontId="62" fillId="9" borderId="70" xfId="0" applyFont="1" applyFill="1" applyBorder="1" applyAlignment="1">
      <alignment horizontal="center" vertical="center"/>
    </xf>
    <xf numFmtId="0" fontId="63" fillId="9" borderId="12" xfId="0" applyFont="1" applyFill="1" applyBorder="1" applyAlignment="1">
      <alignment horizontal="center" vertical="center"/>
    </xf>
    <xf numFmtId="0" fontId="63" fillId="9" borderId="70" xfId="0" applyFont="1" applyFill="1" applyBorder="1" applyAlignment="1">
      <alignment horizontal="center" vertical="center"/>
    </xf>
    <xf numFmtId="0" fontId="62" fillId="10" borderId="11" xfId="0" applyFont="1" applyFill="1" applyBorder="1" applyAlignment="1">
      <alignment horizontal="center" vertical="center"/>
    </xf>
    <xf numFmtId="0" fontId="62" fillId="10" borderId="70" xfId="0" applyFont="1" applyFill="1" applyBorder="1" applyAlignment="1">
      <alignment horizontal="center" vertical="center"/>
    </xf>
    <xf numFmtId="0" fontId="62" fillId="10" borderId="12" xfId="0" applyFont="1" applyFill="1" applyBorder="1" applyAlignment="1">
      <alignment horizontal="center" vertical="center"/>
    </xf>
    <xf numFmtId="0" fontId="63" fillId="10" borderId="70" xfId="0" applyFont="1" applyFill="1" applyBorder="1" applyAlignment="1">
      <alignment horizontal="center" vertical="center"/>
    </xf>
    <xf numFmtId="0" fontId="63" fillId="10" borderId="12" xfId="0" applyFont="1" applyFill="1" applyBorder="1" applyAlignment="1">
      <alignment horizontal="center" vertical="center"/>
    </xf>
    <xf numFmtId="0" fontId="63" fillId="3" borderId="70" xfId="0" applyFont="1" applyFill="1" applyBorder="1" applyAlignment="1">
      <alignment horizontal="center" vertical="center"/>
    </xf>
    <xf numFmtId="0" fontId="63" fillId="3" borderId="12" xfId="0" applyFont="1" applyFill="1" applyBorder="1" applyAlignment="1">
      <alignment horizontal="center" vertical="center"/>
    </xf>
    <xf numFmtId="0" fontId="55" fillId="0" borderId="0" xfId="0" applyFont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 wrapText="1"/>
    </xf>
    <xf numFmtId="0" fontId="64" fillId="0" borderId="6" xfId="0" applyFont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/>
    </xf>
    <xf numFmtId="0" fontId="64" fillId="0" borderId="7" xfId="0" applyFont="1" applyBorder="1" applyAlignment="1">
      <alignment horizontal="center" vertical="center"/>
    </xf>
    <xf numFmtId="0" fontId="64" fillId="0" borderId="8" xfId="0" applyFont="1" applyFill="1" applyBorder="1" applyAlignment="1">
      <alignment horizontal="center" vertical="center"/>
    </xf>
    <xf numFmtId="0" fontId="64" fillId="0" borderId="12" xfId="0" applyFont="1" applyBorder="1" applyAlignment="1">
      <alignment horizontal="center" vertical="center" wrapText="1"/>
    </xf>
    <xf numFmtId="0" fontId="64" fillId="0" borderId="13" xfId="0" applyFont="1" applyFill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54" fillId="0" borderId="7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4" fillId="0" borderId="44" xfId="0" applyFont="1" applyFill="1" applyBorder="1" applyAlignment="1">
      <alignment horizontal="left" vertical="center"/>
    </xf>
    <xf numFmtId="0" fontId="54" fillId="0" borderId="44" xfId="0" applyFont="1" applyBorder="1" applyAlignment="1">
      <alignment horizontal="left" vertical="center"/>
    </xf>
    <xf numFmtId="0" fontId="54" fillId="0" borderId="4" xfId="0" applyFont="1" applyBorder="1" applyAlignment="1">
      <alignment horizontal="left" vertical="center"/>
    </xf>
    <xf numFmtId="165" fontId="0" fillId="0" borderId="0" xfId="0" applyNumberFormat="1" applyBorder="1"/>
    <xf numFmtId="0" fontId="0" fillId="0" borderId="0" xfId="0" applyFill="1" applyBorder="1"/>
    <xf numFmtId="165" fontId="0" fillId="0" borderId="0" xfId="0" applyNumberFormat="1" applyBorder="1" applyAlignment="1">
      <alignment horizontal="right"/>
    </xf>
    <xf numFmtId="0" fontId="72" fillId="0" borderId="0" xfId="0" applyFont="1" applyBorder="1" applyAlignment="1">
      <alignment horizontal="left"/>
    </xf>
    <xf numFmtId="0" fontId="0" fillId="0" borderId="0" xfId="0" applyFill="1" applyBorder="1" applyAlignment="1">
      <alignment horizontal="right"/>
    </xf>
    <xf numFmtId="165" fontId="66" fillId="0" borderId="5" xfId="0" applyNumberFormat="1" applyFont="1" applyBorder="1" applyAlignment="1">
      <alignment vertical="top"/>
    </xf>
    <xf numFmtId="165" fontId="66" fillId="0" borderId="6" xfId="0" applyNumberFormat="1" applyFont="1" applyBorder="1" applyAlignment="1">
      <alignment vertical="top"/>
    </xf>
    <xf numFmtId="165" fontId="66" fillId="0" borderId="8" xfId="0" applyNumberFormat="1" applyFont="1" applyBorder="1" applyAlignment="1">
      <alignment vertical="top"/>
    </xf>
    <xf numFmtId="165" fontId="1" fillId="0" borderId="0" xfId="0" applyNumberFormat="1" applyFont="1" applyFill="1" applyAlignment="1">
      <alignment horizontal="right"/>
    </xf>
    <xf numFmtId="165" fontId="0" fillId="0" borderId="5" xfId="0" applyNumberFormat="1" applyFont="1" applyFill="1" applyBorder="1" applyAlignment="1">
      <alignment horizontal="right"/>
    </xf>
    <xf numFmtId="165" fontId="0" fillId="0" borderId="1" xfId="0" applyNumberFormat="1" applyBorder="1"/>
    <xf numFmtId="165" fontId="0" fillId="0" borderId="4" xfId="0" applyNumberFormat="1" applyBorder="1"/>
    <xf numFmtId="0" fontId="0" fillId="0" borderId="5" xfId="0" applyFill="1" applyBorder="1"/>
    <xf numFmtId="165" fontId="0" fillId="0" borderId="6" xfId="0" applyNumberFormat="1" applyFont="1" applyBorder="1" applyAlignment="1">
      <alignment horizontal="right"/>
    </xf>
    <xf numFmtId="0" fontId="0" fillId="0" borderId="8" xfId="0" applyFont="1" applyBorder="1"/>
    <xf numFmtId="165" fontId="0" fillId="0" borderId="1" xfId="0" applyNumberFormat="1" applyFont="1" applyBorder="1" applyAlignment="1">
      <alignment horizontal="right"/>
    </xf>
    <xf numFmtId="0" fontId="0" fillId="0" borderId="3" xfId="0" applyFont="1" applyBorder="1"/>
    <xf numFmtId="165" fontId="0" fillId="0" borderId="4" xfId="0" applyNumberFormat="1" applyFont="1" applyFill="1" applyBorder="1"/>
    <xf numFmtId="165" fontId="1" fillId="0" borderId="1" xfId="0" applyNumberFormat="1" applyFont="1" applyFill="1" applyBorder="1" applyAlignment="1">
      <alignment horizontal="right"/>
    </xf>
    <xf numFmtId="165" fontId="1" fillId="0" borderId="4" xfId="0" applyNumberFormat="1" applyFont="1" applyFill="1" applyBorder="1" applyAlignment="1">
      <alignment horizontal="right"/>
    </xf>
    <xf numFmtId="0" fontId="73" fillId="0" borderId="0" xfId="0" applyFont="1" applyFill="1"/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4" fillId="0" borderId="0" xfId="0" applyNumberFormat="1" applyFont="1" applyAlignment="1">
      <alignment horizontal="left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right"/>
    </xf>
    <xf numFmtId="0" fontId="5" fillId="0" borderId="3" xfId="0" applyFont="1" applyFill="1" applyBorder="1"/>
    <xf numFmtId="0" fontId="5" fillId="0" borderId="4" xfId="0" applyFont="1" applyFill="1" applyBorder="1" applyAlignment="1">
      <alignment horizontal="right"/>
    </xf>
    <xf numFmtId="0" fontId="5" fillId="0" borderId="8" xfId="0" applyFont="1" applyFill="1" applyBorder="1"/>
    <xf numFmtId="165" fontId="5" fillId="0" borderId="4" xfId="0" applyNumberFormat="1" applyFont="1" applyFill="1" applyBorder="1"/>
    <xf numFmtId="0" fontId="5" fillId="0" borderId="1" xfId="0" applyFont="1" applyFill="1" applyBorder="1"/>
    <xf numFmtId="165" fontId="0" fillId="0" borderId="0" xfId="0" applyNumberFormat="1" applyFont="1" applyFill="1" applyBorder="1"/>
    <xf numFmtId="0" fontId="64" fillId="0" borderId="0" xfId="0" applyFont="1" applyFill="1" applyBorder="1" applyAlignment="1">
      <alignment horizontal="left"/>
    </xf>
    <xf numFmtId="1" fontId="0" fillId="0" borderId="0" xfId="0" applyNumberFormat="1" applyBorder="1"/>
    <xf numFmtId="165" fontId="73" fillId="0" borderId="5" xfId="0" applyNumberFormat="1" applyFont="1" applyFill="1" applyBorder="1" applyAlignment="1">
      <alignment vertical="top" wrapText="1"/>
    </xf>
    <xf numFmtId="165" fontId="73" fillId="0" borderId="6" xfId="0" applyNumberFormat="1" applyFont="1" applyFill="1" applyBorder="1" applyAlignment="1">
      <alignment vertical="top" wrapText="1"/>
    </xf>
    <xf numFmtId="165" fontId="73" fillId="0" borderId="8" xfId="0" applyNumberFormat="1" applyFont="1" applyFill="1" applyBorder="1" applyAlignment="1">
      <alignment vertical="top" wrapText="1"/>
    </xf>
    <xf numFmtId="165" fontId="5" fillId="0" borderId="0" xfId="0" applyNumberFormat="1" applyFont="1" applyFill="1"/>
    <xf numFmtId="165" fontId="5" fillId="0" borderId="0" xfId="0" applyNumberFormat="1" applyFont="1" applyFill="1" applyBorder="1"/>
    <xf numFmtId="165" fontId="1" fillId="0" borderId="4" xfId="0" applyNumberFormat="1" applyFont="1" applyFill="1" applyBorder="1" applyAlignment="1">
      <alignment vertical="top" wrapText="1"/>
    </xf>
    <xf numFmtId="171" fontId="32" fillId="0" borderId="29" xfId="5" applyFont="1" applyFill="1" applyBorder="1" applyAlignment="1" applyProtection="1">
      <alignment horizontal="left" vertical="top" wrapText="1"/>
    </xf>
    <xf numFmtId="171" fontId="32" fillId="0" borderId="7" xfId="5" applyFont="1" applyFill="1" applyBorder="1" applyAlignment="1" applyProtection="1">
      <alignment horizontal="left" vertical="top" wrapText="1"/>
    </xf>
    <xf numFmtId="171" fontId="32" fillId="0" borderId="57" xfId="5" applyFont="1" applyFill="1" applyBorder="1" applyAlignment="1" applyProtection="1">
      <alignment horizontal="left" vertical="top" wrapText="1"/>
    </xf>
    <xf numFmtId="171" fontId="32" fillId="0" borderId="15" xfId="5" applyFont="1" applyFill="1" applyBorder="1" applyAlignment="1" applyProtection="1">
      <alignment horizontal="left" vertical="top" wrapText="1"/>
    </xf>
    <xf numFmtId="171" fontId="14" fillId="0" borderId="25" xfId="3" applyFont="1" applyFill="1" applyBorder="1" applyAlignment="1">
      <alignment horizontal="left" vertical="center"/>
    </xf>
    <xf numFmtId="171" fontId="14" fillId="0" borderId="49" xfId="3" applyFont="1" applyFill="1" applyBorder="1" applyAlignment="1">
      <alignment horizontal="left" vertical="center"/>
    </xf>
    <xf numFmtId="171" fontId="14" fillId="0" borderId="19" xfId="3" applyFont="1" applyFill="1" applyBorder="1" applyAlignment="1">
      <alignment horizontal="left" vertical="center"/>
    </xf>
    <xf numFmtId="171" fontId="14" fillId="0" borderId="26" xfId="3" applyFont="1" applyFill="1" applyBorder="1" applyAlignment="1">
      <alignment horizontal="left" vertical="center"/>
    </xf>
    <xf numFmtId="171" fontId="14" fillId="0" borderId="9" xfId="3" applyFont="1" applyFill="1" applyBorder="1" applyAlignment="1">
      <alignment horizontal="left" vertical="center" wrapText="1"/>
    </xf>
    <xf numFmtId="171" fontId="14" fillId="0" borderId="34" xfId="3" applyFont="1" applyFill="1" applyBorder="1" applyAlignment="1">
      <alignment horizontal="left" vertical="center" wrapText="1"/>
    </xf>
    <xf numFmtId="171" fontId="15" fillId="0" borderId="27" xfId="3" applyFont="1" applyFill="1" applyBorder="1" applyAlignment="1">
      <alignment horizontal="left" vertical="top" wrapText="1"/>
    </xf>
    <xf numFmtId="171" fontId="15" fillId="0" borderId="4" xfId="3" applyFont="1" applyFill="1" applyBorder="1" applyAlignment="1">
      <alignment horizontal="left" vertical="top" wrapText="1"/>
    </xf>
    <xf numFmtId="171" fontId="15" fillId="0" borderId="27" xfId="5" applyFont="1" applyFill="1" applyBorder="1" applyAlignment="1" applyProtection="1">
      <alignment horizontal="left" vertical="top"/>
    </xf>
    <xf numFmtId="171" fontId="15" fillId="0" borderId="4" xfId="5" applyFont="1" applyFill="1" applyBorder="1" applyAlignment="1" applyProtection="1">
      <alignment horizontal="left" vertical="top"/>
    </xf>
    <xf numFmtId="171" fontId="15" fillId="0" borderId="31" xfId="5" applyFont="1" applyFill="1" applyBorder="1" applyAlignment="1" applyProtection="1">
      <alignment horizontal="left" vertical="top"/>
    </xf>
    <xf numFmtId="171" fontId="32" fillId="0" borderId="14" xfId="5" applyFont="1" applyFill="1" applyBorder="1" applyAlignment="1" applyProtection="1">
      <alignment horizontal="left" vertical="top" wrapText="1"/>
    </xf>
    <xf numFmtId="171" fontId="32" fillId="0" borderId="19" xfId="5" applyFont="1" applyFill="1" applyBorder="1" applyAlignment="1" applyProtection="1">
      <alignment horizontal="left" vertical="top" wrapText="1"/>
    </xf>
    <xf numFmtId="171" fontId="32" fillId="0" borderId="21" xfId="5" applyFont="1" applyFill="1" applyBorder="1" applyAlignment="1" applyProtection="1">
      <alignment horizontal="left" vertical="top" wrapText="1"/>
    </xf>
    <xf numFmtId="171" fontId="14" fillId="0" borderId="18" xfId="3" applyFont="1" applyFill="1" applyBorder="1" applyAlignment="1">
      <alignment horizontal="left" vertical="center" wrapText="1"/>
    </xf>
    <xf numFmtId="171" fontId="14" fillId="0" borderId="33" xfId="3" applyFont="1" applyFill="1" applyBorder="1" applyAlignment="1">
      <alignment horizontal="left" vertical="center" wrapText="1"/>
    </xf>
    <xf numFmtId="171" fontId="15" fillId="0" borderId="32" xfId="3" applyFont="1" applyFill="1" applyBorder="1" applyAlignment="1">
      <alignment horizontal="center" vertical="center"/>
    </xf>
    <xf numFmtId="171" fontId="15" fillId="0" borderId="25" xfId="3" applyFont="1" applyFill="1" applyBorder="1" applyAlignment="1">
      <alignment horizontal="center" vertical="center"/>
    </xf>
    <xf numFmtId="171" fontId="15" fillId="0" borderId="49" xfId="3" applyFont="1" applyFill="1" applyBorder="1" applyAlignment="1">
      <alignment horizontal="center" vertical="center"/>
    </xf>
    <xf numFmtId="171" fontId="15" fillId="0" borderId="27" xfId="4" quotePrefix="1" applyFont="1" applyFill="1" applyBorder="1" applyAlignment="1">
      <alignment horizontal="left" vertical="center" wrapText="1"/>
    </xf>
    <xf numFmtId="171" fontId="15" fillId="0" borderId="31" xfId="4" quotePrefix="1" applyFont="1" applyFill="1" applyBorder="1" applyAlignment="1">
      <alignment horizontal="left" vertical="center" wrapText="1"/>
    </xf>
    <xf numFmtId="171" fontId="14" fillId="0" borderId="18" xfId="3" applyFont="1" applyFill="1" applyBorder="1" applyAlignment="1">
      <alignment horizontal="left" vertical="center"/>
    </xf>
    <xf numFmtId="171" fontId="14" fillId="0" borderId="0" xfId="3" applyFont="1" applyFill="1" applyBorder="1" applyAlignment="1">
      <alignment horizontal="left" vertical="center"/>
    </xf>
    <xf numFmtId="171" fontId="14" fillId="0" borderId="33" xfId="3" applyFont="1" applyFill="1" applyBorder="1" applyAlignment="1">
      <alignment horizontal="left" vertical="center"/>
    </xf>
    <xf numFmtId="171" fontId="15" fillId="0" borderId="6" xfId="3" applyNumberFormat="1" applyFont="1" applyFill="1" applyBorder="1" applyAlignment="1" applyProtection="1">
      <alignment horizontal="center" vertical="center"/>
    </xf>
    <xf numFmtId="171" fontId="15" fillId="0" borderId="7" xfId="3" applyNumberFormat="1" applyFont="1" applyFill="1" applyBorder="1" applyAlignment="1" applyProtection="1">
      <alignment horizontal="center" vertical="center"/>
    </xf>
    <xf numFmtId="171" fontId="15" fillId="0" borderId="8" xfId="3" applyNumberFormat="1" applyFont="1" applyFill="1" applyBorder="1" applyAlignment="1" applyProtection="1">
      <alignment horizontal="center" vertical="center"/>
    </xf>
    <xf numFmtId="171" fontId="14" fillId="0" borderId="14" xfId="3" applyNumberFormat="1" applyFont="1" applyFill="1" applyBorder="1" applyAlignment="1" applyProtection="1">
      <alignment horizontal="center" vertical="center"/>
    </xf>
    <xf numFmtId="171" fontId="14" fillId="0" borderId="19" xfId="3" applyNumberFormat="1" applyFont="1" applyFill="1" applyBorder="1" applyAlignment="1" applyProtection="1">
      <alignment horizontal="center" vertical="center"/>
    </xf>
    <xf numFmtId="171" fontId="14" fillId="0" borderId="26" xfId="3" applyNumberFormat="1" applyFont="1" applyFill="1" applyBorder="1" applyAlignment="1" applyProtection="1">
      <alignment horizontal="center" vertical="center"/>
    </xf>
    <xf numFmtId="171" fontId="14" fillId="0" borderId="23" xfId="3" applyNumberFormat="1" applyFont="1" applyFill="1" applyBorder="1" applyAlignment="1" applyProtection="1">
      <alignment horizontal="center" vertical="center"/>
    </xf>
    <xf numFmtId="171" fontId="14" fillId="0" borderId="41" xfId="3" applyNumberFormat="1" applyFont="1" applyFill="1" applyBorder="1" applyAlignment="1" applyProtection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72" fontId="28" fillId="0" borderId="0" xfId="0" applyNumberFormat="1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54" fillId="0" borderId="14" xfId="0" applyFont="1" applyBorder="1" applyAlignment="1">
      <alignment horizontal="left"/>
    </xf>
    <xf numFmtId="0" fontId="54" fillId="0" borderId="19" xfId="0" applyFont="1" applyBorder="1" applyAlignment="1">
      <alignment horizontal="left"/>
    </xf>
    <xf numFmtId="0" fontId="68" fillId="0" borderId="0" xfId="0" applyFont="1" applyAlignment="1">
      <alignment horizontal="center" vertical="top"/>
    </xf>
    <xf numFmtId="0" fontId="54" fillId="0" borderId="11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68" fillId="0" borderId="0" xfId="0" applyFont="1" applyAlignment="1">
      <alignment horizontal="center"/>
    </xf>
    <xf numFmtId="0" fontId="8" fillId="0" borderId="2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2" borderId="11" xfId="0" applyNumberFormat="1" applyFont="1" applyFill="1" applyBorder="1" applyAlignment="1" applyProtection="1">
      <alignment horizontal="left"/>
      <protection locked="0"/>
    </xf>
    <xf numFmtId="0" fontId="8" fillId="2" borderId="12" xfId="0" applyNumberFormat="1" applyFont="1" applyFill="1" applyBorder="1" applyAlignment="1" applyProtection="1">
      <alignment horizontal="left"/>
      <protection locked="0"/>
    </xf>
    <xf numFmtId="0" fontId="8" fillId="2" borderId="13" xfId="0" applyNumberFormat="1" applyFont="1" applyFill="1" applyBorder="1" applyAlignment="1" applyProtection="1">
      <alignment horizontal="left"/>
      <protection locked="0"/>
    </xf>
    <xf numFmtId="0" fontId="55" fillId="0" borderId="0" xfId="0" applyFont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65" fillId="0" borderId="11" xfId="0" applyFont="1" applyFill="1" applyBorder="1" applyAlignment="1">
      <alignment horizontal="center" vertical="center" wrapText="1"/>
    </xf>
    <xf numFmtId="0" fontId="65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165" fontId="73" fillId="0" borderId="4" xfId="0" applyNumberFormat="1" applyFont="1" applyFill="1" applyBorder="1" applyAlignment="1">
      <alignment horizontal="center" vertical="top" wrapText="1"/>
    </xf>
    <xf numFmtId="165" fontId="73" fillId="0" borderId="5" xfId="0" applyNumberFormat="1" applyFont="1" applyFill="1" applyBorder="1" applyAlignment="1">
      <alignment horizontal="center" vertical="top" wrapText="1"/>
    </xf>
    <xf numFmtId="165" fontId="73" fillId="0" borderId="6" xfId="0" applyNumberFormat="1" applyFont="1" applyFill="1" applyBorder="1" applyAlignment="1">
      <alignment horizontal="center" vertical="top" wrapText="1"/>
    </xf>
    <xf numFmtId="165" fontId="73" fillId="0" borderId="8" xfId="0" applyNumberFormat="1" applyFont="1" applyFill="1" applyBorder="1" applyAlignment="1">
      <alignment horizontal="center" vertical="top" wrapText="1"/>
    </xf>
    <xf numFmtId="0" fontId="5" fillId="0" borderId="14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8" fillId="0" borderId="7" xfId="0" applyFont="1" applyFill="1" applyBorder="1" applyAlignment="1">
      <alignment horizontal="center" vertical="center"/>
    </xf>
    <xf numFmtId="0" fontId="72" fillId="0" borderId="4" xfId="0" applyFont="1" applyBorder="1" applyAlignment="1">
      <alignment horizontal="center" vertical="top"/>
    </xf>
    <xf numFmtId="0" fontId="72" fillId="0" borderId="5" xfId="0" applyFont="1" applyBorder="1" applyAlignment="1">
      <alignment horizontal="center" vertical="top"/>
    </xf>
    <xf numFmtId="0" fontId="72" fillId="0" borderId="6" xfId="0" applyFont="1" applyBorder="1" applyAlignment="1">
      <alignment horizontal="center" vertical="top"/>
    </xf>
    <xf numFmtId="0" fontId="72" fillId="0" borderId="8" xfId="0" applyFont="1" applyBorder="1" applyAlignment="1">
      <alignment horizontal="center" vertical="top"/>
    </xf>
    <xf numFmtId="0" fontId="72" fillId="0" borderId="4" xfId="0" applyFont="1" applyBorder="1" applyAlignment="1">
      <alignment horizontal="center" vertical="top" wrapText="1"/>
    </xf>
    <xf numFmtId="0" fontId="72" fillId="0" borderId="5" xfId="0" applyFont="1" applyBorder="1" applyAlignment="1">
      <alignment horizontal="center" vertical="top" wrapText="1"/>
    </xf>
    <xf numFmtId="0" fontId="72" fillId="0" borderId="6" xfId="0" applyFont="1" applyBorder="1" applyAlignment="1">
      <alignment horizontal="center" vertical="top" wrapText="1"/>
    </xf>
    <xf numFmtId="0" fontId="72" fillId="0" borderId="8" xfId="0" applyFont="1" applyBorder="1" applyAlignment="1">
      <alignment horizontal="center" vertical="top" wrapText="1"/>
    </xf>
  </cellXfs>
  <cellStyles count="10">
    <cellStyle name="chemes]_x000d__x000a_Sci-Fi=_x000d__x000a_Nature=_x000d__x000a_robin=_x000d__x000a__x000d__x000a_[SoundScheme.Nature]_x000d__x000a_SystemAsterisk=C:\SNDSYS" xfId="7"/>
    <cellStyle name="Normal" xfId="0" builtinId="0"/>
    <cellStyle name="Normal 2" xfId="1"/>
    <cellStyle name="Normal 2 2" xfId="2"/>
    <cellStyle name="Normal 2 2 2" xfId="8"/>
    <cellStyle name="Normal 3" xfId="3"/>
    <cellStyle name="Normal 3 2" xfId="9"/>
    <cellStyle name="Normal_F8426" xfId="5"/>
    <cellStyle name="Normal_TEMPLATE (2)" xfId="4"/>
    <cellStyle name="Percent" xfId="6" builtinId="5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38100</xdr:rowOff>
        </xdr:from>
        <xdr:to>
          <xdr:col>3</xdr:col>
          <xdr:colOff>914400</xdr:colOff>
          <xdr:row>37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38100</xdr:rowOff>
        </xdr:from>
        <xdr:to>
          <xdr:col>3</xdr:col>
          <xdr:colOff>914400</xdr:colOff>
          <xdr:row>37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38100</xdr:rowOff>
        </xdr:from>
        <xdr:to>
          <xdr:col>3</xdr:col>
          <xdr:colOff>914400</xdr:colOff>
          <xdr:row>37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190500</xdr:colOff>
      <xdr:row>34</xdr:row>
      <xdr:rowOff>238125</xdr:rowOff>
    </xdr:from>
    <xdr:to>
      <xdr:col>3</xdr:col>
      <xdr:colOff>190502</xdr:colOff>
      <xdr:row>35</xdr:row>
      <xdr:rowOff>242475</xdr:rowOff>
    </xdr:to>
    <xdr:cxnSp macro="">
      <xdr:nvCxnSpPr>
        <xdr:cNvPr id="4" name="Straight Arrow Connector 3"/>
        <xdr:cNvCxnSpPr/>
      </xdr:nvCxnSpPr>
      <xdr:spPr>
        <a:xfrm flipH="1">
          <a:off x="5495925" y="1428750"/>
          <a:ext cx="2" cy="252000"/>
        </a:xfrm>
        <a:prstGeom prst="straightConnector1">
          <a:avLst/>
        </a:prstGeom>
        <a:ln w="12700">
          <a:solidFill>
            <a:srgbClr val="FF0000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66677</xdr:colOff>
      <xdr:row>35</xdr:row>
      <xdr:rowOff>104775</xdr:rowOff>
    </xdr:from>
    <xdr:to>
      <xdr:col>3</xdr:col>
      <xdr:colOff>318677</xdr:colOff>
      <xdr:row>35</xdr:row>
      <xdr:rowOff>104775</xdr:rowOff>
    </xdr:to>
    <xdr:cxnSp macro="">
      <xdr:nvCxnSpPr>
        <xdr:cNvPr id="13" name="Straight Arrow Connector 12"/>
        <xdr:cNvCxnSpPr/>
      </xdr:nvCxnSpPr>
      <xdr:spPr>
        <a:xfrm>
          <a:off x="5372102" y="1543050"/>
          <a:ext cx="252000" cy="0"/>
        </a:xfrm>
        <a:prstGeom prst="straightConnector1">
          <a:avLst/>
        </a:prstGeom>
        <a:ln w="12700">
          <a:solidFill>
            <a:srgbClr val="FF0000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95250</xdr:colOff>
      <xdr:row>47</xdr:row>
      <xdr:rowOff>95250</xdr:rowOff>
    </xdr:to>
    <xdr:pic>
      <xdr:nvPicPr>
        <xdr:cNvPr id="7" name="Picture 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448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95250</xdr:colOff>
      <xdr:row>50</xdr:row>
      <xdr:rowOff>95250</xdr:rowOff>
    </xdr:to>
    <xdr:pic>
      <xdr:nvPicPr>
        <xdr:cNvPr id="8" name="Picture 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639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95250</xdr:colOff>
      <xdr:row>51</xdr:row>
      <xdr:rowOff>95250</xdr:rowOff>
    </xdr:to>
    <xdr:pic>
      <xdr:nvPicPr>
        <xdr:cNvPr id="9" name="Picture 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829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95250</xdr:colOff>
      <xdr:row>50</xdr:row>
      <xdr:rowOff>95250</xdr:rowOff>
    </xdr:to>
    <xdr:pic>
      <xdr:nvPicPr>
        <xdr:cNvPr id="10" name="Picture 9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020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95250</xdr:colOff>
      <xdr:row>49</xdr:row>
      <xdr:rowOff>95250</xdr:rowOff>
    </xdr:to>
    <xdr:pic>
      <xdr:nvPicPr>
        <xdr:cNvPr id="11" name="Picture 10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639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95250</xdr:colOff>
      <xdr:row>49</xdr:row>
      <xdr:rowOff>95250</xdr:rowOff>
    </xdr:to>
    <xdr:pic>
      <xdr:nvPicPr>
        <xdr:cNvPr id="12" name="Picture 11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639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95250</xdr:colOff>
      <xdr:row>52</xdr:row>
      <xdr:rowOff>95250</xdr:rowOff>
    </xdr:to>
    <xdr:pic>
      <xdr:nvPicPr>
        <xdr:cNvPr id="14" name="Picture 13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267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95250</xdr:colOff>
      <xdr:row>53</xdr:row>
      <xdr:rowOff>95250</xdr:rowOff>
    </xdr:to>
    <xdr:pic>
      <xdr:nvPicPr>
        <xdr:cNvPr id="15" name="Picture 14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020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16" name="Picture 15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391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17" name="Picture 1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536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95250</xdr:colOff>
      <xdr:row>48</xdr:row>
      <xdr:rowOff>95250</xdr:rowOff>
    </xdr:to>
    <xdr:pic>
      <xdr:nvPicPr>
        <xdr:cNvPr id="18" name="Picture 1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95250</xdr:colOff>
      <xdr:row>48</xdr:row>
      <xdr:rowOff>95250</xdr:rowOff>
    </xdr:to>
    <xdr:pic>
      <xdr:nvPicPr>
        <xdr:cNvPr id="19" name="Picture 1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20" name="Picture 19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95250</xdr:colOff>
      <xdr:row>55</xdr:row>
      <xdr:rowOff>95250</xdr:rowOff>
    </xdr:to>
    <xdr:pic>
      <xdr:nvPicPr>
        <xdr:cNvPr id="21" name="Picture 20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2" name="Picture 21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23" name="Picture 22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95250</xdr:colOff>
      <xdr:row>49</xdr:row>
      <xdr:rowOff>95250</xdr:rowOff>
    </xdr:to>
    <xdr:pic>
      <xdr:nvPicPr>
        <xdr:cNvPr id="24" name="Picture 23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95250</xdr:colOff>
      <xdr:row>49</xdr:row>
      <xdr:rowOff>95250</xdr:rowOff>
    </xdr:to>
    <xdr:pic>
      <xdr:nvPicPr>
        <xdr:cNvPr id="25" name="Picture 24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95250</xdr:colOff>
      <xdr:row>52</xdr:row>
      <xdr:rowOff>95250</xdr:rowOff>
    </xdr:to>
    <xdr:pic>
      <xdr:nvPicPr>
        <xdr:cNvPr id="26" name="Picture 25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95250</xdr:colOff>
      <xdr:row>53</xdr:row>
      <xdr:rowOff>95250</xdr:rowOff>
    </xdr:to>
    <xdr:pic>
      <xdr:nvPicPr>
        <xdr:cNvPr id="27" name="Picture 2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95250</xdr:colOff>
      <xdr:row>53</xdr:row>
      <xdr:rowOff>95250</xdr:rowOff>
    </xdr:to>
    <xdr:pic>
      <xdr:nvPicPr>
        <xdr:cNvPr id="28" name="Picture 2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29" name="Picture 2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30" name="Picture 29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31" name="Picture 30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95250</xdr:colOff>
      <xdr:row>54</xdr:row>
      <xdr:rowOff>95250</xdr:rowOff>
    </xdr:to>
    <xdr:pic>
      <xdr:nvPicPr>
        <xdr:cNvPr id="32" name="Picture 31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95250</xdr:colOff>
      <xdr:row>55</xdr:row>
      <xdr:rowOff>95250</xdr:rowOff>
    </xdr:to>
    <xdr:pic>
      <xdr:nvPicPr>
        <xdr:cNvPr id="33" name="Picture 32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363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34" name="Picture 33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744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35" name="Picture 34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744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36" name="Picture 35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744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95250</xdr:colOff>
      <xdr:row>52</xdr:row>
      <xdr:rowOff>95250</xdr:rowOff>
    </xdr:to>
    <xdr:pic>
      <xdr:nvPicPr>
        <xdr:cNvPr id="37" name="Picture 3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95250</xdr:colOff>
      <xdr:row>51</xdr:row>
      <xdr:rowOff>95250</xdr:rowOff>
    </xdr:to>
    <xdr:pic>
      <xdr:nvPicPr>
        <xdr:cNvPr id="38" name="Picture 3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4681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95250</xdr:colOff>
      <xdr:row>51</xdr:row>
      <xdr:rowOff>95250</xdr:rowOff>
    </xdr:to>
    <xdr:pic>
      <xdr:nvPicPr>
        <xdr:cNvPr id="39" name="Picture 3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4681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171450</xdr:rowOff>
    </xdr:from>
    <xdr:to>
      <xdr:col>2</xdr:col>
      <xdr:colOff>0</xdr:colOff>
      <xdr:row>10</xdr:row>
      <xdr:rowOff>171450</xdr:rowOff>
    </xdr:to>
    <xdr:cxnSp macro="">
      <xdr:nvCxnSpPr>
        <xdr:cNvPr id="2" name="Straight Arrow Connector 1"/>
        <xdr:cNvCxnSpPr/>
      </xdr:nvCxnSpPr>
      <xdr:spPr>
        <a:xfrm>
          <a:off x="4171950" y="3286125"/>
          <a:ext cx="419100" cy="0"/>
        </a:xfrm>
        <a:prstGeom prst="straightConnector1">
          <a:avLst/>
        </a:prstGeom>
        <a:ln>
          <a:solidFill>
            <a:schemeClr val="tx1"/>
          </a:solidFill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136070</xdr:colOff>
      <xdr:row>0</xdr:row>
      <xdr:rowOff>108857</xdr:rowOff>
    </xdr:from>
    <xdr:to>
      <xdr:col>13</xdr:col>
      <xdr:colOff>344981</xdr:colOff>
      <xdr:row>3</xdr:row>
      <xdr:rowOff>163286</xdr:rowOff>
    </xdr:to>
    <xdr:sp macro="" textlink="">
      <xdr:nvSpPr>
        <xdr:cNvPr id="3" name="Quad Arrow 2"/>
        <xdr:cNvSpPr/>
      </xdr:nvSpPr>
      <xdr:spPr>
        <a:xfrm>
          <a:off x="6014356" y="108857"/>
          <a:ext cx="208911" cy="625929"/>
        </a:xfrm>
        <a:prstGeom prst="quad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32</xdr:col>
      <xdr:colOff>201706</xdr:colOff>
      <xdr:row>7</xdr:row>
      <xdr:rowOff>0</xdr:rowOff>
    </xdr:from>
    <xdr:to>
      <xdr:col>32</xdr:col>
      <xdr:colOff>201706</xdr:colOff>
      <xdr:row>8</xdr:row>
      <xdr:rowOff>0</xdr:rowOff>
    </xdr:to>
    <xdr:cxnSp macro="">
      <xdr:nvCxnSpPr>
        <xdr:cNvPr id="4" name="Straight Arrow Connector 3"/>
        <xdr:cNvCxnSpPr/>
      </xdr:nvCxnSpPr>
      <xdr:spPr>
        <a:xfrm>
          <a:off x="18108706" y="1343025"/>
          <a:ext cx="0" cy="762000"/>
        </a:xfrm>
        <a:prstGeom prst="straightConnector1">
          <a:avLst/>
        </a:prstGeom>
        <a:ln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22412</xdr:colOff>
      <xdr:row>11</xdr:row>
      <xdr:rowOff>0</xdr:rowOff>
    </xdr:from>
    <xdr:to>
      <xdr:col>31</xdr:col>
      <xdr:colOff>11206</xdr:colOff>
      <xdr:row>11</xdr:row>
      <xdr:rowOff>0</xdr:rowOff>
    </xdr:to>
    <xdr:cxnSp macro="">
      <xdr:nvCxnSpPr>
        <xdr:cNvPr id="5" name="Straight Arrow Connector 4"/>
        <xdr:cNvCxnSpPr/>
      </xdr:nvCxnSpPr>
      <xdr:spPr>
        <a:xfrm>
          <a:off x="17148362" y="3305175"/>
          <a:ext cx="436469" cy="0"/>
        </a:xfrm>
        <a:prstGeom prst="straightConnector1">
          <a:avLst/>
        </a:prstGeom>
        <a:ln w="12700"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</xdr:row>
      <xdr:rowOff>171450</xdr:rowOff>
    </xdr:from>
    <xdr:to>
      <xdr:col>2</xdr:col>
      <xdr:colOff>0</xdr:colOff>
      <xdr:row>10</xdr:row>
      <xdr:rowOff>171450</xdr:rowOff>
    </xdr:to>
    <xdr:cxnSp macro="">
      <xdr:nvCxnSpPr>
        <xdr:cNvPr id="2" name="Straight Arrow Connector 1"/>
        <xdr:cNvCxnSpPr/>
      </xdr:nvCxnSpPr>
      <xdr:spPr>
        <a:xfrm>
          <a:off x="514350" y="3571875"/>
          <a:ext cx="419100" cy="0"/>
        </a:xfrm>
        <a:prstGeom prst="straightConnector1">
          <a:avLst/>
        </a:prstGeom>
        <a:ln>
          <a:solidFill>
            <a:schemeClr val="tx1"/>
          </a:solidFill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136070</xdr:colOff>
      <xdr:row>0</xdr:row>
      <xdr:rowOff>108857</xdr:rowOff>
    </xdr:from>
    <xdr:to>
      <xdr:col>13</xdr:col>
      <xdr:colOff>344981</xdr:colOff>
      <xdr:row>3</xdr:row>
      <xdr:rowOff>163286</xdr:rowOff>
    </xdr:to>
    <xdr:sp macro="" textlink="">
      <xdr:nvSpPr>
        <xdr:cNvPr id="3" name="Quad Arrow 2"/>
        <xdr:cNvSpPr/>
      </xdr:nvSpPr>
      <xdr:spPr>
        <a:xfrm>
          <a:off x="5993945" y="108857"/>
          <a:ext cx="208911" cy="625929"/>
        </a:xfrm>
        <a:prstGeom prst="quad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32</xdr:col>
      <xdr:colOff>201706</xdr:colOff>
      <xdr:row>7</xdr:row>
      <xdr:rowOff>0</xdr:rowOff>
    </xdr:from>
    <xdr:to>
      <xdr:col>32</xdr:col>
      <xdr:colOff>201706</xdr:colOff>
      <xdr:row>8</xdr:row>
      <xdr:rowOff>0</xdr:rowOff>
    </xdr:to>
    <xdr:cxnSp macro="">
      <xdr:nvCxnSpPr>
        <xdr:cNvPr id="4" name="Straight Arrow Connector 3"/>
        <xdr:cNvCxnSpPr/>
      </xdr:nvCxnSpPr>
      <xdr:spPr>
        <a:xfrm>
          <a:off x="14451106" y="1524000"/>
          <a:ext cx="0" cy="762000"/>
        </a:xfrm>
        <a:prstGeom prst="straightConnector1">
          <a:avLst/>
        </a:prstGeom>
        <a:ln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22412</xdr:colOff>
      <xdr:row>11</xdr:row>
      <xdr:rowOff>0</xdr:rowOff>
    </xdr:from>
    <xdr:to>
      <xdr:col>31</xdr:col>
      <xdr:colOff>11206</xdr:colOff>
      <xdr:row>11</xdr:row>
      <xdr:rowOff>0</xdr:rowOff>
    </xdr:to>
    <xdr:cxnSp macro="">
      <xdr:nvCxnSpPr>
        <xdr:cNvPr id="5" name="Straight Arrow Connector 4"/>
        <xdr:cNvCxnSpPr/>
      </xdr:nvCxnSpPr>
      <xdr:spPr>
        <a:xfrm>
          <a:off x="13490762" y="3600450"/>
          <a:ext cx="436469" cy="0"/>
        </a:xfrm>
        <a:prstGeom prst="straightConnector1">
          <a:avLst/>
        </a:prstGeom>
        <a:ln w="12700">
          <a:headEnd type="stealth" w="sm" len="med"/>
          <a:tailEnd type="stealth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RBW\PROCOLS\W98\TRIALN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NOS-W98"/>
      <sheetName val="TRIALNOS-W97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6.bin"/><Relationship Id="rId7" Type="http://schemas.openxmlformats.org/officeDocument/2006/relationships/image" Target="../media/image1.emf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.xml"/><Relationship Id="rId11" Type="http://schemas.openxmlformats.org/officeDocument/2006/relationships/image" Target="../media/image3.emf"/><Relationship Id="rId5" Type="http://schemas.openxmlformats.org/officeDocument/2006/relationships/vmlDrawing" Target="../drawings/vmlDrawing1.vml"/><Relationship Id="rId10" Type="http://schemas.openxmlformats.org/officeDocument/2006/relationships/control" Target="../activeX/activeX3.x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27"/>
  <sheetViews>
    <sheetView showGridLines="0" zoomScale="75" zoomScaleNormal="75" workbookViewId="0">
      <selection activeCell="A5" sqref="A5:E16"/>
    </sheetView>
  </sheetViews>
  <sheetFormatPr defaultColWidth="20" defaultRowHeight="14.25"/>
  <cols>
    <col min="1" max="1" width="8.7109375" style="63" customWidth="1"/>
    <col min="2" max="2" width="24.42578125" style="63" customWidth="1"/>
    <col min="3" max="3" width="14.7109375" style="63" customWidth="1"/>
    <col min="4" max="4" width="13.7109375" style="63" customWidth="1"/>
    <col min="5" max="5" width="15.140625" style="63" customWidth="1"/>
    <col min="6" max="6" width="18" style="63" customWidth="1"/>
    <col min="7" max="11" width="15.7109375" style="63" customWidth="1"/>
    <col min="12" max="254" width="20" style="63"/>
    <col min="255" max="255" width="2.28515625" style="63" customWidth="1"/>
    <col min="256" max="256" width="26.7109375" style="63" customWidth="1"/>
    <col min="257" max="257" width="9.140625" style="63" customWidth="1"/>
    <col min="258" max="258" width="32" style="63" customWidth="1"/>
    <col min="259" max="260" width="19.28515625" style="63" customWidth="1"/>
    <col min="261" max="261" width="100.42578125" style="63" customWidth="1"/>
    <col min="262" max="262" width="12" style="63" customWidth="1"/>
    <col min="263" max="510" width="20" style="63"/>
    <col min="511" max="511" width="2.28515625" style="63" customWidth="1"/>
    <col min="512" max="512" width="26.7109375" style="63" customWidth="1"/>
    <col min="513" max="513" width="9.140625" style="63" customWidth="1"/>
    <col min="514" max="514" width="32" style="63" customWidth="1"/>
    <col min="515" max="516" width="19.28515625" style="63" customWidth="1"/>
    <col min="517" max="517" width="100.42578125" style="63" customWidth="1"/>
    <col min="518" max="518" width="12" style="63" customWidth="1"/>
    <col min="519" max="766" width="20" style="63"/>
    <col min="767" max="767" width="2.28515625" style="63" customWidth="1"/>
    <col min="768" max="768" width="26.7109375" style="63" customWidth="1"/>
    <col min="769" max="769" width="9.140625" style="63" customWidth="1"/>
    <col min="770" max="770" width="32" style="63" customWidth="1"/>
    <col min="771" max="772" width="19.28515625" style="63" customWidth="1"/>
    <col min="773" max="773" width="100.42578125" style="63" customWidth="1"/>
    <col min="774" max="774" width="12" style="63" customWidth="1"/>
    <col min="775" max="1022" width="20" style="63"/>
    <col min="1023" max="1023" width="2.28515625" style="63" customWidth="1"/>
    <col min="1024" max="1024" width="26.7109375" style="63" customWidth="1"/>
    <col min="1025" max="1025" width="9.140625" style="63" customWidth="1"/>
    <col min="1026" max="1026" width="32" style="63" customWidth="1"/>
    <col min="1027" max="1028" width="19.28515625" style="63" customWidth="1"/>
    <col min="1029" max="1029" width="100.42578125" style="63" customWidth="1"/>
    <col min="1030" max="1030" width="12" style="63" customWidth="1"/>
    <col min="1031" max="1278" width="20" style="63"/>
    <col min="1279" max="1279" width="2.28515625" style="63" customWidth="1"/>
    <col min="1280" max="1280" width="26.7109375" style="63" customWidth="1"/>
    <col min="1281" max="1281" width="9.140625" style="63" customWidth="1"/>
    <col min="1282" max="1282" width="32" style="63" customWidth="1"/>
    <col min="1283" max="1284" width="19.28515625" style="63" customWidth="1"/>
    <col min="1285" max="1285" width="100.42578125" style="63" customWidth="1"/>
    <col min="1286" max="1286" width="12" style="63" customWidth="1"/>
    <col min="1287" max="1534" width="20" style="63"/>
    <col min="1535" max="1535" width="2.28515625" style="63" customWidth="1"/>
    <col min="1536" max="1536" width="26.7109375" style="63" customWidth="1"/>
    <col min="1537" max="1537" width="9.140625" style="63" customWidth="1"/>
    <col min="1538" max="1538" width="32" style="63" customWidth="1"/>
    <col min="1539" max="1540" width="19.28515625" style="63" customWidth="1"/>
    <col min="1541" max="1541" width="100.42578125" style="63" customWidth="1"/>
    <col min="1542" max="1542" width="12" style="63" customWidth="1"/>
    <col min="1543" max="1790" width="20" style="63"/>
    <col min="1791" max="1791" width="2.28515625" style="63" customWidth="1"/>
    <col min="1792" max="1792" width="26.7109375" style="63" customWidth="1"/>
    <col min="1793" max="1793" width="9.140625" style="63" customWidth="1"/>
    <col min="1794" max="1794" width="32" style="63" customWidth="1"/>
    <col min="1795" max="1796" width="19.28515625" style="63" customWidth="1"/>
    <col min="1797" max="1797" width="100.42578125" style="63" customWidth="1"/>
    <col min="1798" max="1798" width="12" style="63" customWidth="1"/>
    <col min="1799" max="2046" width="20" style="63"/>
    <col min="2047" max="2047" width="2.28515625" style="63" customWidth="1"/>
    <col min="2048" max="2048" width="26.7109375" style="63" customWidth="1"/>
    <col min="2049" max="2049" width="9.140625" style="63" customWidth="1"/>
    <col min="2050" max="2050" width="32" style="63" customWidth="1"/>
    <col min="2051" max="2052" width="19.28515625" style="63" customWidth="1"/>
    <col min="2053" max="2053" width="100.42578125" style="63" customWidth="1"/>
    <col min="2054" max="2054" width="12" style="63" customWidth="1"/>
    <col min="2055" max="2302" width="20" style="63"/>
    <col min="2303" max="2303" width="2.28515625" style="63" customWidth="1"/>
    <col min="2304" max="2304" width="26.7109375" style="63" customWidth="1"/>
    <col min="2305" max="2305" width="9.140625" style="63" customWidth="1"/>
    <col min="2306" max="2306" width="32" style="63" customWidth="1"/>
    <col min="2307" max="2308" width="19.28515625" style="63" customWidth="1"/>
    <col min="2309" max="2309" width="100.42578125" style="63" customWidth="1"/>
    <col min="2310" max="2310" width="12" style="63" customWidth="1"/>
    <col min="2311" max="2558" width="20" style="63"/>
    <col min="2559" max="2559" width="2.28515625" style="63" customWidth="1"/>
    <col min="2560" max="2560" width="26.7109375" style="63" customWidth="1"/>
    <col min="2561" max="2561" width="9.140625" style="63" customWidth="1"/>
    <col min="2562" max="2562" width="32" style="63" customWidth="1"/>
    <col min="2563" max="2564" width="19.28515625" style="63" customWidth="1"/>
    <col min="2565" max="2565" width="100.42578125" style="63" customWidth="1"/>
    <col min="2566" max="2566" width="12" style="63" customWidth="1"/>
    <col min="2567" max="2814" width="20" style="63"/>
    <col min="2815" max="2815" width="2.28515625" style="63" customWidth="1"/>
    <col min="2816" max="2816" width="26.7109375" style="63" customWidth="1"/>
    <col min="2817" max="2817" width="9.140625" style="63" customWidth="1"/>
    <col min="2818" max="2818" width="32" style="63" customWidth="1"/>
    <col min="2819" max="2820" width="19.28515625" style="63" customWidth="1"/>
    <col min="2821" max="2821" width="100.42578125" style="63" customWidth="1"/>
    <col min="2822" max="2822" width="12" style="63" customWidth="1"/>
    <col min="2823" max="3070" width="20" style="63"/>
    <col min="3071" max="3071" width="2.28515625" style="63" customWidth="1"/>
    <col min="3072" max="3072" width="26.7109375" style="63" customWidth="1"/>
    <col min="3073" max="3073" width="9.140625" style="63" customWidth="1"/>
    <col min="3074" max="3074" width="32" style="63" customWidth="1"/>
    <col min="3075" max="3076" width="19.28515625" style="63" customWidth="1"/>
    <col min="3077" max="3077" width="100.42578125" style="63" customWidth="1"/>
    <col min="3078" max="3078" width="12" style="63" customWidth="1"/>
    <col min="3079" max="3326" width="20" style="63"/>
    <col min="3327" max="3327" width="2.28515625" style="63" customWidth="1"/>
    <col min="3328" max="3328" width="26.7109375" style="63" customWidth="1"/>
    <col min="3329" max="3329" width="9.140625" style="63" customWidth="1"/>
    <col min="3330" max="3330" width="32" style="63" customWidth="1"/>
    <col min="3331" max="3332" width="19.28515625" style="63" customWidth="1"/>
    <col min="3333" max="3333" width="100.42578125" style="63" customWidth="1"/>
    <col min="3334" max="3334" width="12" style="63" customWidth="1"/>
    <col min="3335" max="3582" width="20" style="63"/>
    <col min="3583" max="3583" width="2.28515625" style="63" customWidth="1"/>
    <col min="3584" max="3584" width="26.7109375" style="63" customWidth="1"/>
    <col min="3585" max="3585" width="9.140625" style="63" customWidth="1"/>
    <col min="3586" max="3586" width="32" style="63" customWidth="1"/>
    <col min="3587" max="3588" width="19.28515625" style="63" customWidth="1"/>
    <col min="3589" max="3589" width="100.42578125" style="63" customWidth="1"/>
    <col min="3590" max="3590" width="12" style="63" customWidth="1"/>
    <col min="3591" max="3838" width="20" style="63"/>
    <col min="3839" max="3839" width="2.28515625" style="63" customWidth="1"/>
    <col min="3840" max="3840" width="26.7109375" style="63" customWidth="1"/>
    <col min="3841" max="3841" width="9.140625" style="63" customWidth="1"/>
    <col min="3842" max="3842" width="32" style="63" customWidth="1"/>
    <col min="3843" max="3844" width="19.28515625" style="63" customWidth="1"/>
    <col min="3845" max="3845" width="100.42578125" style="63" customWidth="1"/>
    <col min="3846" max="3846" width="12" style="63" customWidth="1"/>
    <col min="3847" max="4094" width="20" style="63"/>
    <col min="4095" max="4095" width="2.28515625" style="63" customWidth="1"/>
    <col min="4096" max="4096" width="26.7109375" style="63" customWidth="1"/>
    <col min="4097" max="4097" width="9.140625" style="63" customWidth="1"/>
    <col min="4098" max="4098" width="32" style="63" customWidth="1"/>
    <col min="4099" max="4100" width="19.28515625" style="63" customWidth="1"/>
    <col min="4101" max="4101" width="100.42578125" style="63" customWidth="1"/>
    <col min="4102" max="4102" width="12" style="63" customWidth="1"/>
    <col min="4103" max="4350" width="20" style="63"/>
    <col min="4351" max="4351" width="2.28515625" style="63" customWidth="1"/>
    <col min="4352" max="4352" width="26.7109375" style="63" customWidth="1"/>
    <col min="4353" max="4353" width="9.140625" style="63" customWidth="1"/>
    <col min="4354" max="4354" width="32" style="63" customWidth="1"/>
    <col min="4355" max="4356" width="19.28515625" style="63" customWidth="1"/>
    <col min="4357" max="4357" width="100.42578125" style="63" customWidth="1"/>
    <col min="4358" max="4358" width="12" style="63" customWidth="1"/>
    <col min="4359" max="4606" width="20" style="63"/>
    <col min="4607" max="4607" width="2.28515625" style="63" customWidth="1"/>
    <col min="4608" max="4608" width="26.7109375" style="63" customWidth="1"/>
    <col min="4609" max="4609" width="9.140625" style="63" customWidth="1"/>
    <col min="4610" max="4610" width="32" style="63" customWidth="1"/>
    <col min="4611" max="4612" width="19.28515625" style="63" customWidth="1"/>
    <col min="4613" max="4613" width="100.42578125" style="63" customWidth="1"/>
    <col min="4614" max="4614" width="12" style="63" customWidth="1"/>
    <col min="4615" max="4862" width="20" style="63"/>
    <col min="4863" max="4863" width="2.28515625" style="63" customWidth="1"/>
    <col min="4864" max="4864" width="26.7109375" style="63" customWidth="1"/>
    <col min="4865" max="4865" width="9.140625" style="63" customWidth="1"/>
    <col min="4866" max="4866" width="32" style="63" customWidth="1"/>
    <col min="4867" max="4868" width="19.28515625" style="63" customWidth="1"/>
    <col min="4869" max="4869" width="100.42578125" style="63" customWidth="1"/>
    <col min="4870" max="4870" width="12" style="63" customWidth="1"/>
    <col min="4871" max="5118" width="20" style="63"/>
    <col min="5119" max="5119" width="2.28515625" style="63" customWidth="1"/>
    <col min="5120" max="5120" width="26.7109375" style="63" customWidth="1"/>
    <col min="5121" max="5121" width="9.140625" style="63" customWidth="1"/>
    <col min="5122" max="5122" width="32" style="63" customWidth="1"/>
    <col min="5123" max="5124" width="19.28515625" style="63" customWidth="1"/>
    <col min="5125" max="5125" width="100.42578125" style="63" customWidth="1"/>
    <col min="5126" max="5126" width="12" style="63" customWidth="1"/>
    <col min="5127" max="5374" width="20" style="63"/>
    <col min="5375" max="5375" width="2.28515625" style="63" customWidth="1"/>
    <col min="5376" max="5376" width="26.7109375" style="63" customWidth="1"/>
    <col min="5377" max="5377" width="9.140625" style="63" customWidth="1"/>
    <col min="5378" max="5378" width="32" style="63" customWidth="1"/>
    <col min="5379" max="5380" width="19.28515625" style="63" customWidth="1"/>
    <col min="5381" max="5381" width="100.42578125" style="63" customWidth="1"/>
    <col min="5382" max="5382" width="12" style="63" customWidth="1"/>
    <col min="5383" max="5630" width="20" style="63"/>
    <col min="5631" max="5631" width="2.28515625" style="63" customWidth="1"/>
    <col min="5632" max="5632" width="26.7109375" style="63" customWidth="1"/>
    <col min="5633" max="5633" width="9.140625" style="63" customWidth="1"/>
    <col min="5634" max="5634" width="32" style="63" customWidth="1"/>
    <col min="5635" max="5636" width="19.28515625" style="63" customWidth="1"/>
    <col min="5637" max="5637" width="100.42578125" style="63" customWidth="1"/>
    <col min="5638" max="5638" width="12" style="63" customWidth="1"/>
    <col min="5639" max="5886" width="20" style="63"/>
    <col min="5887" max="5887" width="2.28515625" style="63" customWidth="1"/>
    <col min="5888" max="5888" width="26.7109375" style="63" customWidth="1"/>
    <col min="5889" max="5889" width="9.140625" style="63" customWidth="1"/>
    <col min="5890" max="5890" width="32" style="63" customWidth="1"/>
    <col min="5891" max="5892" width="19.28515625" style="63" customWidth="1"/>
    <col min="5893" max="5893" width="100.42578125" style="63" customWidth="1"/>
    <col min="5894" max="5894" width="12" style="63" customWidth="1"/>
    <col min="5895" max="6142" width="20" style="63"/>
    <col min="6143" max="6143" width="2.28515625" style="63" customWidth="1"/>
    <col min="6144" max="6144" width="26.7109375" style="63" customWidth="1"/>
    <col min="6145" max="6145" width="9.140625" style="63" customWidth="1"/>
    <col min="6146" max="6146" width="32" style="63" customWidth="1"/>
    <col min="6147" max="6148" width="19.28515625" style="63" customWidth="1"/>
    <col min="6149" max="6149" width="100.42578125" style="63" customWidth="1"/>
    <col min="6150" max="6150" width="12" style="63" customWidth="1"/>
    <col min="6151" max="6398" width="20" style="63"/>
    <col min="6399" max="6399" width="2.28515625" style="63" customWidth="1"/>
    <col min="6400" max="6400" width="26.7109375" style="63" customWidth="1"/>
    <col min="6401" max="6401" width="9.140625" style="63" customWidth="1"/>
    <col min="6402" max="6402" width="32" style="63" customWidth="1"/>
    <col min="6403" max="6404" width="19.28515625" style="63" customWidth="1"/>
    <col min="6405" max="6405" width="100.42578125" style="63" customWidth="1"/>
    <col min="6406" max="6406" width="12" style="63" customWidth="1"/>
    <col min="6407" max="6654" width="20" style="63"/>
    <col min="6655" max="6655" width="2.28515625" style="63" customWidth="1"/>
    <col min="6656" max="6656" width="26.7109375" style="63" customWidth="1"/>
    <col min="6657" max="6657" width="9.140625" style="63" customWidth="1"/>
    <col min="6658" max="6658" width="32" style="63" customWidth="1"/>
    <col min="6659" max="6660" width="19.28515625" style="63" customWidth="1"/>
    <col min="6661" max="6661" width="100.42578125" style="63" customWidth="1"/>
    <col min="6662" max="6662" width="12" style="63" customWidth="1"/>
    <col min="6663" max="6910" width="20" style="63"/>
    <col min="6911" max="6911" width="2.28515625" style="63" customWidth="1"/>
    <col min="6912" max="6912" width="26.7109375" style="63" customWidth="1"/>
    <col min="6913" max="6913" width="9.140625" style="63" customWidth="1"/>
    <col min="6914" max="6914" width="32" style="63" customWidth="1"/>
    <col min="6915" max="6916" width="19.28515625" style="63" customWidth="1"/>
    <col min="6917" max="6917" width="100.42578125" style="63" customWidth="1"/>
    <col min="6918" max="6918" width="12" style="63" customWidth="1"/>
    <col min="6919" max="7166" width="20" style="63"/>
    <col min="7167" max="7167" width="2.28515625" style="63" customWidth="1"/>
    <col min="7168" max="7168" width="26.7109375" style="63" customWidth="1"/>
    <col min="7169" max="7169" width="9.140625" style="63" customWidth="1"/>
    <col min="7170" max="7170" width="32" style="63" customWidth="1"/>
    <col min="7171" max="7172" width="19.28515625" style="63" customWidth="1"/>
    <col min="7173" max="7173" width="100.42578125" style="63" customWidth="1"/>
    <col min="7174" max="7174" width="12" style="63" customWidth="1"/>
    <col min="7175" max="7422" width="20" style="63"/>
    <col min="7423" max="7423" width="2.28515625" style="63" customWidth="1"/>
    <col min="7424" max="7424" width="26.7109375" style="63" customWidth="1"/>
    <col min="7425" max="7425" width="9.140625" style="63" customWidth="1"/>
    <col min="7426" max="7426" width="32" style="63" customWidth="1"/>
    <col min="7427" max="7428" width="19.28515625" style="63" customWidth="1"/>
    <col min="7429" max="7429" width="100.42578125" style="63" customWidth="1"/>
    <col min="7430" max="7430" width="12" style="63" customWidth="1"/>
    <col min="7431" max="7678" width="20" style="63"/>
    <col min="7679" max="7679" width="2.28515625" style="63" customWidth="1"/>
    <col min="7680" max="7680" width="26.7109375" style="63" customWidth="1"/>
    <col min="7681" max="7681" width="9.140625" style="63" customWidth="1"/>
    <col min="7682" max="7682" width="32" style="63" customWidth="1"/>
    <col min="7683" max="7684" width="19.28515625" style="63" customWidth="1"/>
    <col min="7685" max="7685" width="100.42578125" style="63" customWidth="1"/>
    <col min="7686" max="7686" width="12" style="63" customWidth="1"/>
    <col min="7687" max="7934" width="20" style="63"/>
    <col min="7935" max="7935" width="2.28515625" style="63" customWidth="1"/>
    <col min="7936" max="7936" width="26.7109375" style="63" customWidth="1"/>
    <col min="7937" max="7937" width="9.140625" style="63" customWidth="1"/>
    <col min="7938" max="7938" width="32" style="63" customWidth="1"/>
    <col min="7939" max="7940" width="19.28515625" style="63" customWidth="1"/>
    <col min="7941" max="7941" width="100.42578125" style="63" customWidth="1"/>
    <col min="7942" max="7942" width="12" style="63" customWidth="1"/>
    <col min="7943" max="8190" width="20" style="63"/>
    <col min="8191" max="8191" width="2.28515625" style="63" customWidth="1"/>
    <col min="8192" max="8192" width="26.7109375" style="63" customWidth="1"/>
    <col min="8193" max="8193" width="9.140625" style="63" customWidth="1"/>
    <col min="8194" max="8194" width="32" style="63" customWidth="1"/>
    <col min="8195" max="8196" width="19.28515625" style="63" customWidth="1"/>
    <col min="8197" max="8197" width="100.42578125" style="63" customWidth="1"/>
    <col min="8198" max="8198" width="12" style="63" customWidth="1"/>
    <col min="8199" max="8446" width="20" style="63"/>
    <col min="8447" max="8447" width="2.28515625" style="63" customWidth="1"/>
    <col min="8448" max="8448" width="26.7109375" style="63" customWidth="1"/>
    <col min="8449" max="8449" width="9.140625" style="63" customWidth="1"/>
    <col min="8450" max="8450" width="32" style="63" customWidth="1"/>
    <col min="8451" max="8452" width="19.28515625" style="63" customWidth="1"/>
    <col min="8453" max="8453" width="100.42578125" style="63" customWidth="1"/>
    <col min="8454" max="8454" width="12" style="63" customWidth="1"/>
    <col min="8455" max="8702" width="20" style="63"/>
    <col min="8703" max="8703" width="2.28515625" style="63" customWidth="1"/>
    <col min="8704" max="8704" width="26.7109375" style="63" customWidth="1"/>
    <col min="8705" max="8705" width="9.140625" style="63" customWidth="1"/>
    <col min="8706" max="8706" width="32" style="63" customWidth="1"/>
    <col min="8707" max="8708" width="19.28515625" style="63" customWidth="1"/>
    <col min="8709" max="8709" width="100.42578125" style="63" customWidth="1"/>
    <col min="8710" max="8710" width="12" style="63" customWidth="1"/>
    <col min="8711" max="8958" width="20" style="63"/>
    <col min="8959" max="8959" width="2.28515625" style="63" customWidth="1"/>
    <col min="8960" max="8960" width="26.7109375" style="63" customWidth="1"/>
    <col min="8961" max="8961" width="9.140625" style="63" customWidth="1"/>
    <col min="8962" max="8962" width="32" style="63" customWidth="1"/>
    <col min="8963" max="8964" width="19.28515625" style="63" customWidth="1"/>
    <col min="8965" max="8965" width="100.42578125" style="63" customWidth="1"/>
    <col min="8966" max="8966" width="12" style="63" customWidth="1"/>
    <col min="8967" max="9214" width="20" style="63"/>
    <col min="9215" max="9215" width="2.28515625" style="63" customWidth="1"/>
    <col min="9216" max="9216" width="26.7109375" style="63" customWidth="1"/>
    <col min="9217" max="9217" width="9.140625" style="63" customWidth="1"/>
    <col min="9218" max="9218" width="32" style="63" customWidth="1"/>
    <col min="9219" max="9220" width="19.28515625" style="63" customWidth="1"/>
    <col min="9221" max="9221" width="100.42578125" style="63" customWidth="1"/>
    <col min="9222" max="9222" width="12" style="63" customWidth="1"/>
    <col min="9223" max="9470" width="20" style="63"/>
    <col min="9471" max="9471" width="2.28515625" style="63" customWidth="1"/>
    <col min="9472" max="9472" width="26.7109375" style="63" customWidth="1"/>
    <col min="9473" max="9473" width="9.140625" style="63" customWidth="1"/>
    <col min="9474" max="9474" width="32" style="63" customWidth="1"/>
    <col min="9475" max="9476" width="19.28515625" style="63" customWidth="1"/>
    <col min="9477" max="9477" width="100.42578125" style="63" customWidth="1"/>
    <col min="9478" max="9478" width="12" style="63" customWidth="1"/>
    <col min="9479" max="9726" width="20" style="63"/>
    <col min="9727" max="9727" width="2.28515625" style="63" customWidth="1"/>
    <col min="9728" max="9728" width="26.7109375" style="63" customWidth="1"/>
    <col min="9729" max="9729" width="9.140625" style="63" customWidth="1"/>
    <col min="9730" max="9730" width="32" style="63" customWidth="1"/>
    <col min="9731" max="9732" width="19.28515625" style="63" customWidth="1"/>
    <col min="9733" max="9733" width="100.42578125" style="63" customWidth="1"/>
    <col min="9734" max="9734" width="12" style="63" customWidth="1"/>
    <col min="9735" max="9982" width="20" style="63"/>
    <col min="9983" max="9983" width="2.28515625" style="63" customWidth="1"/>
    <col min="9984" max="9984" width="26.7109375" style="63" customWidth="1"/>
    <col min="9985" max="9985" width="9.140625" style="63" customWidth="1"/>
    <col min="9986" max="9986" width="32" style="63" customWidth="1"/>
    <col min="9987" max="9988" width="19.28515625" style="63" customWidth="1"/>
    <col min="9989" max="9989" width="100.42578125" style="63" customWidth="1"/>
    <col min="9990" max="9990" width="12" style="63" customWidth="1"/>
    <col min="9991" max="10238" width="20" style="63"/>
    <col min="10239" max="10239" width="2.28515625" style="63" customWidth="1"/>
    <col min="10240" max="10240" width="26.7109375" style="63" customWidth="1"/>
    <col min="10241" max="10241" width="9.140625" style="63" customWidth="1"/>
    <col min="10242" max="10242" width="32" style="63" customWidth="1"/>
    <col min="10243" max="10244" width="19.28515625" style="63" customWidth="1"/>
    <col min="10245" max="10245" width="100.42578125" style="63" customWidth="1"/>
    <col min="10246" max="10246" width="12" style="63" customWidth="1"/>
    <col min="10247" max="10494" width="20" style="63"/>
    <col min="10495" max="10495" width="2.28515625" style="63" customWidth="1"/>
    <col min="10496" max="10496" width="26.7109375" style="63" customWidth="1"/>
    <col min="10497" max="10497" width="9.140625" style="63" customWidth="1"/>
    <col min="10498" max="10498" width="32" style="63" customWidth="1"/>
    <col min="10499" max="10500" width="19.28515625" style="63" customWidth="1"/>
    <col min="10501" max="10501" width="100.42578125" style="63" customWidth="1"/>
    <col min="10502" max="10502" width="12" style="63" customWidth="1"/>
    <col min="10503" max="10750" width="20" style="63"/>
    <col min="10751" max="10751" width="2.28515625" style="63" customWidth="1"/>
    <col min="10752" max="10752" width="26.7109375" style="63" customWidth="1"/>
    <col min="10753" max="10753" width="9.140625" style="63" customWidth="1"/>
    <col min="10754" max="10754" width="32" style="63" customWidth="1"/>
    <col min="10755" max="10756" width="19.28515625" style="63" customWidth="1"/>
    <col min="10757" max="10757" width="100.42578125" style="63" customWidth="1"/>
    <col min="10758" max="10758" width="12" style="63" customWidth="1"/>
    <col min="10759" max="11006" width="20" style="63"/>
    <col min="11007" max="11007" width="2.28515625" style="63" customWidth="1"/>
    <col min="11008" max="11008" width="26.7109375" style="63" customWidth="1"/>
    <col min="11009" max="11009" width="9.140625" style="63" customWidth="1"/>
    <col min="11010" max="11010" width="32" style="63" customWidth="1"/>
    <col min="11011" max="11012" width="19.28515625" style="63" customWidth="1"/>
    <col min="11013" max="11013" width="100.42578125" style="63" customWidth="1"/>
    <col min="11014" max="11014" width="12" style="63" customWidth="1"/>
    <col min="11015" max="11262" width="20" style="63"/>
    <col min="11263" max="11263" width="2.28515625" style="63" customWidth="1"/>
    <col min="11264" max="11264" width="26.7109375" style="63" customWidth="1"/>
    <col min="11265" max="11265" width="9.140625" style="63" customWidth="1"/>
    <col min="11266" max="11266" width="32" style="63" customWidth="1"/>
    <col min="11267" max="11268" width="19.28515625" style="63" customWidth="1"/>
    <col min="11269" max="11269" width="100.42578125" style="63" customWidth="1"/>
    <col min="11270" max="11270" width="12" style="63" customWidth="1"/>
    <col min="11271" max="11518" width="20" style="63"/>
    <col min="11519" max="11519" width="2.28515625" style="63" customWidth="1"/>
    <col min="11520" max="11520" width="26.7109375" style="63" customWidth="1"/>
    <col min="11521" max="11521" width="9.140625" style="63" customWidth="1"/>
    <col min="11522" max="11522" width="32" style="63" customWidth="1"/>
    <col min="11523" max="11524" width="19.28515625" style="63" customWidth="1"/>
    <col min="11525" max="11525" width="100.42578125" style="63" customWidth="1"/>
    <col min="11526" max="11526" width="12" style="63" customWidth="1"/>
    <col min="11527" max="11774" width="20" style="63"/>
    <col min="11775" max="11775" width="2.28515625" style="63" customWidth="1"/>
    <col min="11776" max="11776" width="26.7109375" style="63" customWidth="1"/>
    <col min="11777" max="11777" width="9.140625" style="63" customWidth="1"/>
    <col min="11778" max="11778" width="32" style="63" customWidth="1"/>
    <col min="11779" max="11780" width="19.28515625" style="63" customWidth="1"/>
    <col min="11781" max="11781" width="100.42578125" style="63" customWidth="1"/>
    <col min="11782" max="11782" width="12" style="63" customWidth="1"/>
    <col min="11783" max="12030" width="20" style="63"/>
    <col min="12031" max="12031" width="2.28515625" style="63" customWidth="1"/>
    <col min="12032" max="12032" width="26.7109375" style="63" customWidth="1"/>
    <col min="12033" max="12033" width="9.140625" style="63" customWidth="1"/>
    <col min="12034" max="12034" width="32" style="63" customWidth="1"/>
    <col min="12035" max="12036" width="19.28515625" style="63" customWidth="1"/>
    <col min="12037" max="12037" width="100.42578125" style="63" customWidth="1"/>
    <col min="12038" max="12038" width="12" style="63" customWidth="1"/>
    <col min="12039" max="12286" width="20" style="63"/>
    <col min="12287" max="12287" width="2.28515625" style="63" customWidth="1"/>
    <col min="12288" max="12288" width="26.7109375" style="63" customWidth="1"/>
    <col min="12289" max="12289" width="9.140625" style="63" customWidth="1"/>
    <col min="12290" max="12290" width="32" style="63" customWidth="1"/>
    <col min="12291" max="12292" width="19.28515625" style="63" customWidth="1"/>
    <col min="12293" max="12293" width="100.42578125" style="63" customWidth="1"/>
    <col min="12294" max="12294" width="12" style="63" customWidth="1"/>
    <col min="12295" max="12542" width="20" style="63"/>
    <col min="12543" max="12543" width="2.28515625" style="63" customWidth="1"/>
    <col min="12544" max="12544" width="26.7109375" style="63" customWidth="1"/>
    <col min="12545" max="12545" width="9.140625" style="63" customWidth="1"/>
    <col min="12546" max="12546" width="32" style="63" customWidth="1"/>
    <col min="12547" max="12548" width="19.28515625" style="63" customWidth="1"/>
    <col min="12549" max="12549" width="100.42578125" style="63" customWidth="1"/>
    <col min="12550" max="12550" width="12" style="63" customWidth="1"/>
    <col min="12551" max="12798" width="20" style="63"/>
    <col min="12799" max="12799" width="2.28515625" style="63" customWidth="1"/>
    <col min="12800" max="12800" width="26.7109375" style="63" customWidth="1"/>
    <col min="12801" max="12801" width="9.140625" style="63" customWidth="1"/>
    <col min="12802" max="12802" width="32" style="63" customWidth="1"/>
    <col min="12803" max="12804" width="19.28515625" style="63" customWidth="1"/>
    <col min="12805" max="12805" width="100.42578125" style="63" customWidth="1"/>
    <col min="12806" max="12806" width="12" style="63" customWidth="1"/>
    <col min="12807" max="13054" width="20" style="63"/>
    <col min="13055" max="13055" width="2.28515625" style="63" customWidth="1"/>
    <col min="13056" max="13056" width="26.7109375" style="63" customWidth="1"/>
    <col min="13057" max="13057" width="9.140625" style="63" customWidth="1"/>
    <col min="13058" max="13058" width="32" style="63" customWidth="1"/>
    <col min="13059" max="13060" width="19.28515625" style="63" customWidth="1"/>
    <col min="13061" max="13061" width="100.42578125" style="63" customWidth="1"/>
    <col min="13062" max="13062" width="12" style="63" customWidth="1"/>
    <col min="13063" max="13310" width="20" style="63"/>
    <col min="13311" max="13311" width="2.28515625" style="63" customWidth="1"/>
    <col min="13312" max="13312" width="26.7109375" style="63" customWidth="1"/>
    <col min="13313" max="13313" width="9.140625" style="63" customWidth="1"/>
    <col min="13314" max="13314" width="32" style="63" customWidth="1"/>
    <col min="13315" max="13316" width="19.28515625" style="63" customWidth="1"/>
    <col min="13317" max="13317" width="100.42578125" style="63" customWidth="1"/>
    <col min="13318" max="13318" width="12" style="63" customWidth="1"/>
    <col min="13319" max="13566" width="20" style="63"/>
    <col min="13567" max="13567" width="2.28515625" style="63" customWidth="1"/>
    <col min="13568" max="13568" width="26.7109375" style="63" customWidth="1"/>
    <col min="13569" max="13569" width="9.140625" style="63" customWidth="1"/>
    <col min="13570" max="13570" width="32" style="63" customWidth="1"/>
    <col min="13571" max="13572" width="19.28515625" style="63" customWidth="1"/>
    <col min="13573" max="13573" width="100.42578125" style="63" customWidth="1"/>
    <col min="13574" max="13574" width="12" style="63" customWidth="1"/>
    <col min="13575" max="13822" width="20" style="63"/>
    <col min="13823" max="13823" width="2.28515625" style="63" customWidth="1"/>
    <col min="13824" max="13824" width="26.7109375" style="63" customWidth="1"/>
    <col min="13825" max="13825" width="9.140625" style="63" customWidth="1"/>
    <col min="13826" max="13826" width="32" style="63" customWidth="1"/>
    <col min="13827" max="13828" width="19.28515625" style="63" customWidth="1"/>
    <col min="13829" max="13829" width="100.42578125" style="63" customWidth="1"/>
    <col min="13830" max="13830" width="12" style="63" customWidth="1"/>
    <col min="13831" max="14078" width="20" style="63"/>
    <col min="14079" max="14079" width="2.28515625" style="63" customWidth="1"/>
    <col min="14080" max="14080" width="26.7109375" style="63" customWidth="1"/>
    <col min="14081" max="14081" width="9.140625" style="63" customWidth="1"/>
    <col min="14082" max="14082" width="32" style="63" customWidth="1"/>
    <col min="14083" max="14084" width="19.28515625" style="63" customWidth="1"/>
    <col min="14085" max="14085" width="100.42578125" style="63" customWidth="1"/>
    <col min="14086" max="14086" width="12" style="63" customWidth="1"/>
    <col min="14087" max="14334" width="20" style="63"/>
    <col min="14335" max="14335" width="2.28515625" style="63" customWidth="1"/>
    <col min="14336" max="14336" width="26.7109375" style="63" customWidth="1"/>
    <col min="14337" max="14337" width="9.140625" style="63" customWidth="1"/>
    <col min="14338" max="14338" width="32" style="63" customWidth="1"/>
    <col min="14339" max="14340" width="19.28515625" style="63" customWidth="1"/>
    <col min="14341" max="14341" width="100.42578125" style="63" customWidth="1"/>
    <col min="14342" max="14342" width="12" style="63" customWidth="1"/>
    <col min="14343" max="14590" width="20" style="63"/>
    <col min="14591" max="14591" width="2.28515625" style="63" customWidth="1"/>
    <col min="14592" max="14592" width="26.7109375" style="63" customWidth="1"/>
    <col min="14593" max="14593" width="9.140625" style="63" customWidth="1"/>
    <col min="14594" max="14594" width="32" style="63" customWidth="1"/>
    <col min="14595" max="14596" width="19.28515625" style="63" customWidth="1"/>
    <col min="14597" max="14597" width="100.42578125" style="63" customWidth="1"/>
    <col min="14598" max="14598" width="12" style="63" customWidth="1"/>
    <col min="14599" max="14846" width="20" style="63"/>
    <col min="14847" max="14847" width="2.28515625" style="63" customWidth="1"/>
    <col min="14848" max="14848" width="26.7109375" style="63" customWidth="1"/>
    <col min="14849" max="14849" width="9.140625" style="63" customWidth="1"/>
    <col min="14850" max="14850" width="32" style="63" customWidth="1"/>
    <col min="14851" max="14852" width="19.28515625" style="63" customWidth="1"/>
    <col min="14853" max="14853" width="100.42578125" style="63" customWidth="1"/>
    <col min="14854" max="14854" width="12" style="63" customWidth="1"/>
    <col min="14855" max="15102" width="20" style="63"/>
    <col min="15103" max="15103" width="2.28515625" style="63" customWidth="1"/>
    <col min="15104" max="15104" width="26.7109375" style="63" customWidth="1"/>
    <col min="15105" max="15105" width="9.140625" style="63" customWidth="1"/>
    <col min="15106" max="15106" width="32" style="63" customWidth="1"/>
    <col min="15107" max="15108" width="19.28515625" style="63" customWidth="1"/>
    <col min="15109" max="15109" width="100.42578125" style="63" customWidth="1"/>
    <col min="15110" max="15110" width="12" style="63" customWidth="1"/>
    <col min="15111" max="15358" width="20" style="63"/>
    <col min="15359" max="15359" width="2.28515625" style="63" customWidth="1"/>
    <col min="15360" max="15360" width="26.7109375" style="63" customWidth="1"/>
    <col min="15361" max="15361" width="9.140625" style="63" customWidth="1"/>
    <col min="15362" max="15362" width="32" style="63" customWidth="1"/>
    <col min="15363" max="15364" width="19.28515625" style="63" customWidth="1"/>
    <col min="15365" max="15365" width="100.42578125" style="63" customWidth="1"/>
    <col min="15366" max="15366" width="12" style="63" customWidth="1"/>
    <col min="15367" max="15614" width="20" style="63"/>
    <col min="15615" max="15615" width="2.28515625" style="63" customWidth="1"/>
    <col min="15616" max="15616" width="26.7109375" style="63" customWidth="1"/>
    <col min="15617" max="15617" width="9.140625" style="63" customWidth="1"/>
    <col min="15618" max="15618" width="32" style="63" customWidth="1"/>
    <col min="15619" max="15620" width="19.28515625" style="63" customWidth="1"/>
    <col min="15621" max="15621" width="100.42578125" style="63" customWidth="1"/>
    <col min="15622" max="15622" width="12" style="63" customWidth="1"/>
    <col min="15623" max="15870" width="20" style="63"/>
    <col min="15871" max="15871" width="2.28515625" style="63" customWidth="1"/>
    <col min="15872" max="15872" width="26.7109375" style="63" customWidth="1"/>
    <col min="15873" max="15873" width="9.140625" style="63" customWidth="1"/>
    <col min="15874" max="15874" width="32" style="63" customWidth="1"/>
    <col min="15875" max="15876" width="19.28515625" style="63" customWidth="1"/>
    <col min="15877" max="15877" width="100.42578125" style="63" customWidth="1"/>
    <col min="15878" max="15878" width="12" style="63" customWidth="1"/>
    <col min="15879" max="16126" width="20" style="63"/>
    <col min="16127" max="16127" width="2.28515625" style="63" customWidth="1"/>
    <col min="16128" max="16128" width="26.7109375" style="63" customWidth="1"/>
    <col min="16129" max="16129" width="9.140625" style="63" customWidth="1"/>
    <col min="16130" max="16130" width="32" style="63" customWidth="1"/>
    <col min="16131" max="16132" width="19.28515625" style="63" customWidth="1"/>
    <col min="16133" max="16133" width="100.42578125" style="63" customWidth="1"/>
    <col min="16134" max="16134" width="12" style="63" customWidth="1"/>
    <col min="16135" max="16384" width="20" style="63"/>
  </cols>
  <sheetData>
    <row r="1" spans="1:13" ht="18.75">
      <c r="A1" s="188" t="s">
        <v>98</v>
      </c>
      <c r="B1" s="189"/>
      <c r="C1" s="190" t="s">
        <v>229</v>
      </c>
      <c r="D1" s="189"/>
      <c r="E1" s="189"/>
      <c r="F1" s="189"/>
      <c r="G1" s="208" t="s">
        <v>27</v>
      </c>
      <c r="H1" s="655" t="s">
        <v>28</v>
      </c>
      <c r="I1" s="656"/>
      <c r="J1" s="656"/>
      <c r="K1" s="657"/>
    </row>
    <row r="2" spans="1:13" ht="15.75">
      <c r="A2" s="191" t="s">
        <v>99</v>
      </c>
      <c r="B2" s="71"/>
      <c r="C2" s="77" t="s">
        <v>130</v>
      </c>
      <c r="G2" s="209" t="s">
        <v>171</v>
      </c>
      <c r="H2" s="666" t="s">
        <v>187</v>
      </c>
      <c r="I2" s="667"/>
      <c r="J2" s="667"/>
      <c r="K2" s="668"/>
    </row>
    <row r="3" spans="1:13" ht="15.75">
      <c r="A3" s="192" t="s">
        <v>100</v>
      </c>
      <c r="B3" s="71"/>
      <c r="C3" s="72" t="s">
        <v>232</v>
      </c>
      <c r="E3" s="67"/>
      <c r="G3" s="213" t="s">
        <v>172</v>
      </c>
      <c r="H3" s="666" t="s">
        <v>187</v>
      </c>
      <c r="I3" s="667"/>
      <c r="J3" s="667"/>
      <c r="K3" s="668"/>
    </row>
    <row r="4" spans="1:13" ht="15.75" thickBot="1">
      <c r="A4" s="193"/>
      <c r="C4" s="65"/>
      <c r="D4" s="66"/>
      <c r="E4" s="67"/>
      <c r="G4" s="210"/>
      <c r="H4" s="669"/>
      <c r="I4" s="669"/>
      <c r="J4" s="669"/>
      <c r="K4" s="670"/>
    </row>
    <row r="5" spans="1:13" ht="15.75" thickBot="1">
      <c r="A5" s="238" t="s">
        <v>26</v>
      </c>
      <c r="B5" s="239" t="s">
        <v>29</v>
      </c>
      <c r="C5" s="240" t="s">
        <v>131</v>
      </c>
      <c r="D5" s="240" t="s">
        <v>147</v>
      </c>
      <c r="E5" s="239" t="s">
        <v>33</v>
      </c>
      <c r="F5" s="241"/>
      <c r="G5" s="663" t="s">
        <v>86</v>
      </c>
      <c r="H5" s="664"/>
      <c r="I5" s="664"/>
      <c r="J5" s="664"/>
      <c r="K5" s="665"/>
    </row>
    <row r="6" spans="1:13" ht="15" customHeight="1">
      <c r="A6" s="214">
        <v>1</v>
      </c>
      <c r="B6" s="242" t="s">
        <v>175</v>
      </c>
      <c r="C6" s="242" t="s">
        <v>1</v>
      </c>
      <c r="D6" s="242" t="s">
        <v>1</v>
      </c>
      <c r="E6" s="243" t="s">
        <v>1</v>
      </c>
      <c r="F6" s="244"/>
      <c r="G6" s="314" t="s">
        <v>88</v>
      </c>
      <c r="H6" s="639" t="str">
        <f>C1</f>
        <v>Fungicides for powdery mildew in Mungbean</v>
      </c>
      <c r="I6" s="639"/>
      <c r="J6" s="639"/>
      <c r="K6" s="640"/>
    </row>
    <row r="7" spans="1:13" ht="15" customHeight="1">
      <c r="A7" s="217">
        <f>A6+1</f>
        <v>2</v>
      </c>
      <c r="B7" s="113" t="s">
        <v>207</v>
      </c>
      <c r="C7" s="113">
        <v>500</v>
      </c>
      <c r="D7" s="113" t="s">
        <v>1</v>
      </c>
      <c r="E7" s="113" t="s">
        <v>135</v>
      </c>
      <c r="F7" s="245"/>
      <c r="G7" s="647" t="s">
        <v>89</v>
      </c>
      <c r="H7" s="671" t="s">
        <v>218</v>
      </c>
      <c r="I7" s="671"/>
      <c r="J7" s="671"/>
      <c r="K7" s="672"/>
    </row>
    <row r="8" spans="1:13" ht="15" customHeight="1">
      <c r="A8" s="217">
        <v>3</v>
      </c>
      <c r="B8" s="113" t="s">
        <v>176</v>
      </c>
      <c r="C8" s="113">
        <v>250</v>
      </c>
      <c r="D8" s="113" t="s">
        <v>1</v>
      </c>
      <c r="E8" s="113" t="s">
        <v>177</v>
      </c>
      <c r="F8" s="245"/>
      <c r="G8" s="648"/>
      <c r="H8" s="673"/>
      <c r="I8" s="673"/>
      <c r="J8" s="673"/>
      <c r="K8" s="674"/>
    </row>
    <row r="9" spans="1:13" ht="15" customHeight="1">
      <c r="A9" s="217">
        <v>4</v>
      </c>
      <c r="B9" s="113" t="s">
        <v>178</v>
      </c>
      <c r="C9" s="113">
        <v>200</v>
      </c>
      <c r="D9" s="113" t="s">
        <v>1</v>
      </c>
      <c r="E9" s="113" t="s">
        <v>177</v>
      </c>
      <c r="F9" s="245"/>
      <c r="G9" s="648"/>
      <c r="H9" s="313" t="s">
        <v>173</v>
      </c>
      <c r="I9" s="232"/>
      <c r="J9" s="232"/>
      <c r="K9" s="233"/>
    </row>
    <row r="10" spans="1:13" ht="15" customHeight="1">
      <c r="A10" s="217">
        <v>5</v>
      </c>
      <c r="B10" s="113" t="s">
        <v>178</v>
      </c>
      <c r="C10" s="113">
        <v>200</v>
      </c>
      <c r="D10" s="113" t="s">
        <v>179</v>
      </c>
      <c r="E10" s="113" t="s">
        <v>177</v>
      </c>
      <c r="F10" s="245"/>
      <c r="G10" s="649"/>
      <c r="H10" s="313" t="s">
        <v>174</v>
      </c>
      <c r="I10" s="234"/>
      <c r="J10" s="234"/>
      <c r="K10" s="235"/>
    </row>
    <row r="11" spans="1:13" ht="15" customHeight="1">
      <c r="A11" s="217">
        <v>6</v>
      </c>
      <c r="B11" s="113" t="s">
        <v>230</v>
      </c>
      <c r="C11" s="113">
        <v>500</v>
      </c>
      <c r="D11" s="113" t="s">
        <v>1</v>
      </c>
      <c r="E11" s="113" t="s">
        <v>177</v>
      </c>
      <c r="F11" s="245"/>
      <c r="G11" s="315" t="s">
        <v>90</v>
      </c>
      <c r="H11" s="641" t="s">
        <v>150</v>
      </c>
      <c r="I11" s="641"/>
      <c r="J11" s="641"/>
      <c r="K11" s="642"/>
      <c r="M11" s="64"/>
    </row>
    <row r="12" spans="1:13" ht="15" customHeight="1">
      <c r="A12" s="217">
        <v>7</v>
      </c>
      <c r="B12" s="113" t="s">
        <v>208</v>
      </c>
      <c r="C12" s="113" t="s">
        <v>209</v>
      </c>
      <c r="D12" s="113" t="s">
        <v>1</v>
      </c>
      <c r="E12" s="113" t="s">
        <v>191</v>
      </c>
      <c r="F12" s="245"/>
      <c r="G12" s="315" t="s">
        <v>18</v>
      </c>
      <c r="H12" s="641">
        <v>11</v>
      </c>
      <c r="I12" s="641"/>
      <c r="J12" s="641"/>
      <c r="K12" s="642"/>
      <c r="M12" s="64"/>
    </row>
    <row r="13" spans="1:13" ht="15" customHeight="1">
      <c r="A13" s="217">
        <v>8</v>
      </c>
      <c r="B13" s="113" t="s">
        <v>180</v>
      </c>
      <c r="C13" s="113" t="s">
        <v>181</v>
      </c>
      <c r="D13" s="113" t="s">
        <v>1</v>
      </c>
      <c r="E13" s="113" t="s">
        <v>177</v>
      </c>
      <c r="F13" s="245"/>
      <c r="G13" s="315" t="s">
        <v>97</v>
      </c>
      <c r="H13" s="641">
        <v>4</v>
      </c>
      <c r="I13" s="641"/>
      <c r="J13" s="641"/>
      <c r="K13" s="642"/>
    </row>
    <row r="14" spans="1:13" ht="15" customHeight="1">
      <c r="A14" s="217">
        <v>9</v>
      </c>
      <c r="B14" s="113" t="s">
        <v>182</v>
      </c>
      <c r="C14" s="113" t="s">
        <v>183</v>
      </c>
      <c r="D14" s="113" t="s">
        <v>179</v>
      </c>
      <c r="E14" s="113" t="s">
        <v>177</v>
      </c>
      <c r="F14" s="245"/>
      <c r="G14" s="316" t="s">
        <v>91</v>
      </c>
      <c r="H14" s="641" t="s">
        <v>152</v>
      </c>
      <c r="I14" s="641"/>
      <c r="J14" s="641"/>
      <c r="K14" s="642"/>
    </row>
    <row r="15" spans="1:13" ht="15" customHeight="1">
      <c r="A15" s="214">
        <v>10</v>
      </c>
      <c r="B15" s="113" t="s">
        <v>231</v>
      </c>
      <c r="C15" s="113" t="s">
        <v>209</v>
      </c>
      <c r="D15" s="113" t="s">
        <v>1</v>
      </c>
      <c r="E15" s="113" t="s">
        <v>177</v>
      </c>
      <c r="F15" s="245"/>
      <c r="G15" s="316" t="s">
        <v>94</v>
      </c>
      <c r="H15" s="641" t="s">
        <v>170</v>
      </c>
      <c r="I15" s="641"/>
      <c r="J15" s="641"/>
      <c r="K15" s="642"/>
    </row>
    <row r="16" spans="1:13" ht="29.25" customHeight="1">
      <c r="A16" s="236">
        <v>11</v>
      </c>
      <c r="B16" s="113" t="s">
        <v>184</v>
      </c>
      <c r="C16" s="113" t="s">
        <v>185</v>
      </c>
      <c r="D16" s="113" t="s">
        <v>1</v>
      </c>
      <c r="E16" s="113" t="s">
        <v>192</v>
      </c>
      <c r="F16" s="245"/>
      <c r="G16" s="658" t="s">
        <v>92</v>
      </c>
      <c r="H16" s="643" t="s">
        <v>186</v>
      </c>
      <c r="I16" s="643"/>
      <c r="J16" s="643"/>
      <c r="K16" s="644"/>
    </row>
    <row r="17" spans="1:11" ht="15" customHeight="1">
      <c r="A17" s="237"/>
      <c r="B17" s="218"/>
      <c r="C17" s="218"/>
      <c r="D17" s="218"/>
      <c r="E17" s="218"/>
      <c r="F17" s="194"/>
      <c r="G17" s="659"/>
      <c r="H17" s="653"/>
      <c r="I17" s="653"/>
      <c r="J17" s="653"/>
      <c r="K17" s="654"/>
    </row>
    <row r="18" spans="1:11" ht="15">
      <c r="A18" s="214"/>
      <c r="B18" s="113"/>
      <c r="C18" s="113"/>
      <c r="D18" s="113"/>
      <c r="E18" s="113"/>
      <c r="F18" s="194"/>
      <c r="G18" s="317" t="s">
        <v>93</v>
      </c>
      <c r="H18" s="63" t="s">
        <v>227</v>
      </c>
      <c r="K18" s="68"/>
    </row>
    <row r="19" spans="1:11">
      <c r="A19" s="215"/>
      <c r="B19" s="113"/>
      <c r="C19" s="113"/>
      <c r="D19" s="113"/>
      <c r="E19" s="113"/>
      <c r="F19" s="194"/>
      <c r="G19" s="318"/>
      <c r="H19" s="660"/>
      <c r="I19" s="661"/>
      <c r="J19" s="660"/>
      <c r="K19" s="662"/>
    </row>
    <row r="20" spans="1:11" ht="13.5" customHeight="1">
      <c r="A20" s="216"/>
      <c r="B20" s="218"/>
      <c r="C20" s="218"/>
      <c r="D20" s="218"/>
      <c r="E20" s="74"/>
      <c r="F20" s="160"/>
      <c r="G20" s="319" t="s">
        <v>95</v>
      </c>
      <c r="H20" s="63" t="s">
        <v>188</v>
      </c>
      <c r="I20" s="114"/>
      <c r="J20" s="114"/>
      <c r="K20" s="115"/>
    </row>
    <row r="21" spans="1:11" ht="15" customHeight="1" thickBot="1">
      <c r="A21" s="219"/>
      <c r="B21" s="220"/>
      <c r="C21" s="220"/>
      <c r="D21" s="220"/>
      <c r="E21" s="221"/>
      <c r="F21" s="222"/>
      <c r="G21" s="320"/>
      <c r="H21" s="63" t="s">
        <v>189</v>
      </c>
      <c r="K21" s="68"/>
    </row>
    <row r="22" spans="1:11" ht="18.75" customHeight="1">
      <c r="B22" s="255" t="s">
        <v>87</v>
      </c>
      <c r="C22" s="256"/>
      <c r="D22" s="256"/>
      <c r="E22" s="257"/>
      <c r="F22" s="195" t="s">
        <v>24</v>
      </c>
      <c r="G22" s="320"/>
      <c r="H22" s="63" t="s">
        <v>190</v>
      </c>
      <c r="K22" s="68"/>
    </row>
    <row r="23" spans="1:11" ht="29.25" customHeight="1">
      <c r="A23" s="172">
        <v>1</v>
      </c>
      <c r="B23" s="650" t="s">
        <v>219</v>
      </c>
      <c r="C23" s="651"/>
      <c r="D23" s="651"/>
      <c r="E23" s="652"/>
      <c r="F23" s="196"/>
      <c r="G23" s="645" t="s">
        <v>132</v>
      </c>
      <c r="H23" s="643" t="s">
        <v>226</v>
      </c>
      <c r="I23" s="643"/>
      <c r="J23" s="643"/>
      <c r="K23" s="644"/>
    </row>
    <row r="24" spans="1:11" ht="15" customHeight="1">
      <c r="A24" s="172">
        <v>2</v>
      </c>
      <c r="B24" s="638" t="s">
        <v>220</v>
      </c>
      <c r="C24" s="638"/>
      <c r="D24" s="638"/>
      <c r="E24" s="638"/>
      <c r="F24" s="196"/>
      <c r="G24" s="646"/>
      <c r="H24" s="63" t="s">
        <v>193</v>
      </c>
      <c r="K24" s="68"/>
    </row>
    <row r="25" spans="1:11" ht="30" customHeight="1">
      <c r="A25" s="172">
        <v>3</v>
      </c>
      <c r="B25" s="638" t="s">
        <v>221</v>
      </c>
      <c r="C25" s="638"/>
      <c r="D25" s="638"/>
      <c r="E25" s="638"/>
      <c r="F25" s="196"/>
      <c r="G25" s="320"/>
      <c r="H25" s="653" t="s">
        <v>199</v>
      </c>
      <c r="I25" s="653"/>
      <c r="J25" s="653"/>
      <c r="K25" s="654"/>
    </row>
    <row r="26" spans="1:11" ht="15" customHeight="1">
      <c r="A26" s="172">
        <v>4</v>
      </c>
      <c r="B26" s="638" t="s">
        <v>151</v>
      </c>
      <c r="C26" s="638"/>
      <c r="D26" s="638"/>
      <c r="E26" s="638"/>
      <c r="F26" s="196"/>
      <c r="G26" s="321" t="s">
        <v>96</v>
      </c>
      <c r="H26" s="173"/>
      <c r="I26" s="114"/>
      <c r="J26" s="114"/>
      <c r="K26" s="115"/>
    </row>
    <row r="27" spans="1:11" ht="15.75" thickBot="1">
      <c r="A27" s="253"/>
      <c r="B27" s="635"/>
      <c r="C27" s="636"/>
      <c r="D27" s="636"/>
      <c r="E27" s="637"/>
      <c r="F27" s="197"/>
      <c r="G27" s="322"/>
      <c r="H27" s="75"/>
      <c r="I27" s="75"/>
      <c r="J27" s="75"/>
      <c r="K27" s="76"/>
    </row>
  </sheetData>
  <customSheetViews>
    <customSheetView guid="{60D7A983-4DB2-462C-9266-4B3A555AD22F}" scale="80" showPageBreaks="1" showGridLines="0" fitToPage="1" printArea="1" topLeftCell="A10">
      <selection activeCell="D2" sqref="D2"/>
      <pageMargins left="0" right="0" top="0" bottom="0" header="0.51181102362204722" footer="0.51181102362204722"/>
      <printOptions horizontalCentered="1" verticalCentered="1"/>
      <pageSetup paperSize="9" scale="77" orientation="landscape" horizontalDpi="150" verticalDpi="150" r:id="rId1"/>
      <headerFooter alignWithMargins="0"/>
    </customSheetView>
    <customSheetView guid="{4ED3B459-8CCF-427D-BCB7-B6C2356342A5}" showPageBreaks="1" showGridLines="0" fitToPage="1" printArea="1">
      <pageMargins left="0" right="0" top="0" bottom="0" header="0.51181102362204722" footer="0.51181102362204722"/>
      <printOptions horizontalCentered="1" verticalCentered="1"/>
      <pageSetup paperSize="9" scale="77" orientation="landscape" horizontalDpi="4294967293" verticalDpi="150" r:id="rId2"/>
      <headerFooter alignWithMargins="0">
        <oddHeader>&amp;C&amp;"Arial,Bold"&amp;12&amp;A</oddHeader>
        <oddFooter>&amp;R&amp;"Arial,Italic"&amp;F</oddFooter>
      </headerFooter>
    </customSheetView>
  </customSheetViews>
  <mergeCells count="25">
    <mergeCell ref="H1:K1"/>
    <mergeCell ref="G16:G17"/>
    <mergeCell ref="H17:K17"/>
    <mergeCell ref="H19:K19"/>
    <mergeCell ref="G5:K5"/>
    <mergeCell ref="H15:K15"/>
    <mergeCell ref="H2:K2"/>
    <mergeCell ref="H3:K3"/>
    <mergeCell ref="H4:K4"/>
    <mergeCell ref="H14:K14"/>
    <mergeCell ref="H11:K11"/>
    <mergeCell ref="H7:K8"/>
    <mergeCell ref="B27:E27"/>
    <mergeCell ref="B26:E26"/>
    <mergeCell ref="B24:E24"/>
    <mergeCell ref="H6:K6"/>
    <mergeCell ref="H13:K13"/>
    <mergeCell ref="B25:E25"/>
    <mergeCell ref="H16:K16"/>
    <mergeCell ref="H23:K23"/>
    <mergeCell ref="G23:G24"/>
    <mergeCell ref="G7:G10"/>
    <mergeCell ref="H12:K12"/>
    <mergeCell ref="B23:E23"/>
    <mergeCell ref="H25:K25"/>
  </mergeCells>
  <printOptions horizontalCentered="1" verticalCentered="1" gridLinesSet="0"/>
  <pageMargins left="0" right="0" top="0" bottom="0" header="0.51181102362204722" footer="0.51181102362204722"/>
  <pageSetup paperSize="9" scale="83" orientation="landscape" horizontalDpi="4294967293" verticalDpi="15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59"/>
  <sheetViews>
    <sheetView topLeftCell="A43" zoomScaleNormal="100" workbookViewId="0">
      <selection activeCell="D56" sqref="D56"/>
    </sheetView>
  </sheetViews>
  <sheetFormatPr defaultColWidth="9.140625" defaultRowHeight="14.25"/>
  <cols>
    <col min="1" max="1" width="13" style="28" customWidth="1"/>
    <col min="2" max="2" width="21.140625" style="28" customWidth="1"/>
    <col min="3" max="3" width="23.5703125" style="28" customWidth="1"/>
    <col min="4" max="4" width="15.85546875" style="28" customWidth="1"/>
    <col min="5" max="5" width="15.42578125" style="28" customWidth="1"/>
    <col min="6" max="6" width="14.140625" style="28" customWidth="1"/>
    <col min="7" max="7" width="15.140625" style="28" customWidth="1"/>
    <col min="8" max="8" width="12.85546875" style="28" customWidth="1"/>
    <col min="9" max="15" width="5.7109375" style="28" customWidth="1"/>
    <col min="16" max="16" width="7.85546875" style="28" customWidth="1"/>
    <col min="17" max="19" width="5.7109375" style="28" customWidth="1"/>
    <col min="20" max="20" width="9" style="28" customWidth="1"/>
    <col min="21" max="25" width="4.28515625" style="28" customWidth="1"/>
    <col min="26" max="40" width="3.42578125" style="28" customWidth="1"/>
    <col min="41" max="16384" width="9.140625" style="28"/>
  </cols>
  <sheetData>
    <row r="1" spans="1:25" ht="18">
      <c r="B1" s="132" t="s">
        <v>76</v>
      </c>
      <c r="C1" s="27" t="str">
        <f>+'NGA Protocol'!C1</f>
        <v>Fungicides for powdery mildew in Mungbean</v>
      </c>
      <c r="E1" s="31"/>
      <c r="F1" s="31"/>
      <c r="G1" s="31"/>
      <c r="H1" s="31"/>
      <c r="I1" s="31"/>
      <c r="L1" s="27"/>
      <c r="M1" s="27"/>
      <c r="N1" s="31"/>
      <c r="O1" s="31"/>
      <c r="P1" s="31"/>
      <c r="T1" s="29"/>
      <c r="Y1" s="1"/>
    </row>
    <row r="2" spans="1:25" ht="15">
      <c r="B2" s="16" t="s">
        <v>19</v>
      </c>
      <c r="C2" s="133" t="s">
        <v>1</v>
      </c>
      <c r="E2" s="31"/>
      <c r="F2" s="31"/>
      <c r="G2" s="31"/>
      <c r="H2" s="31"/>
      <c r="I2" s="31"/>
      <c r="L2" s="144"/>
      <c r="M2" s="144"/>
      <c r="N2" s="31"/>
      <c r="O2" s="31"/>
      <c r="P2" s="31"/>
      <c r="T2" s="29"/>
      <c r="Y2" s="29"/>
    </row>
    <row r="3" spans="1:25" ht="15" customHeight="1">
      <c r="B3" s="16" t="s">
        <v>20</v>
      </c>
      <c r="C3" s="134" t="s">
        <v>1</v>
      </c>
      <c r="E3" s="31"/>
      <c r="F3" s="31"/>
      <c r="G3" s="31"/>
      <c r="H3" s="31"/>
      <c r="I3" s="31"/>
      <c r="L3" s="27"/>
      <c r="M3" s="26"/>
      <c r="N3" s="31"/>
      <c r="O3" s="31"/>
      <c r="P3" s="31"/>
      <c r="T3" s="29"/>
      <c r="Y3" s="29"/>
    </row>
    <row r="4" spans="1:25" ht="15">
      <c r="B4" s="16" t="s">
        <v>21</v>
      </c>
      <c r="C4" s="135" t="s">
        <v>1</v>
      </c>
      <c r="E4" s="31"/>
      <c r="F4" s="31"/>
      <c r="G4" s="31"/>
      <c r="H4" s="31"/>
      <c r="I4" s="31"/>
      <c r="L4" s="27"/>
      <c r="M4" s="27"/>
      <c r="N4" s="31"/>
      <c r="O4" s="31"/>
      <c r="P4" s="31"/>
      <c r="T4" s="29"/>
      <c r="U4" s="29"/>
    </row>
    <row r="5" spans="1:25" ht="15" customHeight="1">
      <c r="B5" s="16" t="s">
        <v>22</v>
      </c>
      <c r="C5" s="134" t="s">
        <v>1</v>
      </c>
      <c r="E5" s="31"/>
      <c r="F5" s="31"/>
      <c r="G5" s="31"/>
      <c r="H5" s="31"/>
      <c r="I5" s="31"/>
      <c r="L5" s="145"/>
      <c r="M5" s="145"/>
      <c r="N5" s="27"/>
      <c r="O5" s="27"/>
      <c r="P5" s="27"/>
      <c r="T5" s="29"/>
      <c r="U5" s="29"/>
    </row>
    <row r="6" spans="1:25" ht="15" customHeight="1">
      <c r="A6" s="31"/>
      <c r="B6" s="16" t="s">
        <v>78</v>
      </c>
      <c r="C6" s="133" t="s">
        <v>1</v>
      </c>
      <c r="E6" s="31"/>
      <c r="F6" s="31"/>
      <c r="G6" s="8"/>
      <c r="H6" s="31"/>
      <c r="I6" s="31"/>
      <c r="J6" s="31"/>
      <c r="K6" s="26"/>
      <c r="L6" s="30"/>
      <c r="M6" s="27"/>
      <c r="N6" s="27"/>
      <c r="O6" s="27"/>
      <c r="P6" s="27"/>
      <c r="T6" s="29"/>
      <c r="U6" s="29"/>
    </row>
    <row r="7" spans="1:25" ht="15" customHeight="1">
      <c r="A7" s="31"/>
      <c r="B7" s="16" t="s">
        <v>145</v>
      </c>
      <c r="C7" s="144" t="s">
        <v>1</v>
      </c>
      <c r="E7" s="31"/>
      <c r="F7" s="31"/>
      <c r="G7" s="8"/>
      <c r="H7" s="31"/>
      <c r="I7" s="31"/>
      <c r="J7" s="31"/>
      <c r="K7" s="26"/>
      <c r="L7" s="30"/>
      <c r="M7" s="27"/>
      <c r="N7" s="27"/>
      <c r="O7" s="27"/>
      <c r="P7" s="27"/>
      <c r="Q7" s="152"/>
      <c r="R7" s="152"/>
      <c r="S7" s="159"/>
      <c r="T7" s="29"/>
      <c r="U7" s="29"/>
    </row>
    <row r="8" spans="1:25" ht="15" customHeight="1">
      <c r="A8" s="31"/>
      <c r="B8" s="16" t="s">
        <v>30</v>
      </c>
      <c r="C8" s="136" t="s">
        <v>1</v>
      </c>
      <c r="E8" s="31"/>
      <c r="F8" s="31"/>
      <c r="G8" s="8"/>
      <c r="H8" s="31"/>
      <c r="I8" s="31"/>
      <c r="J8" s="31"/>
      <c r="K8" s="26"/>
      <c r="L8" s="30"/>
      <c r="M8" s="27"/>
      <c r="N8" s="27"/>
      <c r="O8" s="27"/>
      <c r="P8" s="27"/>
      <c r="Q8" s="152"/>
      <c r="R8" s="152"/>
      <c r="S8" s="159"/>
      <c r="T8" s="29"/>
      <c r="U8" s="29"/>
    </row>
    <row r="9" spans="1:25" ht="15" customHeight="1">
      <c r="A9" s="31"/>
      <c r="B9" s="16" t="s">
        <v>31</v>
      </c>
      <c r="C9" s="145" t="s">
        <v>1</v>
      </c>
      <c r="E9" s="31"/>
      <c r="F9" s="31"/>
      <c r="G9" s="8"/>
      <c r="H9" s="31"/>
      <c r="I9" s="31"/>
      <c r="J9" s="31"/>
      <c r="K9" s="26"/>
      <c r="L9" s="30"/>
      <c r="M9" s="27"/>
      <c r="N9" s="27"/>
      <c r="O9" s="27"/>
      <c r="P9" s="27"/>
      <c r="Q9" s="152"/>
      <c r="R9" s="152"/>
      <c r="S9" s="159"/>
      <c r="T9" s="29"/>
      <c r="U9" s="29"/>
    </row>
    <row r="10" spans="1:25" ht="15" customHeight="1">
      <c r="A10" s="31"/>
      <c r="B10" s="137"/>
      <c r="C10" s="137"/>
      <c r="E10" s="31"/>
      <c r="F10" s="31"/>
      <c r="G10" s="8"/>
      <c r="H10" s="31"/>
      <c r="I10" s="31"/>
      <c r="J10" s="31"/>
      <c r="K10" s="26"/>
      <c r="L10" s="30"/>
      <c r="M10" s="27"/>
      <c r="N10" s="27"/>
      <c r="O10" s="27"/>
      <c r="P10" s="27"/>
      <c r="Q10" s="152"/>
      <c r="R10" s="152"/>
      <c r="S10" s="159"/>
      <c r="T10" s="29"/>
      <c r="U10" s="29"/>
    </row>
    <row r="11" spans="1:25" ht="15" customHeight="1">
      <c r="A11" s="31"/>
      <c r="B11" s="16" t="str">
        <f>'NGA Protocol'!G12</f>
        <v>Treatments</v>
      </c>
      <c r="C11" s="70">
        <f>'NGA Protocol'!H12</f>
        <v>11</v>
      </c>
      <c r="E11" s="31"/>
      <c r="F11" s="60"/>
      <c r="G11" s="8"/>
      <c r="H11" s="31"/>
      <c r="I11" s="31"/>
      <c r="J11" s="31"/>
      <c r="K11" s="26"/>
      <c r="L11" s="30"/>
      <c r="M11" s="27"/>
      <c r="N11" s="27"/>
      <c r="O11" s="27"/>
      <c r="P11" s="27"/>
      <c r="Q11" s="152"/>
      <c r="R11" s="152"/>
      <c r="S11" s="159"/>
      <c r="T11" s="29"/>
      <c r="U11" s="29"/>
    </row>
    <row r="12" spans="1:25" ht="15" customHeight="1">
      <c r="A12" s="31"/>
      <c r="B12" s="16" t="str">
        <f>'NGA Protocol'!G13</f>
        <v>Reps</v>
      </c>
      <c r="C12" s="69">
        <f>'NGA Protocol'!H13</f>
        <v>4</v>
      </c>
      <c r="E12" s="31"/>
      <c r="G12" s="8"/>
      <c r="H12" s="31"/>
      <c r="I12" s="31"/>
      <c r="J12" s="31"/>
      <c r="K12" s="26"/>
      <c r="L12" s="30"/>
      <c r="M12" s="27"/>
      <c r="N12" s="27"/>
      <c r="O12" s="27"/>
      <c r="P12" s="27"/>
      <c r="Q12" s="152"/>
      <c r="R12" s="152"/>
      <c r="S12" s="159"/>
      <c r="T12" s="29"/>
      <c r="U12" s="29"/>
    </row>
    <row r="13" spans="1:25" ht="15" customHeight="1">
      <c r="A13" s="31"/>
      <c r="B13" s="176" t="str">
        <f>'NGA Protocol'!G14</f>
        <v>Plot Size</v>
      </c>
      <c r="C13" s="178" t="str">
        <f>'NGA Protocol'!H14</f>
        <v>12 x 4 metres</v>
      </c>
      <c r="E13" s="31"/>
      <c r="G13" s="8"/>
      <c r="H13" s="31"/>
      <c r="I13" s="31"/>
      <c r="J13" s="31"/>
      <c r="K13" s="26"/>
      <c r="L13" s="30"/>
      <c r="M13" s="27"/>
      <c r="N13" s="27"/>
      <c r="O13" s="27"/>
      <c r="P13" s="27"/>
      <c r="Q13" s="152"/>
      <c r="R13" s="152"/>
      <c r="S13" s="159"/>
      <c r="T13" s="29"/>
      <c r="U13" s="29"/>
    </row>
    <row r="14" spans="1:25" ht="15" customHeight="1">
      <c r="A14" s="31"/>
      <c r="B14" s="177" t="s">
        <v>75</v>
      </c>
      <c r="C14" s="179" t="str">
        <f>'NGA Protocol'!H15</f>
        <v>44 x 48 m</v>
      </c>
      <c r="E14" s="31"/>
      <c r="G14" s="8"/>
      <c r="H14" s="31"/>
      <c r="I14" s="31"/>
      <c r="J14" s="31"/>
      <c r="K14" s="26"/>
      <c r="L14" s="30"/>
      <c r="M14" s="27"/>
      <c r="N14" s="27"/>
      <c r="O14" s="27"/>
      <c r="P14" s="27"/>
      <c r="Q14" s="152"/>
      <c r="R14" s="152"/>
      <c r="S14" s="159"/>
      <c r="T14" s="29"/>
      <c r="U14" s="29"/>
    </row>
    <row r="15" spans="1:25" ht="15" customHeight="1">
      <c r="A15" s="31"/>
      <c r="E15" s="31"/>
      <c r="G15" s="8"/>
      <c r="H15" s="31"/>
      <c r="I15" s="31"/>
      <c r="J15" s="31"/>
      <c r="K15" s="26"/>
      <c r="L15" s="30"/>
      <c r="M15" s="27"/>
      <c r="N15" s="27"/>
      <c r="O15" s="27"/>
      <c r="P15" s="27"/>
      <c r="Q15" s="152"/>
      <c r="R15" s="152"/>
      <c r="S15" s="159"/>
      <c r="T15" s="29"/>
      <c r="U15" s="29"/>
    </row>
    <row r="16" spans="1:25" ht="15">
      <c r="A16" s="62"/>
      <c r="B16" s="60" t="s">
        <v>85</v>
      </c>
      <c r="C16" s="153" t="s">
        <v>1</v>
      </c>
      <c r="E16" s="31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</row>
    <row r="17" spans="1:33" ht="15">
      <c r="A17" s="62"/>
      <c r="B17" s="231" t="s">
        <v>153</v>
      </c>
      <c r="C17" s="153" t="s">
        <v>1</v>
      </c>
      <c r="E17" s="31"/>
      <c r="F17" s="229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</row>
    <row r="18" spans="1:33" ht="15">
      <c r="A18" s="62"/>
      <c r="B18" s="231" t="s">
        <v>154</v>
      </c>
      <c r="C18" s="153" t="s">
        <v>1</v>
      </c>
      <c r="E18" s="31"/>
      <c r="F18" s="229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</row>
    <row r="19" spans="1:33" ht="15">
      <c r="A19" s="62"/>
      <c r="B19" s="231" t="s">
        <v>155</v>
      </c>
      <c r="C19" s="153" t="s">
        <v>1</v>
      </c>
      <c r="E19" s="31"/>
      <c r="F19" s="229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</row>
    <row r="20" spans="1:33" ht="15">
      <c r="A20" s="62"/>
      <c r="B20" s="231" t="s">
        <v>156</v>
      </c>
      <c r="C20" s="153" t="s">
        <v>1</v>
      </c>
      <c r="E20" s="31"/>
      <c r="F20" s="229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</row>
    <row r="21" spans="1:33" ht="15">
      <c r="A21" s="62"/>
      <c r="B21" s="231" t="s">
        <v>157</v>
      </c>
      <c r="C21" s="153" t="s">
        <v>1</v>
      </c>
      <c r="E21" s="31"/>
      <c r="F21" s="229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</row>
    <row r="22" spans="1:33" ht="15">
      <c r="A22" s="62"/>
      <c r="B22" s="231" t="s">
        <v>158</v>
      </c>
      <c r="C22" s="153" t="s">
        <v>1</v>
      </c>
      <c r="E22" s="31"/>
      <c r="F22" s="229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</row>
    <row r="23" spans="1:33" ht="15" customHeight="1">
      <c r="A23" s="31"/>
      <c r="B23" s="60" t="s">
        <v>23</v>
      </c>
      <c r="C23" s="153" t="s">
        <v>1</v>
      </c>
      <c r="E23" s="27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</row>
    <row r="24" spans="1:33" ht="15">
      <c r="A24" s="37"/>
      <c r="B24" s="26"/>
      <c r="C24" s="26"/>
      <c r="D24" s="30"/>
      <c r="E24" s="27"/>
      <c r="F24" s="230"/>
      <c r="G24" s="27"/>
      <c r="H24" s="27"/>
      <c r="I24" s="9"/>
      <c r="J24" s="8"/>
      <c r="K24" s="27"/>
      <c r="L24" s="27"/>
      <c r="M24" s="27"/>
      <c r="N24" s="27"/>
      <c r="O24" s="27"/>
      <c r="P24" s="27"/>
      <c r="Q24" s="27"/>
      <c r="R24" s="27"/>
      <c r="S24" s="27"/>
      <c r="AG24" s="51"/>
    </row>
    <row r="25" spans="1:33" ht="15.75">
      <c r="A25" s="37"/>
      <c r="B25" s="169" t="s">
        <v>139</v>
      </c>
      <c r="C25" s="26"/>
      <c r="D25" s="30"/>
      <c r="E25" s="27"/>
      <c r="F25" s="27"/>
      <c r="G25" s="27"/>
      <c r="H25" s="27"/>
      <c r="I25" s="9"/>
      <c r="J25" s="8"/>
      <c r="K25" s="27"/>
      <c r="L25" s="27"/>
      <c r="M25" s="27"/>
      <c r="N25" s="27"/>
      <c r="O25" s="27"/>
      <c r="P25" s="27"/>
      <c r="Q25" s="27"/>
      <c r="R25" s="27"/>
      <c r="S25" s="27"/>
      <c r="AG25" s="51"/>
    </row>
    <row r="26" spans="1:33" ht="15.75">
      <c r="A26" s="37"/>
      <c r="B26" s="169" t="s">
        <v>140</v>
      </c>
      <c r="C26" s="26"/>
      <c r="D26" s="30"/>
      <c r="E26" s="27"/>
      <c r="F26" s="27"/>
      <c r="G26" s="27"/>
      <c r="H26" s="27"/>
      <c r="I26" s="9"/>
      <c r="J26" s="8"/>
      <c r="K26" s="27"/>
      <c r="L26" s="27"/>
      <c r="M26" s="27"/>
      <c r="N26" s="27"/>
      <c r="O26" s="27"/>
      <c r="P26" s="27"/>
      <c r="Q26" s="27"/>
      <c r="R26" s="27"/>
      <c r="S26" s="27"/>
      <c r="AG26" s="51"/>
    </row>
    <row r="27" spans="1:33" ht="15.75">
      <c r="A27" s="37"/>
      <c r="B27" s="169" t="s">
        <v>141</v>
      </c>
      <c r="C27" s="26"/>
      <c r="D27" s="30"/>
      <c r="E27" s="27"/>
      <c r="F27" s="27"/>
      <c r="G27" s="27"/>
      <c r="H27" s="27"/>
      <c r="I27" s="9"/>
      <c r="J27" s="8"/>
      <c r="K27" s="27"/>
      <c r="L27" s="27"/>
      <c r="M27" s="27"/>
      <c r="N27" s="27"/>
      <c r="O27" s="27"/>
      <c r="P27" s="27"/>
      <c r="Q27" s="27"/>
      <c r="R27" s="27"/>
      <c r="S27" s="27"/>
      <c r="AG27" s="51"/>
    </row>
    <row r="28" spans="1:33" ht="15">
      <c r="A28" s="37"/>
      <c r="B28" s="26"/>
      <c r="C28" s="26"/>
      <c r="D28" s="30"/>
      <c r="E28" s="27"/>
      <c r="F28" s="27"/>
      <c r="G28" s="27"/>
      <c r="H28" s="27"/>
      <c r="I28" s="9"/>
      <c r="J28" s="8"/>
      <c r="K28" s="27"/>
      <c r="L28" s="27"/>
      <c r="M28" s="27"/>
      <c r="N28" s="27"/>
      <c r="O28" s="27"/>
      <c r="P28" s="27"/>
      <c r="Q28" s="27"/>
      <c r="R28" s="27"/>
      <c r="S28" s="27"/>
      <c r="AG28" s="51"/>
    </row>
    <row r="29" spans="1:33" ht="18">
      <c r="A29" s="17" t="s">
        <v>74</v>
      </c>
      <c r="B29" s="138"/>
      <c r="C29" s="27"/>
      <c r="D29" s="27"/>
      <c r="E29" s="27"/>
      <c r="F29" s="9"/>
      <c r="H29" s="33"/>
      <c r="I29" s="33"/>
      <c r="J29" s="26"/>
      <c r="K29" s="26"/>
      <c r="L29" s="26"/>
      <c r="M29" s="27"/>
      <c r="Q29" s="27"/>
      <c r="R29" s="27"/>
      <c r="S29" s="27"/>
      <c r="T29" s="29"/>
      <c r="U29" s="10"/>
      <c r="V29" s="10"/>
      <c r="W29" s="29"/>
      <c r="X29" s="11"/>
      <c r="Y29" s="12"/>
      <c r="AG29" s="51"/>
    </row>
    <row r="30" spans="1:33" ht="18">
      <c r="A30" s="18" t="s">
        <v>55</v>
      </c>
      <c r="B30" s="675"/>
      <c r="C30" s="675"/>
      <c r="D30" s="35"/>
      <c r="E30" s="8"/>
      <c r="F30" s="9"/>
      <c r="H30" s="34"/>
      <c r="I30" s="34"/>
      <c r="J30" s="26"/>
      <c r="K30" s="26"/>
      <c r="L30" s="26"/>
      <c r="M30" s="27"/>
      <c r="Q30" s="27"/>
      <c r="R30" s="27"/>
      <c r="S30" s="27"/>
      <c r="T30" s="29"/>
      <c r="U30" s="10"/>
      <c r="V30" s="10"/>
      <c r="W30" s="29"/>
      <c r="X30" s="11"/>
      <c r="Y30" s="12"/>
      <c r="AG30" s="51"/>
    </row>
    <row r="31" spans="1:33" s="31" customFormat="1" ht="18">
      <c r="A31" s="18" t="s">
        <v>56</v>
      </c>
      <c r="B31" s="676"/>
      <c r="C31" s="676"/>
      <c r="D31" s="27"/>
      <c r="E31" s="27"/>
      <c r="F31" s="9"/>
      <c r="H31" s="134"/>
      <c r="I31" s="134"/>
      <c r="J31" s="161"/>
      <c r="K31" s="161"/>
      <c r="L31" s="161"/>
      <c r="Q31" s="27"/>
      <c r="R31" s="27"/>
      <c r="S31" s="27"/>
      <c r="T31" s="27"/>
      <c r="U31" s="23"/>
      <c r="V31" s="23"/>
      <c r="W31" s="27"/>
      <c r="X31" s="24"/>
      <c r="Y31" s="25"/>
      <c r="AG31" s="51"/>
    </row>
    <row r="32" spans="1:33" s="31" customFormat="1" ht="18">
      <c r="A32" s="18"/>
      <c r="B32" s="142"/>
      <c r="C32" s="142"/>
      <c r="D32" s="27"/>
      <c r="E32" s="27"/>
      <c r="F32" s="9"/>
      <c r="H32" s="134"/>
      <c r="I32" s="134"/>
      <c r="J32" s="143"/>
      <c r="K32" s="143"/>
      <c r="L32" s="143"/>
      <c r="Q32" s="27"/>
      <c r="R32" s="27"/>
      <c r="S32" s="27"/>
      <c r="T32" s="27"/>
      <c r="U32" s="23"/>
      <c r="V32" s="23"/>
      <c r="W32" s="27"/>
      <c r="X32" s="24"/>
      <c r="Y32" s="25"/>
      <c r="AG32" s="51"/>
    </row>
    <row r="33" spans="1:33" s="31" customFormat="1" ht="18">
      <c r="A33" s="18"/>
      <c r="B33" s="142"/>
      <c r="C33" s="142"/>
      <c r="D33" s="27"/>
      <c r="E33" s="27"/>
      <c r="F33" s="9"/>
      <c r="H33" s="134"/>
      <c r="I33" s="134"/>
      <c r="J33" s="143"/>
      <c r="K33" s="143"/>
      <c r="L33" s="143"/>
      <c r="N33" s="30"/>
      <c r="O33" s="22"/>
      <c r="Q33" s="27"/>
      <c r="R33" s="27"/>
      <c r="S33" s="27"/>
      <c r="T33" s="27"/>
      <c r="U33" s="23"/>
      <c r="V33" s="23"/>
      <c r="W33" s="27"/>
      <c r="X33" s="24"/>
      <c r="Y33" s="25"/>
      <c r="AG33" s="51"/>
    </row>
    <row r="34" spans="1:33" s="31" customFormat="1" ht="18">
      <c r="A34" s="18"/>
      <c r="D34" s="36" t="s">
        <v>73</v>
      </c>
      <c r="E34" s="27"/>
      <c r="F34" s="9"/>
      <c r="G34" s="32"/>
      <c r="H34" s="26"/>
      <c r="I34" s="26"/>
      <c r="N34" s="30"/>
      <c r="O34" s="22"/>
      <c r="Q34" s="27"/>
      <c r="R34" s="27"/>
      <c r="S34" s="27"/>
      <c r="T34" s="27"/>
      <c r="U34" s="23"/>
      <c r="V34" s="23"/>
      <c r="W34" s="27"/>
      <c r="X34" s="24"/>
      <c r="Y34" s="25"/>
      <c r="AG34" s="51"/>
    </row>
    <row r="35" spans="1:33" s="31" customFormat="1" ht="18">
      <c r="A35" s="18" t="s">
        <v>133</v>
      </c>
      <c r="B35" s="146"/>
      <c r="C35" s="30"/>
      <c r="D35" s="139" t="s">
        <v>51</v>
      </c>
      <c r="E35" s="27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7"/>
      <c r="T35" s="27"/>
      <c r="U35" s="23"/>
      <c r="V35" s="23"/>
      <c r="W35" s="27"/>
      <c r="X35" s="24"/>
      <c r="Y35" s="25"/>
      <c r="AG35" s="51"/>
    </row>
    <row r="36" spans="1:33">
      <c r="A36" s="18"/>
      <c r="B36" s="27"/>
      <c r="C36" s="140" t="s">
        <v>53</v>
      </c>
      <c r="D36" s="27"/>
      <c r="E36" s="141" t="s">
        <v>52</v>
      </c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27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3">
      <c r="A37" s="29"/>
      <c r="B37" s="112"/>
      <c r="C37" s="30"/>
      <c r="D37" s="22" t="s">
        <v>54</v>
      </c>
      <c r="E37" s="31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3" ht="15">
      <c r="A38" s="29"/>
      <c r="B38" s="13"/>
      <c r="C38" s="30"/>
      <c r="D38" s="22"/>
      <c r="E38" s="31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spans="1:33">
      <c r="A39" s="29"/>
      <c r="B39" s="14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</row>
    <row r="40" spans="1:33" ht="15">
      <c r="A40" s="29"/>
      <c r="B40" s="13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</row>
    <row r="41" spans="1:33">
      <c r="A41" s="29"/>
      <c r="B41" s="14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</row>
    <row r="42" spans="1:33" ht="15">
      <c r="A42" s="29"/>
      <c r="B42" s="13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</row>
    <row r="43" spans="1:33">
      <c r="A43" s="29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1:33">
      <c r="A44" s="29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29"/>
      <c r="T44" s="29"/>
    </row>
    <row r="45" spans="1:33" ht="14.25" customHeight="1" thickBot="1"/>
    <row r="46" spans="1:33" s="73" customFormat="1" ht="44.25" customHeight="1">
      <c r="A46" s="174" t="s">
        <v>79</v>
      </c>
      <c r="B46" s="170" t="str">
        <f>'NGA Protocol'!B5</f>
        <v>Treatment</v>
      </c>
      <c r="C46" s="170" t="s">
        <v>142</v>
      </c>
      <c r="D46" s="181" t="s">
        <v>148</v>
      </c>
      <c r="E46" s="181" t="s">
        <v>212</v>
      </c>
      <c r="F46" s="182" t="str">
        <f>'NGA Protocol'!D5</f>
        <v>Adjuvants</v>
      </c>
      <c r="G46" s="170" t="str">
        <f>'NGA Protocol'!E5</f>
        <v>Timing</v>
      </c>
      <c r="H46" s="183" t="s">
        <v>77</v>
      </c>
    </row>
    <row r="47" spans="1:33" ht="15" customHeight="1">
      <c r="A47" s="180">
        <f>'NGA Protocol'!A6</f>
        <v>1</v>
      </c>
      <c r="B47" s="258" t="str">
        <f>+'NGA Protocol'!B6</f>
        <v>Nil</v>
      </c>
      <c r="C47" s="171" t="s">
        <v>1</v>
      </c>
      <c r="D47" s="175" t="str">
        <f>+'NGA Protocol'!C6</f>
        <v>-</v>
      </c>
      <c r="E47" s="171" t="s">
        <v>1</v>
      </c>
      <c r="F47" s="247" t="s">
        <v>1</v>
      </c>
      <c r="G47" s="171" t="s">
        <v>1</v>
      </c>
      <c r="H47" s="248" t="s">
        <v>1</v>
      </c>
    </row>
    <row r="48" spans="1:33">
      <c r="A48" s="180">
        <f>'NGA Protocol'!A7</f>
        <v>2</v>
      </c>
      <c r="B48" s="258" t="str">
        <f>+'NGA Protocol'!B7</f>
        <v>Spin-flo</v>
      </c>
      <c r="C48" s="198" t="s">
        <v>210</v>
      </c>
      <c r="D48" s="175">
        <v>500</v>
      </c>
      <c r="E48" s="175">
        <v>250</v>
      </c>
      <c r="F48" s="175" t="str">
        <f>+'NGA Protocol'!D7</f>
        <v>-</v>
      </c>
      <c r="G48" s="175" t="str">
        <f>+'NGA Protocol'!E7</f>
        <v>T1</v>
      </c>
      <c r="H48" s="184">
        <v>70</v>
      </c>
    </row>
    <row r="49" spans="1:8" ht="15" customHeight="1">
      <c r="A49" s="180">
        <f>'NGA Protocol'!A8</f>
        <v>3</v>
      </c>
      <c r="B49" s="258" t="str">
        <f>+'NGA Protocol'!B8</f>
        <v>Tilt</v>
      </c>
      <c r="C49" s="249" t="s">
        <v>194</v>
      </c>
      <c r="D49" s="251">
        <f>+'NGA Protocol'!C8</f>
        <v>250</v>
      </c>
      <c r="E49" s="251">
        <v>62.5</v>
      </c>
      <c r="F49" s="251" t="str">
        <f>+'NGA Protocol'!D8</f>
        <v>-</v>
      </c>
      <c r="G49" s="251" t="str">
        <f>+'NGA Protocol'!E8</f>
        <v>“</v>
      </c>
      <c r="H49" s="252">
        <v>70</v>
      </c>
    </row>
    <row r="50" spans="1:8" ht="30.75" customHeight="1">
      <c r="A50" s="250">
        <v>4</v>
      </c>
      <c r="B50" s="259" t="str">
        <f>+'NGA Protocol'!B9</f>
        <v>Amistar Xtra</v>
      </c>
      <c r="C50" s="249" t="s">
        <v>195</v>
      </c>
      <c r="D50" s="251">
        <f>+'NGA Protocol'!C9</f>
        <v>200</v>
      </c>
      <c r="E50" s="260" t="s">
        <v>213</v>
      </c>
      <c r="F50" s="251" t="str">
        <f>+'NGA Protocol'!D9</f>
        <v>-</v>
      </c>
      <c r="G50" s="251" t="str">
        <f>+'NGA Protocol'!E9</f>
        <v>“</v>
      </c>
      <c r="H50" s="252">
        <v>70</v>
      </c>
    </row>
    <row r="51" spans="1:8" ht="15" customHeight="1">
      <c r="A51" s="180">
        <v>5</v>
      </c>
      <c r="B51" s="258" t="str">
        <f>+'NGA Protocol'!B10</f>
        <v>Amistar Xtra</v>
      </c>
      <c r="C51" s="198" t="s">
        <v>196</v>
      </c>
      <c r="D51" s="251">
        <f>+'NGA Protocol'!C10</f>
        <v>200</v>
      </c>
      <c r="E51" s="260" t="s">
        <v>213</v>
      </c>
      <c r="F51" s="251" t="str">
        <f>+'NGA Protocol'!D10</f>
        <v>Adigor</v>
      </c>
      <c r="G51" s="251" t="str">
        <f>+'NGA Protocol'!E10</f>
        <v>“</v>
      </c>
      <c r="H51" s="252">
        <v>70</v>
      </c>
    </row>
    <row r="52" spans="1:8" ht="15" customHeight="1">
      <c r="A52" s="180">
        <v>6</v>
      </c>
      <c r="B52" s="258" t="str">
        <f>+'NGA Protocol'!B11</f>
        <v>Cabrio</v>
      </c>
      <c r="C52" s="198" t="s">
        <v>234</v>
      </c>
      <c r="D52" s="251">
        <v>500</v>
      </c>
      <c r="E52" s="260" t="s">
        <v>233</v>
      </c>
      <c r="F52" s="251" t="str">
        <f>+'NGA Protocol'!D11</f>
        <v>-</v>
      </c>
      <c r="G52" s="251" t="str">
        <f>+'NGA Protocol'!E11</f>
        <v>“</v>
      </c>
      <c r="H52" s="252">
        <v>70</v>
      </c>
    </row>
    <row r="53" spans="1:8" ht="15" customHeight="1">
      <c r="A53" s="180">
        <v>7</v>
      </c>
      <c r="B53" s="258" t="str">
        <f>+'NGA Protocol'!B12</f>
        <v>Spin-flo x 2</v>
      </c>
      <c r="C53" s="198" t="s">
        <v>210</v>
      </c>
      <c r="D53" s="251" t="str">
        <f>+'NGA Protocol'!C12</f>
        <v>500 x 2</v>
      </c>
      <c r="E53" s="260" t="s">
        <v>181</v>
      </c>
      <c r="F53" s="251" t="str">
        <f>+'NGA Protocol'!D12</f>
        <v>-</v>
      </c>
      <c r="G53" s="251" t="str">
        <f>+'NGA Protocol'!E12</f>
        <v>T1 &amp; T2</v>
      </c>
      <c r="H53" s="252">
        <v>70</v>
      </c>
    </row>
    <row r="54" spans="1:8">
      <c r="A54" s="180">
        <v>8</v>
      </c>
      <c r="B54" s="258" t="str">
        <f>+'NGA Protocol'!B13</f>
        <v>Tilt x 2</v>
      </c>
      <c r="C54" s="249" t="s">
        <v>194</v>
      </c>
      <c r="D54" s="251" t="str">
        <f>+'NGA Protocol'!C13</f>
        <v>250 x 2</v>
      </c>
      <c r="E54" s="260" t="s">
        <v>214</v>
      </c>
      <c r="F54" s="251" t="str">
        <f>+'NGA Protocol'!D13</f>
        <v>-</v>
      </c>
      <c r="G54" s="251" t="str">
        <f>+'NGA Protocol'!E13</f>
        <v>“</v>
      </c>
      <c r="H54" s="252">
        <v>70</v>
      </c>
    </row>
    <row r="55" spans="1:8" ht="28.5" customHeight="1">
      <c r="A55" s="250">
        <v>9</v>
      </c>
      <c r="B55" s="259" t="str">
        <f>+'NGA Protocol'!B14</f>
        <v>Amistar Xtra x 2</v>
      </c>
      <c r="C55" s="249" t="s">
        <v>195</v>
      </c>
      <c r="D55" s="251" t="str">
        <f>+'NGA Protocol'!C14</f>
        <v>200 x 2</v>
      </c>
      <c r="E55" s="260" t="s">
        <v>215</v>
      </c>
      <c r="F55" s="251" t="str">
        <f>+'NGA Protocol'!D14</f>
        <v>Adigor</v>
      </c>
      <c r="G55" s="251" t="str">
        <f>+'NGA Protocol'!E14</f>
        <v>“</v>
      </c>
      <c r="H55" s="252">
        <v>70</v>
      </c>
    </row>
    <row r="56" spans="1:8">
      <c r="A56" s="180">
        <v>10</v>
      </c>
      <c r="B56" s="258" t="str">
        <f>+'NGA Protocol'!B15</f>
        <v>Cabrio x 2</v>
      </c>
      <c r="C56" s="198" t="s">
        <v>234</v>
      </c>
      <c r="D56" s="251" t="str">
        <f>+'NGA Protocol'!C15</f>
        <v>500 x 2</v>
      </c>
      <c r="E56" s="260">
        <v>125</v>
      </c>
      <c r="F56" s="251" t="str">
        <f>+'NGA Protocol'!D15</f>
        <v>-</v>
      </c>
      <c r="G56" s="251" t="str">
        <f>+'NGA Protocol'!E15</f>
        <v>“</v>
      </c>
      <c r="H56" s="252">
        <v>70</v>
      </c>
    </row>
    <row r="57" spans="1:8">
      <c r="A57" s="180">
        <v>11</v>
      </c>
      <c r="B57" s="258" t="str">
        <f>+'NGA Protocol'!B16</f>
        <v>Tilt x 3</v>
      </c>
      <c r="C57" s="249" t="s">
        <v>194</v>
      </c>
      <c r="D57" s="251" t="str">
        <f>+'NGA Protocol'!C16</f>
        <v>250 x 3</v>
      </c>
      <c r="E57" s="260" t="s">
        <v>216</v>
      </c>
      <c r="F57" s="251" t="str">
        <f>+'NGA Protocol'!D16</f>
        <v>-</v>
      </c>
      <c r="G57" s="251" t="str">
        <f>+'NGA Protocol'!E16</f>
        <v>T1, T2 &amp; T3</v>
      </c>
      <c r="H57" s="252">
        <v>70</v>
      </c>
    </row>
    <row r="59" spans="1:8">
      <c r="B59" s="323" t="s">
        <v>228</v>
      </c>
    </row>
  </sheetData>
  <customSheetViews>
    <customSheetView guid="{60D7A983-4DB2-462C-9266-4B3A555AD22F}" scale="55">
      <selection activeCell="F7" sqref="F7:S7"/>
      <pageMargins left="0.11811023622047245" right="0.11811023622047245" top="0.11811023622047245" bottom="0.11811023622047245" header="0" footer="0"/>
      <pageSetup paperSize="9" scale="60" orientation="landscape" horizontalDpi="4294967293" verticalDpi="0" r:id="rId1"/>
    </customSheetView>
    <customSheetView guid="{4ED3B459-8CCF-427D-BCB7-B6C2356342A5}" fitToPage="1">
      <selection activeCell="F15" sqref="F15"/>
      <pageMargins left="0.11811023622047245" right="0.11811023622047245" top="0.11811023622047245" bottom="0.11811023622047245" header="0" footer="0"/>
      <printOptions horizontalCentered="1" verticalCentered="1"/>
      <pageSetup paperSize="9" scale="89" orientation="portrait" horizontalDpi="4294967293" verticalDpi="300" r:id="rId2"/>
      <headerFooter>
        <oddHeader>&amp;C&amp;"Arial,Bold"&amp;A</oddHeader>
        <oddFooter>&amp;R&amp;"Arial,Italic"&amp;8&amp;F</oddFooter>
      </headerFooter>
    </customSheetView>
  </customSheetViews>
  <mergeCells count="2">
    <mergeCell ref="B30:C30"/>
    <mergeCell ref="B31:C31"/>
  </mergeCells>
  <pageMargins left="0.11811023622047245" right="0.11811023622047245" top="0.11811023622047245" bottom="0.11811023622047245" header="0" footer="0"/>
  <pageSetup paperSize="9" scale="60" orientation="landscape" horizontalDpi="4294967293" verticalDpi="0" r:id="rId3"/>
  <drawing r:id="rId4"/>
  <legacyDrawing r:id="rId5"/>
  <controls>
    <mc:AlternateContent xmlns:mc="http://schemas.openxmlformats.org/markup-compatibility/2006">
      <mc:Choice Requires="x14">
        <control shapeId="3073" r:id="rId6" name="Control 1">
          <controlPr defaultSize="0" r:id="rId7">
            <anchor moveWithCells="1">
              <from>
                <xdr:col>3</xdr:col>
                <xdr:colOff>0</xdr:colOff>
                <xdr:row>36</xdr:row>
                <xdr:rowOff>38100</xdr:rowOff>
              </from>
              <to>
                <xdr:col>3</xdr:col>
                <xdr:colOff>914400</xdr:colOff>
                <xdr:row>37</xdr:row>
                <xdr:rowOff>85725</xdr:rowOff>
              </to>
            </anchor>
          </controlPr>
        </control>
      </mc:Choice>
      <mc:Fallback>
        <control shapeId="3073" r:id="rId6" name="Control 1"/>
      </mc:Fallback>
    </mc:AlternateContent>
    <mc:AlternateContent xmlns:mc="http://schemas.openxmlformats.org/markup-compatibility/2006">
      <mc:Choice Requires="x14">
        <control shapeId="3074" r:id="rId8" name="Control 2">
          <controlPr defaultSize="0" r:id="rId9">
            <anchor moveWithCells="1">
              <from>
                <xdr:col>3</xdr:col>
                <xdr:colOff>0</xdr:colOff>
                <xdr:row>36</xdr:row>
                <xdr:rowOff>38100</xdr:rowOff>
              </from>
              <to>
                <xdr:col>3</xdr:col>
                <xdr:colOff>914400</xdr:colOff>
                <xdr:row>37</xdr:row>
                <xdr:rowOff>85725</xdr:rowOff>
              </to>
            </anchor>
          </controlPr>
        </control>
      </mc:Choice>
      <mc:Fallback>
        <control shapeId="3074" r:id="rId8" name="Control 2"/>
      </mc:Fallback>
    </mc:AlternateContent>
    <mc:AlternateContent xmlns:mc="http://schemas.openxmlformats.org/markup-compatibility/2006">
      <mc:Choice Requires="x14">
        <control shapeId="3075" r:id="rId10" name="Control 3">
          <controlPr defaultSize="0" r:id="rId11">
            <anchor moveWithCells="1">
              <from>
                <xdr:col>3</xdr:col>
                <xdr:colOff>0</xdr:colOff>
                <xdr:row>36</xdr:row>
                <xdr:rowOff>38100</xdr:rowOff>
              </from>
              <to>
                <xdr:col>3</xdr:col>
                <xdr:colOff>914400</xdr:colOff>
                <xdr:row>37</xdr:row>
                <xdr:rowOff>85725</xdr:rowOff>
              </to>
            </anchor>
          </controlPr>
        </control>
      </mc:Choice>
      <mc:Fallback>
        <control shapeId="3075" r:id="rId10" name="Control 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zoomScale="70" zoomScaleNormal="70" workbookViewId="0">
      <selection activeCell="AI1" sqref="AI1:AL61"/>
    </sheetView>
  </sheetViews>
  <sheetFormatPr defaultRowHeight="15"/>
  <cols>
    <col min="1" max="1" width="7.28515625" customWidth="1"/>
    <col min="2" max="31" width="6.7109375" customWidth="1"/>
    <col min="32" max="33" width="5" customWidth="1"/>
    <col min="34" max="34" width="1.85546875" customWidth="1"/>
    <col min="35" max="35" width="9.140625" style="544"/>
    <col min="36" max="36" width="9.140625" style="547"/>
    <col min="37" max="37" width="9.140625" style="442"/>
    <col min="38" max="38" width="9.140625" style="547"/>
  </cols>
  <sheetData>
    <row r="1" spans="1:46" ht="15" customHeight="1" thickBot="1">
      <c r="A1" t="s">
        <v>76</v>
      </c>
      <c r="B1" s="450" t="s">
        <v>229</v>
      </c>
      <c r="Q1" t="s">
        <v>270</v>
      </c>
      <c r="AI1" s="545" t="s">
        <v>244</v>
      </c>
      <c r="AJ1" s="548" t="s">
        <v>243</v>
      </c>
      <c r="AK1" s="548" t="s">
        <v>50</v>
      </c>
      <c r="AL1" s="548" t="s">
        <v>138</v>
      </c>
    </row>
    <row r="2" spans="1:46" ht="15" customHeight="1">
      <c r="A2" t="s">
        <v>19</v>
      </c>
      <c r="B2" s="450" t="s">
        <v>296</v>
      </c>
      <c r="I2" s="446"/>
      <c r="J2" s="541" t="s">
        <v>8</v>
      </c>
      <c r="K2" s="435" t="s">
        <v>249</v>
      </c>
      <c r="L2" s="447"/>
      <c r="Q2" s="437" t="s">
        <v>73</v>
      </c>
      <c r="R2" t="s">
        <v>301</v>
      </c>
      <c r="AI2" s="544">
        <f>AE9</f>
        <v>11</v>
      </c>
      <c r="AJ2" s="442">
        <v>1</v>
      </c>
      <c r="AK2" s="442">
        <v>1</v>
      </c>
      <c r="AL2" s="442">
        <v>1</v>
      </c>
    </row>
    <row r="3" spans="1:46" ht="15" customHeight="1">
      <c r="A3" t="s">
        <v>20</v>
      </c>
      <c r="B3" s="450" t="s">
        <v>297</v>
      </c>
      <c r="I3" s="448"/>
      <c r="J3" s="542" t="s">
        <v>252</v>
      </c>
      <c r="K3" s="434" t="s">
        <v>250</v>
      </c>
      <c r="L3" s="436"/>
      <c r="Q3" s="437" t="s">
        <v>267</v>
      </c>
      <c r="R3" t="s">
        <v>302</v>
      </c>
      <c r="AI3" s="544">
        <f>AD9</f>
        <v>1</v>
      </c>
      <c r="AJ3" s="442">
        <v>1</v>
      </c>
      <c r="AK3" s="442">
        <v>2</v>
      </c>
      <c r="AL3" s="442">
        <v>2</v>
      </c>
    </row>
    <row r="4" spans="1:46" ht="15" customHeight="1" thickBot="1">
      <c r="A4" t="s">
        <v>21</v>
      </c>
      <c r="B4" s="450" t="s">
        <v>298</v>
      </c>
      <c r="I4" s="449"/>
      <c r="J4" s="543" t="s">
        <v>253</v>
      </c>
      <c r="K4" s="438" t="s">
        <v>251</v>
      </c>
      <c r="L4" s="441"/>
      <c r="Q4" s="437" t="s">
        <v>268</v>
      </c>
      <c r="R4" t="s">
        <v>303</v>
      </c>
      <c r="AI4" s="544">
        <f>AC9</f>
        <v>8</v>
      </c>
      <c r="AJ4" s="442">
        <v>1</v>
      </c>
      <c r="AK4" s="442">
        <v>3</v>
      </c>
      <c r="AL4" s="442">
        <v>3</v>
      </c>
    </row>
    <row r="5" spans="1:46" ht="15" customHeight="1">
      <c r="A5" t="s">
        <v>22</v>
      </c>
      <c r="N5" s="463" t="s">
        <v>255</v>
      </c>
      <c r="Q5" s="437" t="s">
        <v>269</v>
      </c>
      <c r="R5" t="s">
        <v>304</v>
      </c>
      <c r="AI5" s="544">
        <f>AB9</f>
        <v>9</v>
      </c>
      <c r="AJ5" s="442">
        <v>1</v>
      </c>
      <c r="AK5" s="442">
        <v>4</v>
      </c>
      <c r="AL5" s="442">
        <v>4</v>
      </c>
    </row>
    <row r="6" spans="1:46" s="442" customFormat="1" ht="15.75" customHeight="1">
      <c r="C6" s="683">
        <v>7</v>
      </c>
      <c r="D6" s="683"/>
      <c r="E6" s="530"/>
      <c r="F6" s="530"/>
      <c r="G6" s="683">
        <v>6</v>
      </c>
      <c r="H6" s="683"/>
      <c r="I6" s="530"/>
      <c r="J6" s="530"/>
      <c r="K6" s="683">
        <v>5</v>
      </c>
      <c r="L6" s="683"/>
      <c r="M6" s="530"/>
      <c r="N6" s="534"/>
      <c r="O6" s="683">
        <v>4</v>
      </c>
      <c r="P6" s="683"/>
      <c r="Q6" s="530"/>
      <c r="R6" s="530"/>
      <c r="S6" s="683">
        <v>3</v>
      </c>
      <c r="T6" s="683"/>
      <c r="U6" s="530"/>
      <c r="V6" s="530"/>
      <c r="W6" s="683">
        <v>2</v>
      </c>
      <c r="X6" s="683"/>
      <c r="Y6" s="530"/>
      <c r="Z6" s="530"/>
      <c r="AA6" s="683">
        <v>1</v>
      </c>
      <c r="AB6" s="683"/>
      <c r="AC6" s="531"/>
      <c r="AD6" s="464"/>
      <c r="AI6" s="544" t="str">
        <f>AA9</f>
        <v>x</v>
      </c>
      <c r="AJ6" s="442">
        <v>1</v>
      </c>
      <c r="AK6" s="442">
        <v>5</v>
      </c>
      <c r="AL6" s="442">
        <v>5</v>
      </c>
    </row>
    <row r="7" spans="1:46" s="442" customFormat="1" ht="29.25" customHeight="1" thickBot="1">
      <c r="A7" s="443" t="s">
        <v>269</v>
      </c>
      <c r="B7" s="453">
        <v>30</v>
      </c>
      <c r="C7" s="454">
        <v>29</v>
      </c>
      <c r="D7" s="453">
        <v>28</v>
      </c>
      <c r="E7" s="465">
        <v>27</v>
      </c>
      <c r="F7" s="455">
        <v>26</v>
      </c>
      <c r="G7" s="456">
        <v>25</v>
      </c>
      <c r="H7" s="455">
        <v>24</v>
      </c>
      <c r="I7" s="465">
        <v>23</v>
      </c>
      <c r="J7" s="455">
        <v>22</v>
      </c>
      <c r="K7" s="456">
        <v>21</v>
      </c>
      <c r="L7" s="455">
        <v>20</v>
      </c>
      <c r="M7" s="455">
        <v>19</v>
      </c>
      <c r="N7" s="455">
        <v>18</v>
      </c>
      <c r="O7" s="456">
        <v>17</v>
      </c>
      <c r="P7" s="455">
        <v>16</v>
      </c>
      <c r="Q7" s="455">
        <v>15</v>
      </c>
      <c r="R7" s="455">
        <v>14</v>
      </c>
      <c r="S7" s="456">
        <v>13</v>
      </c>
      <c r="T7" s="455">
        <v>12</v>
      </c>
      <c r="U7" s="455">
        <v>11</v>
      </c>
      <c r="V7" s="455">
        <v>10</v>
      </c>
      <c r="W7" s="456">
        <v>9</v>
      </c>
      <c r="X7" s="455">
        <v>8</v>
      </c>
      <c r="Y7" s="455">
        <v>7</v>
      </c>
      <c r="Z7" s="455">
        <v>6</v>
      </c>
      <c r="AA7" s="454">
        <v>5</v>
      </c>
      <c r="AB7" s="465">
        <v>4</v>
      </c>
      <c r="AC7" s="465">
        <v>3</v>
      </c>
      <c r="AD7" s="453">
        <v>2</v>
      </c>
      <c r="AE7" s="453">
        <v>1</v>
      </c>
      <c r="AF7" s="452" t="s">
        <v>268</v>
      </c>
      <c r="AI7" s="544">
        <f>Z9</f>
        <v>4</v>
      </c>
      <c r="AJ7" s="442">
        <v>1</v>
      </c>
      <c r="AK7" s="442">
        <v>6</v>
      </c>
      <c r="AL7" s="442">
        <v>6</v>
      </c>
    </row>
    <row r="8" spans="1:46" s="442" customFormat="1" ht="60" customHeight="1" thickBot="1">
      <c r="A8" s="443" t="s">
        <v>245</v>
      </c>
      <c r="B8" s="466">
        <v>6</v>
      </c>
      <c r="C8" s="467" t="s">
        <v>256</v>
      </c>
      <c r="D8" s="468">
        <v>4</v>
      </c>
      <c r="E8" s="468">
        <v>1</v>
      </c>
      <c r="F8" s="468" t="s">
        <v>256</v>
      </c>
      <c r="G8" s="467" t="s">
        <v>256</v>
      </c>
      <c r="H8" s="468">
        <v>9</v>
      </c>
      <c r="I8" s="468" t="s">
        <v>256</v>
      </c>
      <c r="J8" s="468">
        <v>11</v>
      </c>
      <c r="K8" s="467">
        <v>8</v>
      </c>
      <c r="L8" s="468" t="s">
        <v>256</v>
      </c>
      <c r="M8" s="468" t="s">
        <v>256</v>
      </c>
      <c r="N8" s="468">
        <v>3</v>
      </c>
      <c r="O8" s="467">
        <v>7</v>
      </c>
      <c r="P8" s="468">
        <v>2</v>
      </c>
      <c r="Q8" s="468">
        <v>5</v>
      </c>
      <c r="R8" s="468" t="s">
        <v>256</v>
      </c>
      <c r="S8" s="467" t="s">
        <v>257</v>
      </c>
      <c r="T8" s="468">
        <v>11</v>
      </c>
      <c r="U8" s="468">
        <v>1</v>
      </c>
      <c r="V8" s="468">
        <v>4</v>
      </c>
      <c r="W8" s="467">
        <v>8</v>
      </c>
      <c r="X8" s="468" t="s">
        <v>256</v>
      </c>
      <c r="Y8" s="468">
        <v>9</v>
      </c>
      <c r="Z8" s="468">
        <v>5</v>
      </c>
      <c r="AA8" s="467">
        <v>10</v>
      </c>
      <c r="AB8" s="468">
        <v>6</v>
      </c>
      <c r="AC8" s="468">
        <v>3</v>
      </c>
      <c r="AD8" s="468">
        <v>7</v>
      </c>
      <c r="AE8" s="471">
        <v>2</v>
      </c>
      <c r="AF8" s="452" t="s">
        <v>246</v>
      </c>
      <c r="AG8" s="442" t="s">
        <v>258</v>
      </c>
      <c r="AI8" s="544">
        <f>Y9</f>
        <v>7</v>
      </c>
      <c r="AJ8" s="442">
        <v>1</v>
      </c>
      <c r="AK8" s="442">
        <v>7</v>
      </c>
      <c r="AL8" s="442">
        <v>7</v>
      </c>
    </row>
    <row r="9" spans="1:46" s="442" customFormat="1" ht="60.75" customHeight="1" thickBot="1">
      <c r="A9" s="443" t="s">
        <v>247</v>
      </c>
      <c r="B9" s="466">
        <v>10</v>
      </c>
      <c r="C9" s="467">
        <v>11</v>
      </c>
      <c r="D9" s="468">
        <v>8</v>
      </c>
      <c r="E9" s="468">
        <v>7</v>
      </c>
      <c r="F9" s="468">
        <v>5</v>
      </c>
      <c r="G9" s="467">
        <v>3</v>
      </c>
      <c r="H9" s="468">
        <v>2</v>
      </c>
      <c r="I9" s="469" t="s">
        <v>256</v>
      </c>
      <c r="J9" s="468">
        <v>10</v>
      </c>
      <c r="K9" s="470" t="s">
        <v>257</v>
      </c>
      <c r="L9" s="469" t="s">
        <v>257</v>
      </c>
      <c r="M9" s="468">
        <v>9</v>
      </c>
      <c r="N9" s="468">
        <v>1</v>
      </c>
      <c r="O9" s="467">
        <v>6</v>
      </c>
      <c r="P9" s="469" t="s">
        <v>257</v>
      </c>
      <c r="Q9" s="468">
        <v>4</v>
      </c>
      <c r="R9" s="469" t="s">
        <v>256</v>
      </c>
      <c r="S9" s="467">
        <v>10</v>
      </c>
      <c r="T9" s="468">
        <v>2</v>
      </c>
      <c r="U9" s="468">
        <v>5</v>
      </c>
      <c r="V9" s="468">
        <v>3</v>
      </c>
      <c r="W9" s="467">
        <v>6</v>
      </c>
      <c r="X9" s="469" t="s">
        <v>256</v>
      </c>
      <c r="Y9" s="468">
        <v>7</v>
      </c>
      <c r="Z9" s="468">
        <v>4</v>
      </c>
      <c r="AA9" s="470" t="s">
        <v>256</v>
      </c>
      <c r="AB9" s="468">
        <v>9</v>
      </c>
      <c r="AC9" s="468">
        <v>8</v>
      </c>
      <c r="AD9" s="468">
        <v>1</v>
      </c>
      <c r="AE9" s="471">
        <v>11</v>
      </c>
      <c r="AF9" s="452" t="s">
        <v>248</v>
      </c>
      <c r="AI9" s="544" t="str">
        <f>X9</f>
        <v>x</v>
      </c>
      <c r="AJ9" s="442">
        <v>1</v>
      </c>
      <c r="AK9" s="442">
        <v>8</v>
      </c>
      <c r="AL9" s="442">
        <v>8</v>
      </c>
    </row>
    <row r="10" spans="1:46" ht="27" customHeight="1">
      <c r="A10" s="495" t="s">
        <v>267</v>
      </c>
      <c r="B10" s="525">
        <v>30</v>
      </c>
      <c r="C10" s="526">
        <v>29</v>
      </c>
      <c r="D10" s="525">
        <v>28</v>
      </c>
      <c r="E10" s="527">
        <v>27</v>
      </c>
      <c r="F10" s="528">
        <v>26</v>
      </c>
      <c r="G10" s="529">
        <v>25</v>
      </c>
      <c r="H10" s="528">
        <v>24</v>
      </c>
      <c r="I10" s="527">
        <v>23</v>
      </c>
      <c r="J10" s="528">
        <v>22</v>
      </c>
      <c r="K10" s="529">
        <v>21</v>
      </c>
      <c r="L10" s="528">
        <v>20</v>
      </c>
      <c r="M10" s="528">
        <v>19</v>
      </c>
      <c r="N10" s="528">
        <v>18</v>
      </c>
      <c r="O10" s="529">
        <v>17</v>
      </c>
      <c r="P10" s="528">
        <v>16</v>
      </c>
      <c r="Q10" s="528">
        <v>15</v>
      </c>
      <c r="R10" s="528">
        <v>14</v>
      </c>
      <c r="S10" s="529">
        <v>13</v>
      </c>
      <c r="T10" s="528">
        <v>12</v>
      </c>
      <c r="U10" s="528">
        <v>11</v>
      </c>
      <c r="V10" s="528">
        <v>10</v>
      </c>
      <c r="W10" s="529">
        <v>9</v>
      </c>
      <c r="X10" s="528">
        <v>8</v>
      </c>
      <c r="Y10" s="528">
        <v>7</v>
      </c>
      <c r="Z10" s="528">
        <v>6</v>
      </c>
      <c r="AA10" s="526">
        <v>5</v>
      </c>
      <c r="AB10" s="527">
        <v>4</v>
      </c>
      <c r="AC10" s="527">
        <v>3</v>
      </c>
      <c r="AD10" s="525">
        <v>2</v>
      </c>
      <c r="AE10" s="525">
        <v>1</v>
      </c>
      <c r="AF10" s="494" t="s">
        <v>73</v>
      </c>
      <c r="AI10" s="544">
        <f>W9</f>
        <v>6</v>
      </c>
      <c r="AJ10" s="442">
        <v>1</v>
      </c>
      <c r="AK10" s="442">
        <v>9</v>
      </c>
      <c r="AL10" s="442">
        <v>9</v>
      </c>
    </row>
    <row r="11" spans="1:46">
      <c r="B11" s="462" t="s">
        <v>242</v>
      </c>
      <c r="C11" s="439"/>
      <c r="E11" s="434"/>
      <c r="F11" s="434"/>
      <c r="G11" s="439"/>
      <c r="H11" s="434"/>
      <c r="I11" s="434"/>
      <c r="J11" s="434"/>
      <c r="K11" s="439"/>
      <c r="L11" s="434"/>
      <c r="M11" s="434"/>
      <c r="N11" s="434"/>
      <c r="O11" s="439"/>
      <c r="P11" s="434"/>
      <c r="Q11" s="434"/>
      <c r="R11" s="434"/>
      <c r="S11" s="439"/>
      <c r="T11" s="434"/>
      <c r="U11" s="434"/>
      <c r="V11" s="434"/>
      <c r="W11" s="439"/>
      <c r="X11" s="434"/>
      <c r="Y11" s="434"/>
      <c r="Z11" s="434"/>
      <c r="AA11" s="439"/>
      <c r="AB11" s="434"/>
      <c r="AC11" s="434"/>
      <c r="AE11" s="462" t="s">
        <v>242</v>
      </c>
      <c r="AI11" s="544">
        <f>V9</f>
        <v>3</v>
      </c>
      <c r="AJ11" s="442">
        <v>1</v>
      </c>
      <c r="AK11" s="442">
        <v>10</v>
      </c>
      <c r="AL11" s="442">
        <v>10</v>
      </c>
    </row>
    <row r="12" spans="1:46" s="440" customFormat="1" ht="24.75" customHeight="1" thickBot="1">
      <c r="B12" s="460"/>
      <c r="C12" s="679">
        <v>7</v>
      </c>
      <c r="D12" s="679"/>
      <c r="E12" s="532"/>
      <c r="F12" s="532"/>
      <c r="G12" s="679">
        <v>6</v>
      </c>
      <c r="H12" s="679"/>
      <c r="I12" s="532"/>
      <c r="J12" s="532"/>
      <c r="K12" s="679">
        <v>5</v>
      </c>
      <c r="L12" s="679"/>
      <c r="M12" s="532"/>
      <c r="N12" s="533"/>
      <c r="O12" s="679">
        <v>4</v>
      </c>
      <c r="P12" s="679"/>
      <c r="Q12" s="532"/>
      <c r="R12" s="532"/>
      <c r="S12" s="679">
        <v>3</v>
      </c>
      <c r="T12" s="679"/>
      <c r="U12" s="532"/>
      <c r="V12" s="532"/>
      <c r="W12" s="679">
        <v>2</v>
      </c>
      <c r="X12" s="679"/>
      <c r="Y12" s="532"/>
      <c r="Z12" s="532"/>
      <c r="AA12" s="679">
        <v>1</v>
      </c>
      <c r="AB12" s="679"/>
      <c r="AC12" s="532"/>
      <c r="AD12" s="472"/>
      <c r="AE12" s="472"/>
      <c r="AF12" s="472"/>
      <c r="AG12" s="472"/>
      <c r="AH12" s="472"/>
      <c r="AI12" s="546">
        <f>U9</f>
        <v>5</v>
      </c>
      <c r="AJ12" s="442">
        <v>1</v>
      </c>
      <c r="AK12" s="442">
        <v>11</v>
      </c>
      <c r="AL12" s="442">
        <v>11</v>
      </c>
      <c r="AM12" s="472"/>
      <c r="AN12" s="472"/>
      <c r="AO12" s="473"/>
      <c r="AP12" s="473"/>
      <c r="AQ12" s="473"/>
      <c r="AR12" s="473"/>
      <c r="AS12" s="473"/>
      <c r="AT12" s="473"/>
    </row>
    <row r="13" spans="1:46" ht="13.5" customHeight="1" thickBot="1">
      <c r="B13" s="538" t="s">
        <v>26</v>
      </c>
      <c r="C13" s="680" t="s">
        <v>29</v>
      </c>
      <c r="D13" s="681"/>
      <c r="E13" s="682"/>
      <c r="F13" s="680" t="s">
        <v>254</v>
      </c>
      <c r="G13" s="682"/>
      <c r="H13" s="681" t="s">
        <v>147</v>
      </c>
      <c r="I13" s="682"/>
      <c r="J13" s="681" t="s">
        <v>33</v>
      </c>
      <c r="K13" s="682"/>
      <c r="L13" s="459" t="s">
        <v>300</v>
      </c>
      <c r="P13" s="446"/>
      <c r="Q13" s="539"/>
      <c r="R13" s="482" t="s">
        <v>244</v>
      </c>
      <c r="S13" s="482" t="s">
        <v>17</v>
      </c>
      <c r="T13" s="435"/>
      <c r="U13" s="483"/>
      <c r="V13" s="483"/>
      <c r="W13" s="447"/>
      <c r="X13" s="472"/>
      <c r="Y13" s="472"/>
      <c r="Z13" s="472"/>
      <c r="AA13" s="472"/>
      <c r="AB13" s="472"/>
      <c r="AC13" s="472"/>
      <c r="AD13" s="434"/>
      <c r="AE13" s="434"/>
      <c r="AF13" s="434"/>
      <c r="AG13" s="434"/>
      <c r="AH13" s="434"/>
      <c r="AI13" s="546">
        <f>T9</f>
        <v>2</v>
      </c>
      <c r="AJ13" s="442">
        <v>1</v>
      </c>
      <c r="AK13" s="442">
        <v>12</v>
      </c>
      <c r="AL13" s="442">
        <v>12</v>
      </c>
      <c r="AM13" s="434"/>
      <c r="AN13" s="434"/>
      <c r="AO13" s="434"/>
      <c r="AP13" s="434"/>
      <c r="AQ13" s="434"/>
      <c r="AR13" s="434"/>
      <c r="AS13" s="434"/>
      <c r="AT13" s="434"/>
    </row>
    <row r="14" spans="1:46" ht="15" customHeight="1">
      <c r="B14" s="444">
        <v>1</v>
      </c>
      <c r="C14" s="448" t="s">
        <v>175</v>
      </c>
      <c r="D14" s="434"/>
      <c r="E14" s="436"/>
      <c r="F14" s="536" t="s">
        <v>1</v>
      </c>
      <c r="G14" s="436"/>
      <c r="H14" s="461"/>
      <c r="I14" s="436"/>
      <c r="J14" s="434" t="s">
        <v>1</v>
      </c>
      <c r="K14" s="436"/>
      <c r="L14" t="s">
        <v>299</v>
      </c>
      <c r="P14" s="448"/>
      <c r="Q14" s="484" t="s">
        <v>240</v>
      </c>
      <c r="R14" s="434"/>
      <c r="S14" s="475"/>
      <c r="T14" s="475"/>
      <c r="U14" s="434"/>
      <c r="V14" s="475"/>
      <c r="W14" s="485"/>
      <c r="X14" s="476"/>
      <c r="Y14" s="434"/>
      <c r="Z14" s="434"/>
      <c r="AA14" s="434"/>
      <c r="AB14" s="434"/>
      <c r="AC14" s="434"/>
      <c r="AD14" s="434"/>
      <c r="AE14" s="434"/>
      <c r="AF14" s="434"/>
      <c r="AG14" s="434"/>
      <c r="AH14" s="434"/>
      <c r="AI14" s="546">
        <f>S9</f>
        <v>10</v>
      </c>
      <c r="AJ14" s="442">
        <v>1</v>
      </c>
      <c r="AK14" s="442">
        <v>13</v>
      </c>
      <c r="AL14" s="442">
        <v>13</v>
      </c>
      <c r="AM14" s="434"/>
      <c r="AN14" s="434"/>
      <c r="AO14" s="434"/>
      <c r="AP14" s="434"/>
      <c r="AQ14" s="434"/>
      <c r="AR14" s="434"/>
      <c r="AS14" s="434"/>
      <c r="AT14" s="434"/>
    </row>
    <row r="15" spans="1:46" ht="15" customHeight="1">
      <c r="B15" s="444">
        <v>2</v>
      </c>
      <c r="C15" s="448" t="s">
        <v>207</v>
      </c>
      <c r="D15" s="434"/>
      <c r="E15" s="436"/>
      <c r="F15" s="536">
        <v>500</v>
      </c>
      <c r="G15" s="436"/>
      <c r="H15" s="461"/>
      <c r="I15" s="436"/>
      <c r="J15" s="434" t="s">
        <v>135</v>
      </c>
      <c r="K15" s="436"/>
      <c r="L15" t="s">
        <v>305</v>
      </c>
      <c r="P15" s="448"/>
      <c r="Q15" s="677" t="s">
        <v>236</v>
      </c>
      <c r="R15" s="678"/>
      <c r="S15" s="477" t="s">
        <v>211</v>
      </c>
      <c r="T15" s="477"/>
      <c r="U15" s="478"/>
      <c r="V15" s="479"/>
      <c r="W15" s="486"/>
      <c r="X15" s="475"/>
      <c r="Y15" s="472"/>
      <c r="Z15" s="472"/>
      <c r="AA15" s="472"/>
      <c r="AB15" s="434"/>
      <c r="AC15" s="434"/>
      <c r="AD15" s="434"/>
      <c r="AE15" s="434"/>
      <c r="AF15" s="434"/>
      <c r="AG15" s="434"/>
      <c r="AH15" s="434"/>
      <c r="AI15" s="546" t="str">
        <f>R9</f>
        <v>x</v>
      </c>
      <c r="AJ15" s="442">
        <v>3</v>
      </c>
      <c r="AK15" s="442">
        <v>14</v>
      </c>
      <c r="AL15" s="442">
        <v>14</v>
      </c>
      <c r="AM15" s="434"/>
      <c r="AN15" s="434"/>
      <c r="AO15" s="434"/>
      <c r="AP15" s="434"/>
      <c r="AQ15" s="434"/>
      <c r="AR15" s="434"/>
      <c r="AS15" s="434"/>
      <c r="AT15" s="434"/>
    </row>
    <row r="16" spans="1:46" ht="15" customHeight="1">
      <c r="B16" s="444">
        <v>3</v>
      </c>
      <c r="C16" s="448" t="s">
        <v>176</v>
      </c>
      <c r="D16" s="434"/>
      <c r="E16" s="436"/>
      <c r="F16" s="536">
        <v>250</v>
      </c>
      <c r="G16" s="436"/>
      <c r="H16" s="461"/>
      <c r="I16" s="436"/>
      <c r="J16" s="434" t="s">
        <v>135</v>
      </c>
      <c r="K16" s="436"/>
      <c r="P16" s="448"/>
      <c r="Q16" s="677" t="s">
        <v>238</v>
      </c>
      <c r="R16" s="678"/>
      <c r="S16" s="480" t="s">
        <v>176</v>
      </c>
      <c r="T16" s="480"/>
      <c r="U16" s="478"/>
      <c r="V16" s="479"/>
      <c r="W16" s="485"/>
      <c r="X16" s="474"/>
      <c r="AI16" s="544">
        <f>Q9</f>
        <v>4</v>
      </c>
      <c r="AJ16" s="442">
        <v>3</v>
      </c>
      <c r="AK16" s="442">
        <v>15</v>
      </c>
      <c r="AL16" s="442">
        <v>15</v>
      </c>
    </row>
    <row r="17" spans="2:38" ht="15" customHeight="1">
      <c r="B17" s="444">
        <v>4</v>
      </c>
      <c r="C17" s="448" t="s">
        <v>178</v>
      </c>
      <c r="D17" s="434"/>
      <c r="E17" s="436"/>
      <c r="F17" s="536">
        <v>200</v>
      </c>
      <c r="G17" s="436"/>
      <c r="H17" s="461"/>
      <c r="I17" s="436"/>
      <c r="J17" s="434" t="s">
        <v>135</v>
      </c>
      <c r="K17" s="436"/>
      <c r="P17" s="448"/>
      <c r="Q17" s="677">
        <v>4</v>
      </c>
      <c r="R17" s="678"/>
      <c r="S17" s="477" t="s">
        <v>178</v>
      </c>
      <c r="T17" s="477"/>
      <c r="U17" s="478"/>
      <c r="V17" s="479"/>
      <c r="W17" s="486"/>
      <c r="X17" s="474"/>
      <c r="AI17" s="544" t="str">
        <f>P9</f>
        <v>sp</v>
      </c>
      <c r="AJ17" s="442">
        <v>3</v>
      </c>
      <c r="AK17" s="442">
        <v>16</v>
      </c>
      <c r="AL17" s="442">
        <v>16</v>
      </c>
    </row>
    <row r="18" spans="2:38" ht="15" customHeight="1">
      <c r="B18" s="444">
        <v>5</v>
      </c>
      <c r="C18" s="448" t="s">
        <v>178</v>
      </c>
      <c r="D18" s="434"/>
      <c r="E18" s="436"/>
      <c r="F18" s="536">
        <v>200</v>
      </c>
      <c r="G18" s="436"/>
      <c r="H18" s="434" t="s">
        <v>200</v>
      </c>
      <c r="I18" s="436"/>
      <c r="J18" s="434" t="s">
        <v>135</v>
      </c>
      <c r="K18" s="436"/>
      <c r="P18" s="448"/>
      <c r="Q18" s="677" t="s">
        <v>237</v>
      </c>
      <c r="R18" s="678"/>
      <c r="S18" s="477" t="s">
        <v>178</v>
      </c>
      <c r="T18" s="477"/>
      <c r="U18" s="477" t="s">
        <v>200</v>
      </c>
      <c r="V18" s="479"/>
      <c r="W18" s="486"/>
      <c r="X18" s="474"/>
      <c r="AI18" s="544">
        <f>O9</f>
        <v>6</v>
      </c>
      <c r="AJ18" s="442">
        <v>3</v>
      </c>
      <c r="AK18" s="442">
        <v>17</v>
      </c>
      <c r="AL18" s="442">
        <v>17</v>
      </c>
    </row>
    <row r="19" spans="2:38" ht="15" customHeight="1">
      <c r="B19" s="444">
        <v>6</v>
      </c>
      <c r="C19" s="448" t="s">
        <v>230</v>
      </c>
      <c r="D19" s="434"/>
      <c r="E19" s="436"/>
      <c r="F19" s="536">
        <v>500</v>
      </c>
      <c r="G19" s="436"/>
      <c r="H19" s="461"/>
      <c r="I19" s="436"/>
      <c r="J19" s="434" t="s">
        <v>135</v>
      </c>
      <c r="K19" s="436"/>
      <c r="P19" s="448"/>
      <c r="Q19" s="677" t="s">
        <v>235</v>
      </c>
      <c r="R19" s="678"/>
      <c r="S19" s="477" t="s">
        <v>230</v>
      </c>
      <c r="T19" s="477"/>
      <c r="U19" s="478"/>
      <c r="V19" s="479"/>
      <c r="W19" s="486"/>
      <c r="X19" s="474"/>
      <c r="AI19" s="544">
        <f>N9</f>
        <v>1</v>
      </c>
      <c r="AJ19" s="442">
        <v>3</v>
      </c>
      <c r="AK19" s="442">
        <v>18</v>
      </c>
      <c r="AL19" s="442">
        <v>18</v>
      </c>
    </row>
    <row r="20" spans="2:38" ht="15" customHeight="1">
      <c r="B20" s="444">
        <v>7</v>
      </c>
      <c r="C20" s="448" t="s">
        <v>208</v>
      </c>
      <c r="D20" s="434"/>
      <c r="E20" s="436"/>
      <c r="F20" s="536" t="s">
        <v>209</v>
      </c>
      <c r="G20" s="436"/>
      <c r="H20" s="461"/>
      <c r="I20" s="436"/>
      <c r="J20" s="434" t="s">
        <v>191</v>
      </c>
      <c r="K20" s="436"/>
      <c r="P20" s="448"/>
      <c r="Q20" s="484" t="s">
        <v>239</v>
      </c>
      <c r="R20" s="434"/>
      <c r="S20" s="476"/>
      <c r="T20" s="476"/>
      <c r="U20" s="434"/>
      <c r="V20" s="434"/>
      <c r="W20" s="486"/>
      <c r="X20" s="474"/>
      <c r="AI20" s="544">
        <f>M9</f>
        <v>9</v>
      </c>
      <c r="AJ20" s="442">
        <v>3</v>
      </c>
      <c r="AK20" s="442">
        <v>19</v>
      </c>
      <c r="AL20" s="442">
        <v>19</v>
      </c>
    </row>
    <row r="21" spans="2:38" ht="15" customHeight="1">
      <c r="B21" s="444">
        <v>8</v>
      </c>
      <c r="C21" s="448" t="s">
        <v>180</v>
      </c>
      <c r="D21" s="434"/>
      <c r="E21" s="436"/>
      <c r="F21" s="536" t="s">
        <v>181</v>
      </c>
      <c r="G21" s="436"/>
      <c r="H21" s="461"/>
      <c r="I21" s="436"/>
      <c r="J21" s="434" t="s">
        <v>191</v>
      </c>
      <c r="K21" s="436"/>
      <c r="P21" s="448"/>
      <c r="Q21" s="677" t="s">
        <v>203</v>
      </c>
      <c r="R21" s="678"/>
      <c r="S21" s="477" t="s">
        <v>211</v>
      </c>
      <c r="T21" s="477"/>
      <c r="U21" s="478"/>
      <c r="V21" s="479"/>
      <c r="W21" s="486"/>
      <c r="X21" s="474"/>
      <c r="AI21" s="544" t="str">
        <f>L9</f>
        <v>sp</v>
      </c>
      <c r="AJ21" s="442">
        <v>3</v>
      </c>
      <c r="AK21" s="442">
        <v>20</v>
      </c>
      <c r="AL21" s="442">
        <v>20</v>
      </c>
    </row>
    <row r="22" spans="2:38" ht="15" customHeight="1">
      <c r="B22" s="444">
        <v>9</v>
      </c>
      <c r="C22" s="448" t="s">
        <v>182</v>
      </c>
      <c r="D22" s="434"/>
      <c r="E22" s="436"/>
      <c r="F22" s="536" t="s">
        <v>183</v>
      </c>
      <c r="G22" s="436"/>
      <c r="H22" s="434" t="s">
        <v>200</v>
      </c>
      <c r="I22" s="436"/>
      <c r="J22" s="434" t="s">
        <v>191</v>
      </c>
      <c r="K22" s="436"/>
      <c r="P22" s="448"/>
      <c r="Q22" s="677" t="s">
        <v>202</v>
      </c>
      <c r="R22" s="678"/>
      <c r="S22" s="477" t="s">
        <v>176</v>
      </c>
      <c r="T22" s="477"/>
      <c r="U22" s="478"/>
      <c r="V22" s="479"/>
      <c r="W22" s="486"/>
      <c r="X22" s="474"/>
      <c r="AI22" s="544" t="str">
        <f>K9</f>
        <v>sp</v>
      </c>
      <c r="AJ22" s="442">
        <v>3</v>
      </c>
      <c r="AK22" s="442">
        <v>21</v>
      </c>
      <c r="AL22" s="442">
        <v>21</v>
      </c>
    </row>
    <row r="23" spans="2:38" ht="15" customHeight="1">
      <c r="B23" s="444">
        <v>10</v>
      </c>
      <c r="C23" s="448" t="s">
        <v>231</v>
      </c>
      <c r="D23" s="434"/>
      <c r="E23" s="436"/>
      <c r="F23" s="536" t="s">
        <v>209</v>
      </c>
      <c r="G23" s="436"/>
      <c r="H23" s="461"/>
      <c r="I23" s="436"/>
      <c r="J23" s="434" t="s">
        <v>191</v>
      </c>
      <c r="K23" s="436"/>
      <c r="P23" s="448"/>
      <c r="Q23" s="677" t="s">
        <v>201</v>
      </c>
      <c r="R23" s="678"/>
      <c r="S23" s="477" t="s">
        <v>178</v>
      </c>
      <c r="T23" s="477"/>
      <c r="U23" s="477" t="s">
        <v>200</v>
      </c>
      <c r="V23" s="479"/>
      <c r="W23" s="486"/>
      <c r="X23" s="474"/>
      <c r="AI23" s="544">
        <f>J9</f>
        <v>10</v>
      </c>
      <c r="AJ23" s="442">
        <v>3</v>
      </c>
      <c r="AK23" s="442">
        <v>22</v>
      </c>
      <c r="AL23" s="442">
        <v>22</v>
      </c>
    </row>
    <row r="24" spans="2:38" ht="15" customHeight="1" thickBot="1">
      <c r="B24" s="445">
        <v>11</v>
      </c>
      <c r="C24" s="449" t="s">
        <v>184</v>
      </c>
      <c r="D24" s="438"/>
      <c r="E24" s="441"/>
      <c r="F24" s="537" t="s">
        <v>185</v>
      </c>
      <c r="G24" s="441"/>
      <c r="H24" s="535"/>
      <c r="I24" s="441"/>
      <c r="J24" s="438" t="s">
        <v>192</v>
      </c>
      <c r="K24" s="441"/>
      <c r="P24" s="448"/>
      <c r="Q24" s="677" t="s">
        <v>204</v>
      </c>
      <c r="R24" s="678"/>
      <c r="S24" s="477" t="s">
        <v>230</v>
      </c>
      <c r="T24" s="477"/>
      <c r="U24" s="478"/>
      <c r="V24" s="479"/>
      <c r="W24" s="486"/>
      <c r="X24" s="474"/>
      <c r="AI24" s="544" t="str">
        <f>I9</f>
        <v>x</v>
      </c>
      <c r="AJ24" s="442">
        <v>3</v>
      </c>
      <c r="AK24" s="442">
        <v>23</v>
      </c>
      <c r="AL24" s="442">
        <v>23</v>
      </c>
    </row>
    <row r="25" spans="2:38" ht="15" customHeight="1">
      <c r="P25" s="448"/>
      <c r="Q25" s="677" t="s">
        <v>205</v>
      </c>
      <c r="R25" s="678"/>
      <c r="S25" s="477" t="s">
        <v>176</v>
      </c>
      <c r="T25" s="477"/>
      <c r="U25" s="478"/>
      <c r="V25" s="479"/>
      <c r="W25" s="486"/>
      <c r="X25" s="474"/>
      <c r="AI25" s="544">
        <f>H9</f>
        <v>2</v>
      </c>
      <c r="AJ25" s="442">
        <v>4</v>
      </c>
      <c r="AK25" s="442">
        <v>24</v>
      </c>
      <c r="AL25" s="442">
        <v>24</v>
      </c>
    </row>
    <row r="26" spans="2:38" ht="15" customHeight="1">
      <c r="B26" s="540" t="s">
        <v>306</v>
      </c>
      <c r="P26" s="448"/>
      <c r="Q26" s="484" t="s">
        <v>241</v>
      </c>
      <c r="R26" s="434"/>
      <c r="S26" s="476"/>
      <c r="T26" s="476"/>
      <c r="U26" s="434"/>
      <c r="V26" s="434"/>
      <c r="W26" s="486"/>
      <c r="X26" s="474"/>
      <c r="AI26" s="544">
        <f>G9</f>
        <v>3</v>
      </c>
      <c r="AJ26" s="442">
        <v>4</v>
      </c>
      <c r="AK26" s="442">
        <v>25</v>
      </c>
      <c r="AL26" s="442">
        <v>25</v>
      </c>
    </row>
    <row r="27" spans="2:38" ht="15" customHeight="1">
      <c r="P27" s="448"/>
      <c r="Q27" s="677" t="s">
        <v>206</v>
      </c>
      <c r="R27" s="678"/>
      <c r="S27" s="477" t="s">
        <v>176</v>
      </c>
      <c r="T27" s="477"/>
      <c r="U27" s="478"/>
      <c r="V27" s="479"/>
      <c r="W27" s="486"/>
      <c r="X27" s="474"/>
      <c r="AI27" s="544">
        <f>F9</f>
        <v>5</v>
      </c>
      <c r="AJ27" s="442">
        <v>4</v>
      </c>
      <c r="AK27" s="442">
        <v>26</v>
      </c>
      <c r="AL27" s="442">
        <v>26</v>
      </c>
    </row>
    <row r="28" spans="2:38" ht="15.75" thickBot="1">
      <c r="P28" s="449"/>
      <c r="Q28" s="438"/>
      <c r="R28" s="438"/>
      <c r="S28" s="438"/>
      <c r="T28" s="438"/>
      <c r="U28" s="438"/>
      <c r="V28" s="438"/>
      <c r="W28" s="441"/>
      <c r="X28" s="474"/>
      <c r="AI28" s="544">
        <f>E9</f>
        <v>7</v>
      </c>
      <c r="AJ28" s="442">
        <v>4</v>
      </c>
      <c r="AK28" s="442">
        <v>27</v>
      </c>
      <c r="AL28" s="442">
        <v>27</v>
      </c>
    </row>
    <row r="29" spans="2:38">
      <c r="AI29" s="544">
        <f>D9</f>
        <v>8</v>
      </c>
      <c r="AJ29" s="442">
        <v>4</v>
      </c>
      <c r="AK29" s="442">
        <v>28</v>
      </c>
      <c r="AL29" s="442">
        <v>28</v>
      </c>
    </row>
    <row r="30" spans="2:38">
      <c r="AI30" s="544">
        <f>C9</f>
        <v>11</v>
      </c>
      <c r="AJ30" s="442">
        <v>4</v>
      </c>
      <c r="AK30" s="442">
        <v>29</v>
      </c>
      <c r="AL30" s="442">
        <v>29</v>
      </c>
    </row>
    <row r="31" spans="2:38">
      <c r="AI31" s="544">
        <f>B9</f>
        <v>10</v>
      </c>
      <c r="AJ31" s="442">
        <v>4</v>
      </c>
      <c r="AK31" s="442">
        <v>30</v>
      </c>
      <c r="AL31" s="442">
        <v>30</v>
      </c>
    </row>
    <row r="32" spans="2:38">
      <c r="AI32" s="544">
        <f>AE8</f>
        <v>2</v>
      </c>
      <c r="AJ32" s="442">
        <v>2</v>
      </c>
      <c r="AK32" s="442">
        <v>1</v>
      </c>
      <c r="AL32" s="442">
        <v>31</v>
      </c>
    </row>
    <row r="33" spans="35:38">
      <c r="AI33" s="544">
        <f>AD8</f>
        <v>7</v>
      </c>
      <c r="AJ33" s="442">
        <v>2</v>
      </c>
      <c r="AK33" s="442">
        <v>2</v>
      </c>
      <c r="AL33" s="442">
        <v>32</v>
      </c>
    </row>
    <row r="34" spans="35:38">
      <c r="AI34" s="544">
        <f>AC8</f>
        <v>3</v>
      </c>
      <c r="AJ34" s="442">
        <v>2</v>
      </c>
      <c r="AK34" s="442">
        <v>3</v>
      </c>
      <c r="AL34" s="442">
        <v>33</v>
      </c>
    </row>
    <row r="35" spans="35:38">
      <c r="AI35" s="544">
        <f>AB8</f>
        <v>6</v>
      </c>
      <c r="AJ35" s="442">
        <v>2</v>
      </c>
      <c r="AK35" s="442">
        <v>4</v>
      </c>
      <c r="AL35" s="442">
        <v>34</v>
      </c>
    </row>
    <row r="36" spans="35:38">
      <c r="AI36" s="544">
        <f>AA8</f>
        <v>10</v>
      </c>
      <c r="AJ36" s="442">
        <v>2</v>
      </c>
      <c r="AK36" s="442">
        <v>5</v>
      </c>
      <c r="AL36" s="442">
        <v>35</v>
      </c>
    </row>
    <row r="37" spans="35:38">
      <c r="AI37" s="544">
        <f>Z8</f>
        <v>5</v>
      </c>
      <c r="AJ37" s="442">
        <v>2</v>
      </c>
      <c r="AK37" s="442">
        <v>6</v>
      </c>
      <c r="AL37" s="442">
        <v>36</v>
      </c>
    </row>
    <row r="38" spans="35:38">
      <c r="AI38" s="544">
        <f>Y8</f>
        <v>9</v>
      </c>
      <c r="AJ38" s="442">
        <v>2</v>
      </c>
      <c r="AK38" s="442">
        <v>7</v>
      </c>
      <c r="AL38" s="442">
        <v>37</v>
      </c>
    </row>
    <row r="39" spans="35:38">
      <c r="AI39" s="544" t="str">
        <f>X8</f>
        <v>x</v>
      </c>
      <c r="AJ39" s="442">
        <v>2</v>
      </c>
      <c r="AK39" s="442">
        <v>8</v>
      </c>
      <c r="AL39" s="442">
        <v>38</v>
      </c>
    </row>
    <row r="40" spans="35:38">
      <c r="AI40" s="544">
        <f>W8</f>
        <v>8</v>
      </c>
      <c r="AJ40" s="442">
        <v>2</v>
      </c>
      <c r="AK40" s="442">
        <v>9</v>
      </c>
      <c r="AL40" s="442">
        <v>39</v>
      </c>
    </row>
    <row r="41" spans="35:38">
      <c r="AI41" s="544">
        <f>V8</f>
        <v>4</v>
      </c>
      <c r="AJ41" s="442">
        <v>2</v>
      </c>
      <c r="AK41" s="442">
        <v>10</v>
      </c>
      <c r="AL41" s="442">
        <v>40</v>
      </c>
    </row>
    <row r="42" spans="35:38">
      <c r="AI42" s="546">
        <f>U8</f>
        <v>1</v>
      </c>
      <c r="AJ42" s="442">
        <v>2</v>
      </c>
      <c r="AK42" s="442">
        <v>11</v>
      </c>
      <c r="AL42" s="442">
        <v>41</v>
      </c>
    </row>
    <row r="43" spans="35:38">
      <c r="AI43" s="546">
        <f>T8</f>
        <v>11</v>
      </c>
      <c r="AJ43" s="442">
        <v>2</v>
      </c>
      <c r="AK43" s="442">
        <v>12</v>
      </c>
      <c r="AL43" s="442">
        <v>42</v>
      </c>
    </row>
    <row r="44" spans="35:38">
      <c r="AI44" s="546" t="str">
        <f>S8</f>
        <v>sp</v>
      </c>
      <c r="AJ44" s="442">
        <v>2</v>
      </c>
      <c r="AK44" s="442">
        <v>13</v>
      </c>
      <c r="AL44" s="442">
        <v>43</v>
      </c>
    </row>
    <row r="45" spans="35:38">
      <c r="AI45" s="546" t="str">
        <f>R8</f>
        <v>x</v>
      </c>
      <c r="AJ45" s="442">
        <v>3</v>
      </c>
      <c r="AK45" s="442">
        <v>14</v>
      </c>
      <c r="AL45" s="442">
        <v>44</v>
      </c>
    </row>
    <row r="46" spans="35:38">
      <c r="AI46" s="544">
        <f>Q8</f>
        <v>5</v>
      </c>
      <c r="AJ46" s="442">
        <v>3</v>
      </c>
      <c r="AK46" s="442">
        <v>15</v>
      </c>
      <c r="AL46" s="442">
        <v>45</v>
      </c>
    </row>
    <row r="47" spans="35:38">
      <c r="AI47" s="544">
        <f>P8</f>
        <v>2</v>
      </c>
      <c r="AJ47" s="442">
        <v>3</v>
      </c>
      <c r="AK47" s="442">
        <v>16</v>
      </c>
      <c r="AL47" s="442">
        <v>46</v>
      </c>
    </row>
    <row r="48" spans="35:38">
      <c r="AI48" s="544">
        <f>O8</f>
        <v>7</v>
      </c>
      <c r="AJ48" s="442">
        <v>3</v>
      </c>
      <c r="AK48" s="442">
        <v>17</v>
      </c>
      <c r="AL48" s="442">
        <v>47</v>
      </c>
    </row>
    <row r="49" spans="35:38">
      <c r="AI49" s="544">
        <f>N8</f>
        <v>3</v>
      </c>
      <c r="AJ49" s="442">
        <v>3</v>
      </c>
      <c r="AK49" s="442">
        <v>18</v>
      </c>
      <c r="AL49" s="442">
        <v>48</v>
      </c>
    </row>
    <row r="50" spans="35:38">
      <c r="AI50" s="544" t="str">
        <f>M8</f>
        <v>x</v>
      </c>
      <c r="AJ50" s="442">
        <v>3</v>
      </c>
      <c r="AK50" s="442">
        <v>19</v>
      </c>
      <c r="AL50" s="442">
        <v>49</v>
      </c>
    </row>
    <row r="51" spans="35:38">
      <c r="AI51" s="544" t="str">
        <f>L8</f>
        <v>x</v>
      </c>
      <c r="AJ51" s="442">
        <v>3</v>
      </c>
      <c r="AK51" s="442">
        <v>20</v>
      </c>
      <c r="AL51" s="442">
        <v>50</v>
      </c>
    </row>
    <row r="52" spans="35:38">
      <c r="AI52" s="544">
        <f>K8</f>
        <v>8</v>
      </c>
      <c r="AJ52" s="442">
        <v>3</v>
      </c>
      <c r="AK52" s="442">
        <v>21</v>
      </c>
      <c r="AL52" s="442">
        <v>51</v>
      </c>
    </row>
    <row r="53" spans="35:38">
      <c r="AI53" s="544">
        <f>J8</f>
        <v>11</v>
      </c>
      <c r="AJ53" s="442">
        <v>3</v>
      </c>
      <c r="AK53" s="442">
        <v>22</v>
      </c>
      <c r="AL53" s="442">
        <v>52</v>
      </c>
    </row>
    <row r="54" spans="35:38">
      <c r="AI54" s="544" t="str">
        <f>I8</f>
        <v>x</v>
      </c>
      <c r="AJ54" s="442">
        <v>3</v>
      </c>
      <c r="AK54" s="442">
        <v>23</v>
      </c>
      <c r="AL54" s="442">
        <v>53</v>
      </c>
    </row>
    <row r="55" spans="35:38">
      <c r="AI55" s="544">
        <f>H8</f>
        <v>9</v>
      </c>
      <c r="AJ55" s="442">
        <v>4</v>
      </c>
      <c r="AK55" s="442">
        <v>24</v>
      </c>
      <c r="AL55" s="442">
        <v>54</v>
      </c>
    </row>
    <row r="56" spans="35:38">
      <c r="AI56" s="544" t="str">
        <f>G8</f>
        <v>x</v>
      </c>
      <c r="AJ56" s="442">
        <v>4</v>
      </c>
      <c r="AK56" s="442">
        <v>25</v>
      </c>
      <c r="AL56" s="442">
        <v>55</v>
      </c>
    </row>
    <row r="57" spans="35:38">
      <c r="AI57" s="544" t="str">
        <f>F8</f>
        <v>x</v>
      </c>
      <c r="AJ57" s="442">
        <v>4</v>
      </c>
      <c r="AK57" s="442">
        <v>26</v>
      </c>
      <c r="AL57" s="442">
        <v>56</v>
      </c>
    </row>
    <row r="58" spans="35:38">
      <c r="AI58" s="544">
        <f>E8</f>
        <v>1</v>
      </c>
      <c r="AJ58" s="442">
        <v>4</v>
      </c>
      <c r="AK58" s="442">
        <v>27</v>
      </c>
      <c r="AL58" s="442">
        <v>57</v>
      </c>
    </row>
    <row r="59" spans="35:38">
      <c r="AI59" s="544">
        <f>D8</f>
        <v>4</v>
      </c>
      <c r="AJ59" s="442">
        <v>4</v>
      </c>
      <c r="AK59" s="442">
        <v>28</v>
      </c>
      <c r="AL59" s="442">
        <v>58</v>
      </c>
    </row>
    <row r="60" spans="35:38">
      <c r="AI60" s="544" t="str">
        <f>C8</f>
        <v>x</v>
      </c>
      <c r="AJ60" s="442">
        <v>4</v>
      </c>
      <c r="AK60" s="442">
        <v>29</v>
      </c>
      <c r="AL60" s="442">
        <v>59</v>
      </c>
    </row>
    <row r="61" spans="35:38">
      <c r="AI61" s="544">
        <f>B8</f>
        <v>6</v>
      </c>
      <c r="AJ61" s="442">
        <v>4</v>
      </c>
      <c r="AK61" s="442">
        <v>30</v>
      </c>
      <c r="AL61" s="442">
        <v>60</v>
      </c>
    </row>
    <row r="62" spans="35:38">
      <c r="AJ62" s="442"/>
    </row>
  </sheetData>
  <mergeCells count="29">
    <mergeCell ref="AA6:AB6"/>
    <mergeCell ref="W6:X6"/>
    <mergeCell ref="S6:T6"/>
    <mergeCell ref="O6:P6"/>
    <mergeCell ref="K6:L6"/>
    <mergeCell ref="C6:D6"/>
    <mergeCell ref="C12:D12"/>
    <mergeCell ref="G12:H12"/>
    <mergeCell ref="K12:L12"/>
    <mergeCell ref="O12:P12"/>
    <mergeCell ref="G6:H6"/>
    <mergeCell ref="Q21:R21"/>
    <mergeCell ref="W12:X12"/>
    <mergeCell ref="AA12:AB12"/>
    <mergeCell ref="C13:E13"/>
    <mergeCell ref="F13:G13"/>
    <mergeCell ref="H13:I13"/>
    <mergeCell ref="J13:K13"/>
    <mergeCell ref="S12:T12"/>
    <mergeCell ref="Q19:R19"/>
    <mergeCell ref="Q18:R18"/>
    <mergeCell ref="Q16:R16"/>
    <mergeCell ref="Q15:R15"/>
    <mergeCell ref="Q17:R17"/>
    <mergeCell ref="Q27:R27"/>
    <mergeCell ref="Q25:R25"/>
    <mergeCell ref="Q24:R24"/>
    <mergeCell ref="Q23:R23"/>
    <mergeCell ref="Q22:R22"/>
  </mergeCells>
  <pageMargins left="0.23622047244094491" right="0.23622047244094491" top="0.74803149606299213" bottom="0.74803149606299213" header="0.31496062992125984" footer="0.31496062992125984"/>
  <pageSetup paperSize="9" scale="65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showGridLines="0" topLeftCell="A49" zoomScaleNormal="100" workbookViewId="0">
      <selection activeCell="I88" sqref="I88"/>
    </sheetView>
  </sheetViews>
  <sheetFormatPr defaultColWidth="8.85546875" defaultRowHeight="12.75"/>
  <cols>
    <col min="1" max="1" width="16.5703125" style="2" customWidth="1"/>
    <col min="2" max="2" width="16.85546875" style="2" customWidth="1"/>
    <col min="3" max="3" width="18.42578125" style="2" customWidth="1"/>
    <col min="4" max="4" width="12.85546875" style="2" customWidth="1"/>
    <col min="5" max="5" width="14.5703125" style="2" customWidth="1"/>
    <col min="6" max="6" width="13.85546875" style="2" customWidth="1"/>
    <col min="7" max="8" width="11.85546875" style="2" customWidth="1"/>
    <col min="9" max="9" width="12.7109375" style="2" customWidth="1"/>
    <col min="10" max="10" width="12" style="2" customWidth="1"/>
    <col min="11" max="11" width="10.5703125" style="2" customWidth="1"/>
    <col min="12" max="12" width="8.85546875" style="2" customWidth="1"/>
    <col min="13" max="13" width="18.85546875" style="2" customWidth="1"/>
    <col min="14" max="14" width="14" style="2" customWidth="1"/>
    <col min="15" max="15" width="14.42578125" style="2" customWidth="1"/>
    <col min="16" max="16384" width="8.85546875" style="2"/>
  </cols>
  <sheetData>
    <row r="1" spans="1:10" ht="20.25">
      <c r="A1" s="278" t="s">
        <v>3</v>
      </c>
      <c r="B1" s="185" t="str">
        <f>+'NGA Protocol'!C1</f>
        <v>Fungicides for powdery mildew in Mungbean</v>
      </c>
      <c r="C1" s="78"/>
      <c r="D1" s="78"/>
      <c r="F1" s="38"/>
      <c r="H1" s="120"/>
      <c r="J1" s="279"/>
    </row>
    <row r="2" spans="1:10" ht="15">
      <c r="A2" s="186"/>
      <c r="B2" s="187"/>
      <c r="C2" s="5"/>
      <c r="D2" s="78"/>
      <c r="E2" s="39"/>
      <c r="F2" s="5"/>
      <c r="G2" s="5"/>
      <c r="H2" s="5"/>
      <c r="I2" s="78"/>
    </row>
    <row r="3" spans="1:10" ht="13.5" thickBot="1">
      <c r="A3" s="4" t="s">
        <v>112</v>
      </c>
      <c r="B3" s="78"/>
      <c r="C3" s="5"/>
      <c r="D3" s="78"/>
      <c r="E3" s="39"/>
      <c r="F3" s="5"/>
      <c r="G3" s="5"/>
      <c r="H3" s="5"/>
      <c r="I3" s="78"/>
    </row>
    <row r="4" spans="1:10" ht="14.45" customHeight="1">
      <c r="A4" s="80" t="s">
        <v>2</v>
      </c>
      <c r="B4" s="106"/>
      <c r="C4" s="81" t="s">
        <v>118</v>
      </c>
      <c r="D4" s="684" t="s">
        <v>120</v>
      </c>
      <c r="E4" s="685"/>
      <c r="F4" s="167" t="s">
        <v>105</v>
      </c>
      <c r="G4" s="107"/>
      <c r="H4" s="107"/>
    </row>
    <row r="5" spans="1:10">
      <c r="A5" s="82" t="s">
        <v>109</v>
      </c>
      <c r="B5" s="78" t="s">
        <v>110</v>
      </c>
      <c r="C5" s="78" t="s">
        <v>117</v>
      </c>
      <c r="D5" s="5" t="s">
        <v>117</v>
      </c>
      <c r="E5" s="83" t="s">
        <v>111</v>
      </c>
      <c r="F5" s="83" t="s">
        <v>7</v>
      </c>
      <c r="G5" s="107"/>
      <c r="H5" s="107"/>
    </row>
    <row r="6" spans="1:10" ht="13.5" thickBot="1">
      <c r="A6" s="108" t="s">
        <v>49</v>
      </c>
      <c r="B6" s="109">
        <v>110015</v>
      </c>
      <c r="C6" s="109">
        <v>310</v>
      </c>
      <c r="D6" s="116">
        <v>300</v>
      </c>
      <c r="E6" s="110">
        <v>0.6</v>
      </c>
      <c r="F6" s="168">
        <f>E6*A10</f>
        <v>4.8</v>
      </c>
      <c r="G6" s="280"/>
      <c r="H6" s="280"/>
    </row>
    <row r="7" spans="1:10" ht="13.5" thickBot="1">
      <c r="A7" s="4" t="s">
        <v>108</v>
      </c>
      <c r="B7" s="4"/>
      <c r="C7" s="4"/>
    </row>
    <row r="8" spans="1:10">
      <c r="A8" s="86" t="s">
        <v>4</v>
      </c>
      <c r="B8" s="81" t="s">
        <v>106</v>
      </c>
      <c r="C8" s="81" t="s">
        <v>107</v>
      </c>
      <c r="D8" s="81" t="s">
        <v>113</v>
      </c>
      <c r="E8" s="81" t="s">
        <v>102</v>
      </c>
      <c r="F8" s="281" t="s">
        <v>121</v>
      </c>
      <c r="G8" s="282"/>
      <c r="H8" s="282"/>
      <c r="I8" s="2" t="s">
        <v>2</v>
      </c>
    </row>
    <row r="9" spans="1:10" ht="13.5" thickBot="1">
      <c r="A9" s="82" t="s">
        <v>8</v>
      </c>
      <c r="B9" s="78" t="s">
        <v>10</v>
      </c>
      <c r="C9" s="78" t="s">
        <v>9</v>
      </c>
      <c r="D9" s="78"/>
      <c r="E9" s="78" t="s">
        <v>14</v>
      </c>
      <c r="F9" s="283" t="s">
        <v>122</v>
      </c>
      <c r="G9" s="78"/>
      <c r="H9" s="78"/>
    </row>
    <row r="10" spans="1:10" ht="16.5" thickBot="1">
      <c r="A10" s="108">
        <v>8</v>
      </c>
      <c r="B10" s="430">
        <v>10.3</v>
      </c>
      <c r="C10" s="109">
        <v>12</v>
      </c>
      <c r="D10" s="431">
        <v>4</v>
      </c>
      <c r="E10" s="109">
        <v>3900</v>
      </c>
      <c r="F10" s="284">
        <v>30</v>
      </c>
      <c r="G10" s="78"/>
      <c r="H10" s="78"/>
    </row>
    <row r="11" spans="1:10" ht="15.75">
      <c r="A11" s="86" t="s">
        <v>5</v>
      </c>
      <c r="B11" s="285" t="s">
        <v>6</v>
      </c>
      <c r="C11" s="81" t="s">
        <v>103</v>
      </c>
      <c r="D11" s="81" t="s">
        <v>125</v>
      </c>
      <c r="E11" s="81" t="s">
        <v>104</v>
      </c>
      <c r="F11" s="286" t="s">
        <v>124</v>
      </c>
      <c r="G11" s="287"/>
      <c r="H11" s="287"/>
    </row>
    <row r="12" spans="1:10" ht="15.75">
      <c r="A12" s="82" t="s">
        <v>9</v>
      </c>
      <c r="B12" s="288" t="s">
        <v>11</v>
      </c>
      <c r="C12" s="78" t="s">
        <v>13</v>
      </c>
      <c r="D12" s="78" t="s">
        <v>12</v>
      </c>
      <c r="E12" s="78" t="s">
        <v>13</v>
      </c>
      <c r="F12" s="289" t="s">
        <v>123</v>
      </c>
      <c r="G12" s="287"/>
      <c r="H12" s="287"/>
    </row>
    <row r="13" spans="1:10" ht="16.5" thickBot="1">
      <c r="A13" s="162">
        <f>A10*0.5</f>
        <v>4</v>
      </c>
      <c r="B13" s="163">
        <f>(10000/(A13*(B10*1000/60))*(A10*E6))</f>
        <v>69.902912621359221</v>
      </c>
      <c r="C13" s="164">
        <f>((C10*D10*A13)/10000)*B13*1000</f>
        <v>1342.1359223300967</v>
      </c>
      <c r="D13" s="165">
        <f>(E13/1000)/B13</f>
        <v>7.4991666666666665E-2</v>
      </c>
      <c r="E13" s="164">
        <f>C13+E10</f>
        <v>5242.1359223300969</v>
      </c>
      <c r="F13" s="166">
        <f>(E10/1000)-(F10/60)*(E6*A10)</f>
        <v>1.5</v>
      </c>
      <c r="G13" s="287"/>
      <c r="H13" s="287"/>
    </row>
    <row r="14" spans="1:10" ht="7.5" customHeight="1" thickBot="1">
      <c r="A14" s="327"/>
      <c r="B14" s="324"/>
      <c r="C14" s="325"/>
      <c r="D14" s="326"/>
      <c r="E14" s="328"/>
      <c r="F14" s="351"/>
      <c r="G14" s="287"/>
      <c r="H14" s="287"/>
    </row>
    <row r="15" spans="1:10">
      <c r="A15" s="329" t="s">
        <v>4</v>
      </c>
      <c r="B15" s="330" t="s">
        <v>106</v>
      </c>
      <c r="C15" s="330" t="s">
        <v>107</v>
      </c>
      <c r="D15" s="330" t="s">
        <v>113</v>
      </c>
      <c r="E15" s="330" t="s">
        <v>102</v>
      </c>
      <c r="F15" s="331" t="s">
        <v>121</v>
      </c>
      <c r="G15" s="282"/>
      <c r="H15" s="282"/>
      <c r="I15" s="2" t="s">
        <v>2</v>
      </c>
    </row>
    <row r="16" spans="1:10" ht="13.5" thickBot="1">
      <c r="A16" s="332" t="s">
        <v>8</v>
      </c>
      <c r="B16" s="333" t="s">
        <v>10</v>
      </c>
      <c r="C16" s="333" t="s">
        <v>9</v>
      </c>
      <c r="D16" s="333"/>
      <c r="E16" s="333" t="s">
        <v>14</v>
      </c>
      <c r="F16" s="334" t="s">
        <v>122</v>
      </c>
      <c r="G16" s="78"/>
      <c r="H16" s="78"/>
    </row>
    <row r="17" spans="1:15" ht="16.5" thickBot="1">
      <c r="A17" s="335">
        <v>8</v>
      </c>
      <c r="B17" s="336">
        <v>10.3</v>
      </c>
      <c r="C17" s="337">
        <v>12</v>
      </c>
      <c r="D17" s="432">
        <v>8</v>
      </c>
      <c r="E17" s="337">
        <v>3900</v>
      </c>
      <c r="F17" s="338">
        <v>30</v>
      </c>
      <c r="G17" s="78"/>
      <c r="H17" s="78"/>
    </row>
    <row r="18" spans="1:15" ht="15.75">
      <c r="A18" s="329" t="s">
        <v>5</v>
      </c>
      <c r="B18" s="339" t="s">
        <v>6</v>
      </c>
      <c r="C18" s="330" t="s">
        <v>103</v>
      </c>
      <c r="D18" s="330" t="s">
        <v>125</v>
      </c>
      <c r="E18" s="330" t="s">
        <v>104</v>
      </c>
      <c r="F18" s="340" t="s">
        <v>124</v>
      </c>
      <c r="G18" s="287"/>
      <c r="H18" s="287"/>
    </row>
    <row r="19" spans="1:15" ht="15.75">
      <c r="A19" s="332" t="s">
        <v>9</v>
      </c>
      <c r="B19" s="341" t="s">
        <v>11</v>
      </c>
      <c r="C19" s="333" t="s">
        <v>13</v>
      </c>
      <c r="D19" s="333" t="s">
        <v>12</v>
      </c>
      <c r="E19" s="333" t="s">
        <v>13</v>
      </c>
      <c r="F19" s="342" t="s">
        <v>123</v>
      </c>
      <c r="G19" s="287"/>
      <c r="H19" s="287"/>
    </row>
    <row r="20" spans="1:15" ht="16.5" thickBot="1">
      <c r="A20" s="343">
        <f>A17*0.5</f>
        <v>4</v>
      </c>
      <c r="B20" s="344">
        <f>(10000/(A20*(B17*1000/60))*(A17*E6))</f>
        <v>69.902912621359221</v>
      </c>
      <c r="C20" s="345">
        <f>((C17*D17*A20)/10000)*B20*1000</f>
        <v>2684.2718446601934</v>
      </c>
      <c r="D20" s="346">
        <f>(E20/1000)/B20</f>
        <v>9.419166666666666E-2</v>
      </c>
      <c r="E20" s="345">
        <f>C20+E17</f>
        <v>6584.2718446601939</v>
      </c>
      <c r="F20" s="347">
        <f>(E17/1000)-(F17/60)*(E6*A17)</f>
        <v>1.5</v>
      </c>
      <c r="G20" s="287"/>
      <c r="H20" s="287"/>
    </row>
    <row r="21" spans="1:15" ht="8.25" customHeight="1" thickBot="1">
      <c r="A21" s="327"/>
      <c r="B21" s="324"/>
      <c r="C21" s="325"/>
      <c r="D21" s="326"/>
      <c r="E21" s="328"/>
      <c r="F21" s="351"/>
      <c r="G21" s="287"/>
      <c r="H21" s="287"/>
    </row>
    <row r="22" spans="1:15">
      <c r="A22" s="352" t="s">
        <v>4</v>
      </c>
      <c r="B22" s="353" t="s">
        <v>106</v>
      </c>
      <c r="C22" s="353" t="s">
        <v>107</v>
      </c>
      <c r="D22" s="353" t="s">
        <v>113</v>
      </c>
      <c r="E22" s="353" t="s">
        <v>102</v>
      </c>
      <c r="F22" s="354" t="s">
        <v>121</v>
      </c>
      <c r="G22" s="282"/>
      <c r="H22" s="282"/>
      <c r="I22" s="2" t="s">
        <v>2</v>
      </c>
    </row>
    <row r="23" spans="1:15" ht="13.5" thickBot="1">
      <c r="A23" s="355" t="s">
        <v>8</v>
      </c>
      <c r="B23" s="356" t="s">
        <v>10</v>
      </c>
      <c r="C23" s="356" t="s">
        <v>9</v>
      </c>
      <c r="D23" s="356"/>
      <c r="E23" s="356" t="s">
        <v>14</v>
      </c>
      <c r="F23" s="357" t="s">
        <v>122</v>
      </c>
      <c r="G23" s="78"/>
      <c r="H23" s="78"/>
    </row>
    <row r="24" spans="1:15" ht="16.5" thickBot="1">
      <c r="A24" s="358">
        <v>8</v>
      </c>
      <c r="B24" s="359">
        <v>10.3</v>
      </c>
      <c r="C24" s="360">
        <v>12</v>
      </c>
      <c r="D24" s="433">
        <v>12</v>
      </c>
      <c r="E24" s="360">
        <v>3900</v>
      </c>
      <c r="F24" s="361">
        <v>30</v>
      </c>
      <c r="G24" s="78"/>
      <c r="H24" s="78"/>
    </row>
    <row r="25" spans="1:15" ht="15.75">
      <c r="A25" s="352" t="s">
        <v>5</v>
      </c>
      <c r="B25" s="362" t="s">
        <v>6</v>
      </c>
      <c r="C25" s="353" t="s">
        <v>103</v>
      </c>
      <c r="D25" s="353" t="s">
        <v>125</v>
      </c>
      <c r="E25" s="353" t="s">
        <v>104</v>
      </c>
      <c r="F25" s="363" t="s">
        <v>124</v>
      </c>
      <c r="G25" s="287"/>
      <c r="H25" s="287"/>
    </row>
    <row r="26" spans="1:15" ht="15.75">
      <c r="A26" s="355" t="s">
        <v>9</v>
      </c>
      <c r="B26" s="364" t="s">
        <v>11</v>
      </c>
      <c r="C26" s="356" t="s">
        <v>13</v>
      </c>
      <c r="D26" s="356" t="s">
        <v>12</v>
      </c>
      <c r="E26" s="356" t="s">
        <v>13</v>
      </c>
      <c r="F26" s="365" t="s">
        <v>123</v>
      </c>
      <c r="G26" s="287"/>
      <c r="H26" s="287"/>
    </row>
    <row r="27" spans="1:15" ht="16.5" thickBot="1">
      <c r="A27" s="366">
        <f>A24*0.5</f>
        <v>4</v>
      </c>
      <c r="B27" s="367">
        <f>(10000/(A27*(B24*1000/60))*(A24*E6))</f>
        <v>69.902912621359221</v>
      </c>
      <c r="C27" s="368">
        <f>((C24*D24*A27)/10000)*B27*1000</f>
        <v>4026.4077669902908</v>
      </c>
      <c r="D27" s="369">
        <f>(E27/1000)/B27</f>
        <v>0.11339166666666667</v>
      </c>
      <c r="E27" s="368">
        <f>C27+E24</f>
        <v>7926.4077669902908</v>
      </c>
      <c r="F27" s="370">
        <f>(E24/1000)-(F24/60)*(E6*A24)</f>
        <v>1.5</v>
      </c>
      <c r="G27" s="287"/>
      <c r="H27" s="287"/>
    </row>
    <row r="28" spans="1:15" ht="13.5" thickBot="1">
      <c r="A28" s="3" t="s">
        <v>114</v>
      </c>
      <c r="E28" s="78"/>
    </row>
    <row r="29" spans="1:15" s="261" customFormat="1" ht="39" thickBot="1">
      <c r="A29" s="201" t="s">
        <v>101</v>
      </c>
      <c r="B29" s="202" t="s">
        <v>116</v>
      </c>
      <c r="C29" s="202" t="s">
        <v>17</v>
      </c>
      <c r="D29" s="202" t="s">
        <v>119</v>
      </c>
      <c r="E29" s="202" t="s">
        <v>0</v>
      </c>
      <c r="F29" s="203" t="s">
        <v>129</v>
      </c>
      <c r="G29" s="117"/>
      <c r="I29" s="414" t="s">
        <v>115</v>
      </c>
      <c r="J29" s="414" t="s">
        <v>128</v>
      </c>
      <c r="K29" s="415" t="s">
        <v>33</v>
      </c>
      <c r="L29" s="117"/>
    </row>
    <row r="30" spans="1:15" s="261" customFormat="1" ht="15" thickBot="1">
      <c r="A30" s="426">
        <v>1</v>
      </c>
      <c r="B30" s="427" t="s">
        <v>1</v>
      </c>
      <c r="C30" s="412" t="s">
        <v>134</v>
      </c>
      <c r="D30" s="428" t="s">
        <v>15</v>
      </c>
      <c r="E30" s="412" t="s">
        <v>1</v>
      </c>
      <c r="F30" s="429" t="s">
        <v>1</v>
      </c>
      <c r="G30" s="262"/>
      <c r="H30" s="2"/>
      <c r="I30" s="385" t="s">
        <v>1</v>
      </c>
      <c r="J30" s="416"/>
      <c r="K30" s="417" t="s">
        <v>1</v>
      </c>
      <c r="L30" s="263"/>
    </row>
    <row r="31" spans="1:15" s="261" customFormat="1">
      <c r="B31" s="117"/>
      <c r="C31" s="117"/>
      <c r="D31" s="117"/>
      <c r="E31" s="117"/>
      <c r="F31" s="117"/>
      <c r="G31" s="117"/>
      <c r="I31" s="117"/>
      <c r="J31" s="117"/>
      <c r="K31" s="419"/>
      <c r="L31" s="117"/>
    </row>
    <row r="32" spans="1:15" ht="15.75" thickBot="1">
      <c r="A32" s="418" t="s">
        <v>240</v>
      </c>
      <c r="M32" s="263"/>
      <c r="N32" s="263"/>
      <c r="O32" s="290"/>
    </row>
    <row r="33" spans="1:15" ht="14.25">
      <c r="A33" s="420" t="s">
        <v>236</v>
      </c>
      <c r="B33" s="421">
        <f>$E$20-D33</f>
        <v>6537.1760113268601</v>
      </c>
      <c r="C33" s="422" t="s">
        <v>211</v>
      </c>
      <c r="D33" s="423">
        <f>I33*$D$20</f>
        <v>47.095833333333331</v>
      </c>
      <c r="E33" s="424" t="s">
        <v>1</v>
      </c>
      <c r="F33" s="425" t="s">
        <v>1</v>
      </c>
      <c r="G33" s="266"/>
      <c r="I33" s="267">
        <v>500</v>
      </c>
      <c r="J33" s="84" t="s">
        <v>1</v>
      </c>
      <c r="K33" s="85" t="s">
        <v>135</v>
      </c>
      <c r="M33" s="263"/>
      <c r="N33" s="263"/>
      <c r="O33" s="263"/>
    </row>
    <row r="34" spans="1:15" ht="14.25">
      <c r="A34" s="371" t="s">
        <v>238</v>
      </c>
      <c r="B34" s="372">
        <f>$E$27-D34</f>
        <v>7898.0598503236242</v>
      </c>
      <c r="C34" s="373" t="s">
        <v>176</v>
      </c>
      <c r="D34" s="374">
        <f>I34*$D$27</f>
        <v>28.347916666666666</v>
      </c>
      <c r="E34" s="375" t="s">
        <v>1</v>
      </c>
      <c r="F34" s="376" t="s">
        <v>1</v>
      </c>
      <c r="G34" s="266"/>
      <c r="I34" s="267">
        <v>250</v>
      </c>
      <c r="J34" s="84" t="s">
        <v>1</v>
      </c>
      <c r="K34" s="85" t="str">
        <f>'NGA Protocol'!E7</f>
        <v>T1</v>
      </c>
      <c r="M34" s="263"/>
      <c r="N34" s="263"/>
      <c r="O34" s="263"/>
    </row>
    <row r="35" spans="1:15" ht="14.25">
      <c r="A35" s="199">
        <v>4</v>
      </c>
      <c r="B35" s="119">
        <f>$E$13-D35</f>
        <v>5227.137588996764</v>
      </c>
      <c r="C35" s="264" t="s">
        <v>178</v>
      </c>
      <c r="D35" s="293">
        <f>I35*$D$13</f>
        <v>14.998333333333333</v>
      </c>
      <c r="E35" s="265" t="s">
        <v>1</v>
      </c>
      <c r="F35" s="291" t="s">
        <v>1</v>
      </c>
      <c r="G35" s="266"/>
      <c r="I35" s="267">
        <v>200</v>
      </c>
      <c r="J35" s="84" t="s">
        <v>1</v>
      </c>
      <c r="K35" s="85" t="s">
        <v>135</v>
      </c>
      <c r="M35" s="263"/>
      <c r="N35" s="263"/>
      <c r="O35" s="263"/>
    </row>
    <row r="36" spans="1:15" ht="14.25">
      <c r="A36" s="377" t="s">
        <v>237</v>
      </c>
      <c r="B36" s="348">
        <f>$E$20-D36-F36</f>
        <v>6433.7480744336572</v>
      </c>
      <c r="C36" s="349" t="s">
        <v>178</v>
      </c>
      <c r="D36" s="378">
        <f>I36*$D$20</f>
        <v>18.838333333333331</v>
      </c>
      <c r="E36" s="350" t="s">
        <v>200</v>
      </c>
      <c r="F36" s="379">
        <f>+J36/100*$E$20</f>
        <v>131.68543689320387</v>
      </c>
      <c r="G36" s="266"/>
      <c r="I36" s="267">
        <v>200</v>
      </c>
      <c r="J36" s="84">
        <v>2</v>
      </c>
      <c r="K36" s="85" t="s">
        <v>135</v>
      </c>
      <c r="M36" s="263"/>
      <c r="N36" s="263"/>
      <c r="O36" s="263"/>
    </row>
    <row r="37" spans="1:15" ht="15" customHeight="1" thickBot="1">
      <c r="A37" s="390" t="s">
        <v>235</v>
      </c>
      <c r="B37" s="391">
        <f>$E$20-D37</f>
        <v>6537.1760113268601</v>
      </c>
      <c r="C37" s="392" t="s">
        <v>230</v>
      </c>
      <c r="D37" s="393">
        <f>I37*$D$20</f>
        <v>47.095833333333331</v>
      </c>
      <c r="E37" s="394" t="s">
        <v>1</v>
      </c>
      <c r="F37" s="395" t="s">
        <v>1</v>
      </c>
      <c r="G37" s="266"/>
      <c r="I37" s="381">
        <v>500</v>
      </c>
      <c r="J37" s="382" t="s">
        <v>1</v>
      </c>
      <c r="K37" s="383" t="s">
        <v>135</v>
      </c>
      <c r="M37" s="263"/>
      <c r="N37" s="263"/>
      <c r="O37" s="263"/>
    </row>
    <row r="38" spans="1:15" ht="15" customHeight="1">
      <c r="A38" s="78"/>
      <c r="B38" s="7"/>
      <c r="C38" s="380"/>
      <c r="D38" s="387"/>
      <c r="E38" s="78"/>
      <c r="F38" s="388"/>
      <c r="G38" s="266"/>
      <c r="I38" s="380"/>
      <c r="J38" s="78"/>
      <c r="K38" s="389"/>
      <c r="M38" s="380"/>
      <c r="N38" s="380"/>
      <c r="O38" s="380"/>
    </row>
    <row r="39" spans="1:15" ht="15" customHeight="1" thickBot="1">
      <c r="A39" s="185" t="s">
        <v>239</v>
      </c>
      <c r="B39" s="7"/>
      <c r="C39" s="380"/>
      <c r="D39" s="387"/>
      <c r="E39" s="78"/>
      <c r="F39" s="388"/>
      <c r="G39" s="266"/>
      <c r="I39" s="380"/>
      <c r="J39" s="78"/>
      <c r="K39" s="389"/>
      <c r="M39" s="380"/>
      <c r="N39" s="380"/>
      <c r="O39" s="380"/>
    </row>
    <row r="40" spans="1:15" ht="14.25">
      <c r="A40" s="405" t="s">
        <v>203</v>
      </c>
      <c r="B40" s="396">
        <f>$E$13-D40</f>
        <v>5204.6400889967636</v>
      </c>
      <c r="C40" s="397" t="s">
        <v>211</v>
      </c>
      <c r="D40" s="398">
        <f>I40*$D$13</f>
        <v>37.49583333333333</v>
      </c>
      <c r="E40" s="200" t="s">
        <v>1</v>
      </c>
      <c r="F40" s="399" t="s">
        <v>1</v>
      </c>
      <c r="G40" s="266"/>
      <c r="I40" s="384">
        <v>500</v>
      </c>
      <c r="J40" s="385" t="s">
        <v>1</v>
      </c>
      <c r="K40" s="386" t="s">
        <v>137</v>
      </c>
      <c r="M40" s="263"/>
      <c r="N40" s="263"/>
      <c r="O40" s="263"/>
    </row>
    <row r="41" spans="1:15" ht="15.75" customHeight="1">
      <c r="A41" s="406" t="s">
        <v>202</v>
      </c>
      <c r="B41" s="119">
        <f>$E$13-D41</f>
        <v>5223.3880056634307</v>
      </c>
      <c r="C41" s="264" t="s">
        <v>176</v>
      </c>
      <c r="D41" s="293">
        <f>I41*$D$13</f>
        <v>18.747916666666665</v>
      </c>
      <c r="E41" s="265" t="s">
        <v>1</v>
      </c>
      <c r="F41" s="291" t="s">
        <v>1</v>
      </c>
      <c r="G41" s="266"/>
      <c r="I41" s="267">
        <v>250</v>
      </c>
      <c r="J41" s="84" t="s">
        <v>1</v>
      </c>
      <c r="K41" s="268" t="s">
        <v>137</v>
      </c>
      <c r="M41" s="263"/>
      <c r="N41" s="263"/>
      <c r="O41" s="263"/>
    </row>
    <row r="42" spans="1:15" ht="15.75" customHeight="1">
      <c r="A42" s="223" t="s">
        <v>201</v>
      </c>
      <c r="B42" s="119">
        <f>$E$13-D42-F42</f>
        <v>5122.2948705501622</v>
      </c>
      <c r="C42" s="264" t="s">
        <v>178</v>
      </c>
      <c r="D42" s="293">
        <f>I42*$D$13</f>
        <v>14.998333333333333</v>
      </c>
      <c r="E42" s="265" t="s">
        <v>200</v>
      </c>
      <c r="F42" s="292">
        <f>+J42/100*$E$13</f>
        <v>104.84271844660194</v>
      </c>
      <c r="G42" s="266"/>
      <c r="I42" s="267">
        <v>200</v>
      </c>
      <c r="J42" s="84">
        <v>2</v>
      </c>
      <c r="K42" s="268" t="s">
        <v>137</v>
      </c>
      <c r="M42" s="263"/>
      <c r="N42" s="263"/>
      <c r="O42" s="263"/>
    </row>
    <row r="43" spans="1:15" ht="15.75" customHeight="1">
      <c r="A43" s="223" t="s">
        <v>204</v>
      </c>
      <c r="B43" s="119">
        <f>$E$13-D43</f>
        <v>5204.6400889967636</v>
      </c>
      <c r="C43" s="264" t="s">
        <v>230</v>
      </c>
      <c r="D43" s="294">
        <f>I43*$D$13</f>
        <v>37.49583333333333</v>
      </c>
      <c r="E43" s="265" t="s">
        <v>1</v>
      </c>
      <c r="F43" s="291" t="s">
        <v>1</v>
      </c>
      <c r="G43" s="266"/>
      <c r="I43" s="267">
        <v>500</v>
      </c>
      <c r="J43" s="84" t="s">
        <v>1</v>
      </c>
      <c r="K43" s="268" t="s">
        <v>137</v>
      </c>
      <c r="M43" s="263"/>
      <c r="N43" s="263"/>
      <c r="O43" s="263"/>
    </row>
    <row r="44" spans="1:15" ht="15.75" customHeight="1" thickBot="1">
      <c r="A44" s="407" t="s">
        <v>205</v>
      </c>
      <c r="B44" s="400">
        <f>$E$13-D44</f>
        <v>5223.3880056634307</v>
      </c>
      <c r="C44" s="401" t="s">
        <v>176</v>
      </c>
      <c r="D44" s="402">
        <f>I44*$D$13</f>
        <v>18.747916666666665</v>
      </c>
      <c r="E44" s="403" t="s">
        <v>1</v>
      </c>
      <c r="F44" s="404" t="s">
        <v>1</v>
      </c>
      <c r="G44" s="266"/>
      <c r="I44" s="267">
        <v>250</v>
      </c>
      <c r="J44" s="84" t="s">
        <v>1</v>
      </c>
      <c r="K44" s="268" t="s">
        <v>137</v>
      </c>
      <c r="M44" s="263"/>
      <c r="N44" s="263"/>
      <c r="O44" s="263"/>
    </row>
    <row r="45" spans="1:15" ht="15.75" customHeight="1">
      <c r="A45" s="389"/>
      <c r="B45" s="7"/>
      <c r="C45" s="380"/>
      <c r="D45" s="387"/>
      <c r="E45" s="78"/>
      <c r="F45" s="388"/>
      <c r="G45" s="266"/>
      <c r="I45" s="267"/>
      <c r="J45" s="84"/>
      <c r="K45" s="268"/>
      <c r="M45" s="263"/>
      <c r="N45" s="263"/>
      <c r="O45" s="263"/>
    </row>
    <row r="46" spans="1:15" ht="15.75" customHeight="1" thickBot="1">
      <c r="A46" s="418" t="s">
        <v>241</v>
      </c>
      <c r="B46" s="7"/>
      <c r="C46" s="380"/>
      <c r="D46" s="387"/>
      <c r="E46" s="78"/>
      <c r="F46" s="388"/>
      <c r="G46" s="266"/>
      <c r="I46" s="267"/>
      <c r="J46" s="84"/>
      <c r="K46" s="268"/>
      <c r="M46" s="263"/>
      <c r="N46" s="263"/>
      <c r="O46" s="263"/>
    </row>
    <row r="47" spans="1:15" ht="15.75" customHeight="1" thickBot="1">
      <c r="A47" s="408" t="s">
        <v>206</v>
      </c>
      <c r="B47" s="409">
        <f>$E$13-D47</f>
        <v>5223.3880056634307</v>
      </c>
      <c r="C47" s="410" t="s">
        <v>176</v>
      </c>
      <c r="D47" s="411">
        <f t="shared" ref="D47" si="0">I47*$D$13</f>
        <v>18.747916666666665</v>
      </c>
      <c r="E47" s="412" t="s">
        <v>1</v>
      </c>
      <c r="F47" s="413" t="s">
        <v>1</v>
      </c>
      <c r="G47" s="266"/>
      <c r="I47" s="267">
        <v>250</v>
      </c>
      <c r="J47" s="84" t="s">
        <v>1</v>
      </c>
      <c r="K47" s="269" t="s">
        <v>198</v>
      </c>
      <c r="M47" s="263"/>
      <c r="N47" s="263"/>
      <c r="O47" s="263"/>
    </row>
    <row r="48" spans="1:15" ht="14.25">
      <c r="A48" s="78"/>
      <c r="B48" s="270"/>
      <c r="C48" s="78"/>
      <c r="D48" s="78"/>
      <c r="E48" s="5"/>
      <c r="F48" s="271"/>
      <c r="G48" s="271"/>
      <c r="H48" s="271"/>
      <c r="I48" s="7"/>
      <c r="J48" s="6"/>
    </row>
    <row r="49" spans="1:10" ht="14.25">
      <c r="A49" s="78"/>
      <c r="B49" s="270"/>
      <c r="C49" s="78"/>
      <c r="D49" s="78"/>
      <c r="E49" s="5"/>
      <c r="F49" s="271"/>
      <c r="G49" s="271"/>
      <c r="H49" s="271"/>
      <c r="I49" s="7"/>
      <c r="J49" s="6"/>
    </row>
    <row r="50" spans="1:10" ht="14.25">
      <c r="A50" s="78"/>
      <c r="B50" s="270"/>
      <c r="C50" s="78"/>
      <c r="D50" s="78"/>
      <c r="E50" s="5"/>
      <c r="F50" s="271"/>
      <c r="G50" s="271"/>
      <c r="H50" s="271"/>
      <c r="I50" s="7"/>
      <c r="J50" s="6"/>
    </row>
    <row r="51" spans="1:10" ht="14.25">
      <c r="A51" s="78"/>
      <c r="B51" s="270"/>
      <c r="C51" s="78"/>
      <c r="D51" s="78"/>
      <c r="E51" s="5"/>
      <c r="F51" s="271"/>
      <c r="G51" s="271"/>
      <c r="H51" s="271"/>
      <c r="I51" s="7"/>
      <c r="J51" s="6"/>
    </row>
    <row r="52" spans="1:10" ht="14.25">
      <c r="A52" s="78"/>
      <c r="B52" s="270"/>
      <c r="C52" s="78"/>
      <c r="D52" s="78"/>
      <c r="E52" s="5"/>
      <c r="F52" s="271"/>
      <c r="G52" s="271"/>
      <c r="H52" s="271"/>
      <c r="I52" s="7"/>
      <c r="J52" s="6"/>
    </row>
    <row r="53" spans="1:10" ht="14.25">
      <c r="A53" s="78"/>
      <c r="B53" s="270"/>
      <c r="C53" s="78"/>
      <c r="D53" s="78"/>
      <c r="E53" s="5"/>
      <c r="F53" s="271"/>
      <c r="G53" s="271"/>
      <c r="H53" s="271"/>
      <c r="I53" s="7"/>
      <c r="J53" s="6"/>
    </row>
    <row r="54" spans="1:10" ht="14.25">
      <c r="A54" s="78"/>
      <c r="B54" s="270"/>
      <c r="C54" s="78"/>
      <c r="D54" s="78"/>
      <c r="E54" s="5"/>
      <c r="F54" s="271"/>
      <c r="G54" s="271"/>
      <c r="H54" s="271"/>
      <c r="I54" s="7"/>
      <c r="J54" s="6"/>
    </row>
    <row r="55" spans="1:10" ht="14.25">
      <c r="A55" s="78"/>
      <c r="B55" s="270"/>
      <c r="C55" s="78"/>
      <c r="D55" s="78"/>
      <c r="E55" s="5"/>
      <c r="F55" s="271"/>
      <c r="G55" s="271"/>
      <c r="H55" s="271"/>
      <c r="I55" s="7"/>
      <c r="J55" s="6"/>
    </row>
    <row r="56" spans="1:10" ht="14.25">
      <c r="A56" s="78"/>
      <c r="B56" s="270"/>
      <c r="C56" s="78"/>
      <c r="D56" s="78"/>
      <c r="E56" s="5"/>
      <c r="F56" s="271"/>
      <c r="G56" s="271"/>
      <c r="H56" s="271"/>
      <c r="I56" s="7"/>
      <c r="J56" s="6"/>
    </row>
    <row r="57" spans="1:10" ht="15" thickBot="1">
      <c r="A57" s="78"/>
      <c r="B57" s="270"/>
      <c r="C57" s="78"/>
      <c r="D57" s="78"/>
      <c r="E57" s="5"/>
      <c r="F57" s="271"/>
      <c r="G57" s="271"/>
      <c r="H57" s="271"/>
      <c r="I57" s="7"/>
      <c r="J57" s="6"/>
    </row>
    <row r="58" spans="1:10" ht="13.5" thickBot="1">
      <c r="A58" s="686" t="s">
        <v>264</v>
      </c>
      <c r="B58" s="687"/>
      <c r="C58" s="687"/>
      <c r="D58" s="687"/>
      <c r="E58" s="687"/>
      <c r="F58" s="687"/>
      <c r="G58" s="687"/>
      <c r="H58" s="688"/>
      <c r="I58" s="7"/>
      <c r="J58" s="6"/>
    </row>
    <row r="59" spans="1:10" ht="13.5" thickBot="1">
      <c r="A59" s="295" t="s">
        <v>307</v>
      </c>
      <c r="B59" s="296"/>
      <c r="C59" s="297"/>
      <c r="D59" s="297"/>
      <c r="E59" s="298"/>
      <c r="F59" s="299" t="s">
        <v>72</v>
      </c>
      <c r="H59" s="300"/>
    </row>
    <row r="60" spans="1:10">
      <c r="A60" s="301" t="s">
        <v>65</v>
      </c>
      <c r="B60" s="302" t="s">
        <v>57</v>
      </c>
      <c r="C60" s="303" t="s">
        <v>308</v>
      </c>
      <c r="D60" s="302" t="s">
        <v>16</v>
      </c>
      <c r="E60" s="490" t="s">
        <v>309</v>
      </c>
      <c r="F60" s="304" t="s">
        <v>58</v>
      </c>
      <c r="G60" s="305"/>
      <c r="H60" s="492" t="s">
        <v>266</v>
      </c>
    </row>
    <row r="61" spans="1:10" ht="14.25">
      <c r="A61" s="87" t="s">
        <v>222</v>
      </c>
      <c r="B61" s="89" t="s">
        <v>57</v>
      </c>
      <c r="C61" s="92"/>
      <c r="D61" s="89" t="s">
        <v>16</v>
      </c>
      <c r="E61" s="92">
        <v>32</v>
      </c>
      <c r="F61" s="90" t="s">
        <v>59</v>
      </c>
      <c r="G61" s="79"/>
      <c r="H61" s="6"/>
      <c r="I61" s="41"/>
      <c r="J61" s="41"/>
    </row>
    <row r="62" spans="1:10" s="272" customFormat="1">
      <c r="A62" s="88" t="s">
        <v>127</v>
      </c>
      <c r="B62" s="89" t="s">
        <v>57</v>
      </c>
      <c r="C62" s="97"/>
      <c r="D62" s="89" t="s">
        <v>16</v>
      </c>
      <c r="E62" s="97" t="s">
        <v>311</v>
      </c>
      <c r="F62" s="95" t="s">
        <v>60</v>
      </c>
      <c r="G62" s="96"/>
      <c r="H62" s="491" t="s">
        <v>265</v>
      </c>
      <c r="J62" s="273"/>
    </row>
    <row r="63" spans="1:10" s="272" customFormat="1">
      <c r="A63" s="88" t="s">
        <v>67</v>
      </c>
      <c r="B63" s="89" t="s">
        <v>57</v>
      </c>
      <c r="C63" s="94"/>
      <c r="D63" s="89" t="s">
        <v>16</v>
      </c>
      <c r="E63" s="97" t="s">
        <v>310</v>
      </c>
      <c r="F63" s="90" t="s">
        <v>61</v>
      </c>
      <c r="G63" s="79"/>
      <c r="H63" s="91" t="s">
        <v>266</v>
      </c>
    </row>
    <row r="64" spans="1:10">
      <c r="A64" s="87" t="s">
        <v>68</v>
      </c>
      <c r="B64" s="98" t="s">
        <v>57</v>
      </c>
      <c r="C64" s="254"/>
      <c r="D64" s="93" t="s">
        <v>16</v>
      </c>
      <c r="E64" s="254">
        <v>0.3</v>
      </c>
      <c r="F64" s="90" t="s">
        <v>62</v>
      </c>
      <c r="G64" s="79"/>
      <c r="H64" s="91" t="s">
        <v>266</v>
      </c>
    </row>
    <row r="65" spans="1:10" ht="25.5">
      <c r="A65" s="306" t="s">
        <v>224</v>
      </c>
      <c r="B65" s="99" t="s">
        <v>57</v>
      </c>
      <c r="C65" s="100"/>
      <c r="D65" s="101" t="s">
        <v>16</v>
      </c>
      <c r="E65" s="97" t="s">
        <v>312</v>
      </c>
      <c r="F65" s="102" t="s">
        <v>63</v>
      </c>
      <c r="G65" s="79"/>
      <c r="H65" s="491" t="s">
        <v>317</v>
      </c>
    </row>
    <row r="66" spans="1:10" ht="25.5">
      <c r="A66" s="306" t="s">
        <v>223</v>
      </c>
      <c r="B66" s="99" t="s">
        <v>57</v>
      </c>
      <c r="C66" s="100"/>
      <c r="D66" s="101" t="s">
        <v>16</v>
      </c>
      <c r="E66" s="100" t="s">
        <v>313</v>
      </c>
      <c r="F66" s="111" t="s">
        <v>64</v>
      </c>
      <c r="G66" s="211"/>
      <c r="H66" s="212" t="s">
        <v>315</v>
      </c>
      <c r="I66" s="2" t="s">
        <v>316</v>
      </c>
    </row>
    <row r="67" spans="1:10" ht="13.5" thickBot="1">
      <c r="A67" s="307" t="s">
        <v>69</v>
      </c>
      <c r="B67" s="308" t="s">
        <v>57</v>
      </c>
      <c r="C67" s="309"/>
      <c r="D67" s="308" t="s">
        <v>16</v>
      </c>
      <c r="E67" s="310" t="s">
        <v>314</v>
      </c>
      <c r="F67" s="103" t="s">
        <v>126</v>
      </c>
      <c r="G67" s="104"/>
      <c r="H67" s="105"/>
    </row>
    <row r="68" spans="1:10" ht="13.5" thickBot="1">
      <c r="A68" s="496"/>
      <c r="B68" s="497"/>
      <c r="C68" s="497"/>
      <c r="D68" s="497"/>
      <c r="E68" s="498"/>
      <c r="F68" s="499"/>
      <c r="G68" s="104"/>
      <c r="H68" s="500"/>
    </row>
    <row r="69" spans="1:10" ht="13.5" thickBot="1">
      <c r="A69" s="496"/>
      <c r="B69" s="497"/>
      <c r="C69" s="497"/>
      <c r="D69" s="497"/>
      <c r="E69" s="498"/>
      <c r="F69" s="499"/>
      <c r="G69" s="104"/>
      <c r="H69" s="500"/>
    </row>
    <row r="70" spans="1:10" ht="13.5" thickBot="1">
      <c r="A70" s="686" t="s">
        <v>271</v>
      </c>
      <c r="B70" s="687"/>
      <c r="C70" s="687"/>
      <c r="D70" s="687"/>
      <c r="E70" s="687"/>
      <c r="F70" s="687"/>
      <c r="G70" s="687"/>
      <c r="H70" s="688"/>
      <c r="I70" s="7"/>
      <c r="J70" s="6"/>
    </row>
    <row r="71" spans="1:10" ht="13.5" thickBot="1">
      <c r="A71" s="295" t="s">
        <v>554</v>
      </c>
      <c r="B71" s="296"/>
      <c r="C71" s="297"/>
      <c r="D71" s="297"/>
      <c r="E71" s="298"/>
      <c r="F71" s="299" t="s">
        <v>72</v>
      </c>
      <c r="H71" s="300"/>
    </row>
    <row r="72" spans="1:10">
      <c r="A72" s="301" t="s">
        <v>65</v>
      </c>
      <c r="B72" s="302" t="s">
        <v>57</v>
      </c>
      <c r="C72" s="303" t="s">
        <v>555</v>
      </c>
      <c r="D72" s="302" t="s">
        <v>16</v>
      </c>
      <c r="E72" s="490" t="s">
        <v>561</v>
      </c>
      <c r="F72" s="304" t="s">
        <v>58</v>
      </c>
      <c r="G72" s="305"/>
      <c r="H72" s="492" t="s">
        <v>266</v>
      </c>
    </row>
    <row r="73" spans="1:10" ht="14.25">
      <c r="A73" s="87" t="s">
        <v>222</v>
      </c>
      <c r="B73" s="89" t="s">
        <v>57</v>
      </c>
      <c r="C73" s="92" t="s">
        <v>556</v>
      </c>
      <c r="D73" s="89" t="s">
        <v>16</v>
      </c>
      <c r="E73" s="92"/>
      <c r="F73" s="90" t="s">
        <v>59</v>
      </c>
      <c r="G73" s="79"/>
      <c r="H73" s="6"/>
      <c r="I73" s="41"/>
      <c r="J73" s="41"/>
    </row>
    <row r="74" spans="1:10" s="272" customFormat="1">
      <c r="A74" s="88" t="s">
        <v>127</v>
      </c>
      <c r="B74" s="89" t="s">
        <v>57</v>
      </c>
      <c r="C74" s="97" t="s">
        <v>557</v>
      </c>
      <c r="D74" s="89" t="s">
        <v>16</v>
      </c>
      <c r="E74" s="94"/>
      <c r="F74" s="95" t="s">
        <v>60</v>
      </c>
      <c r="G74" s="96"/>
      <c r="H74" s="491" t="s">
        <v>265</v>
      </c>
      <c r="J74" s="273"/>
    </row>
    <row r="75" spans="1:10" s="272" customFormat="1">
      <c r="A75" s="88" t="s">
        <v>67</v>
      </c>
      <c r="B75" s="89" t="s">
        <v>57</v>
      </c>
      <c r="C75" s="94">
        <v>0.41</v>
      </c>
      <c r="D75" s="89" t="s">
        <v>16</v>
      </c>
      <c r="E75" s="97"/>
      <c r="F75" s="90" t="s">
        <v>61</v>
      </c>
      <c r="G75" s="79"/>
      <c r="H75" s="91" t="s">
        <v>266</v>
      </c>
    </row>
    <row r="76" spans="1:10">
      <c r="A76" s="87" t="s">
        <v>68</v>
      </c>
      <c r="B76" s="98" t="s">
        <v>57</v>
      </c>
      <c r="C76" s="254">
        <v>0.3</v>
      </c>
      <c r="D76" s="93" t="s">
        <v>16</v>
      </c>
      <c r="E76" s="92"/>
      <c r="F76" s="90" t="s">
        <v>62</v>
      </c>
      <c r="G76" s="79"/>
      <c r="H76" s="91" t="s">
        <v>266</v>
      </c>
    </row>
    <row r="77" spans="1:10" ht="25.5">
      <c r="A77" s="306" t="s">
        <v>224</v>
      </c>
      <c r="B77" s="99" t="s">
        <v>57</v>
      </c>
      <c r="C77" s="100" t="s">
        <v>558</v>
      </c>
      <c r="D77" s="101" t="s">
        <v>16</v>
      </c>
      <c r="E77" s="97"/>
      <c r="F77" s="102" t="s">
        <v>63</v>
      </c>
      <c r="G77" s="79"/>
      <c r="H77" s="491" t="s">
        <v>562</v>
      </c>
    </row>
    <row r="78" spans="1:10" ht="25.5">
      <c r="A78" s="306" t="s">
        <v>223</v>
      </c>
      <c r="B78" s="99" t="s">
        <v>57</v>
      </c>
      <c r="C78" s="100" t="s">
        <v>559</v>
      </c>
      <c r="D78" s="101" t="s">
        <v>16</v>
      </c>
      <c r="E78" s="100"/>
      <c r="F78" s="111" t="s">
        <v>64</v>
      </c>
      <c r="G78" s="211"/>
      <c r="H78" s="212"/>
    </row>
    <row r="79" spans="1:10" ht="13.5" thickBot="1">
      <c r="A79" s="307" t="s">
        <v>69</v>
      </c>
      <c r="B79" s="308" t="s">
        <v>57</v>
      </c>
      <c r="C79" s="309" t="s">
        <v>560</v>
      </c>
      <c r="D79" s="308" t="s">
        <v>16</v>
      </c>
      <c r="E79" s="310"/>
      <c r="F79" s="103" t="s">
        <v>126</v>
      </c>
      <c r="G79" s="104"/>
      <c r="H79" s="105"/>
    </row>
    <row r="80" spans="1:10" ht="15" thickBot="1">
      <c r="A80" s="78"/>
      <c r="B80" s="270"/>
      <c r="C80" s="78"/>
      <c r="D80" s="78"/>
      <c r="E80" s="5"/>
      <c r="F80" s="271"/>
      <c r="G80" s="271"/>
      <c r="H80" s="271"/>
    </row>
    <row r="81" spans="1:10" ht="13.5" thickBot="1">
      <c r="A81" s="686" t="s">
        <v>566</v>
      </c>
      <c r="B81" s="687"/>
      <c r="C81" s="687"/>
      <c r="D81" s="687"/>
      <c r="E81" s="687"/>
      <c r="F81" s="687"/>
      <c r="G81" s="687"/>
      <c r="H81" s="688"/>
      <c r="I81" s="7"/>
      <c r="J81" s="6"/>
    </row>
    <row r="82" spans="1:10" ht="13.5" thickBot="1">
      <c r="A82" s="295" t="s">
        <v>567</v>
      </c>
      <c r="B82" s="296"/>
      <c r="C82" s="297"/>
      <c r="D82" s="297"/>
      <c r="E82" s="298"/>
      <c r="F82" s="299" t="s">
        <v>72</v>
      </c>
      <c r="H82" s="300"/>
    </row>
    <row r="83" spans="1:10">
      <c r="A83" s="301" t="s">
        <v>65</v>
      </c>
      <c r="B83" s="302" t="s">
        <v>57</v>
      </c>
      <c r="C83" s="303"/>
      <c r="D83" s="302" t="s">
        <v>16</v>
      </c>
      <c r="E83" s="490"/>
      <c r="F83" s="304" t="s">
        <v>58</v>
      </c>
      <c r="G83" s="305"/>
      <c r="H83" s="492"/>
    </row>
    <row r="84" spans="1:10" ht="14.25">
      <c r="A84" s="87" t="s">
        <v>222</v>
      </c>
      <c r="B84" s="89" t="s">
        <v>57</v>
      </c>
      <c r="C84" s="92"/>
      <c r="D84" s="89" t="s">
        <v>16</v>
      </c>
      <c r="E84" s="92"/>
      <c r="F84" s="90" t="s">
        <v>59</v>
      </c>
      <c r="G84" s="79"/>
      <c r="H84" s="6"/>
      <c r="I84" s="41"/>
      <c r="J84" s="41"/>
    </row>
    <row r="85" spans="1:10" s="272" customFormat="1">
      <c r="A85" s="88" t="s">
        <v>127</v>
      </c>
      <c r="B85" s="89" t="s">
        <v>57</v>
      </c>
      <c r="C85" s="97"/>
      <c r="D85" s="89" t="s">
        <v>16</v>
      </c>
      <c r="E85" s="94"/>
      <c r="F85" s="95" t="s">
        <v>60</v>
      </c>
      <c r="G85" s="96"/>
      <c r="H85" s="491"/>
      <c r="J85" s="273"/>
    </row>
    <row r="86" spans="1:10" s="272" customFormat="1">
      <c r="A86" s="88" t="s">
        <v>67</v>
      </c>
      <c r="B86" s="89" t="s">
        <v>57</v>
      </c>
      <c r="C86" s="94"/>
      <c r="D86" s="89" t="s">
        <v>16</v>
      </c>
      <c r="E86" s="97"/>
      <c r="F86" s="90" t="s">
        <v>61</v>
      </c>
      <c r="G86" s="79"/>
      <c r="H86" s="91"/>
    </row>
    <row r="87" spans="1:10">
      <c r="A87" s="87" t="s">
        <v>68</v>
      </c>
      <c r="B87" s="98" t="s">
        <v>57</v>
      </c>
      <c r="C87" s="254"/>
      <c r="D87" s="93" t="s">
        <v>16</v>
      </c>
      <c r="E87" s="92"/>
      <c r="F87" s="90" t="s">
        <v>62</v>
      </c>
      <c r="G87" s="79"/>
      <c r="H87" s="91"/>
    </row>
    <row r="88" spans="1:10" ht="25.5">
      <c r="A88" s="306" t="s">
        <v>224</v>
      </c>
      <c r="B88" s="99" t="s">
        <v>57</v>
      </c>
      <c r="C88" s="100"/>
      <c r="D88" s="101" t="s">
        <v>16</v>
      </c>
      <c r="E88" s="97"/>
      <c r="F88" s="102" t="s">
        <v>63</v>
      </c>
      <c r="G88" s="79"/>
      <c r="H88" s="491"/>
    </row>
    <row r="89" spans="1:10" ht="25.5">
      <c r="A89" s="306" t="s">
        <v>223</v>
      </c>
      <c r="B89" s="99" t="s">
        <v>57</v>
      </c>
      <c r="C89" s="100"/>
      <c r="D89" s="101" t="s">
        <v>16</v>
      </c>
      <c r="E89" s="100"/>
      <c r="F89" s="111" t="s">
        <v>64</v>
      </c>
      <c r="G89" s="211"/>
      <c r="H89" s="212"/>
    </row>
    <row r="90" spans="1:10" ht="13.5" thickBot="1">
      <c r="A90" s="307" t="s">
        <v>69</v>
      </c>
      <c r="B90" s="308" t="s">
        <v>57</v>
      </c>
      <c r="C90" s="309"/>
      <c r="D90" s="308" t="s">
        <v>16</v>
      </c>
      <c r="E90" s="310"/>
      <c r="F90" s="103" t="s">
        <v>126</v>
      </c>
      <c r="G90" s="104"/>
      <c r="H90" s="105"/>
    </row>
    <row r="91" spans="1:10" ht="14.25">
      <c r="A91" s="78"/>
      <c r="B91" s="270"/>
      <c r="C91" s="78"/>
      <c r="D91" s="78"/>
      <c r="E91" s="5"/>
      <c r="F91" s="271"/>
      <c r="G91" s="271"/>
      <c r="H91" s="271"/>
    </row>
    <row r="92" spans="1:10" ht="14.25">
      <c r="A92" s="78"/>
      <c r="B92" s="270"/>
      <c r="C92" s="78"/>
      <c r="D92" s="78"/>
      <c r="E92" s="5"/>
      <c r="F92" s="271"/>
      <c r="G92" s="271"/>
      <c r="H92" s="271"/>
    </row>
    <row r="93" spans="1:10" ht="14.25">
      <c r="A93" s="78"/>
      <c r="B93" s="270"/>
      <c r="C93" s="78"/>
      <c r="D93" s="78"/>
      <c r="E93" s="5"/>
      <c r="F93" s="271"/>
      <c r="G93" s="271"/>
      <c r="H93" s="271"/>
    </row>
    <row r="94" spans="1:10" ht="14.25">
      <c r="A94" s="78"/>
      <c r="B94" s="270"/>
      <c r="C94" s="78"/>
      <c r="D94" s="78"/>
      <c r="E94" s="5"/>
      <c r="F94" s="271"/>
      <c r="G94" s="271"/>
      <c r="H94" s="271"/>
    </row>
    <row r="95" spans="1:10" ht="14.25">
      <c r="A95" s="78"/>
      <c r="B95" s="270"/>
      <c r="C95" s="78"/>
      <c r="D95" s="78"/>
      <c r="E95" s="5"/>
      <c r="F95" s="271"/>
      <c r="G95" s="271"/>
      <c r="H95" s="271"/>
    </row>
    <row r="96" spans="1:10" ht="14.25">
      <c r="A96" s="78"/>
      <c r="B96" s="270"/>
      <c r="C96" s="78"/>
      <c r="D96" s="78"/>
      <c r="E96" s="5"/>
      <c r="F96" s="271"/>
      <c r="G96" s="271"/>
      <c r="H96" s="271"/>
    </row>
    <row r="97" spans="1:8">
      <c r="A97" s="61" t="s">
        <v>66</v>
      </c>
      <c r="B97" s="118"/>
      <c r="C97" s="20"/>
      <c r="D97" s="272"/>
      <c r="E97" s="272"/>
      <c r="F97" s="19"/>
      <c r="G97" s="19"/>
      <c r="H97" s="19"/>
    </row>
    <row r="98" spans="1:8">
      <c r="A98" s="272"/>
      <c r="B98" s="118" t="s">
        <v>136</v>
      </c>
      <c r="C98" s="118"/>
      <c r="D98" s="272"/>
      <c r="E98" s="19"/>
      <c r="F98" s="19"/>
      <c r="G98" s="19"/>
    </row>
    <row r="99" spans="1:8" ht="14.25">
      <c r="A99" s="263" t="s">
        <v>211</v>
      </c>
      <c r="B99" s="274">
        <f>D33+D40</f>
        <v>84.591666666666669</v>
      </c>
      <c r="C99" s="275"/>
    </row>
    <row r="100" spans="1:8" ht="14.25">
      <c r="A100" s="263" t="s">
        <v>176</v>
      </c>
      <c r="B100" s="274">
        <f>D34+D41+D47</f>
        <v>65.84375</v>
      </c>
      <c r="C100" s="275"/>
    </row>
    <row r="101" spans="1:8" ht="14.25">
      <c r="A101" s="263" t="s">
        <v>178</v>
      </c>
      <c r="B101" s="274">
        <f>D35+D36+D42</f>
        <v>48.835000000000001</v>
      </c>
      <c r="C101" s="275"/>
    </row>
    <row r="102" spans="1:8" ht="14.25">
      <c r="A102" s="263" t="s">
        <v>230</v>
      </c>
      <c r="B102" s="274">
        <f>D37+D43</f>
        <v>84.591666666666669</v>
      </c>
      <c r="C102" s="275"/>
    </row>
    <row r="103" spans="1:8" ht="14.25">
      <c r="A103" s="263" t="s">
        <v>179</v>
      </c>
      <c r="B103" s="274">
        <f>F36+F42</f>
        <v>236.52815533980581</v>
      </c>
      <c r="C103" s="275"/>
    </row>
    <row r="104" spans="1:8" ht="14.25">
      <c r="A104" s="263"/>
      <c r="B104" s="274"/>
      <c r="C104" s="275"/>
    </row>
    <row r="105" spans="1:8" ht="14.25">
      <c r="A105" s="263"/>
      <c r="B105" s="274"/>
      <c r="C105" s="275"/>
    </row>
    <row r="106" spans="1:8" ht="14.25">
      <c r="A106" s="263"/>
      <c r="B106" s="274"/>
    </row>
    <row r="107" spans="1:8">
      <c r="A107" s="78"/>
      <c r="B107" s="40"/>
    </row>
    <row r="108" spans="1:8" ht="14.25">
      <c r="A108" s="263"/>
      <c r="B108" s="274"/>
    </row>
  </sheetData>
  <sheetProtection selectLockedCells="1"/>
  <mergeCells count="4">
    <mergeCell ref="D4:E4"/>
    <mergeCell ref="A58:H58"/>
    <mergeCell ref="A70:H70"/>
    <mergeCell ref="A81:H81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zoomScale="70" zoomScaleNormal="70" workbookViewId="0">
      <selection activeCell="AD10" sqref="AD10"/>
    </sheetView>
  </sheetViews>
  <sheetFormatPr defaultRowHeight="15"/>
  <cols>
    <col min="1" max="1" width="7.28515625" customWidth="1"/>
    <col min="2" max="31" width="6.7109375" customWidth="1"/>
    <col min="32" max="33" width="5" customWidth="1"/>
  </cols>
  <sheetData>
    <row r="1" spans="1:42" ht="15" customHeight="1" thickBot="1">
      <c r="A1" t="s">
        <v>76</v>
      </c>
      <c r="B1" s="450" t="s">
        <v>229</v>
      </c>
      <c r="Q1" t="s">
        <v>270</v>
      </c>
      <c r="X1" t="s">
        <v>564</v>
      </c>
    </row>
    <row r="2" spans="1:42" ht="15" customHeight="1">
      <c r="A2" t="s">
        <v>19</v>
      </c>
      <c r="B2" s="450" t="s">
        <v>296</v>
      </c>
      <c r="I2" s="446"/>
      <c r="J2" s="541" t="s">
        <v>8</v>
      </c>
      <c r="K2" s="435" t="s">
        <v>249</v>
      </c>
      <c r="L2" s="447"/>
      <c r="Q2" s="437" t="s">
        <v>73</v>
      </c>
      <c r="R2" t="s">
        <v>301</v>
      </c>
      <c r="X2" t="s">
        <v>565</v>
      </c>
    </row>
    <row r="3" spans="1:42" ht="15" customHeight="1">
      <c r="A3" t="s">
        <v>20</v>
      </c>
      <c r="B3" s="450" t="s">
        <v>297</v>
      </c>
      <c r="I3" s="448"/>
      <c r="J3" s="542" t="s">
        <v>252</v>
      </c>
      <c r="K3" s="434" t="s">
        <v>250</v>
      </c>
      <c r="L3" s="436"/>
      <c r="Q3" s="437" t="s">
        <v>267</v>
      </c>
      <c r="R3" t="s">
        <v>302</v>
      </c>
    </row>
    <row r="4" spans="1:42" ht="15" customHeight="1" thickBot="1">
      <c r="A4" t="s">
        <v>21</v>
      </c>
      <c r="B4" s="450" t="s">
        <v>298</v>
      </c>
      <c r="I4" s="449"/>
      <c r="J4" s="543" t="s">
        <v>253</v>
      </c>
      <c r="K4" s="438" t="s">
        <v>251</v>
      </c>
      <c r="L4" s="441"/>
      <c r="Q4" s="437" t="s">
        <v>268</v>
      </c>
      <c r="R4" t="s">
        <v>303</v>
      </c>
    </row>
    <row r="5" spans="1:42" ht="15" customHeight="1">
      <c r="A5" t="s">
        <v>22</v>
      </c>
      <c r="N5" s="463" t="s">
        <v>255</v>
      </c>
      <c r="Q5" s="437" t="s">
        <v>269</v>
      </c>
      <c r="R5" t="s">
        <v>304</v>
      </c>
    </row>
    <row r="6" spans="1:42" s="442" customFormat="1" ht="15.75" customHeight="1">
      <c r="C6" s="683">
        <v>7</v>
      </c>
      <c r="D6" s="683"/>
      <c r="E6" s="567" t="s">
        <v>245</v>
      </c>
      <c r="F6" s="530"/>
      <c r="G6" s="683">
        <v>6</v>
      </c>
      <c r="H6" s="683"/>
      <c r="I6" s="530"/>
      <c r="J6" s="530"/>
      <c r="K6" s="683">
        <v>5</v>
      </c>
      <c r="L6" s="683"/>
      <c r="M6" s="567" t="s">
        <v>246</v>
      </c>
      <c r="N6" s="534"/>
      <c r="O6" s="683">
        <v>4</v>
      </c>
      <c r="P6" s="683"/>
      <c r="Q6" s="530"/>
      <c r="R6" s="530"/>
      <c r="S6" s="683">
        <v>3</v>
      </c>
      <c r="T6" s="683"/>
      <c r="U6" s="530"/>
      <c r="V6" s="530"/>
      <c r="W6" s="683">
        <v>2</v>
      </c>
      <c r="X6" s="683"/>
      <c r="Y6" s="530"/>
      <c r="Z6" s="457" t="s">
        <v>247</v>
      </c>
      <c r="AA6" s="683">
        <v>1</v>
      </c>
      <c r="AB6" s="683"/>
      <c r="AC6" s="531"/>
      <c r="AD6" s="464"/>
    </row>
    <row r="7" spans="1:42" s="442" customFormat="1" ht="29.25" customHeight="1" thickBot="1">
      <c r="A7" s="443" t="s">
        <v>269</v>
      </c>
      <c r="B7" s="453">
        <v>30</v>
      </c>
      <c r="C7" s="454">
        <v>29</v>
      </c>
      <c r="D7" s="453">
        <v>28</v>
      </c>
      <c r="E7" s="465">
        <v>27</v>
      </c>
      <c r="F7" s="455">
        <v>26</v>
      </c>
      <c r="G7" s="456">
        <v>25</v>
      </c>
      <c r="H7" s="455">
        <v>24</v>
      </c>
      <c r="I7" s="465">
        <v>23</v>
      </c>
      <c r="J7" s="455">
        <v>22</v>
      </c>
      <c r="K7" s="456">
        <v>21</v>
      </c>
      <c r="L7" s="455">
        <v>20</v>
      </c>
      <c r="M7" s="455">
        <v>19</v>
      </c>
      <c r="N7" s="455">
        <v>18</v>
      </c>
      <c r="O7" s="456">
        <v>17</v>
      </c>
      <c r="P7" s="455">
        <v>16</v>
      </c>
      <c r="Q7" s="455">
        <v>15</v>
      </c>
      <c r="R7" s="455">
        <v>14</v>
      </c>
      <c r="S7" s="456">
        <v>13</v>
      </c>
      <c r="T7" s="455">
        <v>12</v>
      </c>
      <c r="U7" s="455">
        <v>11</v>
      </c>
      <c r="V7" s="455">
        <v>10</v>
      </c>
      <c r="W7" s="456">
        <v>9</v>
      </c>
      <c r="X7" s="455">
        <v>8</v>
      </c>
      <c r="Y7" s="455">
        <v>7</v>
      </c>
      <c r="Z7" s="455">
        <v>6</v>
      </c>
      <c r="AA7" s="454">
        <v>5</v>
      </c>
      <c r="AB7" s="465">
        <v>4</v>
      </c>
      <c r="AC7" s="465">
        <v>3</v>
      </c>
      <c r="AD7" s="453">
        <v>2</v>
      </c>
      <c r="AE7" s="453">
        <v>1</v>
      </c>
      <c r="AF7" s="452" t="s">
        <v>268</v>
      </c>
    </row>
    <row r="8" spans="1:42" s="442" customFormat="1" ht="60" customHeight="1" thickBot="1">
      <c r="A8" s="443" t="s">
        <v>245</v>
      </c>
      <c r="B8" s="560">
        <v>6</v>
      </c>
      <c r="C8" s="563" t="s">
        <v>256</v>
      </c>
      <c r="D8" s="562">
        <v>4</v>
      </c>
      <c r="E8" s="562">
        <v>1</v>
      </c>
      <c r="F8" s="564" t="s">
        <v>256</v>
      </c>
      <c r="G8" s="563" t="s">
        <v>256</v>
      </c>
      <c r="H8" s="562">
        <v>9</v>
      </c>
      <c r="I8" s="558" t="s">
        <v>256</v>
      </c>
      <c r="J8" s="556">
        <v>11</v>
      </c>
      <c r="K8" s="557">
        <v>8</v>
      </c>
      <c r="L8" s="558" t="s">
        <v>256</v>
      </c>
      <c r="M8" s="558" t="s">
        <v>256</v>
      </c>
      <c r="N8" s="556">
        <v>3</v>
      </c>
      <c r="O8" s="557">
        <v>7</v>
      </c>
      <c r="P8" s="556">
        <v>2</v>
      </c>
      <c r="Q8" s="556">
        <v>5</v>
      </c>
      <c r="R8" s="558" t="s">
        <v>256</v>
      </c>
      <c r="S8" s="565" t="s">
        <v>257</v>
      </c>
      <c r="T8" s="550">
        <v>11</v>
      </c>
      <c r="U8" s="550">
        <v>1</v>
      </c>
      <c r="V8" s="550">
        <v>4</v>
      </c>
      <c r="W8" s="549">
        <v>8</v>
      </c>
      <c r="X8" s="566" t="s">
        <v>256</v>
      </c>
      <c r="Y8" s="550">
        <v>9</v>
      </c>
      <c r="Z8" s="550">
        <v>5</v>
      </c>
      <c r="AA8" s="549">
        <v>10</v>
      </c>
      <c r="AB8" s="550">
        <v>6</v>
      </c>
      <c r="AC8" s="550">
        <v>3</v>
      </c>
      <c r="AD8" s="550">
        <v>7</v>
      </c>
      <c r="AE8" s="551">
        <v>2</v>
      </c>
      <c r="AF8" s="452" t="s">
        <v>246</v>
      </c>
      <c r="AG8" s="442" t="s">
        <v>258</v>
      </c>
    </row>
    <row r="9" spans="1:42" s="442" customFormat="1" ht="60.75" customHeight="1" thickBot="1">
      <c r="A9" s="443" t="s">
        <v>247</v>
      </c>
      <c r="B9" s="560">
        <v>10</v>
      </c>
      <c r="C9" s="561">
        <v>11</v>
      </c>
      <c r="D9" s="562">
        <v>8</v>
      </c>
      <c r="E9" s="562">
        <v>7</v>
      </c>
      <c r="F9" s="562">
        <v>5</v>
      </c>
      <c r="G9" s="561">
        <v>3</v>
      </c>
      <c r="H9" s="562">
        <v>2</v>
      </c>
      <c r="I9" s="558" t="s">
        <v>256</v>
      </c>
      <c r="J9" s="556">
        <v>10</v>
      </c>
      <c r="K9" s="559" t="s">
        <v>257</v>
      </c>
      <c r="L9" s="558" t="s">
        <v>257</v>
      </c>
      <c r="M9" s="556">
        <v>9</v>
      </c>
      <c r="N9" s="556">
        <v>1</v>
      </c>
      <c r="O9" s="557">
        <v>6</v>
      </c>
      <c r="P9" s="558" t="s">
        <v>257</v>
      </c>
      <c r="Q9" s="556">
        <v>4</v>
      </c>
      <c r="R9" s="558" t="s">
        <v>256</v>
      </c>
      <c r="S9" s="552">
        <v>10</v>
      </c>
      <c r="T9" s="553">
        <v>2</v>
      </c>
      <c r="U9" s="553">
        <v>5</v>
      </c>
      <c r="V9" s="553">
        <v>3</v>
      </c>
      <c r="W9" s="552">
        <v>6</v>
      </c>
      <c r="X9" s="554" t="s">
        <v>256</v>
      </c>
      <c r="Y9" s="553">
        <v>7</v>
      </c>
      <c r="Z9" s="553">
        <v>4</v>
      </c>
      <c r="AA9" s="552">
        <v>1</v>
      </c>
      <c r="AB9" s="553">
        <v>9</v>
      </c>
      <c r="AC9" s="553">
        <v>8</v>
      </c>
      <c r="AD9" s="553" t="s">
        <v>256</v>
      </c>
      <c r="AE9" s="555">
        <v>11</v>
      </c>
      <c r="AF9" s="452" t="s">
        <v>248</v>
      </c>
    </row>
    <row r="10" spans="1:42" ht="27" customHeight="1">
      <c r="A10" s="495" t="s">
        <v>267</v>
      </c>
      <c r="B10" s="525">
        <v>30</v>
      </c>
      <c r="C10" s="526">
        <v>29</v>
      </c>
      <c r="D10" s="525">
        <v>28</v>
      </c>
      <c r="E10" s="527">
        <v>27</v>
      </c>
      <c r="F10" s="528">
        <v>26</v>
      </c>
      <c r="G10" s="529">
        <v>25</v>
      </c>
      <c r="H10" s="528">
        <v>24</v>
      </c>
      <c r="I10" s="527">
        <v>23</v>
      </c>
      <c r="J10" s="528">
        <v>22</v>
      </c>
      <c r="K10" s="529">
        <v>21</v>
      </c>
      <c r="L10" s="528">
        <v>20</v>
      </c>
      <c r="M10" s="528">
        <v>19</v>
      </c>
      <c r="N10" s="528">
        <v>18</v>
      </c>
      <c r="O10" s="529">
        <v>17</v>
      </c>
      <c r="P10" s="528">
        <v>16</v>
      </c>
      <c r="Q10" s="528">
        <v>15</v>
      </c>
      <c r="R10" s="528">
        <v>14</v>
      </c>
      <c r="S10" s="529">
        <v>13</v>
      </c>
      <c r="T10" s="528">
        <v>12</v>
      </c>
      <c r="U10" s="528">
        <v>11</v>
      </c>
      <c r="V10" s="528">
        <v>10</v>
      </c>
      <c r="W10" s="529">
        <v>9</v>
      </c>
      <c r="X10" s="528">
        <v>8</v>
      </c>
      <c r="Y10" s="528">
        <v>7</v>
      </c>
      <c r="Z10" s="528">
        <v>6</v>
      </c>
      <c r="AA10" s="526">
        <v>5</v>
      </c>
      <c r="AB10" s="527">
        <v>4</v>
      </c>
      <c r="AC10" s="527">
        <v>3</v>
      </c>
      <c r="AD10" s="525">
        <v>2</v>
      </c>
      <c r="AE10" s="525">
        <v>1</v>
      </c>
      <c r="AF10" s="494" t="s">
        <v>73</v>
      </c>
    </row>
    <row r="11" spans="1:42" ht="15.75">
      <c r="B11" s="462" t="s">
        <v>242</v>
      </c>
      <c r="C11" s="439"/>
      <c r="E11" s="434"/>
      <c r="F11" s="434"/>
      <c r="G11" s="439"/>
      <c r="H11" s="434"/>
      <c r="I11" s="434"/>
      <c r="J11" s="434"/>
      <c r="K11" s="439"/>
      <c r="L11" s="434"/>
      <c r="M11" s="434"/>
      <c r="N11" s="434"/>
      <c r="O11" s="439"/>
      <c r="P11" s="434"/>
      <c r="Q11" s="434"/>
      <c r="R11" s="434"/>
      <c r="S11" s="439"/>
      <c r="T11" s="434"/>
      <c r="U11" s="434"/>
      <c r="V11" s="434"/>
      <c r="W11" s="439"/>
      <c r="X11" s="434"/>
      <c r="Y11" s="434"/>
      <c r="Z11" s="458" t="s">
        <v>248</v>
      </c>
      <c r="AA11" s="439"/>
      <c r="AB11" s="434"/>
      <c r="AC11" s="434"/>
      <c r="AE11" s="462" t="s">
        <v>242</v>
      </c>
    </row>
    <row r="12" spans="1:42" s="440" customFormat="1" ht="24.75" customHeight="1" thickBot="1">
      <c r="B12" s="460"/>
      <c r="C12" s="679">
        <v>7</v>
      </c>
      <c r="D12" s="679"/>
      <c r="E12" s="532"/>
      <c r="F12" s="532"/>
      <c r="G12" s="679">
        <v>6</v>
      </c>
      <c r="H12" s="679"/>
      <c r="I12" s="532"/>
      <c r="J12" s="532"/>
      <c r="K12" s="689">
        <v>5</v>
      </c>
      <c r="L12" s="689"/>
      <c r="M12" s="532"/>
      <c r="N12" s="533"/>
      <c r="O12" s="679">
        <v>4</v>
      </c>
      <c r="P12" s="679"/>
      <c r="Q12" s="532"/>
      <c r="R12" s="532"/>
      <c r="S12" s="679">
        <v>3</v>
      </c>
      <c r="T12" s="679"/>
      <c r="U12" s="532"/>
      <c r="V12" s="532"/>
      <c r="W12" s="679">
        <v>2</v>
      </c>
      <c r="X12" s="679"/>
      <c r="Y12" s="532"/>
      <c r="AA12" s="679">
        <v>1</v>
      </c>
      <c r="AB12" s="679"/>
      <c r="AC12" s="532"/>
      <c r="AD12" s="472"/>
      <c r="AE12" s="472"/>
      <c r="AF12" s="472"/>
      <c r="AG12" s="472"/>
      <c r="AH12" s="472"/>
      <c r="AI12" s="472"/>
      <c r="AJ12" s="472"/>
      <c r="AK12" s="473"/>
      <c r="AL12" s="473"/>
      <c r="AM12" s="473"/>
      <c r="AN12" s="473"/>
      <c r="AO12" s="473"/>
      <c r="AP12" s="473"/>
    </row>
    <row r="13" spans="1:42" ht="13.5" customHeight="1" thickBot="1">
      <c r="B13" s="538" t="s">
        <v>26</v>
      </c>
      <c r="C13" s="680" t="s">
        <v>29</v>
      </c>
      <c r="D13" s="681"/>
      <c r="E13" s="682"/>
      <c r="F13" s="680" t="s">
        <v>254</v>
      </c>
      <c r="G13" s="682"/>
      <c r="H13" s="681" t="s">
        <v>147</v>
      </c>
      <c r="I13" s="682"/>
      <c r="J13" s="681" t="s">
        <v>33</v>
      </c>
      <c r="K13" s="682"/>
      <c r="L13" s="459" t="s">
        <v>300</v>
      </c>
      <c r="P13" s="446"/>
      <c r="Q13" s="539"/>
      <c r="R13" s="482" t="s">
        <v>244</v>
      </c>
      <c r="S13" s="482" t="s">
        <v>17</v>
      </c>
      <c r="T13" s="435"/>
      <c r="U13" s="483"/>
      <c r="V13" s="483"/>
      <c r="W13" s="447"/>
      <c r="X13" s="472"/>
      <c r="Y13" s="475" t="s">
        <v>552</v>
      </c>
      <c r="Z13" s="472"/>
      <c r="AA13" s="472"/>
      <c r="AB13" s="472"/>
      <c r="AC13" s="472"/>
      <c r="AD13" s="434"/>
      <c r="AE13" s="434"/>
      <c r="AF13" s="434"/>
      <c r="AG13" s="434"/>
      <c r="AH13" s="434"/>
      <c r="AI13" s="434"/>
      <c r="AJ13" s="434"/>
      <c r="AK13" s="434"/>
      <c r="AL13" s="434"/>
      <c r="AM13" s="434"/>
      <c r="AN13" s="434"/>
      <c r="AO13" s="434"/>
      <c r="AP13" s="434"/>
    </row>
    <row r="14" spans="1:42" ht="15" customHeight="1">
      <c r="B14" s="444">
        <v>1</v>
      </c>
      <c r="C14" s="448" t="s">
        <v>175</v>
      </c>
      <c r="D14" s="434"/>
      <c r="E14" s="436"/>
      <c r="F14" s="536" t="s">
        <v>1</v>
      </c>
      <c r="G14" s="436"/>
      <c r="H14" s="461"/>
      <c r="I14" s="436"/>
      <c r="J14" s="434" t="s">
        <v>1</v>
      </c>
      <c r="K14" s="436"/>
      <c r="L14" t="s">
        <v>299</v>
      </c>
      <c r="P14" s="448"/>
      <c r="Q14" s="484" t="s">
        <v>240</v>
      </c>
      <c r="R14" s="434"/>
      <c r="S14" s="475"/>
      <c r="T14" s="475"/>
      <c r="U14" s="434"/>
      <c r="V14" s="475"/>
      <c r="W14" s="485"/>
      <c r="X14" s="476"/>
      <c r="Y14" s="434" t="s">
        <v>553</v>
      </c>
      <c r="Z14" s="434"/>
      <c r="AA14" s="434"/>
      <c r="AB14" s="434"/>
      <c r="AC14" s="434"/>
      <c r="AD14" s="434"/>
      <c r="AE14" s="434"/>
      <c r="AF14" s="434"/>
      <c r="AG14" s="434"/>
      <c r="AH14" s="434"/>
      <c r="AI14" s="434"/>
      <c r="AJ14" s="434"/>
      <c r="AK14" s="434"/>
      <c r="AL14" s="434"/>
      <c r="AM14" s="434"/>
      <c r="AN14" s="434"/>
      <c r="AO14" s="434"/>
      <c r="AP14" s="434"/>
    </row>
    <row r="15" spans="1:42" ht="15" customHeight="1">
      <c r="B15" s="444">
        <v>2</v>
      </c>
      <c r="C15" s="448" t="s">
        <v>207</v>
      </c>
      <c r="D15" s="434"/>
      <c r="E15" s="436"/>
      <c r="F15" s="536">
        <v>500</v>
      </c>
      <c r="G15" s="436"/>
      <c r="H15" s="461"/>
      <c r="I15" s="436"/>
      <c r="J15" s="434" t="s">
        <v>135</v>
      </c>
      <c r="K15" s="436"/>
      <c r="L15" t="s">
        <v>305</v>
      </c>
      <c r="P15" s="448"/>
      <c r="Q15" s="677" t="s">
        <v>236</v>
      </c>
      <c r="R15" s="678"/>
      <c r="S15" s="477" t="s">
        <v>211</v>
      </c>
      <c r="T15" s="477"/>
      <c r="U15" s="478"/>
      <c r="V15" s="479"/>
      <c r="W15" s="486"/>
      <c r="X15" s="475"/>
      <c r="Y15" s="472"/>
      <c r="Z15" s="472"/>
      <c r="AA15" s="472"/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4"/>
      <c r="AM15" s="434"/>
      <c r="AN15" s="434"/>
      <c r="AO15" s="434"/>
      <c r="AP15" s="434"/>
    </row>
    <row r="16" spans="1:42" ht="15" customHeight="1">
      <c r="B16" s="444">
        <v>3</v>
      </c>
      <c r="C16" s="448" t="s">
        <v>176</v>
      </c>
      <c r="D16" s="434"/>
      <c r="E16" s="436"/>
      <c r="F16" s="536">
        <v>250</v>
      </c>
      <c r="G16" s="436"/>
      <c r="H16" s="461"/>
      <c r="I16" s="436"/>
      <c r="J16" s="434" t="s">
        <v>135</v>
      </c>
      <c r="K16" s="436"/>
      <c r="P16" s="448"/>
      <c r="Q16" s="677" t="s">
        <v>238</v>
      </c>
      <c r="R16" s="678"/>
      <c r="S16" s="480" t="s">
        <v>176</v>
      </c>
      <c r="T16" s="480"/>
      <c r="U16" s="478"/>
      <c r="V16" s="479"/>
      <c r="W16" s="485"/>
      <c r="X16" s="474"/>
      <c r="Y16" t="s">
        <v>306</v>
      </c>
    </row>
    <row r="17" spans="2:25" ht="15" customHeight="1">
      <c r="B17" s="444">
        <v>4</v>
      </c>
      <c r="C17" s="448" t="s">
        <v>178</v>
      </c>
      <c r="D17" s="434"/>
      <c r="E17" s="436"/>
      <c r="F17" s="536">
        <v>200</v>
      </c>
      <c r="G17" s="436"/>
      <c r="H17" s="461"/>
      <c r="I17" s="436"/>
      <c r="J17" s="434" t="s">
        <v>135</v>
      </c>
      <c r="K17" s="436"/>
      <c r="P17" s="448"/>
      <c r="Q17" s="677">
        <v>4</v>
      </c>
      <c r="R17" s="678"/>
      <c r="S17" s="477" t="s">
        <v>178</v>
      </c>
      <c r="T17" s="477"/>
      <c r="U17" s="478"/>
      <c r="V17" s="479"/>
      <c r="W17" s="486"/>
      <c r="X17" s="474"/>
      <c r="Y17" t="s">
        <v>563</v>
      </c>
    </row>
    <row r="18" spans="2:25" ht="15" customHeight="1">
      <c r="B18" s="444">
        <v>5</v>
      </c>
      <c r="C18" s="448" t="s">
        <v>178</v>
      </c>
      <c r="D18" s="434"/>
      <c r="E18" s="436"/>
      <c r="F18" s="536">
        <v>200</v>
      </c>
      <c r="G18" s="436"/>
      <c r="H18" s="434" t="s">
        <v>200</v>
      </c>
      <c r="I18" s="436"/>
      <c r="J18" s="434" t="s">
        <v>135</v>
      </c>
      <c r="K18" s="436"/>
      <c r="P18" s="448"/>
      <c r="Q18" s="677" t="s">
        <v>237</v>
      </c>
      <c r="R18" s="678"/>
      <c r="S18" s="477" t="s">
        <v>178</v>
      </c>
      <c r="T18" s="477"/>
      <c r="U18" s="477" t="s">
        <v>200</v>
      </c>
      <c r="V18" s="479"/>
      <c r="W18" s="486"/>
      <c r="X18" s="474"/>
    </row>
    <row r="19" spans="2:25" ht="15" customHeight="1">
      <c r="B19" s="444">
        <v>6</v>
      </c>
      <c r="C19" s="448" t="s">
        <v>230</v>
      </c>
      <c r="D19" s="434"/>
      <c r="E19" s="436"/>
      <c r="F19" s="536">
        <v>500</v>
      </c>
      <c r="G19" s="436"/>
      <c r="H19" s="461"/>
      <c r="I19" s="436"/>
      <c r="J19" s="434" t="s">
        <v>135</v>
      </c>
      <c r="K19" s="436"/>
      <c r="P19" s="448"/>
      <c r="Q19" s="677" t="s">
        <v>235</v>
      </c>
      <c r="R19" s="678"/>
      <c r="S19" s="477" t="s">
        <v>230</v>
      </c>
      <c r="T19" s="477"/>
      <c r="U19" s="478"/>
      <c r="V19" s="479"/>
      <c r="W19" s="486"/>
      <c r="X19" s="474"/>
    </row>
    <row r="20" spans="2:25" ht="15" customHeight="1">
      <c r="B20" s="444">
        <v>7</v>
      </c>
      <c r="C20" s="448" t="s">
        <v>208</v>
      </c>
      <c r="D20" s="434"/>
      <c r="E20" s="436"/>
      <c r="F20" s="536" t="s">
        <v>209</v>
      </c>
      <c r="G20" s="436"/>
      <c r="H20" s="461"/>
      <c r="I20" s="436"/>
      <c r="J20" s="434" t="s">
        <v>191</v>
      </c>
      <c r="K20" s="436"/>
      <c r="P20" s="448"/>
      <c r="Q20" s="484" t="s">
        <v>239</v>
      </c>
      <c r="R20" s="434"/>
      <c r="S20" s="476"/>
      <c r="T20" s="476"/>
      <c r="U20" s="434"/>
      <c r="V20" s="434"/>
      <c r="W20" s="486"/>
      <c r="X20" s="474"/>
    </row>
    <row r="21" spans="2:25" ht="15" customHeight="1">
      <c r="B21" s="444">
        <v>8</v>
      </c>
      <c r="C21" s="448" t="s">
        <v>180</v>
      </c>
      <c r="D21" s="434"/>
      <c r="E21" s="436"/>
      <c r="F21" s="536" t="s">
        <v>181</v>
      </c>
      <c r="G21" s="436"/>
      <c r="H21" s="461"/>
      <c r="I21" s="436"/>
      <c r="J21" s="434" t="s">
        <v>191</v>
      </c>
      <c r="K21" s="436"/>
      <c r="P21" s="448"/>
      <c r="Q21" s="677" t="s">
        <v>203</v>
      </c>
      <c r="R21" s="678"/>
      <c r="S21" s="477" t="s">
        <v>211</v>
      </c>
      <c r="T21" s="477"/>
      <c r="U21" s="478"/>
      <c r="V21" s="479"/>
      <c r="W21" s="486"/>
      <c r="X21" s="474"/>
    </row>
    <row r="22" spans="2:25" ht="15" customHeight="1">
      <c r="B22" s="444">
        <v>9</v>
      </c>
      <c r="C22" s="448" t="s">
        <v>182</v>
      </c>
      <c r="D22" s="434"/>
      <c r="E22" s="436"/>
      <c r="F22" s="536" t="s">
        <v>183</v>
      </c>
      <c r="G22" s="436"/>
      <c r="H22" s="434" t="s">
        <v>200</v>
      </c>
      <c r="I22" s="436"/>
      <c r="J22" s="434" t="s">
        <v>191</v>
      </c>
      <c r="K22" s="436"/>
      <c r="P22" s="448"/>
      <c r="Q22" s="677" t="s">
        <v>202</v>
      </c>
      <c r="R22" s="678"/>
      <c r="S22" s="477" t="s">
        <v>176</v>
      </c>
      <c r="T22" s="477"/>
      <c r="U22" s="478"/>
      <c r="V22" s="479"/>
      <c r="W22" s="486"/>
      <c r="X22" s="474"/>
    </row>
    <row r="23" spans="2:25" ht="15" customHeight="1">
      <c r="B23" s="444">
        <v>10</v>
      </c>
      <c r="C23" s="448" t="s">
        <v>231</v>
      </c>
      <c r="D23" s="434"/>
      <c r="E23" s="436"/>
      <c r="F23" s="536" t="s">
        <v>209</v>
      </c>
      <c r="G23" s="436"/>
      <c r="H23" s="461"/>
      <c r="I23" s="436"/>
      <c r="J23" s="434" t="s">
        <v>191</v>
      </c>
      <c r="K23" s="436"/>
      <c r="P23" s="448"/>
      <c r="Q23" s="677" t="s">
        <v>201</v>
      </c>
      <c r="R23" s="678"/>
      <c r="S23" s="477" t="s">
        <v>178</v>
      </c>
      <c r="T23" s="477"/>
      <c r="U23" s="477" t="s">
        <v>200</v>
      </c>
      <c r="V23" s="479"/>
      <c r="W23" s="486"/>
      <c r="X23" s="474"/>
    </row>
    <row r="24" spans="2:25" ht="15" customHeight="1" thickBot="1">
      <c r="B24" s="445">
        <v>11</v>
      </c>
      <c r="C24" s="449" t="s">
        <v>184</v>
      </c>
      <c r="D24" s="438"/>
      <c r="E24" s="441"/>
      <c r="F24" s="537" t="s">
        <v>185</v>
      </c>
      <c r="G24" s="441"/>
      <c r="H24" s="535"/>
      <c r="I24" s="441"/>
      <c r="J24" s="438" t="s">
        <v>192</v>
      </c>
      <c r="K24" s="441"/>
      <c r="P24" s="448"/>
      <c r="Q24" s="677" t="s">
        <v>204</v>
      </c>
      <c r="R24" s="678"/>
      <c r="S24" s="477" t="s">
        <v>230</v>
      </c>
      <c r="T24" s="477"/>
      <c r="U24" s="478"/>
      <c r="V24" s="479"/>
      <c r="W24" s="486"/>
      <c r="X24" s="474"/>
    </row>
    <row r="25" spans="2:25" ht="15" customHeight="1">
      <c r="P25" s="448"/>
      <c r="Q25" s="677" t="s">
        <v>205</v>
      </c>
      <c r="R25" s="678"/>
      <c r="S25" s="477" t="s">
        <v>176</v>
      </c>
      <c r="T25" s="477"/>
      <c r="U25" s="478"/>
      <c r="V25" s="479"/>
      <c r="W25" s="486"/>
      <c r="X25" s="474"/>
    </row>
    <row r="26" spans="2:25" ht="15" customHeight="1">
      <c r="B26" s="540" t="s">
        <v>306</v>
      </c>
      <c r="P26" s="448"/>
      <c r="Q26" s="484" t="s">
        <v>241</v>
      </c>
      <c r="R26" s="434"/>
      <c r="S26" s="476"/>
      <c r="T26" s="476"/>
      <c r="U26" s="434"/>
      <c r="V26" s="434"/>
      <c r="W26" s="486"/>
      <c r="X26" s="474"/>
    </row>
    <row r="27" spans="2:25" ht="15" customHeight="1">
      <c r="P27" s="448"/>
      <c r="Q27" s="677" t="s">
        <v>206</v>
      </c>
      <c r="R27" s="678"/>
      <c r="S27" s="477" t="s">
        <v>176</v>
      </c>
      <c r="T27" s="477"/>
      <c r="U27" s="478"/>
      <c r="V27" s="479"/>
      <c r="W27" s="486"/>
      <c r="X27" s="474"/>
    </row>
    <row r="28" spans="2:25" ht="15.75" thickBot="1">
      <c r="P28" s="449"/>
      <c r="Q28" s="438"/>
      <c r="R28" s="438"/>
      <c r="S28" s="438"/>
      <c r="T28" s="438"/>
      <c r="U28" s="438"/>
      <c r="V28" s="438"/>
      <c r="W28" s="441"/>
      <c r="X28" s="474"/>
    </row>
  </sheetData>
  <mergeCells count="29">
    <mergeCell ref="C13:E13"/>
    <mergeCell ref="AA6:AB6"/>
    <mergeCell ref="C12:D12"/>
    <mergeCell ref="G12:H12"/>
    <mergeCell ref="K12:L12"/>
    <mergeCell ref="O12:P12"/>
    <mergeCell ref="S12:T12"/>
    <mergeCell ref="W12:X12"/>
    <mergeCell ref="AA12:AB12"/>
    <mergeCell ref="C6:D6"/>
    <mergeCell ref="G6:H6"/>
    <mergeCell ref="K6:L6"/>
    <mergeCell ref="O6:P6"/>
    <mergeCell ref="S6:T6"/>
    <mergeCell ref="W6:X6"/>
    <mergeCell ref="F13:G13"/>
    <mergeCell ref="H13:I13"/>
    <mergeCell ref="J13:K13"/>
    <mergeCell ref="Q15:R15"/>
    <mergeCell ref="Q24:R24"/>
    <mergeCell ref="Q16:R16"/>
    <mergeCell ref="Q25:R25"/>
    <mergeCell ref="Q27:R27"/>
    <mergeCell ref="Q17:R17"/>
    <mergeCell ref="Q18:R18"/>
    <mergeCell ref="Q19:R19"/>
    <mergeCell ref="Q21:R21"/>
    <mergeCell ref="Q22:R22"/>
    <mergeCell ref="Q23:R23"/>
  </mergeCells>
  <pageMargins left="0.23622047244094491" right="0.23622047244094491" top="0.74803149606299213" bottom="0.74803149606299213" header="0.31496062992125984" footer="0.31496062992125984"/>
  <pageSetup paperSize="9" scale="65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59"/>
  <sheetViews>
    <sheetView topLeftCell="BT13" zoomScale="70" zoomScaleNormal="70" workbookViewId="0">
      <selection activeCell="A15" sqref="A15:CK39"/>
    </sheetView>
  </sheetViews>
  <sheetFormatPr defaultRowHeight="15"/>
  <cols>
    <col min="2" max="2" width="10.7109375" bestFit="1" customWidth="1"/>
    <col min="3" max="3" width="12.7109375" customWidth="1"/>
    <col min="5" max="5" width="12.85546875" customWidth="1"/>
    <col min="6" max="6" width="5.28515625" customWidth="1"/>
    <col min="7" max="34" width="5.7109375" customWidth="1"/>
    <col min="35" max="46" width="6.7109375" customWidth="1"/>
    <col min="47" max="47" width="24.85546875" customWidth="1"/>
    <col min="48" max="48" width="22.28515625" customWidth="1"/>
    <col min="49" max="50" width="20.7109375" customWidth="1"/>
    <col min="51" max="52" width="19.85546875" customWidth="1"/>
    <col min="53" max="54" width="20" customWidth="1"/>
    <col min="55" max="55" width="6.7109375" customWidth="1"/>
    <col min="56" max="56" width="8.42578125" bestFit="1" customWidth="1"/>
    <col min="57" max="57" width="6.85546875" bestFit="1" customWidth="1"/>
    <col min="58" max="58" width="6.42578125" bestFit="1" customWidth="1"/>
    <col min="59" max="59" width="7.7109375" bestFit="1" customWidth="1"/>
    <col min="60" max="60" width="16" bestFit="1" customWidth="1"/>
    <col min="61" max="61" width="8.140625" bestFit="1" customWidth="1"/>
    <col min="62" max="62" width="5.5703125" bestFit="1" customWidth="1"/>
    <col min="63" max="63" width="6.85546875" bestFit="1" customWidth="1"/>
    <col min="64" max="64" width="16" bestFit="1" customWidth="1"/>
    <col min="65" max="65" width="7.42578125" bestFit="1" customWidth="1"/>
    <col min="66" max="66" width="9.28515625" bestFit="1" customWidth="1"/>
    <col min="67" max="67" width="10.85546875" bestFit="1" customWidth="1"/>
    <col min="68" max="68" width="16" bestFit="1" customWidth="1"/>
    <col min="69" max="69" width="11.28515625" bestFit="1" customWidth="1"/>
    <col min="70" max="70" width="10.28515625" bestFit="1" customWidth="1"/>
    <col min="71" max="71" width="10" bestFit="1" customWidth="1"/>
    <col min="72" max="72" width="16" bestFit="1" customWidth="1"/>
    <col min="73" max="73" width="10.5703125" bestFit="1" customWidth="1"/>
    <col min="74" max="74" width="10.28515625" bestFit="1" customWidth="1"/>
    <col min="75" max="75" width="11.5703125" bestFit="1" customWidth="1"/>
    <col min="76" max="76" width="16" bestFit="1" customWidth="1"/>
    <col min="77" max="77" width="12.140625" bestFit="1" customWidth="1"/>
    <col min="78" max="78" width="9.42578125" bestFit="1" customWidth="1"/>
    <col min="79" max="79" width="10.85546875" bestFit="1" customWidth="1"/>
    <col min="80" max="80" width="16" bestFit="1" customWidth="1"/>
    <col min="81" max="81" width="11.28515625" bestFit="1" customWidth="1"/>
  </cols>
  <sheetData>
    <row r="1" spans="1:103">
      <c r="A1" t="str">
        <f>'Trial Plans'!A1</f>
        <v>Project</v>
      </c>
      <c r="B1" s="450" t="str">
        <f>'Trial Plans'!B1</f>
        <v>Fungicides for powdery mildew in Mungbean</v>
      </c>
    </row>
    <row r="2" spans="1:103">
      <c r="A2" t="str">
        <f>'Trial Plans'!A2</f>
        <v>Trial</v>
      </c>
      <c r="B2" t="str">
        <f>'Trial Plans'!B2</f>
        <v>AM1305</v>
      </c>
    </row>
    <row r="3" spans="1:103">
      <c r="A3" t="str">
        <f>'Trial Plans'!A3</f>
        <v>District</v>
      </c>
      <c r="B3" s="450" t="str">
        <f>'Trial Plans'!B3</f>
        <v>Goolhi</v>
      </c>
    </row>
    <row r="4" spans="1:103">
      <c r="A4" t="str">
        <f>'Trial Plans'!A4</f>
        <v>Property</v>
      </c>
      <c r="B4" t="str">
        <f>'Trial Plans'!B4</f>
        <v>Overdraft</v>
      </c>
    </row>
    <row r="6" spans="1:103">
      <c r="B6" s="437" t="s">
        <v>263</v>
      </c>
      <c r="C6" s="502">
        <v>41377</v>
      </c>
    </row>
    <row r="7" spans="1:103">
      <c r="B7" s="437" t="s">
        <v>135</v>
      </c>
      <c r="C7" s="502">
        <v>41361</v>
      </c>
    </row>
    <row r="8" spans="1:103">
      <c r="B8" s="437" t="s">
        <v>137</v>
      </c>
      <c r="C8" s="502">
        <v>41377</v>
      </c>
    </row>
    <row r="9" spans="1:103">
      <c r="B9" s="437" t="s">
        <v>198</v>
      </c>
      <c r="C9" s="462" t="s">
        <v>15</v>
      </c>
    </row>
    <row r="10" spans="1:103">
      <c r="B10" s="437" t="s">
        <v>260</v>
      </c>
      <c r="C10" s="481">
        <f>C6-C7</f>
        <v>16</v>
      </c>
    </row>
    <row r="11" spans="1:103">
      <c r="B11" s="437" t="s">
        <v>261</v>
      </c>
      <c r="C11" s="481">
        <f>C6-C8</f>
        <v>0</v>
      </c>
      <c r="AW11" s="461"/>
      <c r="AX11" s="461"/>
      <c r="AY11" s="461"/>
      <c r="AZ11" s="461"/>
      <c r="BA11" s="461"/>
      <c r="BB11" s="461"/>
    </row>
    <row r="12" spans="1:103" ht="20.25" customHeight="1" thickBot="1">
      <c r="B12" s="437" t="s">
        <v>262</v>
      </c>
      <c r="C12" s="503" t="e">
        <f>C6-C9</f>
        <v>#VALUE!</v>
      </c>
      <c r="G12" s="693" t="s">
        <v>273</v>
      </c>
      <c r="H12" s="694"/>
      <c r="I12" s="694"/>
      <c r="J12" s="694"/>
      <c r="K12" s="694"/>
      <c r="L12" s="694"/>
      <c r="M12" s="694"/>
      <c r="N12" s="694"/>
      <c r="O12" s="694"/>
      <c r="P12" s="694"/>
      <c r="Q12" s="694"/>
      <c r="R12" s="694"/>
      <c r="S12" s="694"/>
      <c r="T12" s="694"/>
      <c r="U12" s="694"/>
      <c r="V12" s="694"/>
      <c r="W12" s="694"/>
      <c r="X12" s="694"/>
      <c r="Y12" s="694"/>
      <c r="Z12" s="694"/>
      <c r="AA12" s="694"/>
      <c r="AB12" s="694"/>
      <c r="AC12" s="694"/>
      <c r="AD12" s="694"/>
      <c r="AE12" s="694"/>
      <c r="AF12" s="694"/>
      <c r="AG12" s="694"/>
      <c r="AU12" s="462" t="s">
        <v>278</v>
      </c>
      <c r="AV12" s="462" t="s">
        <v>279</v>
      </c>
      <c r="AW12" s="462" t="s">
        <v>278</v>
      </c>
      <c r="AX12" s="462" t="s">
        <v>279</v>
      </c>
      <c r="AY12" s="462" t="s">
        <v>278</v>
      </c>
      <c r="AZ12" s="462" t="s">
        <v>279</v>
      </c>
      <c r="BA12" s="462" t="s">
        <v>278</v>
      </c>
      <c r="BB12" s="462" t="s">
        <v>279</v>
      </c>
    </row>
    <row r="13" spans="1:103" ht="62.25" customHeight="1" thickBot="1">
      <c r="G13" s="695" t="s">
        <v>274</v>
      </c>
      <c r="H13" s="696"/>
      <c r="I13" s="696"/>
      <c r="J13" s="696"/>
      <c r="K13" s="696"/>
      <c r="L13" s="696"/>
      <c r="M13" s="696"/>
      <c r="N13" s="696"/>
      <c r="O13" s="696"/>
      <c r="P13" s="690" t="s">
        <v>275</v>
      </c>
      <c r="Q13" s="691"/>
      <c r="R13" s="691"/>
      <c r="S13" s="691"/>
      <c r="T13" s="691"/>
      <c r="U13" s="691"/>
      <c r="V13" s="691"/>
      <c r="W13" s="691"/>
      <c r="X13" s="691"/>
      <c r="Y13" s="690" t="s">
        <v>276</v>
      </c>
      <c r="Z13" s="691"/>
      <c r="AA13" s="691"/>
      <c r="AB13" s="691"/>
      <c r="AC13" s="691"/>
      <c r="AD13" s="691"/>
      <c r="AE13" s="691"/>
      <c r="AF13" s="691"/>
      <c r="AG13" s="692"/>
      <c r="AH13" s="504"/>
      <c r="AI13" s="690" t="s">
        <v>277</v>
      </c>
      <c r="AJ13" s="691"/>
      <c r="AK13" s="691"/>
      <c r="AL13" s="691"/>
      <c r="AM13" s="691"/>
      <c r="AN13" s="691"/>
      <c r="AO13" s="691"/>
      <c r="AP13" s="691"/>
      <c r="AQ13" s="691"/>
      <c r="AR13" s="691"/>
      <c r="AS13" s="691"/>
      <c r="AT13" s="692"/>
      <c r="AU13" s="510" t="s">
        <v>281</v>
      </c>
      <c r="AV13" s="511" t="s">
        <v>280</v>
      </c>
      <c r="AW13" s="574" t="s">
        <v>327</v>
      </c>
      <c r="AX13" s="574" t="s">
        <v>332</v>
      </c>
      <c r="AY13" s="574" t="s">
        <v>328</v>
      </c>
      <c r="AZ13" s="574" t="s">
        <v>333</v>
      </c>
      <c r="BA13" s="574" t="s">
        <v>329</v>
      </c>
      <c r="BB13" s="574" t="s">
        <v>334</v>
      </c>
      <c r="BC13" s="493"/>
      <c r="BD13" s="493"/>
      <c r="BE13" s="493"/>
    </row>
    <row r="14" spans="1:103" ht="21" customHeight="1" thickBot="1">
      <c r="G14" s="570" t="s">
        <v>287</v>
      </c>
      <c r="H14" s="571" t="s">
        <v>287</v>
      </c>
      <c r="I14" s="571" t="s">
        <v>287</v>
      </c>
      <c r="J14" s="571" t="s">
        <v>288</v>
      </c>
      <c r="K14" s="571" t="s">
        <v>288</v>
      </c>
      <c r="L14" s="571" t="s">
        <v>288</v>
      </c>
      <c r="M14" s="571" t="s">
        <v>289</v>
      </c>
      <c r="N14" s="571" t="s">
        <v>289</v>
      </c>
      <c r="O14" s="571" t="s">
        <v>289</v>
      </c>
      <c r="P14" s="570" t="s">
        <v>287</v>
      </c>
      <c r="Q14" s="571" t="s">
        <v>287</v>
      </c>
      <c r="R14" s="571" t="s">
        <v>287</v>
      </c>
      <c r="S14" s="571" t="s">
        <v>288</v>
      </c>
      <c r="T14" s="571" t="s">
        <v>288</v>
      </c>
      <c r="U14" s="571" t="s">
        <v>288</v>
      </c>
      <c r="V14" s="571" t="s">
        <v>289</v>
      </c>
      <c r="W14" s="571" t="s">
        <v>289</v>
      </c>
      <c r="X14" s="571" t="s">
        <v>289</v>
      </c>
      <c r="Y14" s="570" t="s">
        <v>287</v>
      </c>
      <c r="Z14" s="571" t="s">
        <v>287</v>
      </c>
      <c r="AA14" s="571" t="s">
        <v>287</v>
      </c>
      <c r="AB14" s="571" t="s">
        <v>288</v>
      </c>
      <c r="AC14" s="571" t="s">
        <v>288</v>
      </c>
      <c r="AD14" s="571" t="s">
        <v>288</v>
      </c>
      <c r="AE14" s="571" t="s">
        <v>289</v>
      </c>
      <c r="AF14" s="571" t="s">
        <v>289</v>
      </c>
      <c r="AG14" s="572" t="s">
        <v>289</v>
      </c>
      <c r="AH14" s="504"/>
      <c r="AI14" s="568"/>
      <c r="AJ14" s="569"/>
      <c r="AK14" s="569"/>
      <c r="AL14" s="690" t="s">
        <v>335</v>
      </c>
      <c r="AM14" s="691"/>
      <c r="AN14" s="692"/>
      <c r="AO14" s="690" t="s">
        <v>336</v>
      </c>
      <c r="AP14" s="691"/>
      <c r="AQ14" s="692"/>
      <c r="AR14" s="690" t="s">
        <v>337</v>
      </c>
      <c r="AS14" s="691"/>
      <c r="AT14" s="692"/>
      <c r="AU14" s="579" t="s">
        <v>321</v>
      </c>
      <c r="AV14" s="579" t="s">
        <v>322</v>
      </c>
      <c r="AW14" s="513" t="s">
        <v>323</v>
      </c>
      <c r="AX14" s="513" t="s">
        <v>324</v>
      </c>
      <c r="AY14" s="512" t="s">
        <v>325</v>
      </c>
      <c r="AZ14" s="512" t="s">
        <v>326</v>
      </c>
      <c r="BA14" s="512" t="s">
        <v>330</v>
      </c>
      <c r="BB14" s="580" t="s">
        <v>331</v>
      </c>
      <c r="BC14" s="493"/>
      <c r="BD14" s="493"/>
      <c r="BE14" s="493"/>
    </row>
    <row r="15" spans="1:103" ht="53.25" customHeight="1" thickBot="1">
      <c r="A15" s="451" t="str">
        <f>'Trial Plans'!AI1</f>
        <v>Treat</v>
      </c>
      <c r="B15" s="451" t="str">
        <f>'Trial Plans'!AJ1</f>
        <v>Rep</v>
      </c>
      <c r="C15" s="451" t="str">
        <f>'Trial Plans'!AK1</f>
        <v>Run</v>
      </c>
      <c r="D15" s="451" t="str">
        <f>'Trial Plans'!AL1</f>
        <v>Plot</v>
      </c>
      <c r="E15" s="501" t="s">
        <v>272</v>
      </c>
      <c r="F15" s="501"/>
      <c r="G15" s="507">
        <v>1</v>
      </c>
      <c r="H15" s="508">
        <v>2</v>
      </c>
      <c r="I15" s="508">
        <v>3</v>
      </c>
      <c r="J15" s="508">
        <v>1</v>
      </c>
      <c r="K15" s="508">
        <v>2</v>
      </c>
      <c r="L15" s="508">
        <v>3</v>
      </c>
      <c r="M15" s="508">
        <v>1</v>
      </c>
      <c r="N15" s="508">
        <v>2</v>
      </c>
      <c r="O15" s="508">
        <v>3</v>
      </c>
      <c r="P15" s="507">
        <v>1</v>
      </c>
      <c r="Q15" s="508">
        <v>2</v>
      </c>
      <c r="R15" s="508">
        <v>3</v>
      </c>
      <c r="S15" s="508">
        <v>1</v>
      </c>
      <c r="T15" s="508">
        <v>2</v>
      </c>
      <c r="U15" s="508">
        <v>3</v>
      </c>
      <c r="V15" s="508">
        <v>1</v>
      </c>
      <c r="W15" s="508">
        <v>2</v>
      </c>
      <c r="X15" s="508">
        <v>3</v>
      </c>
      <c r="Y15" s="507">
        <v>1</v>
      </c>
      <c r="Z15" s="508">
        <v>2</v>
      </c>
      <c r="AA15" s="508">
        <v>3</v>
      </c>
      <c r="AB15" s="508">
        <v>1</v>
      </c>
      <c r="AC15" s="508">
        <v>2</v>
      </c>
      <c r="AD15" s="508">
        <v>3</v>
      </c>
      <c r="AE15" s="508">
        <v>1</v>
      </c>
      <c r="AF15" s="508">
        <v>2</v>
      </c>
      <c r="AG15" s="509">
        <v>3</v>
      </c>
      <c r="AH15" s="581"/>
      <c r="AI15" s="514">
        <v>1</v>
      </c>
      <c r="AJ15" s="515">
        <v>2</v>
      </c>
      <c r="AK15" s="516">
        <v>3</v>
      </c>
      <c r="AL15" s="582" t="s">
        <v>287</v>
      </c>
      <c r="AM15" s="582" t="s">
        <v>288</v>
      </c>
      <c r="AN15" s="582" t="s">
        <v>289</v>
      </c>
      <c r="AO15" s="582" t="s">
        <v>287</v>
      </c>
      <c r="AP15" s="582" t="s">
        <v>288</v>
      </c>
      <c r="AQ15" s="582" t="s">
        <v>289</v>
      </c>
      <c r="AR15" s="582" t="s">
        <v>287</v>
      </c>
      <c r="AS15" s="582" t="s">
        <v>288</v>
      </c>
      <c r="AT15" s="582" t="s">
        <v>289</v>
      </c>
      <c r="AU15" s="575" t="s">
        <v>285</v>
      </c>
      <c r="AV15" s="576" t="s">
        <v>286</v>
      </c>
      <c r="AW15" s="577" t="s">
        <v>323</v>
      </c>
      <c r="AX15" s="577" t="s">
        <v>324</v>
      </c>
      <c r="AY15" s="576" t="s">
        <v>325</v>
      </c>
      <c r="AZ15" s="576" t="s">
        <v>326</v>
      </c>
      <c r="BA15" s="576" t="s">
        <v>330</v>
      </c>
      <c r="BB15" s="578" t="s">
        <v>331</v>
      </c>
      <c r="BC15" s="573"/>
      <c r="BD15" s="451" t="s">
        <v>244</v>
      </c>
      <c r="BE15" s="451" t="s">
        <v>243</v>
      </c>
      <c r="BF15" s="451" t="s">
        <v>285</v>
      </c>
      <c r="BG15" s="451" t="s">
        <v>290</v>
      </c>
      <c r="BH15" s="451" t="s">
        <v>291</v>
      </c>
      <c r="BI15" s="451" t="s">
        <v>292</v>
      </c>
      <c r="BJ15" s="451" t="s">
        <v>286</v>
      </c>
      <c r="BK15" s="451" t="s">
        <v>293</v>
      </c>
      <c r="BL15" s="451" t="s">
        <v>294</v>
      </c>
      <c r="BM15" s="451" t="s">
        <v>295</v>
      </c>
      <c r="BN15" s="451" t="s">
        <v>345</v>
      </c>
      <c r="BO15" s="451" t="s">
        <v>338</v>
      </c>
      <c r="BP15" s="451" t="s">
        <v>339</v>
      </c>
      <c r="BQ15" s="451" t="s">
        <v>340</v>
      </c>
      <c r="BR15" s="451" t="s">
        <v>324</v>
      </c>
      <c r="BS15" s="451" t="s">
        <v>341</v>
      </c>
      <c r="BT15" s="451" t="s">
        <v>342</v>
      </c>
      <c r="BU15" s="451" t="s">
        <v>343</v>
      </c>
      <c r="BV15" s="451" t="s">
        <v>344</v>
      </c>
      <c r="BW15" s="451" t="s">
        <v>346</v>
      </c>
      <c r="BX15" s="451" t="s">
        <v>347</v>
      </c>
      <c r="BY15" s="451" t="s">
        <v>348</v>
      </c>
      <c r="BZ15" s="451" t="s">
        <v>349</v>
      </c>
      <c r="CA15" s="451" t="s">
        <v>350</v>
      </c>
      <c r="CB15" s="451" t="s">
        <v>351</v>
      </c>
      <c r="CC15" s="451" t="s">
        <v>352</v>
      </c>
      <c r="CD15" s="451" t="s">
        <v>353</v>
      </c>
      <c r="CE15" s="451" t="s">
        <v>354</v>
      </c>
      <c r="CF15" s="451" t="s">
        <v>355</v>
      </c>
      <c r="CG15" s="451" t="s">
        <v>356</v>
      </c>
      <c r="CH15" s="451" t="s">
        <v>357</v>
      </c>
      <c r="CI15" s="451" t="s">
        <v>358</v>
      </c>
      <c r="CJ15" s="451" t="s">
        <v>359</v>
      </c>
      <c r="CK15" s="451" t="s">
        <v>360</v>
      </c>
      <c r="CL15" s="547"/>
      <c r="CM15" s="584" t="s">
        <v>361</v>
      </c>
      <c r="CN15" s="585"/>
      <c r="CO15" s="585"/>
      <c r="CP15" s="585"/>
      <c r="CQ15" s="585"/>
      <c r="CR15" s="586"/>
      <c r="CS15" s="446" t="s">
        <v>438</v>
      </c>
      <c r="CT15" s="435"/>
      <c r="CU15" s="435"/>
      <c r="CV15" s="435"/>
      <c r="CW15" s="435"/>
      <c r="CX15" s="435"/>
      <c r="CY15" s="447"/>
    </row>
    <row r="16" spans="1:103">
      <c r="A16" s="451">
        <f>'Trial Plans'!AI2</f>
        <v>11</v>
      </c>
      <c r="B16" s="451">
        <f>'Trial Plans'!AJ2</f>
        <v>1</v>
      </c>
      <c r="C16" s="451">
        <f>'Trial Plans'!AK2</f>
        <v>1</v>
      </c>
      <c r="D16" s="451">
        <f>'Trial Plans'!AL2</f>
        <v>1</v>
      </c>
      <c r="E16" s="462"/>
      <c r="F16" s="462"/>
      <c r="G16" s="505">
        <v>0</v>
      </c>
      <c r="H16" s="461">
        <v>0</v>
      </c>
      <c r="I16" s="461">
        <v>0</v>
      </c>
      <c r="J16" s="461">
        <v>0</v>
      </c>
      <c r="K16" s="461">
        <v>0</v>
      </c>
      <c r="L16" s="461">
        <v>0</v>
      </c>
      <c r="M16" s="461">
        <v>0</v>
      </c>
      <c r="N16" s="461">
        <v>0</v>
      </c>
      <c r="O16" s="461">
        <v>0</v>
      </c>
      <c r="P16" s="505">
        <v>0</v>
      </c>
      <c r="Q16" s="461">
        <v>0</v>
      </c>
      <c r="R16" s="461">
        <v>0</v>
      </c>
      <c r="S16" s="461">
        <v>0</v>
      </c>
      <c r="T16" s="461">
        <v>0</v>
      </c>
      <c r="U16" s="461">
        <v>0</v>
      </c>
      <c r="V16" s="461">
        <v>0</v>
      </c>
      <c r="W16" s="461">
        <v>0</v>
      </c>
      <c r="X16" s="461">
        <v>0</v>
      </c>
      <c r="Y16" s="505">
        <v>0</v>
      </c>
      <c r="Z16" s="461">
        <v>0</v>
      </c>
      <c r="AA16" s="461">
        <v>0</v>
      </c>
      <c r="AB16" s="461">
        <v>0</v>
      </c>
      <c r="AC16" s="461">
        <v>0</v>
      </c>
      <c r="AD16" s="461">
        <v>0</v>
      </c>
      <c r="AE16" s="461">
        <v>0</v>
      </c>
      <c r="AF16" s="461">
        <v>0</v>
      </c>
      <c r="AG16" s="461">
        <v>0</v>
      </c>
      <c r="AH16" s="462"/>
      <c r="AI16" s="462">
        <f t="shared" ref="AI16:AI47" si="0">COUNTIF(G16:O16,"&gt;0")</f>
        <v>0</v>
      </c>
      <c r="AJ16" s="462">
        <f t="shared" ref="AJ16:AJ47" si="1">COUNTIF(P16:X16,"&gt;0")</f>
        <v>0</v>
      </c>
      <c r="AK16" s="462">
        <f t="shared" ref="AK16:AK47" si="2">COUNTIF(Y16:AG16,"&gt;0")</f>
        <v>0</v>
      </c>
      <c r="AL16" s="462">
        <f>COUNTIF(G16:I16,"&gt;0")</f>
        <v>0</v>
      </c>
      <c r="AM16" s="462">
        <f>COUNTIF(J16:L16,"&gt;0")</f>
        <v>0</v>
      </c>
      <c r="AN16" s="462">
        <f>COUNTIF(M16:O16,"&gt;0")</f>
        <v>0</v>
      </c>
      <c r="AO16" s="462">
        <f>COUNTIF(P16:R16,"&gt;0")</f>
        <v>0</v>
      </c>
      <c r="AP16" s="462">
        <f>COUNTIF(S16:U16,"&gt;0")</f>
        <v>0</v>
      </c>
      <c r="AQ16" s="462">
        <f>COUNTIF(V16:X16,"&gt;0")</f>
        <v>0</v>
      </c>
      <c r="AR16" s="462">
        <f>COUNTIF(Y16:AA16,"&gt;0")</f>
        <v>0</v>
      </c>
      <c r="AS16" s="462">
        <f>COUNTIF(AB16:AD16,"&gt;0")</f>
        <v>0</v>
      </c>
      <c r="AT16" s="462">
        <f>COUNTIF(AE16:AG16,"&gt;0")</f>
        <v>0</v>
      </c>
      <c r="AU16" s="506">
        <f>SUM(G16:AG16)/(3*9)</f>
        <v>0</v>
      </c>
      <c r="AV16" s="506">
        <f>(SUM(AI16:AK16)/27)*100</f>
        <v>0</v>
      </c>
      <c r="AW16" s="506">
        <f>SUM(G16:I16,P16:R16,Y16:AA16)/27</f>
        <v>0</v>
      </c>
      <c r="AX16" s="506">
        <f>(SUM(AL16,AO16,AR16)/27)*100</f>
        <v>0</v>
      </c>
      <c r="AY16" s="506">
        <f>SUM(J16:L16,S16:U16,AB16:AD16)/27</f>
        <v>0</v>
      </c>
      <c r="AZ16" s="506">
        <f>(SUM(AM16,AP16,AS16)/27)*100</f>
        <v>0</v>
      </c>
      <c r="BA16" s="506">
        <f>SUM(M16:O16,V16:X16,AE16:AG16)/27</f>
        <v>0</v>
      </c>
      <c r="BB16" s="506">
        <f>(SUM(AN16,AQ16,AT16)/27)*100</f>
        <v>0</v>
      </c>
      <c r="BD16" s="462">
        <v>1</v>
      </c>
      <c r="BE16" s="462">
        <v>1</v>
      </c>
      <c r="BF16" s="506">
        <v>44.629629629629626</v>
      </c>
      <c r="BG16" s="462">
        <f>LOG(BF16+1)</f>
        <v>1.6592469436694193</v>
      </c>
      <c r="BH16" s="462">
        <f>SQRT(BF16+0.5)</f>
        <v>6.7178590063821391</v>
      </c>
      <c r="BI16" s="462">
        <f>ASIN(SQRT(BF16/100))</f>
        <v>0.73159066247302762</v>
      </c>
      <c r="BJ16" s="506">
        <v>81.481481481481481</v>
      </c>
      <c r="BK16" s="462">
        <f>LOG(BJ16+1)</f>
        <v>1.916356452875051</v>
      </c>
      <c r="BL16" s="462">
        <f>SQRT(BJ16+0.5)</f>
        <v>9.0543625662705534</v>
      </c>
      <c r="BM16" s="462">
        <f>ASIN(SQRT(BJ16/100))</f>
        <v>1.1259363574569494</v>
      </c>
      <c r="BN16" s="506">
        <v>21.851851851851851</v>
      </c>
      <c r="BO16" s="462">
        <f>LOG(BN16+1)</f>
        <v>1.3589213998742544</v>
      </c>
      <c r="BP16" s="462">
        <f>SQRT(BN16+0.5)</f>
        <v>4.7277745136429523</v>
      </c>
      <c r="BQ16" s="462">
        <f>ASIN(SQRT(BN16/100))</f>
        <v>0.4864149280277737</v>
      </c>
      <c r="BR16" s="506">
        <v>29.629629629629626</v>
      </c>
      <c r="BS16" s="462">
        <f>LOG(BR16+1)</f>
        <v>1.4861417453935593</v>
      </c>
      <c r="BT16" s="462">
        <f>SQRT(BR16+0.5)</f>
        <v>5.4890463315251425</v>
      </c>
      <c r="BU16" s="462">
        <f>ASIN(SQRT(BR16/100))</f>
        <v>0.57559147161252633</v>
      </c>
      <c r="BV16" s="506">
        <v>20</v>
      </c>
      <c r="BW16" s="462">
        <f>LOG(BV16+1)</f>
        <v>1.3222192947339193</v>
      </c>
      <c r="BX16" s="462">
        <f>SQRT(BV16+0.5)</f>
        <v>4.5276925690687087</v>
      </c>
      <c r="BY16" s="462">
        <f>ASIN(SQRT(BV16/100))</f>
        <v>0.46364760900080609</v>
      </c>
      <c r="BZ16" s="506">
        <v>33.333333333333329</v>
      </c>
      <c r="CA16" s="462">
        <f>LOG(BZ16+1)</f>
        <v>1.5357159699855096</v>
      </c>
      <c r="CB16" s="462">
        <f>SQRT(BZ16+0.5)</f>
        <v>5.8166427888717154</v>
      </c>
      <c r="CC16" s="462">
        <f>ASIN(SQRT(BZ16/100))</f>
        <v>0.61547970867038726</v>
      </c>
      <c r="CD16" s="506">
        <v>2.7777777777777777</v>
      </c>
      <c r="CE16" s="462">
        <f>LOG(CD16+1)</f>
        <v>0.57723640760293027</v>
      </c>
      <c r="CF16" s="462">
        <f>SQRT(CD16+0.5)</f>
        <v>1.8104634152000358</v>
      </c>
      <c r="CG16" s="462">
        <f>ASIN(SQRT(CD16/100))</f>
        <v>0.16744807921968935</v>
      </c>
      <c r="CH16" s="506">
        <v>18.518518518518519</v>
      </c>
      <c r="CI16" s="462">
        <f>LOG(CH16+1)</f>
        <v>1.2904468510535594</v>
      </c>
      <c r="CJ16" s="462">
        <f>SQRT(CH16+0.5)</f>
        <v>4.3610226459534145</v>
      </c>
      <c r="CK16" s="462">
        <f>ASIN(SQRT(CH16/100))</f>
        <v>0.44485996933794714</v>
      </c>
      <c r="CM16" s="589" t="s">
        <v>532</v>
      </c>
      <c r="CN16" s="434"/>
      <c r="CO16" s="434"/>
      <c r="CP16" s="434"/>
      <c r="CQ16" s="434"/>
      <c r="CR16" s="436"/>
      <c r="CS16" s="589" t="s">
        <v>532</v>
      </c>
      <c r="CT16" s="434"/>
      <c r="CU16" s="434"/>
      <c r="CV16" s="434"/>
      <c r="CW16" s="434"/>
      <c r="CX16" s="434"/>
      <c r="CY16" s="436"/>
    </row>
    <row r="17" spans="1:103">
      <c r="A17" s="451">
        <f>'Trial Plans'!AI3</f>
        <v>1</v>
      </c>
      <c r="B17" s="451">
        <f>'Trial Plans'!AJ3</f>
        <v>1</v>
      </c>
      <c r="C17" s="451">
        <f>'Trial Plans'!AK3</f>
        <v>2</v>
      </c>
      <c r="D17" s="451">
        <f>'Trial Plans'!AL3</f>
        <v>2</v>
      </c>
      <c r="E17" s="462"/>
      <c r="F17" s="462"/>
      <c r="G17" s="505">
        <v>50</v>
      </c>
      <c r="H17" s="461">
        <v>50</v>
      </c>
      <c r="I17" s="461">
        <v>0</v>
      </c>
      <c r="J17" s="461">
        <v>80</v>
      </c>
      <c r="K17" s="461">
        <v>80</v>
      </c>
      <c r="L17" s="461">
        <v>80</v>
      </c>
      <c r="M17" s="461">
        <v>0</v>
      </c>
      <c r="N17" s="461">
        <v>0</v>
      </c>
      <c r="O17" s="461">
        <v>0</v>
      </c>
      <c r="P17" s="505">
        <v>100</v>
      </c>
      <c r="Q17" s="461">
        <v>80</v>
      </c>
      <c r="R17" s="461">
        <v>80</v>
      </c>
      <c r="S17" s="461">
        <v>100</v>
      </c>
      <c r="T17" s="461">
        <v>100</v>
      </c>
      <c r="U17" s="461">
        <v>20</v>
      </c>
      <c r="V17" s="461">
        <v>10</v>
      </c>
      <c r="W17" s="461">
        <v>5</v>
      </c>
      <c r="X17" s="461">
        <v>0</v>
      </c>
      <c r="Y17" s="505">
        <v>80</v>
      </c>
      <c r="Z17" s="461">
        <v>100</v>
      </c>
      <c r="AA17" s="461">
        <v>50</v>
      </c>
      <c r="AB17" s="461">
        <v>50</v>
      </c>
      <c r="AC17" s="461">
        <v>20</v>
      </c>
      <c r="AD17" s="461">
        <v>10</v>
      </c>
      <c r="AE17" s="461">
        <v>10</v>
      </c>
      <c r="AF17" s="461">
        <v>30</v>
      </c>
      <c r="AG17" s="461">
        <v>20</v>
      </c>
      <c r="AH17" s="462"/>
      <c r="AI17" s="462">
        <f t="shared" si="0"/>
        <v>5</v>
      </c>
      <c r="AJ17" s="462">
        <f t="shared" si="1"/>
        <v>8</v>
      </c>
      <c r="AK17" s="462">
        <f t="shared" si="2"/>
        <v>9</v>
      </c>
      <c r="AL17" s="462">
        <f>COUNTIF(G17:I17,"&gt;0")</f>
        <v>2</v>
      </c>
      <c r="AM17" s="462">
        <f>COUNTIF(J17:L17,"&gt;0")</f>
        <v>3</v>
      </c>
      <c r="AN17" s="462">
        <f>COUNTIF(M17:O17,"&gt;0")</f>
        <v>0</v>
      </c>
      <c r="AO17" s="462">
        <f>COUNTIF(P17:R17,"&gt;0")</f>
        <v>3</v>
      </c>
      <c r="AP17" s="462">
        <f>COUNTIF(S17:U17,"&gt;0")</f>
        <v>3</v>
      </c>
      <c r="AQ17" s="462">
        <f>COUNTIF(V17:X17,"&gt;0")</f>
        <v>2</v>
      </c>
      <c r="AR17" s="462">
        <f>COUNTIF(Y17:AA17,"&gt;0")</f>
        <v>3</v>
      </c>
      <c r="AS17" s="462">
        <f>COUNTIF(AB17:AD17,"&gt;0")</f>
        <v>3</v>
      </c>
      <c r="AT17" s="462">
        <f>COUNTIF(AE17:AG17,"&gt;0")</f>
        <v>3</v>
      </c>
      <c r="AU17" s="506">
        <f>SUM(G17:AG17)/(3*9)</f>
        <v>44.629629629629626</v>
      </c>
      <c r="AV17" s="506">
        <f>(SUM(AI17:AK17)/27)*100</f>
        <v>81.481481481481481</v>
      </c>
      <c r="AW17" s="506">
        <f>SUM(G17:I17,P17:R17,Y17:AA17)/27</f>
        <v>21.851851851851851</v>
      </c>
      <c r="AX17" s="506">
        <f>(SUM(AL17,AO17,AR17)/27)*100</f>
        <v>29.629629629629626</v>
      </c>
      <c r="AY17" s="506">
        <f>SUM(J17:L17,S17:U17,AB17:AD17)/27</f>
        <v>20</v>
      </c>
      <c r="AZ17" s="506">
        <f>(SUM(AM17,AP17,AS17)/27)*100</f>
        <v>33.333333333333329</v>
      </c>
      <c r="BA17" s="506">
        <f>SUM(M17:O17,V17:X17,AE17:AG17)/27</f>
        <v>2.7777777777777777</v>
      </c>
      <c r="BB17" s="506">
        <f>(SUM(AN17,AQ17,AT17)/27)*100</f>
        <v>18.518518518518519</v>
      </c>
      <c r="BD17" s="462">
        <v>1</v>
      </c>
      <c r="BE17" s="462">
        <v>2</v>
      </c>
      <c r="BF17" s="506">
        <v>67.407407407407405</v>
      </c>
      <c r="BG17" s="462">
        <f t="shared" ref="BG17:BG39" si="3">LOG(BF17+1)</f>
        <v>1.835103131281254</v>
      </c>
      <c r="BH17" s="462">
        <f t="shared" ref="BH17:BH39" si="4">SQRT(BF17+0.5)</f>
        <v>8.2405950881843122</v>
      </c>
      <c r="BI17" s="462">
        <f t="shared" ref="BI17:BI39" si="5">ASIN(SQRT(BF17/100))</f>
        <v>0.96319563396209462</v>
      </c>
      <c r="BJ17" s="506">
        <v>88.888888888888886</v>
      </c>
      <c r="BK17" s="462">
        <f t="shared" ref="BK17:BK39" si="6">LOG(BJ17+1)</f>
        <v>1.9537060121729475</v>
      </c>
      <c r="BL17" s="462">
        <f t="shared" ref="BL17:BL39" si="7">SQRT(BJ17+0.5)</f>
        <v>9.4545697357885565</v>
      </c>
      <c r="BM17" s="462">
        <f t="shared" ref="BM17:BM39" si="8">ASIN(SQRT(BJ17/100))</f>
        <v>1.2309594173407747</v>
      </c>
      <c r="BN17" s="506">
        <v>28.148148148148149</v>
      </c>
      <c r="BO17" s="462">
        <f t="shared" ref="BO17:BO39" si="9">LOG(BN17+1)</f>
        <v>1.4646109682000772</v>
      </c>
      <c r="BP17" s="462">
        <f t="shared" ref="BP17:BP39" si="10">SQRT(BN17+0.5)</f>
        <v>5.3523964864486775</v>
      </c>
      <c r="BQ17" s="462">
        <f t="shared" ref="BQ17:BQ39" si="11">ASIN(SQRT(BN17/100))</f>
        <v>0.55924725900548322</v>
      </c>
      <c r="BR17" s="506">
        <v>33.333333333333329</v>
      </c>
      <c r="BS17" s="462">
        <f t="shared" ref="BS17:BS39" si="12">LOG(BR17+1)</f>
        <v>1.5357159699855096</v>
      </c>
      <c r="BT17" s="462">
        <f t="shared" ref="BT17:BT39" si="13">SQRT(BR17+0.5)</f>
        <v>5.8166427888717154</v>
      </c>
      <c r="BU17" s="462">
        <f t="shared" ref="BU17:BU39" si="14">ASIN(SQRT(BR17/100))</f>
        <v>0.61547970867038726</v>
      </c>
      <c r="BV17" s="506">
        <v>31.111111111111111</v>
      </c>
      <c r="BW17" s="462">
        <f t="shared" ref="BW17:BW39" si="15">LOG(BV17+1)</f>
        <v>1.506655333317223</v>
      </c>
      <c r="BX17" s="462">
        <f t="shared" ref="BX17:BX39" si="16">SQRT(BV17+0.5)</f>
        <v>5.6223759311443331</v>
      </c>
      <c r="BY17" s="462">
        <f t="shared" ref="BY17:BY39" si="17">ASIN(SQRT(BV17/100))</f>
        <v>0.59170064286932178</v>
      </c>
      <c r="BZ17" s="506">
        <v>33.333333333333329</v>
      </c>
      <c r="CA17" s="462">
        <f t="shared" ref="CA17:CA39" si="18">LOG(BZ17+1)</f>
        <v>1.5357159699855096</v>
      </c>
      <c r="CB17" s="462">
        <f t="shared" ref="CB17:CB39" si="19">SQRT(BZ17+0.5)</f>
        <v>5.8166427888717154</v>
      </c>
      <c r="CC17" s="462">
        <f t="shared" ref="CC17:CC39" si="20">ASIN(SQRT(BZ17/100))</f>
        <v>0.61547970867038726</v>
      </c>
      <c r="CD17" s="506">
        <v>8.1481481481481488</v>
      </c>
      <c r="CE17" s="462">
        <f t="shared" ref="CE17:CE39" si="21">LOG(CD17+1)</f>
        <v>0.96133318910067844</v>
      </c>
      <c r="CF17" s="462">
        <f t="shared" ref="CF17:CF39" si="22">SQRT(CD17+0.5)</f>
        <v>2.9407733928591213</v>
      </c>
      <c r="CG17" s="462">
        <f t="shared" ref="CG17:CG39" si="23">ASIN(SQRT(CD17/100))</f>
        <v>0.289475527104534</v>
      </c>
      <c r="CH17" s="506">
        <v>22.222222222222221</v>
      </c>
      <c r="CI17" s="462">
        <f t="shared" ref="CI17:CI39" si="24">LOG(CH17+1)</f>
        <v>1.365903776671729</v>
      </c>
      <c r="CJ17" s="462">
        <f t="shared" ref="CJ17:CJ39" si="25">SQRT(CH17+0.5)</f>
        <v>4.7667832153583642</v>
      </c>
      <c r="CK17" s="462">
        <f t="shared" ref="CK17:CK39" si="26">ASIN(SQRT(CH17/100))</f>
        <v>0.49088267828931137</v>
      </c>
      <c r="CM17" s="448" t="s">
        <v>362</v>
      </c>
      <c r="CN17" s="434"/>
      <c r="CO17" s="434"/>
      <c r="CP17" s="434"/>
      <c r="CQ17" s="434"/>
      <c r="CR17" s="436"/>
      <c r="CS17" s="448" t="s">
        <v>439</v>
      </c>
      <c r="CT17" s="434"/>
      <c r="CU17" s="434"/>
      <c r="CV17" s="434"/>
      <c r="CW17" s="434"/>
      <c r="CX17" s="434"/>
      <c r="CY17" s="436"/>
    </row>
    <row r="18" spans="1:103">
      <c r="A18" s="451">
        <f>'Trial Plans'!AI4</f>
        <v>8</v>
      </c>
      <c r="B18" s="451">
        <f>'Trial Plans'!AJ4</f>
        <v>1</v>
      </c>
      <c r="C18" s="451">
        <f>'Trial Plans'!AK4</f>
        <v>3</v>
      </c>
      <c r="D18" s="451">
        <f>'Trial Plans'!AL4</f>
        <v>3</v>
      </c>
      <c r="E18" s="462"/>
      <c r="F18" s="462"/>
      <c r="G18" s="505">
        <v>0</v>
      </c>
      <c r="H18" s="461">
        <v>0</v>
      </c>
      <c r="I18" s="461">
        <v>0</v>
      </c>
      <c r="J18" s="461">
        <v>0</v>
      </c>
      <c r="K18" s="461">
        <v>0</v>
      </c>
      <c r="L18" s="461">
        <v>0</v>
      </c>
      <c r="M18" s="461">
        <v>0</v>
      </c>
      <c r="N18" s="461">
        <v>0</v>
      </c>
      <c r="O18" s="461">
        <v>0</v>
      </c>
      <c r="P18" s="505">
        <v>0</v>
      </c>
      <c r="Q18" s="461">
        <v>0</v>
      </c>
      <c r="R18" s="461">
        <v>0</v>
      </c>
      <c r="S18" s="461">
        <v>0</v>
      </c>
      <c r="T18" s="461">
        <v>0</v>
      </c>
      <c r="U18" s="461">
        <v>0</v>
      </c>
      <c r="V18" s="461">
        <v>0</v>
      </c>
      <c r="W18" s="461">
        <v>0</v>
      </c>
      <c r="X18" s="461">
        <v>0</v>
      </c>
      <c r="Y18" s="505">
        <v>0</v>
      </c>
      <c r="Z18" s="461">
        <v>0</v>
      </c>
      <c r="AA18" s="461">
        <v>0</v>
      </c>
      <c r="AB18" s="461">
        <v>0</v>
      </c>
      <c r="AC18" s="461">
        <v>0</v>
      </c>
      <c r="AD18" s="461">
        <v>0</v>
      </c>
      <c r="AE18" s="461">
        <v>0</v>
      </c>
      <c r="AF18" s="461">
        <v>0</v>
      </c>
      <c r="AG18" s="461">
        <v>0</v>
      </c>
      <c r="AH18" s="462"/>
      <c r="AI18" s="462">
        <f t="shared" si="0"/>
        <v>0</v>
      </c>
      <c r="AJ18" s="462">
        <f t="shared" si="1"/>
        <v>0</v>
      </c>
      <c r="AK18" s="462">
        <f t="shared" si="2"/>
        <v>0</v>
      </c>
      <c r="AL18" s="462">
        <f t="shared" ref="AL18:AL75" si="27">COUNTIF(G18:I18,"&gt;0")</f>
        <v>0</v>
      </c>
      <c r="AM18" s="462">
        <f t="shared" ref="AM18:AM75" si="28">COUNTIF(J18:L18,"&gt;0")</f>
        <v>0</v>
      </c>
      <c r="AN18" s="462">
        <f t="shared" ref="AN18:AN75" si="29">COUNTIF(M18:O18,"&gt;0")</f>
        <v>0</v>
      </c>
      <c r="AO18" s="462">
        <f t="shared" ref="AO18:AO75" si="30">COUNTIF(P18:R18,"&gt;0")</f>
        <v>0</v>
      </c>
      <c r="AP18" s="462">
        <f t="shared" ref="AP18:AP75" si="31">COUNTIF(S18:U18,"&gt;0")</f>
        <v>0</v>
      </c>
      <c r="AQ18" s="462">
        <f t="shared" ref="AQ18:AQ75" si="32">COUNTIF(V18:X18,"&gt;0")</f>
        <v>0</v>
      </c>
      <c r="AR18" s="462">
        <f t="shared" ref="AR18:AR75" si="33">COUNTIF(Y18:AA18,"&gt;0")</f>
        <v>0</v>
      </c>
      <c r="AS18" s="462">
        <f t="shared" ref="AS18:AS75" si="34">COUNTIF(AB18:AD18,"&gt;0")</f>
        <v>0</v>
      </c>
      <c r="AT18" s="462">
        <f t="shared" ref="AT18:AT75" si="35">COUNTIF(AE18:AG18,"&gt;0")</f>
        <v>0</v>
      </c>
      <c r="AU18" s="506">
        <f t="shared" ref="AU18:AU75" si="36">SUM(G18:AG18)/(3*9)</f>
        <v>0</v>
      </c>
      <c r="AV18" s="506">
        <f t="shared" ref="AV18:AV75" si="37">(SUM(AI18:AK18)/27)*100</f>
        <v>0</v>
      </c>
      <c r="AW18" s="506">
        <f t="shared" ref="AW18:AW75" si="38">SUM(G18:I18,P18:R18,Y18:AA18)/27</f>
        <v>0</v>
      </c>
      <c r="AX18" s="506">
        <f t="shared" ref="AX18:AX75" si="39">(SUM(AL18,AO18,AR18)/27)*100</f>
        <v>0</v>
      </c>
      <c r="AY18" s="506">
        <f t="shared" ref="AY18:AY75" si="40">SUM(J18:L18,S18:U18,AB18:AD18)/27</f>
        <v>0</v>
      </c>
      <c r="AZ18" s="506">
        <f t="shared" ref="AZ18:AZ75" si="41">(SUM(AM18,AP18,AS18)/27)*100</f>
        <v>0</v>
      </c>
      <c r="BA18" s="506">
        <f t="shared" ref="BA18:BA75" si="42">SUM(M18:O18,V18:X18,AE18:AG18)/27</f>
        <v>0</v>
      </c>
      <c r="BB18" s="506">
        <f t="shared" ref="BB18:BB75" si="43">(SUM(AN18,AQ18,AT18)/27)*100</f>
        <v>0</v>
      </c>
      <c r="BD18" s="462">
        <v>1</v>
      </c>
      <c r="BE18" s="462">
        <v>3</v>
      </c>
      <c r="BF18" s="506">
        <v>66.851851851851848</v>
      </c>
      <c r="BG18" s="462">
        <f t="shared" si="3"/>
        <v>1.8315617051728443</v>
      </c>
      <c r="BH18" s="462">
        <f t="shared" si="4"/>
        <v>8.206817400908335</v>
      </c>
      <c r="BI18" s="462">
        <f t="shared" si="5"/>
        <v>0.95728217461106435</v>
      </c>
      <c r="BJ18" s="506">
        <v>96.296296296296291</v>
      </c>
      <c r="BK18" s="462">
        <f t="shared" si="6"/>
        <v>1.9880963086270829</v>
      </c>
      <c r="BL18" s="462">
        <f t="shared" si="7"/>
        <v>9.8385108779884103</v>
      </c>
      <c r="BM18" s="462">
        <f t="shared" si="8"/>
        <v>1.3771380263505697</v>
      </c>
      <c r="BN18" s="506">
        <v>33.333333333333336</v>
      </c>
      <c r="BO18" s="462">
        <f t="shared" si="9"/>
        <v>1.5357159699855099</v>
      </c>
      <c r="BP18" s="462">
        <f t="shared" si="10"/>
        <v>5.8166427888717163</v>
      </c>
      <c r="BQ18" s="462">
        <f t="shared" si="11"/>
        <v>0.61547970867038748</v>
      </c>
      <c r="BR18" s="506">
        <v>33.333333333333329</v>
      </c>
      <c r="BS18" s="462">
        <f t="shared" si="12"/>
        <v>1.5357159699855096</v>
      </c>
      <c r="BT18" s="462">
        <f t="shared" si="13"/>
        <v>5.8166427888717154</v>
      </c>
      <c r="BU18" s="462">
        <f t="shared" si="14"/>
        <v>0.61547970867038726</v>
      </c>
      <c r="BV18" s="506">
        <v>26.666666666666668</v>
      </c>
      <c r="BW18" s="462">
        <f t="shared" si="15"/>
        <v>1.4419568376564116</v>
      </c>
      <c r="BX18" s="462">
        <f t="shared" si="16"/>
        <v>5.2121652570372969</v>
      </c>
      <c r="BY18" s="462">
        <f t="shared" si="17"/>
        <v>0.54263910224965262</v>
      </c>
      <c r="BZ18" s="506">
        <v>33.333333333333329</v>
      </c>
      <c r="CA18" s="462">
        <f t="shared" si="18"/>
        <v>1.5357159699855096</v>
      </c>
      <c r="CB18" s="462">
        <f t="shared" si="19"/>
        <v>5.8166427888717154</v>
      </c>
      <c r="CC18" s="462">
        <f t="shared" si="20"/>
        <v>0.61547970867038726</v>
      </c>
      <c r="CD18" s="506">
        <v>6.8518518518518521</v>
      </c>
      <c r="CE18" s="462">
        <f t="shared" si="21"/>
        <v>0.89497209676976419</v>
      </c>
      <c r="CF18" s="462">
        <f t="shared" si="22"/>
        <v>2.7114298537583177</v>
      </c>
      <c r="CG18" s="462">
        <f t="shared" si="23"/>
        <v>0.26484577328217918</v>
      </c>
      <c r="CH18" s="506">
        <v>29.629629629629626</v>
      </c>
      <c r="CI18" s="462">
        <f t="shared" si="24"/>
        <v>1.4861417453935593</v>
      </c>
      <c r="CJ18" s="462">
        <f t="shared" si="25"/>
        <v>5.4890463315251425</v>
      </c>
      <c r="CK18" s="462">
        <f t="shared" si="26"/>
        <v>0.57559147161252633</v>
      </c>
      <c r="CM18" s="448"/>
      <c r="CN18" s="434"/>
      <c r="CO18" s="434"/>
      <c r="CP18" s="434"/>
      <c r="CQ18" s="434"/>
      <c r="CR18" s="436"/>
      <c r="CS18" s="448"/>
      <c r="CT18" s="434"/>
      <c r="CU18" s="434"/>
      <c r="CV18" s="434"/>
      <c r="CW18" s="434"/>
      <c r="CX18" s="434"/>
      <c r="CY18" s="436"/>
    </row>
    <row r="19" spans="1:103">
      <c r="A19" s="451">
        <f>'Trial Plans'!AI5</f>
        <v>9</v>
      </c>
      <c r="B19" s="451">
        <f>'Trial Plans'!AJ5</f>
        <v>1</v>
      </c>
      <c r="C19" s="451">
        <f>'Trial Plans'!AK5</f>
        <v>4</v>
      </c>
      <c r="D19" s="451">
        <f>'Trial Plans'!AL5</f>
        <v>4</v>
      </c>
      <c r="E19" s="462"/>
      <c r="F19" s="462"/>
      <c r="G19" s="505">
        <v>0</v>
      </c>
      <c r="H19" s="461">
        <v>0</v>
      </c>
      <c r="I19" s="461">
        <v>0</v>
      </c>
      <c r="J19" s="461">
        <v>0</v>
      </c>
      <c r="K19" s="461">
        <v>0</v>
      </c>
      <c r="L19" s="461">
        <v>0</v>
      </c>
      <c r="M19" s="461">
        <v>0</v>
      </c>
      <c r="N19" s="461">
        <v>0</v>
      </c>
      <c r="O19" s="461">
        <v>0</v>
      </c>
      <c r="P19" s="505">
        <v>0</v>
      </c>
      <c r="Q19" s="461">
        <v>0</v>
      </c>
      <c r="R19" s="461">
        <v>0</v>
      </c>
      <c r="S19" s="461">
        <v>0</v>
      </c>
      <c r="T19" s="461">
        <v>0</v>
      </c>
      <c r="U19" s="461">
        <v>0</v>
      </c>
      <c r="V19" s="461">
        <v>0</v>
      </c>
      <c r="W19" s="461">
        <v>0</v>
      </c>
      <c r="X19" s="461">
        <v>0</v>
      </c>
      <c r="Y19" s="505">
        <v>0</v>
      </c>
      <c r="Z19" s="461">
        <v>0</v>
      </c>
      <c r="AA19" s="461">
        <v>0</v>
      </c>
      <c r="AB19" s="461">
        <v>0</v>
      </c>
      <c r="AC19" s="461">
        <v>0</v>
      </c>
      <c r="AD19" s="461">
        <v>0</v>
      </c>
      <c r="AE19" s="461">
        <v>0</v>
      </c>
      <c r="AF19" s="461">
        <v>0</v>
      </c>
      <c r="AG19" s="461">
        <v>0</v>
      </c>
      <c r="AH19" s="462"/>
      <c r="AI19" s="462">
        <f t="shared" si="0"/>
        <v>0</v>
      </c>
      <c r="AJ19" s="462">
        <f t="shared" si="1"/>
        <v>0</v>
      </c>
      <c r="AK19" s="462">
        <f t="shared" si="2"/>
        <v>0</v>
      </c>
      <c r="AL19" s="462">
        <f t="shared" si="27"/>
        <v>0</v>
      </c>
      <c r="AM19" s="462">
        <f t="shared" si="28"/>
        <v>0</v>
      </c>
      <c r="AN19" s="462">
        <f t="shared" si="29"/>
        <v>0</v>
      </c>
      <c r="AO19" s="462">
        <f t="shared" si="30"/>
        <v>0</v>
      </c>
      <c r="AP19" s="462">
        <f t="shared" si="31"/>
        <v>0</v>
      </c>
      <c r="AQ19" s="462">
        <f t="shared" si="32"/>
        <v>0</v>
      </c>
      <c r="AR19" s="462">
        <f t="shared" si="33"/>
        <v>0</v>
      </c>
      <c r="AS19" s="462">
        <f t="shared" si="34"/>
        <v>0</v>
      </c>
      <c r="AT19" s="462">
        <f t="shared" si="35"/>
        <v>0</v>
      </c>
      <c r="AU19" s="506">
        <f t="shared" si="36"/>
        <v>0</v>
      </c>
      <c r="AV19" s="506">
        <f t="shared" si="37"/>
        <v>0</v>
      </c>
      <c r="AW19" s="506">
        <f t="shared" si="38"/>
        <v>0</v>
      </c>
      <c r="AX19" s="506">
        <f t="shared" si="39"/>
        <v>0</v>
      </c>
      <c r="AY19" s="506">
        <f t="shared" si="40"/>
        <v>0</v>
      </c>
      <c r="AZ19" s="506">
        <f t="shared" si="41"/>
        <v>0</v>
      </c>
      <c r="BA19" s="506">
        <f t="shared" si="42"/>
        <v>0</v>
      </c>
      <c r="BB19" s="506">
        <f t="shared" si="43"/>
        <v>0</v>
      </c>
      <c r="BD19" s="462">
        <v>1</v>
      </c>
      <c r="BE19" s="462">
        <v>4</v>
      </c>
      <c r="BF19" s="506">
        <v>56.666666666666664</v>
      </c>
      <c r="BG19" s="462">
        <f t="shared" si="3"/>
        <v>1.7609248484091329</v>
      </c>
      <c r="BH19" s="462">
        <f t="shared" si="4"/>
        <v>7.5608641481425032</v>
      </c>
      <c r="BI19" s="462">
        <f t="shared" si="5"/>
        <v>0.85226395810241906</v>
      </c>
      <c r="BJ19" s="506">
        <v>85.18518518518519</v>
      </c>
      <c r="BK19" s="462">
        <f t="shared" si="6"/>
        <v>1.9354326191277427</v>
      </c>
      <c r="BL19" s="462">
        <f t="shared" si="7"/>
        <v>9.2566292561161365</v>
      </c>
      <c r="BM19" s="462">
        <f t="shared" si="8"/>
        <v>1.1756966595085072</v>
      </c>
      <c r="BN19" s="506">
        <v>31.481481481481481</v>
      </c>
      <c r="BO19" s="462">
        <f t="shared" si="9"/>
        <v>1.5116358292070533</v>
      </c>
      <c r="BP19" s="462">
        <f t="shared" si="10"/>
        <v>5.6552171913624578</v>
      </c>
      <c r="BQ19" s="462">
        <f t="shared" si="11"/>
        <v>0.59569430583358574</v>
      </c>
      <c r="BR19" s="506">
        <v>33.333333333333329</v>
      </c>
      <c r="BS19" s="462">
        <f t="shared" si="12"/>
        <v>1.5357159699855096</v>
      </c>
      <c r="BT19" s="462">
        <f t="shared" si="13"/>
        <v>5.8166427888717154</v>
      </c>
      <c r="BU19" s="462">
        <f t="shared" si="14"/>
        <v>0.61547970867038726</v>
      </c>
      <c r="BV19" s="506">
        <v>21.111111111111111</v>
      </c>
      <c r="BW19" s="462">
        <f t="shared" si="15"/>
        <v>1.3446105669703818</v>
      </c>
      <c r="BX19" s="462">
        <f t="shared" si="16"/>
        <v>4.6487752269937843</v>
      </c>
      <c r="BY19" s="462">
        <f t="shared" si="17"/>
        <v>0.47739646609440883</v>
      </c>
      <c r="BZ19" s="506">
        <v>33.333333333333329</v>
      </c>
      <c r="CA19" s="462">
        <f t="shared" si="18"/>
        <v>1.5357159699855096</v>
      </c>
      <c r="CB19" s="462">
        <f t="shared" si="19"/>
        <v>5.8166427888717154</v>
      </c>
      <c r="CC19" s="462">
        <f t="shared" si="20"/>
        <v>0.61547970867038726</v>
      </c>
      <c r="CD19" s="506">
        <v>4.0740740740740744</v>
      </c>
      <c r="CE19" s="462">
        <f t="shared" si="21"/>
        <v>0.70535680299741943</v>
      </c>
      <c r="CF19" s="462">
        <f t="shared" si="22"/>
        <v>2.1387085061022399</v>
      </c>
      <c r="CG19" s="462">
        <f t="shared" si="23"/>
        <v>0.20323965159193055</v>
      </c>
      <c r="CH19" s="506">
        <v>18.518518518518519</v>
      </c>
      <c r="CI19" s="462">
        <f t="shared" si="24"/>
        <v>1.2904468510535594</v>
      </c>
      <c r="CJ19" s="462">
        <f t="shared" si="25"/>
        <v>4.3610226459534145</v>
      </c>
      <c r="CK19" s="462">
        <f t="shared" si="26"/>
        <v>0.44485996933794714</v>
      </c>
      <c r="CM19" s="448" t="s">
        <v>363</v>
      </c>
      <c r="CN19" s="434"/>
      <c r="CO19" s="434"/>
      <c r="CP19" s="434"/>
      <c r="CQ19" s="434"/>
      <c r="CR19" s="436"/>
      <c r="CS19" s="448" t="s">
        <v>244</v>
      </c>
      <c r="CT19" s="434" t="s">
        <v>540</v>
      </c>
      <c r="CU19" s="434" t="s">
        <v>541</v>
      </c>
      <c r="CV19" s="434" t="s">
        <v>542</v>
      </c>
      <c r="CW19" s="434"/>
      <c r="CX19" s="434"/>
      <c r="CY19" s="436"/>
    </row>
    <row r="20" spans="1:103">
      <c r="A20" s="451" t="str">
        <f>'Trial Plans'!AI6</f>
        <v>x</v>
      </c>
      <c r="B20" s="451">
        <f>'Trial Plans'!AJ6</f>
        <v>1</v>
      </c>
      <c r="C20" s="451">
        <f>'Trial Plans'!AK6</f>
        <v>5</v>
      </c>
      <c r="D20" s="451">
        <f>'Trial Plans'!AL6</f>
        <v>5</v>
      </c>
      <c r="E20" s="462"/>
      <c r="F20" s="462"/>
      <c r="G20" s="505">
        <v>0</v>
      </c>
      <c r="H20" s="461">
        <v>0</v>
      </c>
      <c r="I20" s="461">
        <v>0</v>
      </c>
      <c r="J20" s="461">
        <v>0</v>
      </c>
      <c r="K20" s="461">
        <v>0</v>
      </c>
      <c r="L20" s="461">
        <v>0</v>
      </c>
      <c r="M20" s="461">
        <v>0</v>
      </c>
      <c r="N20" s="461">
        <v>0</v>
      </c>
      <c r="O20" s="461">
        <v>0</v>
      </c>
      <c r="P20" s="505">
        <v>0</v>
      </c>
      <c r="Q20" s="461">
        <v>0</v>
      </c>
      <c r="R20" s="461">
        <v>0</v>
      </c>
      <c r="S20" s="461">
        <v>0</v>
      </c>
      <c r="T20" s="461">
        <v>0</v>
      </c>
      <c r="U20" s="461">
        <v>0</v>
      </c>
      <c r="V20" s="461">
        <v>0</v>
      </c>
      <c r="W20" s="461">
        <v>0</v>
      </c>
      <c r="X20" s="461">
        <v>0</v>
      </c>
      <c r="Y20" s="505">
        <v>0</v>
      </c>
      <c r="Z20" s="461">
        <v>0</v>
      </c>
      <c r="AA20" s="461">
        <v>0</v>
      </c>
      <c r="AB20" s="461">
        <v>0</v>
      </c>
      <c r="AC20" s="461">
        <v>0</v>
      </c>
      <c r="AD20" s="461">
        <v>0</v>
      </c>
      <c r="AE20" s="461">
        <v>0</v>
      </c>
      <c r="AF20" s="461">
        <v>0</v>
      </c>
      <c r="AG20" s="461">
        <v>0</v>
      </c>
      <c r="AH20" s="462"/>
      <c r="AI20" s="462">
        <f t="shared" si="0"/>
        <v>0</v>
      </c>
      <c r="AJ20" s="462">
        <f t="shared" si="1"/>
        <v>0</v>
      </c>
      <c r="AK20" s="462">
        <f t="shared" si="2"/>
        <v>0</v>
      </c>
      <c r="AL20" s="462">
        <f t="shared" si="27"/>
        <v>0</v>
      </c>
      <c r="AM20" s="462">
        <f t="shared" si="28"/>
        <v>0</v>
      </c>
      <c r="AN20" s="462">
        <f t="shared" si="29"/>
        <v>0</v>
      </c>
      <c r="AO20" s="462">
        <f t="shared" si="30"/>
        <v>0</v>
      </c>
      <c r="AP20" s="462">
        <f t="shared" si="31"/>
        <v>0</v>
      </c>
      <c r="AQ20" s="462">
        <f t="shared" si="32"/>
        <v>0</v>
      </c>
      <c r="AR20" s="462">
        <f t="shared" si="33"/>
        <v>0</v>
      </c>
      <c r="AS20" s="462">
        <f t="shared" si="34"/>
        <v>0</v>
      </c>
      <c r="AT20" s="462">
        <f t="shared" si="35"/>
        <v>0</v>
      </c>
      <c r="AU20" s="506">
        <f t="shared" si="36"/>
        <v>0</v>
      </c>
      <c r="AV20" s="506">
        <f t="shared" si="37"/>
        <v>0</v>
      </c>
      <c r="AW20" s="506">
        <f t="shared" si="38"/>
        <v>0</v>
      </c>
      <c r="AX20" s="506">
        <f t="shared" si="39"/>
        <v>0</v>
      </c>
      <c r="AY20" s="506">
        <f t="shared" si="40"/>
        <v>0</v>
      </c>
      <c r="AZ20" s="506">
        <f t="shared" si="41"/>
        <v>0</v>
      </c>
      <c r="BA20" s="506">
        <f t="shared" si="42"/>
        <v>0</v>
      </c>
      <c r="BB20" s="506">
        <f t="shared" si="43"/>
        <v>0</v>
      </c>
      <c r="BD20" s="462">
        <v>2</v>
      </c>
      <c r="BE20" s="462">
        <v>1</v>
      </c>
      <c r="BF20" s="506">
        <v>17.481481481481481</v>
      </c>
      <c r="BG20" s="462">
        <f t="shared" si="3"/>
        <v>1.2667367814644026</v>
      </c>
      <c r="BH20" s="462">
        <f t="shared" si="4"/>
        <v>4.2404576971691963</v>
      </c>
      <c r="BI20" s="462">
        <f t="shared" si="5"/>
        <v>0.4313622083986845</v>
      </c>
      <c r="BJ20" s="506">
        <v>70.370370370370367</v>
      </c>
      <c r="BK20" s="462">
        <f t="shared" si="6"/>
        <v>1.8535179504964656</v>
      </c>
      <c r="BL20" s="462">
        <f t="shared" si="7"/>
        <v>8.4184541556256249</v>
      </c>
      <c r="BM20" s="462">
        <f t="shared" si="8"/>
        <v>0.99520485518237034</v>
      </c>
      <c r="BN20" s="506">
        <v>10.74074074074074</v>
      </c>
      <c r="BO20" s="462">
        <f t="shared" si="9"/>
        <v>1.0696954980587641</v>
      </c>
      <c r="BP20" s="462">
        <f t="shared" si="10"/>
        <v>3.3527213932476911</v>
      </c>
      <c r="BQ20" s="462">
        <f t="shared" si="11"/>
        <v>0.33390060710909941</v>
      </c>
      <c r="BR20" s="506">
        <v>33.333333333333329</v>
      </c>
      <c r="BS20" s="462">
        <f t="shared" si="12"/>
        <v>1.5357159699855096</v>
      </c>
      <c r="BT20" s="462">
        <f t="shared" si="13"/>
        <v>5.8166427888717154</v>
      </c>
      <c r="BU20" s="462">
        <f t="shared" si="14"/>
        <v>0.61547970867038726</v>
      </c>
      <c r="BV20" s="506">
        <v>6.2962962962962967</v>
      </c>
      <c r="BW20" s="462">
        <f t="shared" si="15"/>
        <v>0.86310246200260565</v>
      </c>
      <c r="BX20" s="462">
        <f t="shared" si="16"/>
        <v>2.6069707125889039</v>
      </c>
      <c r="BY20" s="462">
        <f t="shared" si="17"/>
        <v>0.25363490074314082</v>
      </c>
      <c r="BZ20" s="506">
        <v>25.925925925925924</v>
      </c>
      <c r="CA20" s="462">
        <f t="shared" si="18"/>
        <v>1.4301706467000506</v>
      </c>
      <c r="CB20" s="462">
        <f t="shared" si="19"/>
        <v>5.1406153256128713</v>
      </c>
      <c r="CC20" s="462">
        <f t="shared" si="20"/>
        <v>0.53422604456791434</v>
      </c>
      <c r="CD20" s="506">
        <v>0.44444444444444442</v>
      </c>
      <c r="CE20" s="462">
        <f t="shared" si="21"/>
        <v>0.15970084286751188</v>
      </c>
      <c r="CF20" s="462">
        <f t="shared" si="22"/>
        <v>0.97182531580755005</v>
      </c>
      <c r="CG20" s="462">
        <f t="shared" si="23"/>
        <v>6.6716148410225259E-2</v>
      </c>
      <c r="CH20" s="506">
        <v>11.111111111111111</v>
      </c>
      <c r="CI20" s="462">
        <f t="shared" si="24"/>
        <v>1.0831839885012988</v>
      </c>
      <c r="CJ20" s="462">
        <f t="shared" si="25"/>
        <v>3.4075080500434787</v>
      </c>
      <c r="CK20" s="462">
        <f t="shared" si="26"/>
        <v>0.33983690945412193</v>
      </c>
      <c r="CM20" s="448" t="s">
        <v>364</v>
      </c>
      <c r="CN20" s="434"/>
      <c r="CO20" s="434"/>
      <c r="CP20" s="434"/>
      <c r="CQ20" s="434"/>
      <c r="CR20" s="436"/>
      <c r="CS20" s="448">
        <v>1</v>
      </c>
      <c r="CT20" s="434">
        <v>1.7717000000000001</v>
      </c>
      <c r="CU20" s="434" t="s">
        <v>543</v>
      </c>
      <c r="CV20" s="590">
        <f>(10^CT20)-1</f>
        <v>58.115313898082761</v>
      </c>
      <c r="CW20" s="434" t="str">
        <f>LOWER(CU20)</f>
        <v>a</v>
      </c>
      <c r="CX20" s="434"/>
      <c r="CY20" s="436"/>
    </row>
    <row r="21" spans="1:103">
      <c r="A21" s="451">
        <f>'Trial Plans'!AI7</f>
        <v>4</v>
      </c>
      <c r="B21" s="451">
        <f>'Trial Plans'!AJ7</f>
        <v>1</v>
      </c>
      <c r="C21" s="451">
        <f>'Trial Plans'!AK7</f>
        <v>6</v>
      </c>
      <c r="D21" s="451">
        <f>'Trial Plans'!AL7</f>
        <v>6</v>
      </c>
      <c r="E21" s="462"/>
      <c r="F21" s="462"/>
      <c r="G21" s="505">
        <v>0</v>
      </c>
      <c r="H21" s="461">
        <v>0</v>
      </c>
      <c r="I21" s="461">
        <v>0</v>
      </c>
      <c r="J21" s="461">
        <v>0</v>
      </c>
      <c r="K21" s="461">
        <v>0</v>
      </c>
      <c r="L21" s="461">
        <v>0</v>
      </c>
      <c r="M21" s="461">
        <v>0</v>
      </c>
      <c r="N21" s="461">
        <v>0</v>
      </c>
      <c r="O21" s="461">
        <v>0</v>
      </c>
      <c r="P21" s="505">
        <v>0</v>
      </c>
      <c r="Q21" s="461">
        <v>0</v>
      </c>
      <c r="R21" s="461">
        <v>0</v>
      </c>
      <c r="S21" s="461">
        <v>0</v>
      </c>
      <c r="T21" s="461">
        <v>0</v>
      </c>
      <c r="U21" s="461">
        <v>0</v>
      </c>
      <c r="V21" s="461">
        <v>0</v>
      </c>
      <c r="W21" s="461">
        <v>0</v>
      </c>
      <c r="X21" s="461">
        <v>0</v>
      </c>
      <c r="Y21" s="505">
        <v>0</v>
      </c>
      <c r="Z21" s="461">
        <v>0</v>
      </c>
      <c r="AA21" s="461">
        <v>0</v>
      </c>
      <c r="AB21" s="461">
        <v>0</v>
      </c>
      <c r="AC21" s="461">
        <v>0</v>
      </c>
      <c r="AD21" s="461">
        <v>0</v>
      </c>
      <c r="AE21" s="461">
        <v>0</v>
      </c>
      <c r="AF21" s="461">
        <v>0</v>
      </c>
      <c r="AG21" s="461">
        <v>0</v>
      </c>
      <c r="AH21" s="462"/>
      <c r="AI21" s="462">
        <f t="shared" si="0"/>
        <v>0</v>
      </c>
      <c r="AJ21" s="462">
        <f t="shared" si="1"/>
        <v>0</v>
      </c>
      <c r="AK21" s="462">
        <f t="shared" si="2"/>
        <v>0</v>
      </c>
      <c r="AL21" s="462">
        <f t="shared" si="27"/>
        <v>0</v>
      </c>
      <c r="AM21" s="462">
        <f t="shared" si="28"/>
        <v>0</v>
      </c>
      <c r="AN21" s="462">
        <f t="shared" si="29"/>
        <v>0</v>
      </c>
      <c r="AO21" s="462">
        <f t="shared" si="30"/>
        <v>0</v>
      </c>
      <c r="AP21" s="462">
        <f t="shared" si="31"/>
        <v>0</v>
      </c>
      <c r="AQ21" s="462">
        <f t="shared" si="32"/>
        <v>0</v>
      </c>
      <c r="AR21" s="462">
        <f t="shared" si="33"/>
        <v>0</v>
      </c>
      <c r="AS21" s="462">
        <f t="shared" si="34"/>
        <v>0</v>
      </c>
      <c r="AT21" s="462">
        <f t="shared" si="35"/>
        <v>0</v>
      </c>
      <c r="AU21" s="506">
        <f t="shared" si="36"/>
        <v>0</v>
      </c>
      <c r="AV21" s="506">
        <f t="shared" si="37"/>
        <v>0</v>
      </c>
      <c r="AW21" s="506">
        <f t="shared" si="38"/>
        <v>0</v>
      </c>
      <c r="AX21" s="506">
        <f t="shared" si="39"/>
        <v>0</v>
      </c>
      <c r="AY21" s="506">
        <f t="shared" si="40"/>
        <v>0</v>
      </c>
      <c r="AZ21" s="506">
        <f t="shared" si="41"/>
        <v>0</v>
      </c>
      <c r="BA21" s="506">
        <f t="shared" si="42"/>
        <v>0</v>
      </c>
      <c r="BB21" s="506">
        <f t="shared" si="43"/>
        <v>0</v>
      </c>
      <c r="BD21" s="462">
        <v>2</v>
      </c>
      <c r="BE21" s="462">
        <v>2</v>
      </c>
      <c r="BF21" s="506">
        <v>56.666666666666664</v>
      </c>
      <c r="BG21" s="462">
        <f t="shared" si="3"/>
        <v>1.7609248484091329</v>
      </c>
      <c r="BH21" s="462">
        <f t="shared" si="4"/>
        <v>7.5608641481425032</v>
      </c>
      <c r="BI21" s="462">
        <f t="shared" si="5"/>
        <v>0.85226395810241906</v>
      </c>
      <c r="BJ21" s="506">
        <v>66.666666666666657</v>
      </c>
      <c r="BK21" s="462">
        <f t="shared" si="6"/>
        <v>1.8303747831935504</v>
      </c>
      <c r="BL21" s="462">
        <f t="shared" si="7"/>
        <v>8.1955272354294966</v>
      </c>
      <c r="BM21" s="462">
        <f t="shared" si="8"/>
        <v>0.95531661812450919</v>
      </c>
      <c r="BN21" s="506">
        <v>33.333333333333336</v>
      </c>
      <c r="BO21" s="462">
        <f t="shared" si="9"/>
        <v>1.5357159699855099</v>
      </c>
      <c r="BP21" s="462">
        <f t="shared" si="10"/>
        <v>5.8166427888717163</v>
      </c>
      <c r="BQ21" s="462">
        <f t="shared" si="11"/>
        <v>0.61547970867038748</v>
      </c>
      <c r="BR21" s="506">
        <v>33.333333333333329</v>
      </c>
      <c r="BS21" s="462">
        <f t="shared" si="12"/>
        <v>1.5357159699855096</v>
      </c>
      <c r="BT21" s="462">
        <f t="shared" si="13"/>
        <v>5.8166427888717154</v>
      </c>
      <c r="BU21" s="462">
        <f t="shared" si="14"/>
        <v>0.61547970867038726</v>
      </c>
      <c r="BV21" s="506">
        <v>22.592592592592592</v>
      </c>
      <c r="BW21" s="462">
        <f t="shared" si="15"/>
        <v>1.3727756681763632</v>
      </c>
      <c r="BX21" s="462">
        <f t="shared" si="16"/>
        <v>4.8054752722902023</v>
      </c>
      <c r="BY21" s="462">
        <f t="shared" si="17"/>
        <v>0.4953239117858631</v>
      </c>
      <c r="BZ21" s="506">
        <v>29.629629629629626</v>
      </c>
      <c r="CA21" s="462">
        <f t="shared" si="18"/>
        <v>1.4861417453935593</v>
      </c>
      <c r="CB21" s="462">
        <f t="shared" si="19"/>
        <v>5.4890463315251425</v>
      </c>
      <c r="CC21" s="462">
        <f t="shared" si="20"/>
        <v>0.57559147161252633</v>
      </c>
      <c r="CD21" s="506">
        <v>0.7407407407407407</v>
      </c>
      <c r="CE21" s="462">
        <f t="shared" si="21"/>
        <v>0.24073409377673013</v>
      </c>
      <c r="CF21" s="462">
        <f t="shared" si="22"/>
        <v>1.11388542532019</v>
      </c>
      <c r="CG21" s="462">
        <f t="shared" si="23"/>
        <v>8.6172907021382278E-2</v>
      </c>
      <c r="CH21" s="506">
        <v>3.7037037037037033</v>
      </c>
      <c r="CI21" s="462">
        <f t="shared" si="24"/>
        <v>0.67243995679696955</v>
      </c>
      <c r="CJ21" s="462">
        <f t="shared" si="25"/>
        <v>2.050293565249548</v>
      </c>
      <c r="CK21" s="462">
        <f t="shared" si="26"/>
        <v>0.19365830044432666</v>
      </c>
      <c r="CM21" s="448" t="s">
        <v>365</v>
      </c>
      <c r="CN21" s="434"/>
      <c r="CO21" s="434"/>
      <c r="CP21" s="434"/>
      <c r="CQ21" s="434"/>
      <c r="CR21" s="436"/>
      <c r="CS21" s="448">
        <v>2</v>
      </c>
      <c r="CT21" s="434">
        <v>1.4741</v>
      </c>
      <c r="CU21" s="434" t="s">
        <v>544</v>
      </c>
      <c r="CV21" s="590">
        <f t="shared" ref="CV21:CV25" si="44">(10^CT21)-1</f>
        <v>28.792023371471689</v>
      </c>
      <c r="CW21" s="434" t="str">
        <f t="shared" ref="CW21:CW25" si="45">LOWER(CU21)</f>
        <v>b</v>
      </c>
      <c r="CX21" s="434"/>
      <c r="CY21" s="436"/>
    </row>
    <row r="22" spans="1:103">
      <c r="A22" s="451">
        <f>'Trial Plans'!AI8</f>
        <v>7</v>
      </c>
      <c r="B22" s="451">
        <f>'Trial Plans'!AJ8</f>
        <v>1</v>
      </c>
      <c r="C22" s="451">
        <f>'Trial Plans'!AK8</f>
        <v>7</v>
      </c>
      <c r="D22" s="451">
        <f>'Trial Plans'!AL8</f>
        <v>7</v>
      </c>
      <c r="E22" s="462"/>
      <c r="F22" s="462"/>
      <c r="G22" s="505">
        <v>0</v>
      </c>
      <c r="H22" s="461">
        <v>0</v>
      </c>
      <c r="I22" s="461">
        <v>0</v>
      </c>
      <c r="J22" s="461">
        <v>0</v>
      </c>
      <c r="K22" s="461">
        <v>0</v>
      </c>
      <c r="L22" s="461">
        <v>0</v>
      </c>
      <c r="M22" s="461">
        <v>0</v>
      </c>
      <c r="N22" s="461">
        <v>0</v>
      </c>
      <c r="O22" s="461">
        <v>0</v>
      </c>
      <c r="P22" s="505">
        <v>0</v>
      </c>
      <c r="Q22" s="461">
        <v>0</v>
      </c>
      <c r="R22" s="461">
        <v>0</v>
      </c>
      <c r="S22" s="461">
        <v>0</v>
      </c>
      <c r="T22" s="461">
        <v>0</v>
      </c>
      <c r="U22" s="461">
        <v>0</v>
      </c>
      <c r="V22" s="461">
        <v>0</v>
      </c>
      <c r="W22" s="461">
        <v>0</v>
      </c>
      <c r="X22" s="461">
        <v>0</v>
      </c>
      <c r="Y22" s="505">
        <v>0</v>
      </c>
      <c r="Z22" s="461">
        <v>0</v>
      </c>
      <c r="AA22" s="461">
        <v>0</v>
      </c>
      <c r="AB22" s="461">
        <v>0</v>
      </c>
      <c r="AC22" s="461">
        <v>0</v>
      </c>
      <c r="AD22" s="461">
        <v>0</v>
      </c>
      <c r="AE22" s="461">
        <v>0</v>
      </c>
      <c r="AF22" s="461">
        <v>0</v>
      </c>
      <c r="AG22" s="461">
        <v>0</v>
      </c>
      <c r="AH22" s="462"/>
      <c r="AI22" s="462">
        <f t="shared" si="0"/>
        <v>0</v>
      </c>
      <c r="AJ22" s="462">
        <f t="shared" si="1"/>
        <v>0</v>
      </c>
      <c r="AK22" s="462">
        <f t="shared" si="2"/>
        <v>0</v>
      </c>
      <c r="AL22" s="462">
        <f t="shared" si="27"/>
        <v>0</v>
      </c>
      <c r="AM22" s="462">
        <f t="shared" si="28"/>
        <v>0</v>
      </c>
      <c r="AN22" s="462">
        <f t="shared" si="29"/>
        <v>0</v>
      </c>
      <c r="AO22" s="462">
        <f t="shared" si="30"/>
        <v>0</v>
      </c>
      <c r="AP22" s="462">
        <f t="shared" si="31"/>
        <v>0</v>
      </c>
      <c r="AQ22" s="462">
        <f t="shared" si="32"/>
        <v>0</v>
      </c>
      <c r="AR22" s="462">
        <f t="shared" si="33"/>
        <v>0</v>
      </c>
      <c r="AS22" s="462">
        <f t="shared" si="34"/>
        <v>0</v>
      </c>
      <c r="AT22" s="462">
        <f t="shared" si="35"/>
        <v>0</v>
      </c>
      <c r="AU22" s="506">
        <f t="shared" si="36"/>
        <v>0</v>
      </c>
      <c r="AV22" s="506">
        <f t="shared" si="37"/>
        <v>0</v>
      </c>
      <c r="AW22" s="506">
        <f t="shared" si="38"/>
        <v>0</v>
      </c>
      <c r="AX22" s="506">
        <f t="shared" si="39"/>
        <v>0</v>
      </c>
      <c r="AY22" s="506">
        <f t="shared" si="40"/>
        <v>0</v>
      </c>
      <c r="AZ22" s="506">
        <f t="shared" si="41"/>
        <v>0</v>
      </c>
      <c r="BA22" s="506">
        <f t="shared" si="42"/>
        <v>0</v>
      </c>
      <c r="BB22" s="506">
        <f t="shared" si="43"/>
        <v>0</v>
      </c>
      <c r="BD22" s="462">
        <v>2</v>
      </c>
      <c r="BE22" s="462">
        <v>3</v>
      </c>
      <c r="BF22" s="506">
        <v>42.962962962962962</v>
      </c>
      <c r="BG22" s="462">
        <f t="shared" si="3"/>
        <v>1.643086954795604</v>
      </c>
      <c r="BH22" s="462">
        <f t="shared" si="4"/>
        <v>6.5926446106978167</v>
      </c>
      <c r="BI22" s="462">
        <f t="shared" si="5"/>
        <v>0.71479338198012943</v>
      </c>
      <c r="BJ22" s="506">
        <v>66.666666666666657</v>
      </c>
      <c r="BK22" s="462">
        <f t="shared" si="6"/>
        <v>1.8303747831935504</v>
      </c>
      <c r="BL22" s="462">
        <f t="shared" si="7"/>
        <v>8.1955272354294966</v>
      </c>
      <c r="BM22" s="462">
        <f t="shared" si="8"/>
        <v>0.95531661812450919</v>
      </c>
      <c r="BN22" s="506">
        <v>25.555555555555557</v>
      </c>
      <c r="BO22" s="462">
        <f t="shared" si="9"/>
        <v>1.4241553915088128</v>
      </c>
      <c r="BP22" s="462">
        <f t="shared" si="10"/>
        <v>5.1044642770378514</v>
      </c>
      <c r="BQ22" s="462">
        <f t="shared" si="11"/>
        <v>0.52999036681752143</v>
      </c>
      <c r="BR22" s="506">
        <v>33.333333333333329</v>
      </c>
      <c r="BS22" s="462">
        <f t="shared" si="12"/>
        <v>1.5357159699855096</v>
      </c>
      <c r="BT22" s="462">
        <f t="shared" si="13"/>
        <v>5.8166427888717154</v>
      </c>
      <c r="BU22" s="462">
        <f t="shared" si="14"/>
        <v>0.61547970867038726</v>
      </c>
      <c r="BV22" s="506">
        <v>17.037037037037038</v>
      </c>
      <c r="BW22" s="462">
        <f t="shared" si="15"/>
        <v>1.2561651970556471</v>
      </c>
      <c r="BX22" s="462">
        <f t="shared" si="16"/>
        <v>4.1877245655650563</v>
      </c>
      <c r="BY22" s="462">
        <f t="shared" si="17"/>
        <v>0.42548156495639661</v>
      </c>
      <c r="BZ22" s="506">
        <v>29.629629629629626</v>
      </c>
      <c r="CA22" s="462">
        <f t="shared" si="18"/>
        <v>1.4861417453935593</v>
      </c>
      <c r="CB22" s="462">
        <f t="shared" si="19"/>
        <v>5.4890463315251425</v>
      </c>
      <c r="CC22" s="462">
        <f t="shared" si="20"/>
        <v>0.57559147161252633</v>
      </c>
      <c r="CD22" s="506">
        <v>0.37037037037037035</v>
      </c>
      <c r="CE22" s="462">
        <f t="shared" si="21"/>
        <v>0.13683795990800765</v>
      </c>
      <c r="CF22" s="462">
        <f t="shared" si="22"/>
        <v>0.93293642354148143</v>
      </c>
      <c r="CG22" s="462">
        <f t="shared" si="23"/>
        <v>6.0895691399478188E-2</v>
      </c>
      <c r="CH22" s="506">
        <v>3.7037037037037033</v>
      </c>
      <c r="CI22" s="462">
        <f t="shared" si="24"/>
        <v>0.67243995679696955</v>
      </c>
      <c r="CJ22" s="462">
        <f t="shared" si="25"/>
        <v>2.050293565249548</v>
      </c>
      <c r="CK22" s="462">
        <f t="shared" si="26"/>
        <v>0.19365830044432666</v>
      </c>
      <c r="CM22" s="448" t="s">
        <v>366</v>
      </c>
      <c r="CN22" s="434"/>
      <c r="CO22" s="434"/>
      <c r="CP22" s="434"/>
      <c r="CQ22" s="434"/>
      <c r="CR22" s="436"/>
      <c r="CS22" s="448">
        <v>3</v>
      </c>
      <c r="CT22" s="434">
        <v>8.0500000000000002E-2</v>
      </c>
      <c r="CU22" s="434" t="s">
        <v>545</v>
      </c>
      <c r="CV22" s="590">
        <f t="shared" si="44"/>
        <v>0.20364938979121394</v>
      </c>
      <c r="CW22" s="434" t="str">
        <f t="shared" si="45"/>
        <v>d</v>
      </c>
      <c r="CX22" s="434"/>
      <c r="CY22" s="436"/>
    </row>
    <row r="23" spans="1:103">
      <c r="A23" s="451" t="str">
        <f>'Trial Plans'!AI9</f>
        <v>x</v>
      </c>
      <c r="B23" s="451">
        <f>'Trial Plans'!AJ9</f>
        <v>1</v>
      </c>
      <c r="C23" s="451">
        <f>'Trial Plans'!AK9</f>
        <v>8</v>
      </c>
      <c r="D23" s="451">
        <f>'Trial Plans'!AL9</f>
        <v>8</v>
      </c>
      <c r="E23" s="462"/>
      <c r="F23" s="462"/>
      <c r="G23" s="505">
        <v>0</v>
      </c>
      <c r="H23" s="461">
        <v>0</v>
      </c>
      <c r="I23" s="461">
        <v>0</v>
      </c>
      <c r="J23" s="461">
        <v>0</v>
      </c>
      <c r="K23" s="461">
        <v>0</v>
      </c>
      <c r="L23" s="461">
        <v>0</v>
      </c>
      <c r="M23" s="461">
        <v>0</v>
      </c>
      <c r="N23" s="461">
        <v>0</v>
      </c>
      <c r="O23" s="461">
        <v>0</v>
      </c>
      <c r="P23" s="505">
        <v>0</v>
      </c>
      <c r="Q23" s="461">
        <v>0</v>
      </c>
      <c r="R23" s="461">
        <v>0</v>
      </c>
      <c r="S23" s="461">
        <v>0</v>
      </c>
      <c r="T23" s="461">
        <v>0</v>
      </c>
      <c r="U23" s="461">
        <v>0</v>
      </c>
      <c r="V23" s="461">
        <v>0</v>
      </c>
      <c r="W23" s="461">
        <v>0</v>
      </c>
      <c r="X23" s="461">
        <v>0</v>
      </c>
      <c r="Y23" s="505">
        <v>0</v>
      </c>
      <c r="Z23" s="461">
        <v>0</v>
      </c>
      <c r="AA23" s="461">
        <v>0</v>
      </c>
      <c r="AB23" s="461">
        <v>0</v>
      </c>
      <c r="AC23" s="461">
        <v>0</v>
      </c>
      <c r="AD23" s="461">
        <v>0</v>
      </c>
      <c r="AE23" s="461">
        <v>0</v>
      </c>
      <c r="AF23" s="461">
        <v>0</v>
      </c>
      <c r="AG23" s="461">
        <v>0</v>
      </c>
      <c r="AH23" s="462"/>
      <c r="AI23" s="462">
        <f t="shared" si="0"/>
        <v>0</v>
      </c>
      <c r="AJ23" s="462">
        <f t="shared" si="1"/>
        <v>0</v>
      </c>
      <c r="AK23" s="462">
        <f t="shared" si="2"/>
        <v>0</v>
      </c>
      <c r="AL23" s="462">
        <f t="shared" si="27"/>
        <v>0</v>
      </c>
      <c r="AM23" s="462">
        <f t="shared" si="28"/>
        <v>0</v>
      </c>
      <c r="AN23" s="462">
        <f t="shared" si="29"/>
        <v>0</v>
      </c>
      <c r="AO23" s="462">
        <f t="shared" si="30"/>
        <v>0</v>
      </c>
      <c r="AP23" s="462">
        <f t="shared" si="31"/>
        <v>0</v>
      </c>
      <c r="AQ23" s="462">
        <f t="shared" si="32"/>
        <v>0</v>
      </c>
      <c r="AR23" s="462">
        <f t="shared" si="33"/>
        <v>0</v>
      </c>
      <c r="AS23" s="462">
        <f t="shared" si="34"/>
        <v>0</v>
      </c>
      <c r="AT23" s="462">
        <f t="shared" si="35"/>
        <v>0</v>
      </c>
      <c r="AU23" s="506">
        <f t="shared" si="36"/>
        <v>0</v>
      </c>
      <c r="AV23" s="506">
        <f t="shared" si="37"/>
        <v>0</v>
      </c>
      <c r="AW23" s="506">
        <f t="shared" si="38"/>
        <v>0</v>
      </c>
      <c r="AX23" s="506">
        <f t="shared" si="39"/>
        <v>0</v>
      </c>
      <c r="AY23" s="506">
        <f t="shared" si="40"/>
        <v>0</v>
      </c>
      <c r="AZ23" s="506">
        <f t="shared" si="41"/>
        <v>0</v>
      </c>
      <c r="BA23" s="506">
        <f t="shared" si="42"/>
        <v>0</v>
      </c>
      <c r="BB23" s="506">
        <f t="shared" si="43"/>
        <v>0</v>
      </c>
      <c r="BD23" s="462">
        <v>2</v>
      </c>
      <c r="BE23" s="462">
        <v>4</v>
      </c>
      <c r="BF23" s="506">
        <v>15.814814814814815</v>
      </c>
      <c r="BG23" s="462">
        <f t="shared" si="3"/>
        <v>1.2256920886981166</v>
      </c>
      <c r="BH23" s="462">
        <f t="shared" si="4"/>
        <v>4.0391601620652304</v>
      </c>
      <c r="BI23" s="462">
        <f t="shared" si="5"/>
        <v>0.40898522124866565</v>
      </c>
      <c r="BJ23" s="506">
        <v>44.444444444444443</v>
      </c>
      <c r="BK23" s="462">
        <f t="shared" si="6"/>
        <v>1.6574807985680169</v>
      </c>
      <c r="BL23" s="462">
        <f t="shared" si="7"/>
        <v>6.7040617870395884</v>
      </c>
      <c r="BM23" s="462">
        <f t="shared" si="8"/>
        <v>0.72972765622696634</v>
      </c>
      <c r="BN23" s="506">
        <v>13.888888888888889</v>
      </c>
      <c r="BO23" s="462">
        <f t="shared" si="9"/>
        <v>1.1728622889254827</v>
      </c>
      <c r="BP23" s="462">
        <f t="shared" si="10"/>
        <v>3.7932688922470139</v>
      </c>
      <c r="BQ23" s="462">
        <f t="shared" si="11"/>
        <v>0.38189324819891579</v>
      </c>
      <c r="BR23" s="506">
        <v>29.629629629629626</v>
      </c>
      <c r="BS23" s="462">
        <f t="shared" si="12"/>
        <v>1.4861417453935593</v>
      </c>
      <c r="BT23" s="462">
        <f t="shared" si="13"/>
        <v>5.4890463315251425</v>
      </c>
      <c r="BU23" s="462">
        <f t="shared" si="14"/>
        <v>0.57559147161252633</v>
      </c>
      <c r="BV23" s="506">
        <v>1.9259259259259258</v>
      </c>
      <c r="BW23" s="462">
        <f t="shared" si="15"/>
        <v>0.46626332713145408</v>
      </c>
      <c r="BX23" s="462">
        <f t="shared" si="16"/>
        <v>1.5575384187640207</v>
      </c>
      <c r="BY23" s="462">
        <f t="shared" si="17"/>
        <v>0.13922709818293766</v>
      </c>
      <c r="BZ23" s="506">
        <v>14.814814814814813</v>
      </c>
      <c r="CA23" s="462">
        <f t="shared" si="18"/>
        <v>1.1990641108660365</v>
      </c>
      <c r="CB23" s="462">
        <f t="shared" si="19"/>
        <v>3.913414725634738</v>
      </c>
      <c r="CC23" s="462">
        <f t="shared" si="20"/>
        <v>0.39509966728638957</v>
      </c>
      <c r="CD23" s="506">
        <v>0</v>
      </c>
      <c r="CE23" s="462">
        <f t="shared" si="21"/>
        <v>0</v>
      </c>
      <c r="CF23" s="462">
        <f t="shared" si="22"/>
        <v>0.70710678118654757</v>
      </c>
      <c r="CG23" s="462">
        <f t="shared" si="23"/>
        <v>0</v>
      </c>
      <c r="CH23" s="506">
        <v>0</v>
      </c>
      <c r="CI23" s="462">
        <f t="shared" si="24"/>
        <v>0</v>
      </c>
      <c r="CJ23" s="462">
        <f t="shared" si="25"/>
        <v>0.70710678118654757</v>
      </c>
      <c r="CK23" s="462">
        <f t="shared" si="26"/>
        <v>0</v>
      </c>
      <c r="CM23" s="448" t="s">
        <v>367</v>
      </c>
      <c r="CN23" s="434"/>
      <c r="CO23" s="434"/>
      <c r="CP23" s="434"/>
      <c r="CQ23" s="434"/>
      <c r="CR23" s="436"/>
      <c r="CS23" s="448">
        <v>4</v>
      </c>
      <c r="CT23" s="434">
        <v>3.8999999999999998E-3</v>
      </c>
      <c r="CU23" s="434" t="s">
        <v>545</v>
      </c>
      <c r="CV23" s="590">
        <f t="shared" si="44"/>
        <v>9.0205237643568026E-3</v>
      </c>
      <c r="CW23" s="434" t="str">
        <f t="shared" si="45"/>
        <v>d</v>
      </c>
      <c r="CX23" s="434"/>
      <c r="CY23" s="436"/>
    </row>
    <row r="24" spans="1:103">
      <c r="A24" s="451">
        <f>'Trial Plans'!AI10</f>
        <v>6</v>
      </c>
      <c r="B24" s="451">
        <f>'Trial Plans'!AJ10</f>
        <v>1</v>
      </c>
      <c r="C24" s="451">
        <f>'Trial Plans'!AK10</f>
        <v>9</v>
      </c>
      <c r="D24" s="451">
        <f>'Trial Plans'!AL10</f>
        <v>9</v>
      </c>
      <c r="E24" s="462"/>
      <c r="F24" s="462"/>
      <c r="G24" s="505">
        <v>10</v>
      </c>
      <c r="H24" s="461">
        <v>10</v>
      </c>
      <c r="I24" s="461">
        <v>10</v>
      </c>
      <c r="J24" s="461">
        <v>20</v>
      </c>
      <c r="K24" s="461">
        <v>0</v>
      </c>
      <c r="L24" s="461">
        <v>0</v>
      </c>
      <c r="M24" s="461">
        <v>0</v>
      </c>
      <c r="N24" s="461">
        <v>0</v>
      </c>
      <c r="O24" s="461">
        <v>0</v>
      </c>
      <c r="P24" s="505">
        <v>5</v>
      </c>
      <c r="Q24" s="461">
        <v>10</v>
      </c>
      <c r="R24" s="461">
        <v>0</v>
      </c>
      <c r="S24" s="461">
        <v>5</v>
      </c>
      <c r="T24" s="461">
        <v>2</v>
      </c>
      <c r="U24" s="461">
        <v>2</v>
      </c>
      <c r="V24" s="461">
        <v>0</v>
      </c>
      <c r="W24" s="461">
        <v>0</v>
      </c>
      <c r="X24" s="461">
        <v>0</v>
      </c>
      <c r="Y24" s="505">
        <v>50</v>
      </c>
      <c r="Z24" s="461">
        <v>20</v>
      </c>
      <c r="AA24" s="461">
        <v>10</v>
      </c>
      <c r="AB24" s="461">
        <v>5</v>
      </c>
      <c r="AC24" s="461">
        <v>2</v>
      </c>
      <c r="AD24" s="461">
        <v>5</v>
      </c>
      <c r="AE24" s="461">
        <v>0</v>
      </c>
      <c r="AF24" s="461">
        <v>0</v>
      </c>
      <c r="AG24" s="461">
        <v>0</v>
      </c>
      <c r="AH24" s="462"/>
      <c r="AI24" s="462">
        <f t="shared" si="0"/>
        <v>4</v>
      </c>
      <c r="AJ24" s="462">
        <f t="shared" si="1"/>
        <v>5</v>
      </c>
      <c r="AK24" s="462">
        <f t="shared" si="2"/>
        <v>6</v>
      </c>
      <c r="AL24" s="462">
        <f t="shared" si="27"/>
        <v>3</v>
      </c>
      <c r="AM24" s="462">
        <f t="shared" si="28"/>
        <v>1</v>
      </c>
      <c r="AN24" s="462">
        <f t="shared" si="29"/>
        <v>0</v>
      </c>
      <c r="AO24" s="462">
        <f t="shared" si="30"/>
        <v>2</v>
      </c>
      <c r="AP24" s="462">
        <f t="shared" si="31"/>
        <v>3</v>
      </c>
      <c r="AQ24" s="462">
        <f t="shared" si="32"/>
        <v>0</v>
      </c>
      <c r="AR24" s="462">
        <f t="shared" si="33"/>
        <v>3</v>
      </c>
      <c r="AS24" s="462">
        <f t="shared" si="34"/>
        <v>3</v>
      </c>
      <c r="AT24" s="462">
        <f t="shared" si="35"/>
        <v>0</v>
      </c>
      <c r="AU24" s="506">
        <f t="shared" si="36"/>
        <v>6.1481481481481479</v>
      </c>
      <c r="AV24" s="506">
        <f t="shared" si="37"/>
        <v>55.555555555555557</v>
      </c>
      <c r="AW24" s="506">
        <f t="shared" si="38"/>
        <v>4.6296296296296298</v>
      </c>
      <c r="AX24" s="506">
        <f t="shared" si="39"/>
        <v>29.629629629629626</v>
      </c>
      <c r="AY24" s="506">
        <f t="shared" si="40"/>
        <v>1.5185185185185186</v>
      </c>
      <c r="AZ24" s="506">
        <f t="shared" si="41"/>
        <v>25.925925925925924</v>
      </c>
      <c r="BA24" s="506">
        <f t="shared" si="42"/>
        <v>0</v>
      </c>
      <c r="BB24" s="506">
        <f t="shared" si="43"/>
        <v>0</v>
      </c>
      <c r="BD24" s="462">
        <v>3</v>
      </c>
      <c r="BE24" s="462">
        <v>1</v>
      </c>
      <c r="BF24" s="506">
        <v>0.51851851851851849</v>
      </c>
      <c r="BG24" s="462">
        <f t="shared" si="3"/>
        <v>0.1814200925607482</v>
      </c>
      <c r="BH24" s="462">
        <f t="shared" si="4"/>
        <v>1.009216784699164</v>
      </c>
      <c r="BI24" s="462">
        <f t="shared" si="5"/>
        <v>7.2070604968383953E-2</v>
      </c>
      <c r="BJ24" s="506">
        <v>14.814814814814813</v>
      </c>
      <c r="BK24" s="462">
        <f t="shared" si="6"/>
        <v>1.1990641108660365</v>
      </c>
      <c r="BL24" s="462">
        <f t="shared" si="7"/>
        <v>3.913414725634738</v>
      </c>
      <c r="BM24" s="462">
        <f t="shared" si="8"/>
        <v>0.39509966728638957</v>
      </c>
      <c r="BN24" s="506">
        <v>0.33333333333333331</v>
      </c>
      <c r="BO24" s="462">
        <f t="shared" si="9"/>
        <v>0.12493873660829993</v>
      </c>
      <c r="BP24" s="462">
        <f t="shared" si="10"/>
        <v>0.91287092917527679</v>
      </c>
      <c r="BQ24" s="462">
        <f t="shared" si="11"/>
        <v>5.7767150142118424E-2</v>
      </c>
      <c r="BR24" s="506">
        <v>11.111111111111111</v>
      </c>
      <c r="BS24" s="462">
        <f t="shared" si="12"/>
        <v>1.0831839885012988</v>
      </c>
      <c r="BT24" s="462">
        <f t="shared" si="13"/>
        <v>3.4075080500434787</v>
      </c>
      <c r="BU24" s="462">
        <f t="shared" si="14"/>
        <v>0.33983690945412193</v>
      </c>
      <c r="BV24" s="506">
        <v>0.18518518518518517</v>
      </c>
      <c r="BW24" s="462">
        <f t="shared" si="15"/>
        <v>7.3786214160918642E-2</v>
      </c>
      <c r="BX24" s="462">
        <f t="shared" si="16"/>
        <v>0.82775913476396323</v>
      </c>
      <c r="BY24" s="462">
        <f t="shared" si="17"/>
        <v>4.3046441207498232E-2</v>
      </c>
      <c r="BZ24" s="506">
        <v>3.7037037037037033</v>
      </c>
      <c r="CA24" s="462">
        <f t="shared" si="18"/>
        <v>0.67243995679696955</v>
      </c>
      <c r="CB24" s="462">
        <f t="shared" si="19"/>
        <v>2.050293565249548</v>
      </c>
      <c r="CC24" s="462">
        <f t="shared" si="20"/>
        <v>0.19365830044432666</v>
      </c>
      <c r="CD24" s="506">
        <v>0</v>
      </c>
      <c r="CE24" s="462">
        <f t="shared" si="21"/>
        <v>0</v>
      </c>
      <c r="CF24" s="462">
        <f t="shared" si="22"/>
        <v>0.70710678118654757</v>
      </c>
      <c r="CG24" s="462">
        <f t="shared" si="23"/>
        <v>0</v>
      </c>
      <c r="CH24" s="506">
        <v>0</v>
      </c>
      <c r="CI24" s="462">
        <f t="shared" si="24"/>
        <v>0</v>
      </c>
      <c r="CJ24" s="462">
        <f t="shared" si="25"/>
        <v>0.70710678118654757</v>
      </c>
      <c r="CK24" s="462">
        <f t="shared" si="26"/>
        <v>0</v>
      </c>
      <c r="CM24" s="448"/>
      <c r="CN24" s="434"/>
      <c r="CO24" s="434"/>
      <c r="CP24" s="434"/>
      <c r="CQ24" s="434"/>
      <c r="CR24" s="436"/>
      <c r="CS24" s="448">
        <v>5</v>
      </c>
      <c r="CT24" s="434">
        <v>7.7999999999999996E-3</v>
      </c>
      <c r="CU24" s="434" t="s">
        <v>545</v>
      </c>
      <c r="CV24" s="590">
        <f t="shared" si="44"/>
        <v>1.812241737769682E-2</v>
      </c>
      <c r="CW24" s="434" t="str">
        <f t="shared" si="45"/>
        <v>d</v>
      </c>
      <c r="CX24" s="434"/>
      <c r="CY24" s="436"/>
    </row>
    <row r="25" spans="1:103">
      <c r="A25" s="451">
        <f>'Trial Plans'!AI11</f>
        <v>3</v>
      </c>
      <c r="B25" s="451">
        <f>'Trial Plans'!AJ11</f>
        <v>1</v>
      </c>
      <c r="C25" s="451">
        <f>'Trial Plans'!AK11</f>
        <v>10</v>
      </c>
      <c r="D25" s="451">
        <f>'Trial Plans'!AL11</f>
        <v>10</v>
      </c>
      <c r="E25" s="462"/>
      <c r="F25" s="462"/>
      <c r="G25" s="505">
        <v>2</v>
      </c>
      <c r="H25" s="461">
        <v>2</v>
      </c>
      <c r="I25" s="461">
        <v>0</v>
      </c>
      <c r="J25" s="461">
        <v>0</v>
      </c>
      <c r="K25" s="461">
        <v>0</v>
      </c>
      <c r="L25" s="461">
        <v>0</v>
      </c>
      <c r="M25" s="461">
        <v>0</v>
      </c>
      <c r="N25" s="461">
        <v>0</v>
      </c>
      <c r="O25" s="461">
        <v>0</v>
      </c>
      <c r="P25" s="505">
        <v>0</v>
      </c>
      <c r="Q25" s="461">
        <v>0</v>
      </c>
      <c r="R25" s="461">
        <v>0</v>
      </c>
      <c r="S25" s="461">
        <v>0</v>
      </c>
      <c r="T25" s="461">
        <v>0</v>
      </c>
      <c r="U25" s="461">
        <v>0</v>
      </c>
      <c r="V25" s="461">
        <v>0</v>
      </c>
      <c r="W25" s="461">
        <v>0</v>
      </c>
      <c r="X25" s="461">
        <v>0</v>
      </c>
      <c r="Y25" s="505">
        <v>0</v>
      </c>
      <c r="Z25" s="461">
        <v>0</v>
      </c>
      <c r="AA25" s="461">
        <v>5</v>
      </c>
      <c r="AB25" s="461">
        <v>5</v>
      </c>
      <c r="AC25" s="461">
        <v>0</v>
      </c>
      <c r="AD25" s="461">
        <v>0</v>
      </c>
      <c r="AE25" s="461">
        <v>0</v>
      </c>
      <c r="AF25" s="461">
        <v>0</v>
      </c>
      <c r="AG25" s="461">
        <v>0</v>
      </c>
      <c r="AH25" s="462"/>
      <c r="AI25" s="462">
        <f t="shared" si="0"/>
        <v>2</v>
      </c>
      <c r="AJ25" s="462">
        <f t="shared" si="1"/>
        <v>0</v>
      </c>
      <c r="AK25" s="462">
        <f t="shared" si="2"/>
        <v>2</v>
      </c>
      <c r="AL25" s="462">
        <f t="shared" si="27"/>
        <v>2</v>
      </c>
      <c r="AM25" s="462">
        <f t="shared" si="28"/>
        <v>0</v>
      </c>
      <c r="AN25" s="462">
        <f t="shared" si="29"/>
        <v>0</v>
      </c>
      <c r="AO25" s="462">
        <f t="shared" si="30"/>
        <v>0</v>
      </c>
      <c r="AP25" s="462">
        <f t="shared" si="31"/>
        <v>0</v>
      </c>
      <c r="AQ25" s="462">
        <f t="shared" si="32"/>
        <v>0</v>
      </c>
      <c r="AR25" s="462">
        <f t="shared" si="33"/>
        <v>1</v>
      </c>
      <c r="AS25" s="462">
        <f t="shared" si="34"/>
        <v>1</v>
      </c>
      <c r="AT25" s="462">
        <f t="shared" si="35"/>
        <v>0</v>
      </c>
      <c r="AU25" s="506">
        <f t="shared" si="36"/>
        <v>0.51851851851851849</v>
      </c>
      <c r="AV25" s="506">
        <f t="shared" si="37"/>
        <v>14.814814814814813</v>
      </c>
      <c r="AW25" s="506">
        <f t="shared" si="38"/>
        <v>0.33333333333333331</v>
      </c>
      <c r="AX25" s="506">
        <f t="shared" si="39"/>
        <v>11.111111111111111</v>
      </c>
      <c r="AY25" s="506">
        <f t="shared" si="40"/>
        <v>0.18518518518518517</v>
      </c>
      <c r="AZ25" s="506">
        <f t="shared" si="41"/>
        <v>3.7037037037037033</v>
      </c>
      <c r="BA25" s="506">
        <f t="shared" si="42"/>
        <v>0</v>
      </c>
      <c r="BB25" s="506">
        <f t="shared" si="43"/>
        <v>0</v>
      </c>
      <c r="BD25" s="462">
        <v>3</v>
      </c>
      <c r="BE25" s="462">
        <v>2</v>
      </c>
      <c r="BF25" s="506">
        <v>0.33333333333333331</v>
      </c>
      <c r="BG25" s="462">
        <f t="shared" si="3"/>
        <v>0.12493873660829993</v>
      </c>
      <c r="BH25" s="462">
        <f t="shared" si="4"/>
        <v>0.91287092917527679</v>
      </c>
      <c r="BI25" s="462">
        <f t="shared" si="5"/>
        <v>5.7767150142118424E-2</v>
      </c>
      <c r="BJ25" s="506">
        <v>11.111111111111111</v>
      </c>
      <c r="BK25" s="462">
        <f t="shared" si="6"/>
        <v>1.0831839885012988</v>
      </c>
      <c r="BL25" s="462">
        <f t="shared" si="7"/>
        <v>3.4075080500434787</v>
      </c>
      <c r="BM25" s="462">
        <f t="shared" si="8"/>
        <v>0.33983690945412193</v>
      </c>
      <c r="BN25" s="506">
        <v>0.33333333333333331</v>
      </c>
      <c r="BO25" s="462">
        <f t="shared" si="9"/>
        <v>0.12493873660829993</v>
      </c>
      <c r="BP25" s="462">
        <f t="shared" si="10"/>
        <v>0.91287092917527679</v>
      </c>
      <c r="BQ25" s="462">
        <f t="shared" si="11"/>
        <v>5.7767150142118424E-2</v>
      </c>
      <c r="BR25" s="506">
        <v>11.111111111111111</v>
      </c>
      <c r="BS25" s="462">
        <f t="shared" si="12"/>
        <v>1.0831839885012988</v>
      </c>
      <c r="BT25" s="462">
        <f t="shared" si="13"/>
        <v>3.4075080500434787</v>
      </c>
      <c r="BU25" s="462">
        <f t="shared" si="14"/>
        <v>0.33983690945412193</v>
      </c>
      <c r="BV25" s="506">
        <v>0</v>
      </c>
      <c r="BW25" s="462">
        <f t="shared" si="15"/>
        <v>0</v>
      </c>
      <c r="BX25" s="462">
        <f t="shared" si="16"/>
        <v>0.70710678118654757</v>
      </c>
      <c r="BY25" s="462">
        <f t="shared" si="17"/>
        <v>0</v>
      </c>
      <c r="BZ25" s="506">
        <v>0</v>
      </c>
      <c r="CA25" s="462">
        <f t="shared" si="18"/>
        <v>0</v>
      </c>
      <c r="CB25" s="462">
        <f t="shared" si="19"/>
        <v>0.70710678118654757</v>
      </c>
      <c r="CC25" s="462">
        <f t="shared" si="20"/>
        <v>0</v>
      </c>
      <c r="CD25" s="506">
        <v>0</v>
      </c>
      <c r="CE25" s="462">
        <f t="shared" si="21"/>
        <v>0</v>
      </c>
      <c r="CF25" s="462">
        <f t="shared" si="22"/>
        <v>0.70710678118654757</v>
      </c>
      <c r="CG25" s="462">
        <f t="shared" si="23"/>
        <v>0</v>
      </c>
      <c r="CH25" s="506">
        <v>0</v>
      </c>
      <c r="CI25" s="462">
        <f t="shared" si="24"/>
        <v>0</v>
      </c>
      <c r="CJ25" s="462">
        <f t="shared" si="25"/>
        <v>0.70710678118654757</v>
      </c>
      <c r="CK25" s="462">
        <f t="shared" si="26"/>
        <v>0</v>
      </c>
      <c r="CM25" s="448" t="s">
        <v>368</v>
      </c>
      <c r="CN25" s="434"/>
      <c r="CO25" s="434"/>
      <c r="CP25" s="434"/>
      <c r="CQ25" s="434"/>
      <c r="CR25" s="436"/>
      <c r="CS25" s="448">
        <v>6</v>
      </c>
      <c r="CT25" s="434">
        <v>0.62229999999999996</v>
      </c>
      <c r="CU25" s="434" t="s">
        <v>546</v>
      </c>
      <c r="CV25" s="590">
        <f t="shared" si="44"/>
        <v>3.1908295740499062</v>
      </c>
      <c r="CW25" s="434" t="str">
        <f t="shared" si="45"/>
        <v>c</v>
      </c>
      <c r="CX25" s="434"/>
      <c r="CY25" s="436"/>
    </row>
    <row r="26" spans="1:103">
      <c r="A26" s="451">
        <f>'Trial Plans'!AI12</f>
        <v>5</v>
      </c>
      <c r="B26" s="451">
        <f>'Trial Plans'!AJ12</f>
        <v>1</v>
      </c>
      <c r="C26" s="451">
        <f>'Trial Plans'!AK12</f>
        <v>11</v>
      </c>
      <c r="D26" s="451">
        <f>'Trial Plans'!AL12</f>
        <v>11</v>
      </c>
      <c r="E26" s="462"/>
      <c r="F26" s="462"/>
      <c r="G26" s="505">
        <v>2</v>
      </c>
      <c r="H26" s="461">
        <v>0</v>
      </c>
      <c r="I26" s="461">
        <v>0</v>
      </c>
      <c r="J26" s="461">
        <v>0</v>
      </c>
      <c r="K26" s="461">
        <v>0</v>
      </c>
      <c r="L26" s="461">
        <v>0</v>
      </c>
      <c r="M26" s="461">
        <v>0</v>
      </c>
      <c r="N26" s="461">
        <v>0</v>
      </c>
      <c r="O26" s="461">
        <v>0</v>
      </c>
      <c r="P26" s="505">
        <v>0</v>
      </c>
      <c r="Q26" s="461">
        <v>0</v>
      </c>
      <c r="R26" s="461">
        <v>0</v>
      </c>
      <c r="S26" s="461">
        <v>0</v>
      </c>
      <c r="T26" s="461">
        <v>0</v>
      </c>
      <c r="U26" s="461">
        <v>0</v>
      </c>
      <c r="V26" s="461">
        <v>0</v>
      </c>
      <c r="W26" s="461">
        <v>0</v>
      </c>
      <c r="X26" s="461">
        <v>0</v>
      </c>
      <c r="Y26" s="505">
        <v>0</v>
      </c>
      <c r="Z26" s="461">
        <v>0</v>
      </c>
      <c r="AA26" s="461">
        <v>0</v>
      </c>
      <c r="AB26" s="461">
        <v>0</v>
      </c>
      <c r="AC26" s="461">
        <v>0</v>
      </c>
      <c r="AD26" s="461">
        <v>0</v>
      </c>
      <c r="AE26" s="461">
        <v>0</v>
      </c>
      <c r="AF26" s="461">
        <v>0</v>
      </c>
      <c r="AG26" s="461">
        <v>0</v>
      </c>
      <c r="AH26" s="462"/>
      <c r="AI26" s="462">
        <f t="shared" si="0"/>
        <v>1</v>
      </c>
      <c r="AJ26" s="462">
        <f t="shared" si="1"/>
        <v>0</v>
      </c>
      <c r="AK26" s="462">
        <f t="shared" si="2"/>
        <v>0</v>
      </c>
      <c r="AL26" s="462">
        <f t="shared" si="27"/>
        <v>1</v>
      </c>
      <c r="AM26" s="462">
        <f t="shared" si="28"/>
        <v>0</v>
      </c>
      <c r="AN26" s="462">
        <f t="shared" si="29"/>
        <v>0</v>
      </c>
      <c r="AO26" s="462">
        <f t="shared" si="30"/>
        <v>0</v>
      </c>
      <c r="AP26" s="462">
        <f t="shared" si="31"/>
        <v>0</v>
      </c>
      <c r="AQ26" s="462">
        <f t="shared" si="32"/>
        <v>0</v>
      </c>
      <c r="AR26" s="462">
        <f t="shared" si="33"/>
        <v>0</v>
      </c>
      <c r="AS26" s="462">
        <f t="shared" si="34"/>
        <v>0</v>
      </c>
      <c r="AT26" s="462">
        <f t="shared" si="35"/>
        <v>0</v>
      </c>
      <c r="AU26" s="506">
        <f t="shared" si="36"/>
        <v>7.407407407407407E-2</v>
      </c>
      <c r="AV26" s="506">
        <f t="shared" si="37"/>
        <v>3.7037037037037033</v>
      </c>
      <c r="AW26" s="506">
        <f t="shared" si="38"/>
        <v>7.407407407407407E-2</v>
      </c>
      <c r="AX26" s="506">
        <f t="shared" si="39"/>
        <v>3.7037037037037033</v>
      </c>
      <c r="AY26" s="506">
        <f t="shared" si="40"/>
        <v>0</v>
      </c>
      <c r="AZ26" s="506">
        <f t="shared" si="41"/>
        <v>0</v>
      </c>
      <c r="BA26" s="506">
        <f t="shared" si="42"/>
        <v>0</v>
      </c>
      <c r="BB26" s="506">
        <f t="shared" si="43"/>
        <v>0</v>
      </c>
      <c r="BD26" s="462">
        <v>3</v>
      </c>
      <c r="BE26" s="462">
        <v>3</v>
      </c>
      <c r="BF26" s="506">
        <v>0</v>
      </c>
      <c r="BG26" s="462">
        <f t="shared" si="3"/>
        <v>0</v>
      </c>
      <c r="BH26" s="462">
        <f t="shared" si="4"/>
        <v>0.70710678118654757</v>
      </c>
      <c r="BI26" s="462">
        <f t="shared" si="5"/>
        <v>0</v>
      </c>
      <c r="BJ26" s="506">
        <v>0</v>
      </c>
      <c r="BK26" s="462">
        <f t="shared" si="6"/>
        <v>0</v>
      </c>
      <c r="BL26" s="462">
        <f t="shared" si="7"/>
        <v>0.70710678118654757</v>
      </c>
      <c r="BM26" s="462">
        <f t="shared" si="8"/>
        <v>0</v>
      </c>
      <c r="BN26" s="506">
        <v>0</v>
      </c>
      <c r="BO26" s="462">
        <f t="shared" si="9"/>
        <v>0</v>
      </c>
      <c r="BP26" s="462">
        <f t="shared" si="10"/>
        <v>0.70710678118654757</v>
      </c>
      <c r="BQ26" s="462">
        <f t="shared" si="11"/>
        <v>0</v>
      </c>
      <c r="BR26" s="506">
        <v>0</v>
      </c>
      <c r="BS26" s="462">
        <f t="shared" si="12"/>
        <v>0</v>
      </c>
      <c r="BT26" s="462">
        <f t="shared" si="13"/>
        <v>0.70710678118654757</v>
      </c>
      <c r="BU26" s="462">
        <f t="shared" si="14"/>
        <v>0</v>
      </c>
      <c r="BV26" s="506">
        <v>0</v>
      </c>
      <c r="BW26" s="462">
        <f t="shared" si="15"/>
        <v>0</v>
      </c>
      <c r="BX26" s="462">
        <f t="shared" si="16"/>
        <v>0.70710678118654757</v>
      </c>
      <c r="BY26" s="462">
        <f t="shared" si="17"/>
        <v>0</v>
      </c>
      <c r="BZ26" s="506">
        <v>0</v>
      </c>
      <c r="CA26" s="462">
        <f t="shared" si="18"/>
        <v>0</v>
      </c>
      <c r="CB26" s="462">
        <f t="shared" si="19"/>
        <v>0.70710678118654757</v>
      </c>
      <c r="CC26" s="462">
        <f t="shared" si="20"/>
        <v>0</v>
      </c>
      <c r="CD26" s="506">
        <v>0</v>
      </c>
      <c r="CE26" s="462">
        <f t="shared" si="21"/>
        <v>0</v>
      </c>
      <c r="CF26" s="462">
        <f t="shared" si="22"/>
        <v>0.70710678118654757</v>
      </c>
      <c r="CG26" s="462">
        <f t="shared" si="23"/>
        <v>0</v>
      </c>
      <c r="CH26" s="506">
        <v>0</v>
      </c>
      <c r="CI26" s="462">
        <f t="shared" si="24"/>
        <v>0</v>
      </c>
      <c r="CJ26" s="462">
        <f t="shared" si="25"/>
        <v>0.70710678118654757</v>
      </c>
      <c r="CK26" s="462">
        <f t="shared" si="26"/>
        <v>0</v>
      </c>
      <c r="CM26" s="448"/>
      <c r="CN26" s="434"/>
      <c r="CO26" s="434"/>
      <c r="CP26" s="434"/>
      <c r="CQ26" s="434"/>
      <c r="CR26" s="436"/>
      <c r="CS26" s="448"/>
      <c r="CT26" s="434"/>
      <c r="CU26" s="594" t="s">
        <v>548</v>
      </c>
      <c r="CV26" s="542" t="s">
        <v>536</v>
      </c>
      <c r="CW26" s="591"/>
      <c r="CX26" s="434"/>
      <c r="CY26" s="436"/>
    </row>
    <row r="27" spans="1:103">
      <c r="A27" s="451">
        <f>'Trial Plans'!AI13</f>
        <v>2</v>
      </c>
      <c r="B27" s="451">
        <f>'Trial Plans'!AJ13</f>
        <v>1</v>
      </c>
      <c r="C27" s="451">
        <f>'Trial Plans'!AK13</f>
        <v>12</v>
      </c>
      <c r="D27" s="451">
        <f>'Trial Plans'!AL13</f>
        <v>12</v>
      </c>
      <c r="E27" s="462"/>
      <c r="F27" s="462"/>
      <c r="G27" s="505">
        <v>20</v>
      </c>
      <c r="H27" s="461">
        <v>20</v>
      </c>
      <c r="I27" s="461">
        <v>20</v>
      </c>
      <c r="J27" s="461">
        <v>10</v>
      </c>
      <c r="K27" s="461">
        <v>10</v>
      </c>
      <c r="L27" s="461">
        <v>10</v>
      </c>
      <c r="M27" s="461">
        <v>1</v>
      </c>
      <c r="N27" s="461">
        <v>0</v>
      </c>
      <c r="O27" s="461">
        <v>0</v>
      </c>
      <c r="P27" s="505">
        <v>10</v>
      </c>
      <c r="Q27" s="461">
        <v>30</v>
      </c>
      <c r="R27" s="461">
        <v>20</v>
      </c>
      <c r="S27" s="461">
        <v>20</v>
      </c>
      <c r="T27" s="461">
        <v>0</v>
      </c>
      <c r="U27" s="461">
        <v>0</v>
      </c>
      <c r="V27" s="461">
        <v>0</v>
      </c>
      <c r="W27" s="461">
        <v>0</v>
      </c>
      <c r="X27" s="461">
        <v>0</v>
      </c>
      <c r="Y27" s="505">
        <v>100</v>
      </c>
      <c r="Z27" s="461">
        <v>20</v>
      </c>
      <c r="AA27" s="461">
        <v>50</v>
      </c>
      <c r="AB27" s="461">
        <v>50</v>
      </c>
      <c r="AC27" s="461">
        <v>50</v>
      </c>
      <c r="AD27" s="461">
        <v>20</v>
      </c>
      <c r="AE27" s="461">
        <v>10</v>
      </c>
      <c r="AF27" s="461">
        <v>1</v>
      </c>
      <c r="AG27" s="461">
        <v>0</v>
      </c>
      <c r="AH27" s="462"/>
      <c r="AI27" s="462">
        <f t="shared" si="0"/>
        <v>7</v>
      </c>
      <c r="AJ27" s="462">
        <f t="shared" si="1"/>
        <v>4</v>
      </c>
      <c r="AK27" s="462">
        <f t="shared" si="2"/>
        <v>8</v>
      </c>
      <c r="AL27" s="462">
        <f t="shared" si="27"/>
        <v>3</v>
      </c>
      <c r="AM27" s="462">
        <f t="shared" si="28"/>
        <v>3</v>
      </c>
      <c r="AN27" s="462">
        <f t="shared" si="29"/>
        <v>1</v>
      </c>
      <c r="AO27" s="462">
        <f t="shared" si="30"/>
        <v>3</v>
      </c>
      <c r="AP27" s="462">
        <f t="shared" si="31"/>
        <v>1</v>
      </c>
      <c r="AQ27" s="462">
        <f t="shared" si="32"/>
        <v>0</v>
      </c>
      <c r="AR27" s="462">
        <f t="shared" si="33"/>
        <v>3</v>
      </c>
      <c r="AS27" s="462">
        <f t="shared" si="34"/>
        <v>3</v>
      </c>
      <c r="AT27" s="462">
        <f t="shared" si="35"/>
        <v>2</v>
      </c>
      <c r="AU27" s="506">
        <f t="shared" si="36"/>
        <v>17.481481481481481</v>
      </c>
      <c r="AV27" s="506">
        <f t="shared" si="37"/>
        <v>70.370370370370367</v>
      </c>
      <c r="AW27" s="506">
        <f t="shared" si="38"/>
        <v>10.74074074074074</v>
      </c>
      <c r="AX27" s="506">
        <f t="shared" si="39"/>
        <v>33.333333333333329</v>
      </c>
      <c r="AY27" s="506">
        <f t="shared" si="40"/>
        <v>6.2962962962962967</v>
      </c>
      <c r="AZ27" s="506">
        <f t="shared" si="41"/>
        <v>25.925925925925924</v>
      </c>
      <c r="BA27" s="506">
        <f t="shared" si="42"/>
        <v>0.44444444444444442</v>
      </c>
      <c r="BB27" s="506">
        <f t="shared" si="43"/>
        <v>11.111111111111111</v>
      </c>
      <c r="BD27" s="462">
        <v>3</v>
      </c>
      <c r="BE27" s="462">
        <v>4</v>
      </c>
      <c r="BF27" s="506">
        <v>3.7037037037037035E-2</v>
      </c>
      <c r="BG27" s="462">
        <f t="shared" si="3"/>
        <v>1.5794267183231885E-2</v>
      </c>
      <c r="BH27" s="462">
        <f t="shared" si="4"/>
        <v>0.73282810879293991</v>
      </c>
      <c r="BI27" s="462">
        <f t="shared" si="5"/>
        <v>1.9246197134541957E-2</v>
      </c>
      <c r="BJ27" s="506">
        <v>3.7037037037037033</v>
      </c>
      <c r="BK27" s="462">
        <f t="shared" si="6"/>
        <v>0.67243995679696955</v>
      </c>
      <c r="BL27" s="462">
        <f t="shared" si="7"/>
        <v>2.050293565249548</v>
      </c>
      <c r="BM27" s="462">
        <f t="shared" si="8"/>
        <v>0.19365830044432666</v>
      </c>
      <c r="BN27" s="506">
        <v>3.7037037037037035E-2</v>
      </c>
      <c r="BO27" s="462">
        <f t="shared" si="9"/>
        <v>1.5794267183231885E-2</v>
      </c>
      <c r="BP27" s="462">
        <f t="shared" si="10"/>
        <v>0.73282810879293991</v>
      </c>
      <c r="BQ27" s="462">
        <f t="shared" si="11"/>
        <v>1.9246197134541957E-2</v>
      </c>
      <c r="BR27" s="506">
        <v>3.7037037037037033</v>
      </c>
      <c r="BS27" s="462">
        <f t="shared" si="12"/>
        <v>0.67243995679696955</v>
      </c>
      <c r="BT27" s="462">
        <f t="shared" si="13"/>
        <v>2.050293565249548</v>
      </c>
      <c r="BU27" s="462">
        <f t="shared" si="14"/>
        <v>0.19365830044432666</v>
      </c>
      <c r="BV27" s="506">
        <v>0</v>
      </c>
      <c r="BW27" s="462">
        <f t="shared" si="15"/>
        <v>0</v>
      </c>
      <c r="BX27" s="462">
        <f t="shared" si="16"/>
        <v>0.70710678118654757</v>
      </c>
      <c r="BY27" s="462">
        <f t="shared" si="17"/>
        <v>0</v>
      </c>
      <c r="BZ27" s="506">
        <v>0</v>
      </c>
      <c r="CA27" s="462">
        <f t="shared" si="18"/>
        <v>0</v>
      </c>
      <c r="CB27" s="462">
        <f t="shared" si="19"/>
        <v>0.70710678118654757</v>
      </c>
      <c r="CC27" s="462">
        <f t="shared" si="20"/>
        <v>0</v>
      </c>
      <c r="CD27" s="506">
        <v>0</v>
      </c>
      <c r="CE27" s="462">
        <f t="shared" si="21"/>
        <v>0</v>
      </c>
      <c r="CF27" s="462">
        <f t="shared" si="22"/>
        <v>0.70710678118654757</v>
      </c>
      <c r="CG27" s="462">
        <f t="shared" si="23"/>
        <v>0</v>
      </c>
      <c r="CH27" s="506">
        <v>0</v>
      </c>
      <c r="CI27" s="462">
        <f t="shared" si="24"/>
        <v>0</v>
      </c>
      <c r="CJ27" s="462">
        <f t="shared" si="25"/>
        <v>0.70710678118654757</v>
      </c>
      <c r="CK27" s="462">
        <f t="shared" si="26"/>
        <v>0</v>
      </c>
      <c r="CM27" s="448" t="s">
        <v>369</v>
      </c>
      <c r="CN27" s="434"/>
      <c r="CO27" s="434"/>
      <c r="CP27" s="434"/>
      <c r="CQ27" s="434"/>
      <c r="CR27" s="436"/>
      <c r="CU27" s="594" t="s">
        <v>549</v>
      </c>
      <c r="CV27" s="434" t="s">
        <v>537</v>
      </c>
      <c r="CW27" s="591"/>
    </row>
    <row r="28" spans="1:103">
      <c r="A28" s="451">
        <f>'Trial Plans'!AI14</f>
        <v>10</v>
      </c>
      <c r="B28" s="451">
        <f>'Trial Plans'!AJ14</f>
        <v>1</v>
      </c>
      <c r="C28" s="451">
        <f>'Trial Plans'!AK14</f>
        <v>13</v>
      </c>
      <c r="D28" s="451">
        <f>'Trial Plans'!AL14</f>
        <v>13</v>
      </c>
      <c r="E28" s="462"/>
      <c r="F28" s="462"/>
      <c r="G28" s="505">
        <v>0</v>
      </c>
      <c r="H28" s="461">
        <v>0</v>
      </c>
      <c r="I28" s="461">
        <v>0</v>
      </c>
      <c r="J28" s="461">
        <v>0</v>
      </c>
      <c r="K28" s="461">
        <v>0</v>
      </c>
      <c r="L28" s="461">
        <v>0</v>
      </c>
      <c r="M28" s="461">
        <v>0</v>
      </c>
      <c r="N28" s="461">
        <v>0</v>
      </c>
      <c r="O28" s="461">
        <v>0</v>
      </c>
      <c r="P28" s="505">
        <v>0</v>
      </c>
      <c r="Q28" s="461">
        <v>0</v>
      </c>
      <c r="R28" s="461">
        <v>0</v>
      </c>
      <c r="S28" s="461">
        <v>0</v>
      </c>
      <c r="T28" s="461">
        <v>0</v>
      </c>
      <c r="U28" s="461">
        <v>0</v>
      </c>
      <c r="V28" s="461">
        <v>0</v>
      </c>
      <c r="W28" s="461">
        <v>0</v>
      </c>
      <c r="X28" s="461">
        <v>0</v>
      </c>
      <c r="Y28" s="505">
        <v>0</v>
      </c>
      <c r="Z28" s="461">
        <v>0</v>
      </c>
      <c r="AA28" s="461">
        <v>0</v>
      </c>
      <c r="AB28" s="461">
        <v>0</v>
      </c>
      <c r="AC28" s="461">
        <v>0</v>
      </c>
      <c r="AD28" s="461">
        <v>0</v>
      </c>
      <c r="AE28" s="461">
        <v>0</v>
      </c>
      <c r="AF28" s="461">
        <v>0</v>
      </c>
      <c r="AG28" s="461">
        <v>0</v>
      </c>
      <c r="AH28" s="462"/>
      <c r="AI28" s="462">
        <f t="shared" si="0"/>
        <v>0</v>
      </c>
      <c r="AJ28" s="462">
        <f t="shared" si="1"/>
        <v>0</v>
      </c>
      <c r="AK28" s="462">
        <f t="shared" si="2"/>
        <v>0</v>
      </c>
      <c r="AL28" s="462">
        <f t="shared" si="27"/>
        <v>0</v>
      </c>
      <c r="AM28" s="462">
        <f t="shared" si="28"/>
        <v>0</v>
      </c>
      <c r="AN28" s="462">
        <f t="shared" si="29"/>
        <v>0</v>
      </c>
      <c r="AO28" s="462">
        <f t="shared" si="30"/>
        <v>0</v>
      </c>
      <c r="AP28" s="462">
        <f t="shared" si="31"/>
        <v>0</v>
      </c>
      <c r="AQ28" s="462">
        <f t="shared" si="32"/>
        <v>0</v>
      </c>
      <c r="AR28" s="462">
        <f t="shared" si="33"/>
        <v>0</v>
      </c>
      <c r="AS28" s="462">
        <f t="shared" si="34"/>
        <v>0</v>
      </c>
      <c r="AT28" s="462">
        <f t="shared" si="35"/>
        <v>0</v>
      </c>
      <c r="AU28" s="506">
        <f t="shared" si="36"/>
        <v>0</v>
      </c>
      <c r="AV28" s="506">
        <f t="shared" si="37"/>
        <v>0</v>
      </c>
      <c r="AW28" s="506">
        <f t="shared" si="38"/>
        <v>0</v>
      </c>
      <c r="AX28" s="506">
        <f t="shared" si="39"/>
        <v>0</v>
      </c>
      <c r="AY28" s="506">
        <f t="shared" si="40"/>
        <v>0</v>
      </c>
      <c r="AZ28" s="506">
        <f t="shared" si="41"/>
        <v>0</v>
      </c>
      <c r="BA28" s="506">
        <f t="shared" si="42"/>
        <v>0</v>
      </c>
      <c r="BB28" s="506">
        <f t="shared" si="43"/>
        <v>0</v>
      </c>
      <c r="BD28" s="462">
        <v>4</v>
      </c>
      <c r="BE28" s="462">
        <v>1</v>
      </c>
      <c r="BF28" s="506">
        <v>0</v>
      </c>
      <c r="BG28" s="462">
        <f t="shared" si="3"/>
        <v>0</v>
      </c>
      <c r="BH28" s="462">
        <f t="shared" si="4"/>
        <v>0.70710678118654757</v>
      </c>
      <c r="BI28" s="462">
        <f t="shared" si="5"/>
        <v>0</v>
      </c>
      <c r="BJ28" s="506">
        <v>0</v>
      </c>
      <c r="BK28" s="462">
        <f t="shared" si="6"/>
        <v>0</v>
      </c>
      <c r="BL28" s="462">
        <f t="shared" si="7"/>
        <v>0.70710678118654757</v>
      </c>
      <c r="BM28" s="462">
        <f t="shared" si="8"/>
        <v>0</v>
      </c>
      <c r="BN28" s="506">
        <v>0</v>
      </c>
      <c r="BO28" s="462">
        <f t="shared" si="9"/>
        <v>0</v>
      </c>
      <c r="BP28" s="462">
        <f t="shared" si="10"/>
        <v>0.70710678118654757</v>
      </c>
      <c r="BQ28" s="462">
        <f t="shared" si="11"/>
        <v>0</v>
      </c>
      <c r="BR28" s="506">
        <v>0</v>
      </c>
      <c r="BS28" s="462">
        <f t="shared" si="12"/>
        <v>0</v>
      </c>
      <c r="BT28" s="462">
        <f t="shared" si="13"/>
        <v>0.70710678118654757</v>
      </c>
      <c r="BU28" s="462">
        <f t="shared" si="14"/>
        <v>0</v>
      </c>
      <c r="BV28" s="506">
        <v>0</v>
      </c>
      <c r="BW28" s="462">
        <f t="shared" si="15"/>
        <v>0</v>
      </c>
      <c r="BX28" s="462">
        <f t="shared" si="16"/>
        <v>0.70710678118654757</v>
      </c>
      <c r="BY28" s="462">
        <f t="shared" si="17"/>
        <v>0</v>
      </c>
      <c r="BZ28" s="506">
        <v>0</v>
      </c>
      <c r="CA28" s="462">
        <f t="shared" si="18"/>
        <v>0</v>
      </c>
      <c r="CB28" s="462">
        <f t="shared" si="19"/>
        <v>0.70710678118654757</v>
      </c>
      <c r="CC28" s="462">
        <f t="shared" si="20"/>
        <v>0</v>
      </c>
      <c r="CD28" s="506">
        <v>0</v>
      </c>
      <c r="CE28" s="462">
        <f t="shared" si="21"/>
        <v>0</v>
      </c>
      <c r="CF28" s="462">
        <f t="shared" si="22"/>
        <v>0.70710678118654757</v>
      </c>
      <c r="CG28" s="462">
        <f t="shared" si="23"/>
        <v>0</v>
      </c>
      <c r="CH28" s="506">
        <v>0</v>
      </c>
      <c r="CI28" s="462">
        <f t="shared" si="24"/>
        <v>0</v>
      </c>
      <c r="CJ28" s="462">
        <f t="shared" si="25"/>
        <v>0.70710678118654757</v>
      </c>
      <c r="CK28" s="462">
        <f t="shared" si="26"/>
        <v>0</v>
      </c>
      <c r="CM28" s="448" t="s">
        <v>370</v>
      </c>
      <c r="CN28" s="434"/>
      <c r="CO28" s="434"/>
      <c r="CP28" s="434"/>
      <c r="CQ28" s="434"/>
      <c r="CR28" s="436"/>
    </row>
    <row r="29" spans="1:103">
      <c r="A29" s="451" t="str">
        <f>'Trial Plans'!AI15</f>
        <v>x</v>
      </c>
      <c r="B29" s="451">
        <f>'Trial Plans'!AJ15</f>
        <v>3</v>
      </c>
      <c r="C29" s="451">
        <f>'Trial Plans'!AK15</f>
        <v>14</v>
      </c>
      <c r="D29" s="451">
        <f>'Trial Plans'!AL15</f>
        <v>14</v>
      </c>
      <c r="E29" s="462"/>
      <c r="F29" s="462"/>
      <c r="G29" s="505">
        <v>0</v>
      </c>
      <c r="H29" s="461">
        <v>0</v>
      </c>
      <c r="I29" s="461">
        <v>0</v>
      </c>
      <c r="J29" s="461">
        <v>0</v>
      </c>
      <c r="K29" s="461">
        <v>0</v>
      </c>
      <c r="L29" s="461">
        <v>0</v>
      </c>
      <c r="M29" s="461">
        <v>0</v>
      </c>
      <c r="N29" s="461">
        <v>0</v>
      </c>
      <c r="O29" s="461">
        <v>0</v>
      </c>
      <c r="P29" s="505">
        <v>0</v>
      </c>
      <c r="Q29" s="461">
        <v>0</v>
      </c>
      <c r="R29" s="461">
        <v>0</v>
      </c>
      <c r="S29" s="461">
        <v>0</v>
      </c>
      <c r="T29" s="461">
        <v>0</v>
      </c>
      <c r="U29" s="461">
        <v>0</v>
      </c>
      <c r="V29" s="461">
        <v>0</v>
      </c>
      <c r="W29" s="461">
        <v>0</v>
      </c>
      <c r="X29" s="461">
        <v>0</v>
      </c>
      <c r="Y29" s="505">
        <v>0</v>
      </c>
      <c r="Z29" s="461">
        <v>0</v>
      </c>
      <c r="AA29" s="461">
        <v>0</v>
      </c>
      <c r="AB29" s="461">
        <v>0</v>
      </c>
      <c r="AC29" s="461">
        <v>0</v>
      </c>
      <c r="AD29" s="461">
        <v>0</v>
      </c>
      <c r="AE29" s="461">
        <v>0</v>
      </c>
      <c r="AF29" s="461">
        <v>0</v>
      </c>
      <c r="AG29" s="461">
        <v>0</v>
      </c>
      <c r="AH29" s="462"/>
      <c r="AI29" s="462">
        <f t="shared" si="0"/>
        <v>0</v>
      </c>
      <c r="AJ29" s="462">
        <f t="shared" si="1"/>
        <v>0</v>
      </c>
      <c r="AK29" s="462">
        <f t="shared" si="2"/>
        <v>0</v>
      </c>
      <c r="AL29" s="462">
        <f t="shared" si="27"/>
        <v>0</v>
      </c>
      <c r="AM29" s="462">
        <f t="shared" si="28"/>
        <v>0</v>
      </c>
      <c r="AN29" s="462">
        <f t="shared" si="29"/>
        <v>0</v>
      </c>
      <c r="AO29" s="462">
        <f t="shared" si="30"/>
        <v>0</v>
      </c>
      <c r="AP29" s="462">
        <f t="shared" si="31"/>
        <v>0</v>
      </c>
      <c r="AQ29" s="462">
        <f t="shared" si="32"/>
        <v>0</v>
      </c>
      <c r="AR29" s="462">
        <f t="shared" si="33"/>
        <v>0</v>
      </c>
      <c r="AS29" s="462">
        <f t="shared" si="34"/>
        <v>0</v>
      </c>
      <c r="AT29" s="462">
        <f t="shared" si="35"/>
        <v>0</v>
      </c>
      <c r="AU29" s="506">
        <f t="shared" si="36"/>
        <v>0</v>
      </c>
      <c r="AV29" s="506">
        <f t="shared" si="37"/>
        <v>0</v>
      </c>
      <c r="AW29" s="506">
        <f t="shared" si="38"/>
        <v>0</v>
      </c>
      <c r="AX29" s="506">
        <f t="shared" si="39"/>
        <v>0</v>
      </c>
      <c r="AY29" s="506">
        <f t="shared" si="40"/>
        <v>0</v>
      </c>
      <c r="AZ29" s="506">
        <f t="shared" si="41"/>
        <v>0</v>
      </c>
      <c r="BA29" s="506">
        <f t="shared" si="42"/>
        <v>0</v>
      </c>
      <c r="BB29" s="506">
        <f t="shared" si="43"/>
        <v>0</v>
      </c>
      <c r="BD29" s="462">
        <v>4</v>
      </c>
      <c r="BE29" s="462">
        <v>2</v>
      </c>
      <c r="BF29" s="506">
        <v>0</v>
      </c>
      <c r="BG29" s="462">
        <f t="shared" si="3"/>
        <v>0</v>
      </c>
      <c r="BH29" s="462">
        <f t="shared" si="4"/>
        <v>0.70710678118654757</v>
      </c>
      <c r="BI29" s="462">
        <f t="shared" si="5"/>
        <v>0</v>
      </c>
      <c r="BJ29" s="506">
        <v>0</v>
      </c>
      <c r="BK29" s="462">
        <f t="shared" si="6"/>
        <v>0</v>
      </c>
      <c r="BL29" s="462">
        <f t="shared" si="7"/>
        <v>0.70710678118654757</v>
      </c>
      <c r="BM29" s="462">
        <f t="shared" si="8"/>
        <v>0</v>
      </c>
      <c r="BN29" s="506">
        <v>0</v>
      </c>
      <c r="BO29" s="462">
        <f t="shared" si="9"/>
        <v>0</v>
      </c>
      <c r="BP29" s="462">
        <f t="shared" si="10"/>
        <v>0.70710678118654757</v>
      </c>
      <c r="BQ29" s="462">
        <f t="shared" si="11"/>
        <v>0</v>
      </c>
      <c r="BR29" s="506">
        <v>0</v>
      </c>
      <c r="BS29" s="462">
        <f t="shared" si="12"/>
        <v>0</v>
      </c>
      <c r="BT29" s="462">
        <f t="shared" si="13"/>
        <v>0.70710678118654757</v>
      </c>
      <c r="BU29" s="462">
        <f t="shared" si="14"/>
        <v>0</v>
      </c>
      <c r="BV29" s="506">
        <v>0</v>
      </c>
      <c r="BW29" s="462">
        <f t="shared" si="15"/>
        <v>0</v>
      </c>
      <c r="BX29" s="462">
        <f t="shared" si="16"/>
        <v>0.70710678118654757</v>
      </c>
      <c r="BY29" s="462">
        <f t="shared" si="17"/>
        <v>0</v>
      </c>
      <c r="BZ29" s="506">
        <v>0</v>
      </c>
      <c r="CA29" s="462">
        <f t="shared" si="18"/>
        <v>0</v>
      </c>
      <c r="CB29" s="462">
        <f t="shared" si="19"/>
        <v>0.70710678118654757</v>
      </c>
      <c r="CC29" s="462">
        <f t="shared" si="20"/>
        <v>0</v>
      </c>
      <c r="CD29" s="506">
        <v>0</v>
      </c>
      <c r="CE29" s="462">
        <f t="shared" si="21"/>
        <v>0</v>
      </c>
      <c r="CF29" s="462">
        <f t="shared" si="22"/>
        <v>0.70710678118654757</v>
      </c>
      <c r="CG29" s="462">
        <f t="shared" si="23"/>
        <v>0</v>
      </c>
      <c r="CH29" s="506">
        <v>0</v>
      </c>
      <c r="CI29" s="462">
        <f t="shared" si="24"/>
        <v>0</v>
      </c>
      <c r="CJ29" s="462">
        <f t="shared" si="25"/>
        <v>0.70710678118654757</v>
      </c>
      <c r="CK29" s="462">
        <f t="shared" si="26"/>
        <v>0</v>
      </c>
      <c r="CM29" s="448" t="s">
        <v>371</v>
      </c>
      <c r="CN29" s="434"/>
      <c r="CO29" s="434"/>
      <c r="CP29" s="434"/>
      <c r="CQ29" s="434"/>
      <c r="CR29" s="436"/>
      <c r="CS29" s="448" t="s">
        <v>440</v>
      </c>
      <c r="CT29" s="434"/>
      <c r="CU29" s="434"/>
      <c r="CV29" s="434"/>
      <c r="CW29" s="434"/>
      <c r="CX29" s="434"/>
      <c r="CY29" s="436"/>
    </row>
    <row r="30" spans="1:103">
      <c r="A30" s="451">
        <f>'Trial Plans'!AI16</f>
        <v>4</v>
      </c>
      <c r="B30" s="451">
        <f>'Trial Plans'!AJ16</f>
        <v>3</v>
      </c>
      <c r="C30" s="451">
        <f>'Trial Plans'!AK16</f>
        <v>15</v>
      </c>
      <c r="D30" s="451">
        <f>'Trial Plans'!AL16</f>
        <v>15</v>
      </c>
      <c r="E30" s="462"/>
      <c r="F30" s="462"/>
      <c r="G30" s="505">
        <v>1</v>
      </c>
      <c r="H30" s="461">
        <v>0</v>
      </c>
      <c r="I30" s="461">
        <v>0</v>
      </c>
      <c r="J30" s="461">
        <v>0</v>
      </c>
      <c r="K30" s="461">
        <v>0</v>
      </c>
      <c r="L30" s="461">
        <v>0</v>
      </c>
      <c r="M30" s="461">
        <v>0</v>
      </c>
      <c r="N30" s="461">
        <v>0</v>
      </c>
      <c r="O30" s="461">
        <v>0</v>
      </c>
      <c r="P30" s="505">
        <v>0</v>
      </c>
      <c r="Q30" s="461">
        <v>0</v>
      </c>
      <c r="R30" s="461">
        <v>0</v>
      </c>
      <c r="S30" s="461">
        <v>0</v>
      </c>
      <c r="T30" s="461">
        <v>0</v>
      </c>
      <c r="U30" s="461">
        <v>0</v>
      </c>
      <c r="V30" s="461">
        <v>0</v>
      </c>
      <c r="W30" s="461">
        <v>0</v>
      </c>
      <c r="X30" s="461">
        <v>0</v>
      </c>
      <c r="Y30" s="505">
        <v>0</v>
      </c>
      <c r="Z30" s="461">
        <v>0</v>
      </c>
      <c r="AA30" s="461">
        <v>0</v>
      </c>
      <c r="AB30" s="461">
        <v>0</v>
      </c>
      <c r="AC30" s="461">
        <v>0</v>
      </c>
      <c r="AD30" s="461">
        <v>0</v>
      </c>
      <c r="AE30" s="461">
        <v>0</v>
      </c>
      <c r="AF30" s="461">
        <v>0</v>
      </c>
      <c r="AG30" s="461">
        <v>0</v>
      </c>
      <c r="AH30" s="462"/>
      <c r="AI30" s="462">
        <f t="shared" si="0"/>
        <v>1</v>
      </c>
      <c r="AJ30" s="462">
        <f t="shared" si="1"/>
        <v>0</v>
      </c>
      <c r="AK30" s="462">
        <f t="shared" si="2"/>
        <v>0</v>
      </c>
      <c r="AL30" s="462">
        <f t="shared" si="27"/>
        <v>1</v>
      </c>
      <c r="AM30" s="462">
        <f t="shared" si="28"/>
        <v>0</v>
      </c>
      <c r="AN30" s="462">
        <f t="shared" si="29"/>
        <v>0</v>
      </c>
      <c r="AO30" s="462">
        <f t="shared" si="30"/>
        <v>0</v>
      </c>
      <c r="AP30" s="462">
        <f t="shared" si="31"/>
        <v>0</v>
      </c>
      <c r="AQ30" s="462">
        <f t="shared" si="32"/>
        <v>0</v>
      </c>
      <c r="AR30" s="462">
        <f t="shared" si="33"/>
        <v>0</v>
      </c>
      <c r="AS30" s="462">
        <f t="shared" si="34"/>
        <v>0</v>
      </c>
      <c r="AT30" s="462">
        <f t="shared" si="35"/>
        <v>0</v>
      </c>
      <c r="AU30" s="506">
        <f t="shared" si="36"/>
        <v>3.7037037037037035E-2</v>
      </c>
      <c r="AV30" s="506">
        <f t="shared" si="37"/>
        <v>3.7037037037037033</v>
      </c>
      <c r="AW30" s="506">
        <f t="shared" si="38"/>
        <v>3.7037037037037035E-2</v>
      </c>
      <c r="AX30" s="506">
        <f t="shared" si="39"/>
        <v>3.7037037037037033</v>
      </c>
      <c r="AY30" s="506">
        <f t="shared" si="40"/>
        <v>0</v>
      </c>
      <c r="AZ30" s="506">
        <f t="shared" si="41"/>
        <v>0</v>
      </c>
      <c r="BA30" s="506">
        <f t="shared" si="42"/>
        <v>0</v>
      </c>
      <c r="BB30" s="506">
        <f t="shared" si="43"/>
        <v>0</v>
      </c>
      <c r="BD30" s="462">
        <v>4</v>
      </c>
      <c r="BE30" s="462">
        <v>3</v>
      </c>
      <c r="BF30" s="506">
        <v>3.7037037037037035E-2</v>
      </c>
      <c r="BG30" s="462">
        <f t="shared" si="3"/>
        <v>1.5794267183231885E-2</v>
      </c>
      <c r="BH30" s="462">
        <f t="shared" si="4"/>
        <v>0.73282810879293991</v>
      </c>
      <c r="BI30" s="462">
        <f t="shared" si="5"/>
        <v>1.9246197134541957E-2</v>
      </c>
      <c r="BJ30" s="506">
        <v>3.7037037037037033</v>
      </c>
      <c r="BK30" s="462">
        <f t="shared" si="6"/>
        <v>0.67243995679696955</v>
      </c>
      <c r="BL30" s="462">
        <f t="shared" si="7"/>
        <v>2.050293565249548</v>
      </c>
      <c r="BM30" s="462">
        <f t="shared" si="8"/>
        <v>0.19365830044432666</v>
      </c>
      <c r="BN30" s="506">
        <v>3.7037037037037035E-2</v>
      </c>
      <c r="BO30" s="462">
        <f t="shared" si="9"/>
        <v>1.5794267183231885E-2</v>
      </c>
      <c r="BP30" s="462">
        <f t="shared" si="10"/>
        <v>0.73282810879293991</v>
      </c>
      <c r="BQ30" s="462">
        <f t="shared" si="11"/>
        <v>1.9246197134541957E-2</v>
      </c>
      <c r="BR30" s="506">
        <v>3.7037037037037033</v>
      </c>
      <c r="BS30" s="462">
        <f t="shared" si="12"/>
        <v>0.67243995679696955</v>
      </c>
      <c r="BT30" s="462">
        <f t="shared" si="13"/>
        <v>2.050293565249548</v>
      </c>
      <c r="BU30" s="462">
        <f t="shared" si="14"/>
        <v>0.19365830044432666</v>
      </c>
      <c r="BV30" s="506">
        <v>0</v>
      </c>
      <c r="BW30" s="462">
        <f t="shared" si="15"/>
        <v>0</v>
      </c>
      <c r="BX30" s="462">
        <f t="shared" si="16"/>
        <v>0.70710678118654757</v>
      </c>
      <c r="BY30" s="462">
        <f t="shared" si="17"/>
        <v>0</v>
      </c>
      <c r="BZ30" s="506">
        <v>0</v>
      </c>
      <c r="CA30" s="462">
        <f t="shared" si="18"/>
        <v>0</v>
      </c>
      <c r="CB30" s="462">
        <f t="shared" si="19"/>
        <v>0.70710678118654757</v>
      </c>
      <c r="CC30" s="462">
        <f t="shared" si="20"/>
        <v>0</v>
      </c>
      <c r="CD30" s="506">
        <v>0</v>
      </c>
      <c r="CE30" s="462">
        <f t="shared" si="21"/>
        <v>0</v>
      </c>
      <c r="CF30" s="462">
        <f t="shared" si="22"/>
        <v>0.70710678118654757</v>
      </c>
      <c r="CG30" s="462">
        <f t="shared" si="23"/>
        <v>0</v>
      </c>
      <c r="CH30" s="506">
        <v>0</v>
      </c>
      <c r="CI30" s="462">
        <f t="shared" si="24"/>
        <v>0</v>
      </c>
      <c r="CJ30" s="462">
        <f t="shared" si="25"/>
        <v>0.70710678118654757</v>
      </c>
      <c r="CK30" s="462">
        <f t="shared" si="26"/>
        <v>0</v>
      </c>
      <c r="CM30" s="448" t="s">
        <v>372</v>
      </c>
      <c r="CN30" s="434"/>
      <c r="CO30" s="434"/>
      <c r="CP30" s="434"/>
      <c r="CQ30" s="434"/>
      <c r="CR30" s="436"/>
      <c r="CS30" s="448" t="s">
        <v>441</v>
      </c>
      <c r="CT30" s="434"/>
      <c r="CU30" s="434"/>
      <c r="CV30" s="434"/>
      <c r="CW30" s="434"/>
      <c r="CX30" s="434"/>
      <c r="CY30" s="436"/>
    </row>
    <row r="31" spans="1:103">
      <c r="A31" s="451" t="str">
        <f>'Trial Plans'!AI17</f>
        <v>sp</v>
      </c>
      <c r="B31" s="451">
        <f>'Trial Plans'!AJ17</f>
        <v>3</v>
      </c>
      <c r="C31" s="451">
        <f>'Trial Plans'!AK17</f>
        <v>16</v>
      </c>
      <c r="D31" s="451">
        <f>'Trial Plans'!AL17</f>
        <v>16</v>
      </c>
      <c r="E31" s="462"/>
      <c r="F31" s="462"/>
      <c r="G31" s="505">
        <v>0</v>
      </c>
      <c r="H31" s="461">
        <v>0</v>
      </c>
      <c r="I31" s="461">
        <v>0</v>
      </c>
      <c r="J31" s="461">
        <v>0</v>
      </c>
      <c r="K31" s="461">
        <v>0</v>
      </c>
      <c r="L31" s="461">
        <v>0</v>
      </c>
      <c r="M31" s="461">
        <v>0</v>
      </c>
      <c r="N31" s="461">
        <v>0</v>
      </c>
      <c r="O31" s="461">
        <v>0</v>
      </c>
      <c r="P31" s="505">
        <v>0</v>
      </c>
      <c r="Q31" s="461">
        <v>0</v>
      </c>
      <c r="R31" s="461">
        <v>0</v>
      </c>
      <c r="S31" s="461">
        <v>0</v>
      </c>
      <c r="T31" s="461">
        <v>0</v>
      </c>
      <c r="U31" s="461">
        <v>0</v>
      </c>
      <c r="V31" s="461">
        <v>0</v>
      </c>
      <c r="W31" s="461">
        <v>0</v>
      </c>
      <c r="X31" s="461">
        <v>0</v>
      </c>
      <c r="Y31" s="505">
        <v>0</v>
      </c>
      <c r="Z31" s="461">
        <v>0</v>
      </c>
      <c r="AA31" s="461">
        <v>0</v>
      </c>
      <c r="AB31" s="461">
        <v>0</v>
      </c>
      <c r="AC31" s="461">
        <v>0</v>
      </c>
      <c r="AD31" s="461">
        <v>0</v>
      </c>
      <c r="AE31" s="461">
        <v>0</v>
      </c>
      <c r="AF31" s="461">
        <v>0</v>
      </c>
      <c r="AG31" s="461">
        <v>0</v>
      </c>
      <c r="AH31" s="462"/>
      <c r="AI31" s="462">
        <f t="shared" si="0"/>
        <v>0</v>
      </c>
      <c r="AJ31" s="462">
        <f t="shared" si="1"/>
        <v>0</v>
      </c>
      <c r="AK31" s="462">
        <f t="shared" si="2"/>
        <v>0</v>
      </c>
      <c r="AL31" s="462">
        <f t="shared" si="27"/>
        <v>0</v>
      </c>
      <c r="AM31" s="462">
        <f t="shared" si="28"/>
        <v>0</v>
      </c>
      <c r="AN31" s="462">
        <f t="shared" si="29"/>
        <v>0</v>
      </c>
      <c r="AO31" s="462">
        <f t="shared" si="30"/>
        <v>0</v>
      </c>
      <c r="AP31" s="462">
        <f t="shared" si="31"/>
        <v>0</v>
      </c>
      <c r="AQ31" s="462">
        <f t="shared" si="32"/>
        <v>0</v>
      </c>
      <c r="AR31" s="462">
        <f t="shared" si="33"/>
        <v>0</v>
      </c>
      <c r="AS31" s="462">
        <f t="shared" si="34"/>
        <v>0</v>
      </c>
      <c r="AT31" s="462">
        <f t="shared" si="35"/>
        <v>0</v>
      </c>
      <c r="AU31" s="506">
        <f t="shared" si="36"/>
        <v>0</v>
      </c>
      <c r="AV31" s="506">
        <f t="shared" si="37"/>
        <v>0</v>
      </c>
      <c r="AW31" s="506">
        <f t="shared" si="38"/>
        <v>0</v>
      </c>
      <c r="AX31" s="506">
        <f t="shared" si="39"/>
        <v>0</v>
      </c>
      <c r="AY31" s="506">
        <f t="shared" si="40"/>
        <v>0</v>
      </c>
      <c r="AZ31" s="506">
        <f t="shared" si="41"/>
        <v>0</v>
      </c>
      <c r="BA31" s="506">
        <f t="shared" si="42"/>
        <v>0</v>
      </c>
      <c r="BB31" s="506">
        <f t="shared" si="43"/>
        <v>0</v>
      </c>
      <c r="BD31" s="462">
        <v>4</v>
      </c>
      <c r="BE31" s="462">
        <v>4</v>
      </c>
      <c r="BF31" s="506">
        <v>0</v>
      </c>
      <c r="BG31" s="462">
        <f t="shared" si="3"/>
        <v>0</v>
      </c>
      <c r="BH31" s="462">
        <f t="shared" si="4"/>
        <v>0.70710678118654757</v>
      </c>
      <c r="BI31" s="462">
        <f t="shared" si="5"/>
        <v>0</v>
      </c>
      <c r="BJ31" s="506">
        <v>0</v>
      </c>
      <c r="BK31" s="462">
        <f t="shared" si="6"/>
        <v>0</v>
      </c>
      <c r="BL31" s="462">
        <f t="shared" si="7"/>
        <v>0.70710678118654757</v>
      </c>
      <c r="BM31" s="462">
        <f t="shared" si="8"/>
        <v>0</v>
      </c>
      <c r="BN31" s="506">
        <v>0</v>
      </c>
      <c r="BO31" s="462">
        <f t="shared" si="9"/>
        <v>0</v>
      </c>
      <c r="BP31" s="462">
        <f t="shared" si="10"/>
        <v>0.70710678118654757</v>
      </c>
      <c r="BQ31" s="462">
        <f t="shared" si="11"/>
        <v>0</v>
      </c>
      <c r="BR31" s="506">
        <v>0</v>
      </c>
      <c r="BS31" s="462">
        <f t="shared" si="12"/>
        <v>0</v>
      </c>
      <c r="BT31" s="462">
        <f t="shared" si="13"/>
        <v>0.70710678118654757</v>
      </c>
      <c r="BU31" s="462">
        <f t="shared" si="14"/>
        <v>0</v>
      </c>
      <c r="BV31" s="506">
        <v>0</v>
      </c>
      <c r="BW31" s="462">
        <f t="shared" si="15"/>
        <v>0</v>
      </c>
      <c r="BX31" s="462">
        <f t="shared" si="16"/>
        <v>0.70710678118654757</v>
      </c>
      <c r="BY31" s="462">
        <f t="shared" si="17"/>
        <v>0</v>
      </c>
      <c r="BZ31" s="506">
        <v>0</v>
      </c>
      <c r="CA31" s="462">
        <f t="shared" si="18"/>
        <v>0</v>
      </c>
      <c r="CB31" s="462">
        <f t="shared" si="19"/>
        <v>0.70710678118654757</v>
      </c>
      <c r="CC31" s="462">
        <f t="shared" si="20"/>
        <v>0</v>
      </c>
      <c r="CD31" s="506">
        <v>0</v>
      </c>
      <c r="CE31" s="462">
        <f t="shared" si="21"/>
        <v>0</v>
      </c>
      <c r="CF31" s="462">
        <f t="shared" si="22"/>
        <v>0.70710678118654757</v>
      </c>
      <c r="CG31" s="462">
        <f t="shared" si="23"/>
        <v>0</v>
      </c>
      <c r="CH31" s="506">
        <v>0</v>
      </c>
      <c r="CI31" s="462">
        <f t="shared" si="24"/>
        <v>0</v>
      </c>
      <c r="CJ31" s="462">
        <f t="shared" si="25"/>
        <v>0.70710678118654757</v>
      </c>
      <c r="CK31" s="462">
        <f t="shared" si="26"/>
        <v>0</v>
      </c>
      <c r="CM31" s="448"/>
      <c r="CN31" s="434"/>
      <c r="CO31" s="434"/>
      <c r="CP31" s="434"/>
      <c r="CQ31" s="434"/>
      <c r="CR31" s="436"/>
      <c r="CS31" s="448" t="s">
        <v>442</v>
      </c>
      <c r="CT31" s="434"/>
      <c r="CU31" s="434"/>
      <c r="CV31" s="434"/>
      <c r="CW31" s="434"/>
      <c r="CX31" s="434"/>
      <c r="CY31" s="436"/>
    </row>
    <row r="32" spans="1:103">
      <c r="A32" s="451">
        <f>'Trial Plans'!AI18</f>
        <v>6</v>
      </c>
      <c r="B32" s="451">
        <f>'Trial Plans'!AJ18</f>
        <v>3</v>
      </c>
      <c r="C32" s="451">
        <f>'Trial Plans'!AK18</f>
        <v>17</v>
      </c>
      <c r="D32" s="451">
        <f>'Trial Plans'!AL18</f>
        <v>17</v>
      </c>
      <c r="E32" s="462"/>
      <c r="F32" s="462"/>
      <c r="G32" s="505">
        <v>1</v>
      </c>
      <c r="H32" s="461">
        <v>0</v>
      </c>
      <c r="I32" s="461">
        <v>0</v>
      </c>
      <c r="J32" s="461">
        <v>2</v>
      </c>
      <c r="K32" s="461">
        <v>0</v>
      </c>
      <c r="L32" s="461">
        <v>0</v>
      </c>
      <c r="M32" s="461">
        <v>0</v>
      </c>
      <c r="N32" s="461">
        <v>0</v>
      </c>
      <c r="O32" s="461">
        <v>0</v>
      </c>
      <c r="P32" s="505">
        <v>20</v>
      </c>
      <c r="Q32" s="461">
        <v>10</v>
      </c>
      <c r="R32" s="461">
        <v>0</v>
      </c>
      <c r="S32" s="461">
        <v>20</v>
      </c>
      <c r="T32" s="461">
        <v>0</v>
      </c>
      <c r="U32" s="461">
        <v>0</v>
      </c>
      <c r="V32" s="461">
        <v>0</v>
      </c>
      <c r="W32" s="461">
        <v>0</v>
      </c>
      <c r="X32" s="461">
        <v>0</v>
      </c>
      <c r="Y32" s="505">
        <v>0</v>
      </c>
      <c r="Z32" s="461">
        <v>0</v>
      </c>
      <c r="AA32" s="461">
        <v>0</v>
      </c>
      <c r="AB32" s="461">
        <v>0</v>
      </c>
      <c r="AC32" s="461">
        <v>0</v>
      </c>
      <c r="AD32" s="461">
        <v>0</v>
      </c>
      <c r="AE32" s="461">
        <v>0</v>
      </c>
      <c r="AF32" s="461">
        <v>0</v>
      </c>
      <c r="AG32" s="461">
        <v>0</v>
      </c>
      <c r="AH32" s="462"/>
      <c r="AI32" s="462">
        <f t="shared" si="0"/>
        <v>2</v>
      </c>
      <c r="AJ32" s="462">
        <f t="shared" si="1"/>
        <v>3</v>
      </c>
      <c r="AK32" s="462">
        <f t="shared" si="2"/>
        <v>0</v>
      </c>
      <c r="AL32" s="462">
        <f t="shared" si="27"/>
        <v>1</v>
      </c>
      <c r="AM32" s="462">
        <f t="shared" si="28"/>
        <v>1</v>
      </c>
      <c r="AN32" s="462">
        <f t="shared" si="29"/>
        <v>0</v>
      </c>
      <c r="AO32" s="462">
        <f t="shared" si="30"/>
        <v>2</v>
      </c>
      <c r="AP32" s="462">
        <f t="shared" si="31"/>
        <v>1</v>
      </c>
      <c r="AQ32" s="462">
        <f t="shared" si="32"/>
        <v>0</v>
      </c>
      <c r="AR32" s="462">
        <f t="shared" si="33"/>
        <v>0</v>
      </c>
      <c r="AS32" s="462">
        <f t="shared" si="34"/>
        <v>0</v>
      </c>
      <c r="AT32" s="462">
        <f t="shared" si="35"/>
        <v>0</v>
      </c>
      <c r="AU32" s="506">
        <f t="shared" si="36"/>
        <v>1.962962962962963</v>
      </c>
      <c r="AV32" s="506">
        <f t="shared" si="37"/>
        <v>18.518518518518519</v>
      </c>
      <c r="AW32" s="506">
        <f t="shared" si="38"/>
        <v>1.1481481481481481</v>
      </c>
      <c r="AX32" s="506">
        <f t="shared" si="39"/>
        <v>11.111111111111111</v>
      </c>
      <c r="AY32" s="506">
        <f t="shared" si="40"/>
        <v>0.81481481481481477</v>
      </c>
      <c r="AZ32" s="506">
        <f t="shared" si="41"/>
        <v>7.4074074074074066</v>
      </c>
      <c r="BA32" s="506">
        <f t="shared" si="42"/>
        <v>0</v>
      </c>
      <c r="BB32" s="506">
        <f t="shared" si="43"/>
        <v>0</v>
      </c>
      <c r="BD32" s="462">
        <v>5</v>
      </c>
      <c r="BE32" s="462">
        <v>1</v>
      </c>
      <c r="BF32" s="506">
        <v>7.407407407407407E-2</v>
      </c>
      <c r="BG32" s="462">
        <f t="shared" si="3"/>
        <v>3.103423373996873E-2</v>
      </c>
      <c r="BH32" s="462">
        <f t="shared" si="4"/>
        <v>0.75767676094365866</v>
      </c>
      <c r="BI32" s="462">
        <f t="shared" si="5"/>
        <v>2.721991388634197E-2</v>
      </c>
      <c r="BJ32" s="506">
        <v>3.7037037037037033</v>
      </c>
      <c r="BK32" s="462">
        <f t="shared" si="6"/>
        <v>0.67243995679696955</v>
      </c>
      <c r="BL32" s="462">
        <f t="shared" si="7"/>
        <v>2.050293565249548</v>
      </c>
      <c r="BM32" s="462">
        <f t="shared" si="8"/>
        <v>0.19365830044432666</v>
      </c>
      <c r="BN32" s="506">
        <v>7.407407407407407E-2</v>
      </c>
      <c r="BO32" s="462">
        <f t="shared" si="9"/>
        <v>3.103423373996873E-2</v>
      </c>
      <c r="BP32" s="462">
        <f t="shared" si="10"/>
        <v>0.75767676094365866</v>
      </c>
      <c r="BQ32" s="462">
        <f t="shared" si="11"/>
        <v>2.721991388634197E-2</v>
      </c>
      <c r="BR32" s="506">
        <v>3.7037037037037033</v>
      </c>
      <c r="BS32" s="462">
        <f t="shared" si="12"/>
        <v>0.67243995679696955</v>
      </c>
      <c r="BT32" s="462">
        <f t="shared" si="13"/>
        <v>2.050293565249548</v>
      </c>
      <c r="BU32" s="462">
        <f t="shared" si="14"/>
        <v>0.19365830044432666</v>
      </c>
      <c r="BV32" s="506">
        <v>0</v>
      </c>
      <c r="BW32" s="462">
        <f t="shared" si="15"/>
        <v>0</v>
      </c>
      <c r="BX32" s="462">
        <f t="shared" si="16"/>
        <v>0.70710678118654757</v>
      </c>
      <c r="BY32" s="462">
        <f t="shared" si="17"/>
        <v>0</v>
      </c>
      <c r="BZ32" s="506">
        <v>0</v>
      </c>
      <c r="CA32" s="462">
        <f t="shared" si="18"/>
        <v>0</v>
      </c>
      <c r="CB32" s="462">
        <f t="shared" si="19"/>
        <v>0.70710678118654757</v>
      </c>
      <c r="CC32" s="462">
        <f t="shared" si="20"/>
        <v>0</v>
      </c>
      <c r="CD32" s="506">
        <v>0</v>
      </c>
      <c r="CE32" s="462">
        <f t="shared" si="21"/>
        <v>0</v>
      </c>
      <c r="CF32" s="462">
        <f t="shared" si="22"/>
        <v>0.70710678118654757</v>
      </c>
      <c r="CG32" s="462">
        <f t="shared" si="23"/>
        <v>0</v>
      </c>
      <c r="CH32" s="506">
        <v>0</v>
      </c>
      <c r="CI32" s="462">
        <f t="shared" si="24"/>
        <v>0</v>
      </c>
      <c r="CJ32" s="462">
        <f t="shared" si="25"/>
        <v>0.70710678118654757</v>
      </c>
      <c r="CK32" s="462">
        <f t="shared" si="26"/>
        <v>0</v>
      </c>
      <c r="CM32" s="448" t="s">
        <v>373</v>
      </c>
      <c r="CN32" s="434"/>
      <c r="CO32" s="434"/>
      <c r="CP32" s="434"/>
      <c r="CQ32" s="434"/>
      <c r="CR32" s="436"/>
      <c r="CS32" s="448" t="s">
        <v>443</v>
      </c>
      <c r="CT32" s="434"/>
      <c r="CU32" s="434"/>
      <c r="CV32" s="434"/>
      <c r="CW32" s="434"/>
      <c r="CX32" s="434"/>
      <c r="CY32" s="436"/>
    </row>
    <row r="33" spans="1:103">
      <c r="A33" s="451">
        <f>'Trial Plans'!AI19</f>
        <v>1</v>
      </c>
      <c r="B33" s="451">
        <f>'Trial Plans'!AJ19</f>
        <v>3</v>
      </c>
      <c r="C33" s="451">
        <f>'Trial Plans'!AK19</f>
        <v>18</v>
      </c>
      <c r="D33" s="451">
        <f>'Trial Plans'!AL19</f>
        <v>18</v>
      </c>
      <c r="E33" s="462"/>
      <c r="F33" s="462"/>
      <c r="G33" s="505">
        <v>100</v>
      </c>
      <c r="H33" s="461">
        <v>100</v>
      </c>
      <c r="I33" s="461">
        <v>100</v>
      </c>
      <c r="J33" s="461">
        <v>100</v>
      </c>
      <c r="K33" s="461">
        <v>50</v>
      </c>
      <c r="L33" s="461">
        <v>50</v>
      </c>
      <c r="M33" s="461">
        <v>5</v>
      </c>
      <c r="N33" s="461">
        <v>50</v>
      </c>
      <c r="O33" s="461">
        <v>20</v>
      </c>
      <c r="P33" s="505">
        <v>100</v>
      </c>
      <c r="Q33" s="461">
        <v>100</v>
      </c>
      <c r="R33" s="461">
        <v>100</v>
      </c>
      <c r="S33" s="461">
        <v>100</v>
      </c>
      <c r="T33" s="461">
        <v>100</v>
      </c>
      <c r="U33" s="461">
        <v>100</v>
      </c>
      <c r="V33" s="461">
        <v>20</v>
      </c>
      <c r="W33" s="461">
        <v>50</v>
      </c>
      <c r="X33" s="461">
        <v>10</v>
      </c>
      <c r="Y33" s="505">
        <v>100</v>
      </c>
      <c r="Z33" s="461">
        <v>100</v>
      </c>
      <c r="AA33" s="461">
        <v>100</v>
      </c>
      <c r="AB33" s="461">
        <v>100</v>
      </c>
      <c r="AC33" s="461">
        <v>100</v>
      </c>
      <c r="AD33" s="461">
        <v>20</v>
      </c>
      <c r="AE33" s="461">
        <v>20</v>
      </c>
      <c r="AF33" s="461">
        <v>10</v>
      </c>
      <c r="AG33" s="461">
        <v>0</v>
      </c>
      <c r="AH33" s="462"/>
      <c r="AI33" s="462">
        <f t="shared" si="0"/>
        <v>9</v>
      </c>
      <c r="AJ33" s="462">
        <f t="shared" si="1"/>
        <v>9</v>
      </c>
      <c r="AK33" s="462">
        <f t="shared" si="2"/>
        <v>8</v>
      </c>
      <c r="AL33" s="462">
        <f t="shared" si="27"/>
        <v>3</v>
      </c>
      <c r="AM33" s="462">
        <f t="shared" si="28"/>
        <v>3</v>
      </c>
      <c r="AN33" s="462">
        <f t="shared" si="29"/>
        <v>3</v>
      </c>
      <c r="AO33" s="462">
        <f t="shared" si="30"/>
        <v>3</v>
      </c>
      <c r="AP33" s="462">
        <f t="shared" si="31"/>
        <v>3</v>
      </c>
      <c r="AQ33" s="462">
        <f t="shared" si="32"/>
        <v>3</v>
      </c>
      <c r="AR33" s="462">
        <f t="shared" si="33"/>
        <v>3</v>
      </c>
      <c r="AS33" s="462">
        <f t="shared" si="34"/>
        <v>3</v>
      </c>
      <c r="AT33" s="462">
        <f t="shared" si="35"/>
        <v>2</v>
      </c>
      <c r="AU33" s="506">
        <f t="shared" si="36"/>
        <v>66.851851851851848</v>
      </c>
      <c r="AV33" s="506">
        <f t="shared" si="37"/>
        <v>96.296296296296291</v>
      </c>
      <c r="AW33" s="506">
        <f t="shared" si="38"/>
        <v>33.333333333333336</v>
      </c>
      <c r="AX33" s="506">
        <f t="shared" si="39"/>
        <v>33.333333333333329</v>
      </c>
      <c r="AY33" s="506">
        <f t="shared" si="40"/>
        <v>26.666666666666668</v>
      </c>
      <c r="AZ33" s="506">
        <f t="shared" si="41"/>
        <v>33.333333333333329</v>
      </c>
      <c r="BA33" s="506">
        <f t="shared" si="42"/>
        <v>6.8518518518518521</v>
      </c>
      <c r="BB33" s="506">
        <f t="shared" si="43"/>
        <v>29.629629629629626</v>
      </c>
      <c r="BD33" s="462">
        <v>5</v>
      </c>
      <c r="BE33" s="462">
        <v>2</v>
      </c>
      <c r="BF33" s="506">
        <v>0</v>
      </c>
      <c r="BG33" s="462">
        <f t="shared" si="3"/>
        <v>0</v>
      </c>
      <c r="BH33" s="462">
        <f t="shared" si="4"/>
        <v>0.70710678118654757</v>
      </c>
      <c r="BI33" s="462">
        <f t="shared" si="5"/>
        <v>0</v>
      </c>
      <c r="BJ33" s="506">
        <v>0</v>
      </c>
      <c r="BK33" s="462">
        <f t="shared" si="6"/>
        <v>0</v>
      </c>
      <c r="BL33" s="462">
        <f t="shared" si="7"/>
        <v>0.70710678118654757</v>
      </c>
      <c r="BM33" s="462">
        <f t="shared" si="8"/>
        <v>0</v>
      </c>
      <c r="BN33" s="506">
        <v>0</v>
      </c>
      <c r="BO33" s="462">
        <f t="shared" si="9"/>
        <v>0</v>
      </c>
      <c r="BP33" s="462">
        <f t="shared" si="10"/>
        <v>0.70710678118654757</v>
      </c>
      <c r="BQ33" s="462">
        <f t="shared" si="11"/>
        <v>0</v>
      </c>
      <c r="BR33" s="506">
        <v>0</v>
      </c>
      <c r="BS33" s="462">
        <f t="shared" si="12"/>
        <v>0</v>
      </c>
      <c r="BT33" s="462">
        <f t="shared" si="13"/>
        <v>0.70710678118654757</v>
      </c>
      <c r="BU33" s="462">
        <f t="shared" si="14"/>
        <v>0</v>
      </c>
      <c r="BV33" s="506">
        <v>0</v>
      </c>
      <c r="BW33" s="462">
        <f t="shared" si="15"/>
        <v>0</v>
      </c>
      <c r="BX33" s="462">
        <f t="shared" si="16"/>
        <v>0.70710678118654757</v>
      </c>
      <c r="BY33" s="462">
        <f t="shared" si="17"/>
        <v>0</v>
      </c>
      <c r="BZ33" s="506">
        <v>0</v>
      </c>
      <c r="CA33" s="462">
        <f t="shared" si="18"/>
        <v>0</v>
      </c>
      <c r="CB33" s="462">
        <f t="shared" si="19"/>
        <v>0.70710678118654757</v>
      </c>
      <c r="CC33" s="462">
        <f t="shared" si="20"/>
        <v>0</v>
      </c>
      <c r="CD33" s="506">
        <v>0</v>
      </c>
      <c r="CE33" s="462">
        <f t="shared" si="21"/>
        <v>0</v>
      </c>
      <c r="CF33" s="462">
        <f t="shared" si="22"/>
        <v>0.70710678118654757</v>
      </c>
      <c r="CG33" s="462">
        <f t="shared" si="23"/>
        <v>0</v>
      </c>
      <c r="CH33" s="506">
        <v>0</v>
      </c>
      <c r="CI33" s="462">
        <f t="shared" si="24"/>
        <v>0</v>
      </c>
      <c r="CJ33" s="462">
        <f t="shared" si="25"/>
        <v>0.70710678118654757</v>
      </c>
      <c r="CK33" s="462">
        <f t="shared" si="26"/>
        <v>0</v>
      </c>
      <c r="CM33" s="448"/>
      <c r="CN33" s="434"/>
      <c r="CO33" s="434"/>
      <c r="CP33" s="434"/>
      <c r="CQ33" s="434"/>
      <c r="CR33" s="436"/>
      <c r="CS33" s="448" t="s">
        <v>444</v>
      </c>
      <c r="CT33" s="434"/>
      <c r="CU33" s="434"/>
      <c r="CV33" s="434"/>
      <c r="CW33" s="434"/>
      <c r="CX33" s="434"/>
      <c r="CY33" s="436"/>
    </row>
    <row r="34" spans="1:103">
      <c r="A34" s="451">
        <f>'Trial Plans'!AI20</f>
        <v>9</v>
      </c>
      <c r="B34" s="451">
        <f>'Trial Plans'!AJ20</f>
        <v>3</v>
      </c>
      <c r="C34" s="451">
        <f>'Trial Plans'!AK20</f>
        <v>19</v>
      </c>
      <c r="D34" s="451">
        <f>'Trial Plans'!AL20</f>
        <v>19</v>
      </c>
      <c r="E34" s="462"/>
      <c r="F34" s="462"/>
      <c r="G34" s="505">
        <v>0</v>
      </c>
      <c r="H34" s="461">
        <v>0</v>
      </c>
      <c r="I34" s="461">
        <v>0</v>
      </c>
      <c r="J34" s="461">
        <v>0</v>
      </c>
      <c r="K34" s="461">
        <v>0</v>
      </c>
      <c r="L34" s="461">
        <v>0</v>
      </c>
      <c r="M34" s="461">
        <v>0</v>
      </c>
      <c r="N34" s="461">
        <v>0</v>
      </c>
      <c r="O34" s="461">
        <v>0</v>
      </c>
      <c r="P34" s="505">
        <v>0</v>
      </c>
      <c r="Q34" s="461">
        <v>0</v>
      </c>
      <c r="R34" s="461">
        <v>0</v>
      </c>
      <c r="S34" s="461">
        <v>0</v>
      </c>
      <c r="T34" s="461">
        <v>0</v>
      </c>
      <c r="U34" s="461">
        <v>0</v>
      </c>
      <c r="V34" s="461">
        <v>0</v>
      </c>
      <c r="W34" s="461">
        <v>0</v>
      </c>
      <c r="X34" s="461">
        <v>0</v>
      </c>
      <c r="Y34" s="505">
        <v>0</v>
      </c>
      <c r="Z34" s="461">
        <v>0</v>
      </c>
      <c r="AA34" s="461">
        <v>0</v>
      </c>
      <c r="AB34" s="461">
        <v>0</v>
      </c>
      <c r="AC34" s="461">
        <v>0</v>
      </c>
      <c r="AD34" s="461">
        <v>0</v>
      </c>
      <c r="AE34" s="461">
        <v>0</v>
      </c>
      <c r="AF34" s="461">
        <v>0</v>
      </c>
      <c r="AG34" s="461">
        <v>0</v>
      </c>
      <c r="AH34" s="462"/>
      <c r="AI34" s="462">
        <f t="shared" si="0"/>
        <v>0</v>
      </c>
      <c r="AJ34" s="462">
        <f t="shared" si="1"/>
        <v>0</v>
      </c>
      <c r="AK34" s="462">
        <f t="shared" si="2"/>
        <v>0</v>
      </c>
      <c r="AL34" s="462">
        <f t="shared" si="27"/>
        <v>0</v>
      </c>
      <c r="AM34" s="462">
        <f t="shared" si="28"/>
        <v>0</v>
      </c>
      <c r="AN34" s="462">
        <f t="shared" si="29"/>
        <v>0</v>
      </c>
      <c r="AO34" s="462">
        <f t="shared" si="30"/>
        <v>0</v>
      </c>
      <c r="AP34" s="462">
        <f t="shared" si="31"/>
        <v>0</v>
      </c>
      <c r="AQ34" s="462">
        <f t="shared" si="32"/>
        <v>0</v>
      </c>
      <c r="AR34" s="462">
        <f t="shared" si="33"/>
        <v>0</v>
      </c>
      <c r="AS34" s="462">
        <f t="shared" si="34"/>
        <v>0</v>
      </c>
      <c r="AT34" s="462">
        <f t="shared" si="35"/>
        <v>0</v>
      </c>
      <c r="AU34" s="506">
        <f t="shared" si="36"/>
        <v>0</v>
      </c>
      <c r="AV34" s="506">
        <f t="shared" si="37"/>
        <v>0</v>
      </c>
      <c r="AW34" s="506">
        <f t="shared" si="38"/>
        <v>0</v>
      </c>
      <c r="AX34" s="506">
        <f t="shared" si="39"/>
        <v>0</v>
      </c>
      <c r="AY34" s="506">
        <f t="shared" si="40"/>
        <v>0</v>
      </c>
      <c r="AZ34" s="506">
        <f t="shared" si="41"/>
        <v>0</v>
      </c>
      <c r="BA34" s="506">
        <f t="shared" si="42"/>
        <v>0</v>
      </c>
      <c r="BB34" s="506">
        <f t="shared" si="43"/>
        <v>0</v>
      </c>
      <c r="BD34" s="462">
        <v>5</v>
      </c>
      <c r="BE34" s="462">
        <v>3</v>
      </c>
      <c r="BF34" s="506">
        <v>0</v>
      </c>
      <c r="BG34" s="462">
        <f t="shared" si="3"/>
        <v>0</v>
      </c>
      <c r="BH34" s="462">
        <f t="shared" si="4"/>
        <v>0.70710678118654757</v>
      </c>
      <c r="BI34" s="462">
        <f t="shared" si="5"/>
        <v>0</v>
      </c>
      <c r="BJ34" s="506">
        <v>0</v>
      </c>
      <c r="BK34" s="462">
        <f t="shared" si="6"/>
        <v>0</v>
      </c>
      <c r="BL34" s="462">
        <f t="shared" si="7"/>
        <v>0.70710678118654757</v>
      </c>
      <c r="BM34" s="462">
        <f t="shared" si="8"/>
        <v>0</v>
      </c>
      <c r="BN34" s="506">
        <v>0</v>
      </c>
      <c r="BO34" s="462">
        <f t="shared" si="9"/>
        <v>0</v>
      </c>
      <c r="BP34" s="462">
        <f t="shared" si="10"/>
        <v>0.70710678118654757</v>
      </c>
      <c r="BQ34" s="462">
        <f t="shared" si="11"/>
        <v>0</v>
      </c>
      <c r="BR34" s="506">
        <v>0</v>
      </c>
      <c r="BS34" s="462">
        <f t="shared" si="12"/>
        <v>0</v>
      </c>
      <c r="BT34" s="462">
        <f t="shared" si="13"/>
        <v>0.70710678118654757</v>
      </c>
      <c r="BU34" s="462">
        <f t="shared" si="14"/>
        <v>0</v>
      </c>
      <c r="BV34" s="506">
        <v>0</v>
      </c>
      <c r="BW34" s="462">
        <f t="shared" si="15"/>
        <v>0</v>
      </c>
      <c r="BX34" s="462">
        <f t="shared" si="16"/>
        <v>0.70710678118654757</v>
      </c>
      <c r="BY34" s="462">
        <f t="shared" si="17"/>
        <v>0</v>
      </c>
      <c r="BZ34" s="506">
        <v>0</v>
      </c>
      <c r="CA34" s="462">
        <f t="shared" si="18"/>
        <v>0</v>
      </c>
      <c r="CB34" s="462">
        <f t="shared" si="19"/>
        <v>0.70710678118654757</v>
      </c>
      <c r="CC34" s="462">
        <f t="shared" si="20"/>
        <v>0</v>
      </c>
      <c r="CD34" s="506">
        <v>0</v>
      </c>
      <c r="CE34" s="462">
        <f t="shared" si="21"/>
        <v>0</v>
      </c>
      <c r="CF34" s="462">
        <f t="shared" si="22"/>
        <v>0.70710678118654757</v>
      </c>
      <c r="CG34" s="462">
        <f t="shared" si="23"/>
        <v>0</v>
      </c>
      <c r="CH34" s="506">
        <v>0</v>
      </c>
      <c r="CI34" s="462">
        <f t="shared" si="24"/>
        <v>0</v>
      </c>
      <c r="CJ34" s="462">
        <f t="shared" si="25"/>
        <v>0.70710678118654757</v>
      </c>
      <c r="CK34" s="462">
        <f t="shared" si="26"/>
        <v>0</v>
      </c>
      <c r="CM34" s="448" t="s">
        <v>374</v>
      </c>
      <c r="CN34" s="434"/>
      <c r="CO34" s="434"/>
      <c r="CP34" s="434"/>
      <c r="CQ34" s="434"/>
      <c r="CR34" s="436"/>
      <c r="CS34" s="448"/>
      <c r="CT34" s="434"/>
      <c r="CU34" s="434"/>
      <c r="CV34" s="434"/>
      <c r="CW34" s="434"/>
      <c r="CX34" s="434"/>
      <c r="CY34" s="436"/>
    </row>
    <row r="35" spans="1:103">
      <c r="A35" s="451" t="str">
        <f>'Trial Plans'!AI21</f>
        <v>sp</v>
      </c>
      <c r="B35" s="451">
        <f>'Trial Plans'!AJ21</f>
        <v>3</v>
      </c>
      <c r="C35" s="451">
        <f>'Trial Plans'!AK21</f>
        <v>20</v>
      </c>
      <c r="D35" s="451">
        <f>'Trial Plans'!AL21</f>
        <v>20</v>
      </c>
      <c r="E35" s="462"/>
      <c r="F35" s="462"/>
      <c r="G35" s="505">
        <v>0</v>
      </c>
      <c r="H35" s="461">
        <v>0</v>
      </c>
      <c r="I35" s="461">
        <v>0</v>
      </c>
      <c r="J35" s="461">
        <v>0</v>
      </c>
      <c r="K35" s="461">
        <v>0</v>
      </c>
      <c r="L35" s="461">
        <v>0</v>
      </c>
      <c r="M35" s="461">
        <v>0</v>
      </c>
      <c r="N35" s="461">
        <v>0</v>
      </c>
      <c r="O35" s="461">
        <v>0</v>
      </c>
      <c r="P35" s="505">
        <v>0</v>
      </c>
      <c r="Q35" s="461">
        <v>0</v>
      </c>
      <c r="R35" s="461">
        <v>0</v>
      </c>
      <c r="S35" s="461">
        <v>0</v>
      </c>
      <c r="T35" s="461">
        <v>0</v>
      </c>
      <c r="U35" s="461">
        <v>0</v>
      </c>
      <c r="V35" s="461">
        <v>0</v>
      </c>
      <c r="W35" s="461">
        <v>0</v>
      </c>
      <c r="X35" s="461">
        <v>0</v>
      </c>
      <c r="Y35" s="505">
        <v>0</v>
      </c>
      <c r="Z35" s="461">
        <v>0</v>
      </c>
      <c r="AA35" s="461">
        <v>0</v>
      </c>
      <c r="AB35" s="461">
        <v>0</v>
      </c>
      <c r="AC35" s="461">
        <v>0</v>
      </c>
      <c r="AD35" s="461">
        <v>0</v>
      </c>
      <c r="AE35" s="461">
        <v>0</v>
      </c>
      <c r="AF35" s="461">
        <v>0</v>
      </c>
      <c r="AG35" s="461">
        <v>0</v>
      </c>
      <c r="AH35" s="462"/>
      <c r="AI35" s="462">
        <f t="shared" si="0"/>
        <v>0</v>
      </c>
      <c r="AJ35" s="462">
        <f t="shared" si="1"/>
        <v>0</v>
      </c>
      <c r="AK35" s="462">
        <f t="shared" si="2"/>
        <v>0</v>
      </c>
      <c r="AL35" s="462">
        <f t="shared" si="27"/>
        <v>0</v>
      </c>
      <c r="AM35" s="462">
        <f t="shared" si="28"/>
        <v>0</v>
      </c>
      <c r="AN35" s="462">
        <f t="shared" si="29"/>
        <v>0</v>
      </c>
      <c r="AO35" s="462">
        <f t="shared" si="30"/>
        <v>0</v>
      </c>
      <c r="AP35" s="462">
        <f t="shared" si="31"/>
        <v>0</v>
      </c>
      <c r="AQ35" s="462">
        <f t="shared" si="32"/>
        <v>0</v>
      </c>
      <c r="AR35" s="462">
        <f t="shared" si="33"/>
        <v>0</v>
      </c>
      <c r="AS35" s="462">
        <f t="shared" si="34"/>
        <v>0</v>
      </c>
      <c r="AT35" s="462">
        <f t="shared" si="35"/>
        <v>0</v>
      </c>
      <c r="AU35" s="506">
        <f t="shared" si="36"/>
        <v>0</v>
      </c>
      <c r="AV35" s="506">
        <f t="shared" si="37"/>
        <v>0</v>
      </c>
      <c r="AW35" s="506">
        <f t="shared" si="38"/>
        <v>0</v>
      </c>
      <c r="AX35" s="506">
        <f t="shared" si="39"/>
        <v>0</v>
      </c>
      <c r="AY35" s="506">
        <f t="shared" si="40"/>
        <v>0</v>
      </c>
      <c r="AZ35" s="506">
        <f t="shared" si="41"/>
        <v>0</v>
      </c>
      <c r="BA35" s="506">
        <f t="shared" si="42"/>
        <v>0</v>
      </c>
      <c r="BB35" s="506">
        <f t="shared" si="43"/>
        <v>0</v>
      </c>
      <c r="BD35" s="462">
        <v>5</v>
      </c>
      <c r="BE35" s="462">
        <v>4</v>
      </c>
      <c r="BF35" s="506">
        <v>0</v>
      </c>
      <c r="BG35" s="462">
        <f t="shared" si="3"/>
        <v>0</v>
      </c>
      <c r="BH35" s="462">
        <f t="shared" si="4"/>
        <v>0.70710678118654757</v>
      </c>
      <c r="BI35" s="462">
        <f t="shared" si="5"/>
        <v>0</v>
      </c>
      <c r="BJ35" s="506">
        <v>0</v>
      </c>
      <c r="BK35" s="462">
        <f t="shared" si="6"/>
        <v>0</v>
      </c>
      <c r="BL35" s="462">
        <f t="shared" si="7"/>
        <v>0.70710678118654757</v>
      </c>
      <c r="BM35" s="462">
        <f t="shared" si="8"/>
        <v>0</v>
      </c>
      <c r="BN35" s="506">
        <v>0</v>
      </c>
      <c r="BO35" s="462">
        <f t="shared" si="9"/>
        <v>0</v>
      </c>
      <c r="BP35" s="462">
        <f t="shared" si="10"/>
        <v>0.70710678118654757</v>
      </c>
      <c r="BQ35" s="462">
        <f t="shared" si="11"/>
        <v>0</v>
      </c>
      <c r="BR35" s="506">
        <v>0</v>
      </c>
      <c r="BS35" s="462">
        <f t="shared" si="12"/>
        <v>0</v>
      </c>
      <c r="BT35" s="462">
        <f t="shared" si="13"/>
        <v>0.70710678118654757</v>
      </c>
      <c r="BU35" s="462">
        <f t="shared" si="14"/>
        <v>0</v>
      </c>
      <c r="BV35" s="506">
        <v>0</v>
      </c>
      <c r="BW35" s="462">
        <f t="shared" si="15"/>
        <v>0</v>
      </c>
      <c r="BX35" s="462">
        <f t="shared" si="16"/>
        <v>0.70710678118654757</v>
      </c>
      <c r="BY35" s="462">
        <f t="shared" si="17"/>
        <v>0</v>
      </c>
      <c r="BZ35" s="506">
        <v>0</v>
      </c>
      <c r="CA35" s="462">
        <f t="shared" si="18"/>
        <v>0</v>
      </c>
      <c r="CB35" s="462">
        <f t="shared" si="19"/>
        <v>0.70710678118654757</v>
      </c>
      <c r="CC35" s="462">
        <f t="shared" si="20"/>
        <v>0</v>
      </c>
      <c r="CD35" s="506">
        <v>0</v>
      </c>
      <c r="CE35" s="462">
        <f t="shared" si="21"/>
        <v>0</v>
      </c>
      <c r="CF35" s="462">
        <f t="shared" si="22"/>
        <v>0.70710678118654757</v>
      </c>
      <c r="CG35" s="462">
        <f t="shared" si="23"/>
        <v>0</v>
      </c>
      <c r="CH35" s="506">
        <v>0</v>
      </c>
      <c r="CI35" s="462">
        <f t="shared" si="24"/>
        <v>0</v>
      </c>
      <c r="CJ35" s="462">
        <f t="shared" si="25"/>
        <v>0.70710678118654757</v>
      </c>
      <c r="CK35" s="462">
        <f t="shared" si="26"/>
        <v>0</v>
      </c>
      <c r="CM35" s="448"/>
      <c r="CN35" s="434"/>
      <c r="CO35" s="434"/>
      <c r="CP35" s="434"/>
      <c r="CQ35" s="434"/>
      <c r="CR35" s="436"/>
      <c r="CS35" s="448"/>
      <c r="CT35" s="434"/>
      <c r="CU35" s="434"/>
      <c r="CV35" s="434"/>
      <c r="CW35" s="434"/>
      <c r="CX35" s="434"/>
      <c r="CY35" s="436"/>
    </row>
    <row r="36" spans="1:103">
      <c r="A36" s="451" t="str">
        <f>'Trial Plans'!AI22</f>
        <v>sp</v>
      </c>
      <c r="B36" s="451">
        <f>'Trial Plans'!AJ22</f>
        <v>3</v>
      </c>
      <c r="C36" s="451">
        <f>'Trial Plans'!AK22</f>
        <v>21</v>
      </c>
      <c r="D36" s="451">
        <f>'Trial Plans'!AL22</f>
        <v>21</v>
      </c>
      <c r="E36" s="462"/>
      <c r="F36" s="462"/>
      <c r="G36" s="505">
        <v>0</v>
      </c>
      <c r="H36" s="461">
        <v>0</v>
      </c>
      <c r="I36" s="461">
        <v>0</v>
      </c>
      <c r="J36" s="461">
        <v>0</v>
      </c>
      <c r="K36" s="461">
        <v>0</v>
      </c>
      <c r="L36" s="461">
        <v>0</v>
      </c>
      <c r="M36" s="461">
        <v>0</v>
      </c>
      <c r="N36" s="461">
        <v>0</v>
      </c>
      <c r="O36" s="461">
        <v>0</v>
      </c>
      <c r="P36" s="505">
        <v>0</v>
      </c>
      <c r="Q36" s="461">
        <v>0</v>
      </c>
      <c r="R36" s="461">
        <v>0</v>
      </c>
      <c r="S36" s="461">
        <v>0</v>
      </c>
      <c r="T36" s="461">
        <v>0</v>
      </c>
      <c r="U36" s="461">
        <v>0</v>
      </c>
      <c r="V36" s="461">
        <v>0</v>
      </c>
      <c r="W36" s="461">
        <v>0</v>
      </c>
      <c r="X36" s="461">
        <v>0</v>
      </c>
      <c r="Y36" s="505">
        <v>0</v>
      </c>
      <c r="Z36" s="461">
        <v>0</v>
      </c>
      <c r="AA36" s="461">
        <v>0</v>
      </c>
      <c r="AB36" s="461">
        <v>0</v>
      </c>
      <c r="AC36" s="461">
        <v>0</v>
      </c>
      <c r="AD36" s="461">
        <v>0</v>
      </c>
      <c r="AE36" s="461">
        <v>0</v>
      </c>
      <c r="AF36" s="461">
        <v>0</v>
      </c>
      <c r="AG36" s="461">
        <v>0</v>
      </c>
      <c r="AH36" s="462"/>
      <c r="AI36" s="462">
        <f t="shared" si="0"/>
        <v>0</v>
      </c>
      <c r="AJ36" s="462">
        <f t="shared" si="1"/>
        <v>0</v>
      </c>
      <c r="AK36" s="462">
        <f t="shared" si="2"/>
        <v>0</v>
      </c>
      <c r="AL36" s="462">
        <f t="shared" si="27"/>
        <v>0</v>
      </c>
      <c r="AM36" s="462">
        <f t="shared" si="28"/>
        <v>0</v>
      </c>
      <c r="AN36" s="462">
        <f t="shared" si="29"/>
        <v>0</v>
      </c>
      <c r="AO36" s="462">
        <f t="shared" si="30"/>
        <v>0</v>
      </c>
      <c r="AP36" s="462">
        <f t="shared" si="31"/>
        <v>0</v>
      </c>
      <c r="AQ36" s="462">
        <f t="shared" si="32"/>
        <v>0</v>
      </c>
      <c r="AR36" s="462">
        <f t="shared" si="33"/>
        <v>0</v>
      </c>
      <c r="AS36" s="462">
        <f t="shared" si="34"/>
        <v>0</v>
      </c>
      <c r="AT36" s="462">
        <f t="shared" si="35"/>
        <v>0</v>
      </c>
      <c r="AU36" s="506">
        <f t="shared" si="36"/>
        <v>0</v>
      </c>
      <c r="AV36" s="506">
        <f t="shared" si="37"/>
        <v>0</v>
      </c>
      <c r="AW36" s="506">
        <f t="shared" si="38"/>
        <v>0</v>
      </c>
      <c r="AX36" s="506">
        <f t="shared" si="39"/>
        <v>0</v>
      </c>
      <c r="AY36" s="506">
        <f t="shared" si="40"/>
        <v>0</v>
      </c>
      <c r="AZ36" s="506">
        <f t="shared" si="41"/>
        <v>0</v>
      </c>
      <c r="BA36" s="506">
        <f t="shared" si="42"/>
        <v>0</v>
      </c>
      <c r="BB36" s="506">
        <f t="shared" si="43"/>
        <v>0</v>
      </c>
      <c r="BD36" s="462">
        <v>6</v>
      </c>
      <c r="BE36" s="462">
        <v>1</v>
      </c>
      <c r="BF36" s="506">
        <v>6.1481481481481479</v>
      </c>
      <c r="BG36" s="462">
        <f t="shared" si="3"/>
        <v>0.8541935448487864</v>
      </c>
      <c r="BH36" s="462">
        <f t="shared" si="4"/>
        <v>2.5784003079716205</v>
      </c>
      <c r="BI36" s="462">
        <f t="shared" si="5"/>
        <v>0.25056834480099621</v>
      </c>
      <c r="BJ36" s="506">
        <v>55.555555555555557</v>
      </c>
      <c r="BK36" s="462">
        <f t="shared" si="6"/>
        <v>1.752475272897434</v>
      </c>
      <c r="BL36" s="462">
        <f t="shared" si="7"/>
        <v>7.4870258150720677</v>
      </c>
      <c r="BM36" s="462">
        <f t="shared" si="8"/>
        <v>0.84106867056793033</v>
      </c>
      <c r="BN36" s="506">
        <v>4.6296296296296298</v>
      </c>
      <c r="BO36" s="462">
        <f t="shared" si="9"/>
        <v>0.75047982378578526</v>
      </c>
      <c r="BP36" s="462">
        <f t="shared" si="10"/>
        <v>2.2648685678488345</v>
      </c>
      <c r="BQ36" s="462">
        <f t="shared" si="11"/>
        <v>0.21686154330577112</v>
      </c>
      <c r="BR36" s="506">
        <v>29.629629629629626</v>
      </c>
      <c r="BS36" s="462">
        <f t="shared" si="12"/>
        <v>1.4861417453935593</v>
      </c>
      <c r="BT36" s="462">
        <f t="shared" si="13"/>
        <v>5.4890463315251425</v>
      </c>
      <c r="BU36" s="462">
        <f t="shared" si="14"/>
        <v>0.57559147161252633</v>
      </c>
      <c r="BV36" s="506">
        <v>1.5185185185185186</v>
      </c>
      <c r="BW36" s="462">
        <f t="shared" si="15"/>
        <v>0.40114514854724903</v>
      </c>
      <c r="BX36" s="462">
        <f t="shared" si="16"/>
        <v>1.4207457613938246</v>
      </c>
      <c r="BY36" s="462">
        <f t="shared" si="17"/>
        <v>0.12354220780392149</v>
      </c>
      <c r="BZ36" s="506">
        <v>25.925925925925924</v>
      </c>
      <c r="CA36" s="462">
        <f t="shared" si="18"/>
        <v>1.4301706467000506</v>
      </c>
      <c r="CB36" s="462">
        <f t="shared" si="19"/>
        <v>5.1406153256128713</v>
      </c>
      <c r="CC36" s="462">
        <f t="shared" si="20"/>
        <v>0.53422604456791434</v>
      </c>
      <c r="CD36" s="506">
        <v>0</v>
      </c>
      <c r="CE36" s="462">
        <f t="shared" si="21"/>
        <v>0</v>
      </c>
      <c r="CF36" s="462">
        <f t="shared" si="22"/>
        <v>0.70710678118654757</v>
      </c>
      <c r="CG36" s="462">
        <f t="shared" si="23"/>
        <v>0</v>
      </c>
      <c r="CH36" s="506">
        <v>0</v>
      </c>
      <c r="CI36" s="462">
        <f t="shared" si="24"/>
        <v>0</v>
      </c>
      <c r="CJ36" s="462">
        <f t="shared" si="25"/>
        <v>0.70710678118654757</v>
      </c>
      <c r="CK36" s="462">
        <f t="shared" si="26"/>
        <v>0</v>
      </c>
      <c r="CM36" s="448" t="s">
        <v>375</v>
      </c>
      <c r="CN36" s="434"/>
      <c r="CO36" s="434"/>
      <c r="CP36" s="434"/>
      <c r="CQ36" s="434"/>
      <c r="CR36" s="436"/>
      <c r="CS36" s="448"/>
      <c r="CT36" s="434"/>
      <c r="CU36" s="434"/>
      <c r="CV36" s="434"/>
      <c r="CW36" s="434"/>
      <c r="CX36" s="434"/>
      <c r="CY36" s="436"/>
    </row>
    <row r="37" spans="1:103">
      <c r="A37" s="451">
        <f>'Trial Plans'!AI23</f>
        <v>10</v>
      </c>
      <c r="B37" s="451">
        <f>'Trial Plans'!AJ23</f>
        <v>3</v>
      </c>
      <c r="C37" s="451">
        <f>'Trial Plans'!AK23</f>
        <v>22</v>
      </c>
      <c r="D37" s="451">
        <f>'Trial Plans'!AL23</f>
        <v>22</v>
      </c>
      <c r="E37" s="462"/>
      <c r="F37" s="462"/>
      <c r="G37" s="505">
        <v>0</v>
      </c>
      <c r="H37" s="461">
        <v>0</v>
      </c>
      <c r="I37" s="461">
        <v>0</v>
      </c>
      <c r="J37" s="461">
        <v>0</v>
      </c>
      <c r="K37" s="461">
        <v>0</v>
      </c>
      <c r="L37" s="461">
        <v>0</v>
      </c>
      <c r="M37" s="461">
        <v>0</v>
      </c>
      <c r="N37" s="461">
        <v>0</v>
      </c>
      <c r="O37" s="461">
        <v>0</v>
      </c>
      <c r="P37" s="505">
        <v>0</v>
      </c>
      <c r="Q37" s="461">
        <v>0</v>
      </c>
      <c r="R37" s="461">
        <v>0</v>
      </c>
      <c r="S37" s="461">
        <v>0</v>
      </c>
      <c r="T37" s="461">
        <v>0</v>
      </c>
      <c r="U37" s="461">
        <v>0</v>
      </c>
      <c r="V37" s="461">
        <v>0</v>
      </c>
      <c r="W37" s="461">
        <v>0</v>
      </c>
      <c r="X37" s="461">
        <v>0</v>
      </c>
      <c r="Y37" s="505">
        <v>0</v>
      </c>
      <c r="Z37" s="461">
        <v>0</v>
      </c>
      <c r="AA37" s="461">
        <v>0</v>
      </c>
      <c r="AB37" s="461">
        <v>0</v>
      </c>
      <c r="AC37" s="461">
        <v>0</v>
      </c>
      <c r="AD37" s="461">
        <v>0</v>
      </c>
      <c r="AE37" s="461">
        <v>0</v>
      </c>
      <c r="AF37" s="461">
        <v>0</v>
      </c>
      <c r="AG37" s="461">
        <v>0</v>
      </c>
      <c r="AH37" s="462"/>
      <c r="AI37" s="462">
        <f t="shared" si="0"/>
        <v>0</v>
      </c>
      <c r="AJ37" s="462">
        <f t="shared" si="1"/>
        <v>0</v>
      </c>
      <c r="AK37" s="462">
        <f t="shared" si="2"/>
        <v>0</v>
      </c>
      <c r="AL37" s="462">
        <f t="shared" si="27"/>
        <v>0</v>
      </c>
      <c r="AM37" s="462">
        <f t="shared" si="28"/>
        <v>0</v>
      </c>
      <c r="AN37" s="462">
        <f t="shared" si="29"/>
        <v>0</v>
      </c>
      <c r="AO37" s="462">
        <f t="shared" si="30"/>
        <v>0</v>
      </c>
      <c r="AP37" s="462">
        <f t="shared" si="31"/>
        <v>0</v>
      </c>
      <c r="AQ37" s="462">
        <f t="shared" si="32"/>
        <v>0</v>
      </c>
      <c r="AR37" s="462">
        <f t="shared" si="33"/>
        <v>0</v>
      </c>
      <c r="AS37" s="462">
        <f t="shared" si="34"/>
        <v>0</v>
      </c>
      <c r="AT37" s="462">
        <f t="shared" si="35"/>
        <v>0</v>
      </c>
      <c r="AU37" s="506">
        <f t="shared" si="36"/>
        <v>0</v>
      </c>
      <c r="AV37" s="506">
        <f t="shared" si="37"/>
        <v>0</v>
      </c>
      <c r="AW37" s="506">
        <f t="shared" si="38"/>
        <v>0</v>
      </c>
      <c r="AX37" s="506">
        <f t="shared" si="39"/>
        <v>0</v>
      </c>
      <c r="AY37" s="506">
        <f t="shared" si="40"/>
        <v>0</v>
      </c>
      <c r="AZ37" s="506">
        <f t="shared" si="41"/>
        <v>0</v>
      </c>
      <c r="BA37" s="506">
        <f t="shared" si="42"/>
        <v>0</v>
      </c>
      <c r="BB37" s="506">
        <f t="shared" si="43"/>
        <v>0</v>
      </c>
      <c r="BD37" s="462">
        <v>6</v>
      </c>
      <c r="BE37" s="462">
        <v>2</v>
      </c>
      <c r="BF37" s="506">
        <v>2.2222222222222223</v>
      </c>
      <c r="BG37" s="462">
        <f t="shared" si="3"/>
        <v>0.50815548845963121</v>
      </c>
      <c r="BH37" s="462">
        <f t="shared" si="4"/>
        <v>1.6499158227686108</v>
      </c>
      <c r="BI37" s="462">
        <f t="shared" si="5"/>
        <v>0.14962890935951745</v>
      </c>
      <c r="BJ37" s="506">
        <v>29.629629629629626</v>
      </c>
      <c r="BK37" s="462">
        <f t="shared" si="6"/>
        <v>1.4861417453935593</v>
      </c>
      <c r="BL37" s="462">
        <f t="shared" si="7"/>
        <v>5.4890463315251425</v>
      </c>
      <c r="BM37" s="462">
        <f t="shared" si="8"/>
        <v>0.57559147161252633</v>
      </c>
      <c r="BN37" s="506">
        <v>1.6666666666666667</v>
      </c>
      <c r="BO37" s="462">
        <f t="shared" si="9"/>
        <v>0.42596873227228121</v>
      </c>
      <c r="BP37" s="462">
        <f t="shared" si="10"/>
        <v>1.4719601443879746</v>
      </c>
      <c r="BQ37" s="462">
        <f t="shared" si="11"/>
        <v>0.1294607710031106</v>
      </c>
      <c r="BR37" s="506">
        <v>22.222222222222221</v>
      </c>
      <c r="BS37" s="462">
        <f t="shared" si="12"/>
        <v>1.365903776671729</v>
      </c>
      <c r="BT37" s="462">
        <f t="shared" si="13"/>
        <v>4.7667832153583642</v>
      </c>
      <c r="BU37" s="462">
        <f t="shared" si="14"/>
        <v>0.49088267828931137</v>
      </c>
      <c r="BV37" s="506">
        <v>0.18518518518518517</v>
      </c>
      <c r="BW37" s="462">
        <f t="shared" si="15"/>
        <v>7.3786214160918642E-2</v>
      </c>
      <c r="BX37" s="462">
        <f t="shared" si="16"/>
        <v>0.82775913476396323</v>
      </c>
      <c r="BY37" s="462">
        <f t="shared" si="17"/>
        <v>4.3046441207498232E-2</v>
      </c>
      <c r="BZ37" s="506">
        <v>3.7037037037037033</v>
      </c>
      <c r="CA37" s="462">
        <f t="shared" si="18"/>
        <v>0.67243995679696955</v>
      </c>
      <c r="CB37" s="462">
        <f t="shared" si="19"/>
        <v>2.050293565249548</v>
      </c>
      <c r="CC37" s="462">
        <f t="shared" si="20"/>
        <v>0.19365830044432666</v>
      </c>
      <c r="CD37" s="506">
        <v>0.37037037037037035</v>
      </c>
      <c r="CE37" s="462">
        <f t="shared" si="21"/>
        <v>0.13683795990800765</v>
      </c>
      <c r="CF37" s="462">
        <f t="shared" si="22"/>
        <v>0.93293642354148143</v>
      </c>
      <c r="CG37" s="462">
        <f t="shared" si="23"/>
        <v>6.0895691399478188E-2</v>
      </c>
      <c r="CH37" s="506">
        <v>3.7037037037037033</v>
      </c>
      <c r="CI37" s="462">
        <f t="shared" si="24"/>
        <v>0.67243995679696955</v>
      </c>
      <c r="CJ37" s="462">
        <f t="shared" si="25"/>
        <v>2.050293565249548</v>
      </c>
      <c r="CK37" s="462">
        <f t="shared" si="26"/>
        <v>0.19365830044432666</v>
      </c>
      <c r="CM37" s="448" t="s">
        <v>376</v>
      </c>
      <c r="CN37" s="434"/>
      <c r="CO37" s="434"/>
      <c r="CP37" s="434"/>
      <c r="CQ37" s="434"/>
      <c r="CR37" s="436"/>
      <c r="CS37" s="448"/>
      <c r="CT37" s="434"/>
      <c r="CU37" s="434"/>
      <c r="CV37" s="434"/>
      <c r="CW37" s="434"/>
      <c r="CX37" s="434"/>
      <c r="CY37" s="436"/>
    </row>
    <row r="38" spans="1:103">
      <c r="A38" s="451" t="str">
        <f>'Trial Plans'!AI24</f>
        <v>x</v>
      </c>
      <c r="B38" s="451">
        <f>'Trial Plans'!AJ24</f>
        <v>3</v>
      </c>
      <c r="C38" s="451">
        <f>'Trial Plans'!AK24</f>
        <v>23</v>
      </c>
      <c r="D38" s="451">
        <f>'Trial Plans'!AL24</f>
        <v>23</v>
      </c>
      <c r="E38" s="462"/>
      <c r="F38" s="462"/>
      <c r="G38" s="505">
        <v>0</v>
      </c>
      <c r="H38" s="461">
        <v>0</v>
      </c>
      <c r="I38" s="461">
        <v>0</v>
      </c>
      <c r="J38" s="461">
        <v>0</v>
      </c>
      <c r="K38" s="461">
        <v>0</v>
      </c>
      <c r="L38" s="461">
        <v>0</v>
      </c>
      <c r="M38" s="461">
        <v>0</v>
      </c>
      <c r="N38" s="461">
        <v>0</v>
      </c>
      <c r="O38" s="461">
        <v>0</v>
      </c>
      <c r="P38" s="505">
        <v>0</v>
      </c>
      <c r="Q38" s="461">
        <v>0</v>
      </c>
      <c r="R38" s="461">
        <v>0</v>
      </c>
      <c r="S38" s="461">
        <v>0</v>
      </c>
      <c r="T38" s="461">
        <v>0</v>
      </c>
      <c r="U38" s="461">
        <v>0</v>
      </c>
      <c r="V38" s="461">
        <v>0</v>
      </c>
      <c r="W38" s="461">
        <v>0</v>
      </c>
      <c r="X38" s="461">
        <v>0</v>
      </c>
      <c r="Y38" s="505">
        <v>0</v>
      </c>
      <c r="Z38" s="461">
        <v>0</v>
      </c>
      <c r="AA38" s="461">
        <v>0</v>
      </c>
      <c r="AB38" s="461">
        <v>0</v>
      </c>
      <c r="AC38" s="461">
        <v>0</v>
      </c>
      <c r="AD38" s="461">
        <v>0</v>
      </c>
      <c r="AE38" s="461">
        <v>0</v>
      </c>
      <c r="AF38" s="461">
        <v>0</v>
      </c>
      <c r="AG38" s="461">
        <v>0</v>
      </c>
      <c r="AH38" s="462"/>
      <c r="AI38" s="462">
        <f t="shared" si="0"/>
        <v>0</v>
      </c>
      <c r="AJ38" s="462">
        <f t="shared" si="1"/>
        <v>0</v>
      </c>
      <c r="AK38" s="462">
        <f t="shared" si="2"/>
        <v>0</v>
      </c>
      <c r="AL38" s="462">
        <f t="shared" si="27"/>
        <v>0</v>
      </c>
      <c r="AM38" s="462">
        <f t="shared" si="28"/>
        <v>0</v>
      </c>
      <c r="AN38" s="462">
        <f t="shared" si="29"/>
        <v>0</v>
      </c>
      <c r="AO38" s="462">
        <f t="shared" si="30"/>
        <v>0</v>
      </c>
      <c r="AP38" s="462">
        <f t="shared" si="31"/>
        <v>0</v>
      </c>
      <c r="AQ38" s="462">
        <f t="shared" si="32"/>
        <v>0</v>
      </c>
      <c r="AR38" s="462">
        <f t="shared" si="33"/>
        <v>0</v>
      </c>
      <c r="AS38" s="462">
        <f t="shared" si="34"/>
        <v>0</v>
      </c>
      <c r="AT38" s="462">
        <f t="shared" si="35"/>
        <v>0</v>
      </c>
      <c r="AU38" s="506">
        <f t="shared" si="36"/>
        <v>0</v>
      </c>
      <c r="AV38" s="506">
        <f t="shared" si="37"/>
        <v>0</v>
      </c>
      <c r="AW38" s="506">
        <f t="shared" si="38"/>
        <v>0</v>
      </c>
      <c r="AX38" s="506">
        <f t="shared" si="39"/>
        <v>0</v>
      </c>
      <c r="AY38" s="506">
        <f t="shared" si="40"/>
        <v>0</v>
      </c>
      <c r="AZ38" s="506">
        <f t="shared" si="41"/>
        <v>0</v>
      </c>
      <c r="BA38" s="506">
        <f t="shared" si="42"/>
        <v>0</v>
      </c>
      <c r="BB38" s="506">
        <f t="shared" si="43"/>
        <v>0</v>
      </c>
      <c r="BD38" s="462">
        <v>6</v>
      </c>
      <c r="BE38" s="462">
        <v>3</v>
      </c>
      <c r="BF38" s="506">
        <v>1.962962962962963</v>
      </c>
      <c r="BG38" s="462">
        <f t="shared" si="3"/>
        <v>0.47172622283295623</v>
      </c>
      <c r="BH38" s="462">
        <f t="shared" si="4"/>
        <v>1.5693829879806149</v>
      </c>
      <c r="BI38" s="462">
        <f t="shared" si="5"/>
        <v>0.14056824779781399</v>
      </c>
      <c r="BJ38" s="506">
        <v>18.518518518518519</v>
      </c>
      <c r="BK38" s="462">
        <f t="shared" si="6"/>
        <v>1.2904468510535594</v>
      </c>
      <c r="BL38" s="462">
        <f t="shared" si="7"/>
        <v>4.3610226459534145</v>
      </c>
      <c r="BM38" s="462">
        <f t="shared" si="8"/>
        <v>0.44485996933794714</v>
      </c>
      <c r="BN38" s="506">
        <v>1.1481481481481481</v>
      </c>
      <c r="BO38" s="462">
        <f t="shared" si="9"/>
        <v>0.33206422940394992</v>
      </c>
      <c r="BP38" s="462">
        <f t="shared" si="10"/>
        <v>1.2838022231434825</v>
      </c>
      <c r="BQ38" s="462">
        <f t="shared" si="11"/>
        <v>0.10735778513877228</v>
      </c>
      <c r="BR38" s="506">
        <v>11.111111111111111</v>
      </c>
      <c r="BS38" s="462">
        <f t="shared" si="12"/>
        <v>1.0831839885012988</v>
      </c>
      <c r="BT38" s="462">
        <f t="shared" si="13"/>
        <v>3.4075080500434787</v>
      </c>
      <c r="BU38" s="462">
        <f t="shared" si="14"/>
        <v>0.33983690945412193</v>
      </c>
      <c r="BV38" s="506">
        <v>0.81481481481481477</v>
      </c>
      <c r="BW38" s="462">
        <f t="shared" si="15"/>
        <v>0.25883231586952637</v>
      </c>
      <c r="BX38" s="462">
        <f t="shared" si="16"/>
        <v>1.1466537466972386</v>
      </c>
      <c r="BY38" s="462">
        <f t="shared" si="17"/>
        <v>9.0390129996767307E-2</v>
      </c>
      <c r="BZ38" s="506">
        <v>7.4074074074074066</v>
      </c>
      <c r="CA38" s="462">
        <f t="shared" si="18"/>
        <v>0.92466209303413538</v>
      </c>
      <c r="CB38" s="462">
        <f t="shared" si="19"/>
        <v>2.8120112744097252</v>
      </c>
      <c r="CC38" s="462">
        <f t="shared" si="20"/>
        <v>0.27564279921626539</v>
      </c>
      <c r="CD38" s="506">
        <v>0</v>
      </c>
      <c r="CE38" s="462">
        <f t="shared" si="21"/>
        <v>0</v>
      </c>
      <c r="CF38" s="462">
        <f t="shared" si="22"/>
        <v>0.70710678118654757</v>
      </c>
      <c r="CG38" s="462">
        <f t="shared" si="23"/>
        <v>0</v>
      </c>
      <c r="CH38" s="506">
        <v>0</v>
      </c>
      <c r="CI38" s="462">
        <f t="shared" si="24"/>
        <v>0</v>
      </c>
      <c r="CJ38" s="462">
        <f t="shared" si="25"/>
        <v>0.70710678118654757</v>
      </c>
      <c r="CK38" s="462">
        <f t="shared" si="26"/>
        <v>0</v>
      </c>
      <c r="CM38" s="448" t="s">
        <v>377</v>
      </c>
      <c r="CN38" s="434"/>
      <c r="CO38" s="434"/>
      <c r="CP38" s="434"/>
      <c r="CQ38" s="434"/>
      <c r="CR38" s="436"/>
      <c r="CS38" s="448"/>
      <c r="CT38" s="434"/>
      <c r="CU38" s="434"/>
      <c r="CV38" s="434"/>
      <c r="CW38" s="434"/>
      <c r="CX38" s="434"/>
      <c r="CY38" s="436"/>
    </row>
    <row r="39" spans="1:103">
      <c r="A39" s="451">
        <f>'Trial Plans'!AI25</f>
        <v>2</v>
      </c>
      <c r="B39" s="451">
        <f>'Trial Plans'!AJ25</f>
        <v>4</v>
      </c>
      <c r="C39" s="451">
        <f>'Trial Plans'!AK25</f>
        <v>24</v>
      </c>
      <c r="D39" s="451">
        <f>'Trial Plans'!AL25</f>
        <v>24</v>
      </c>
      <c r="E39" s="462"/>
      <c r="F39" s="462"/>
      <c r="G39" s="505">
        <v>5</v>
      </c>
      <c r="H39" s="461">
        <v>5</v>
      </c>
      <c r="I39" s="461">
        <v>5</v>
      </c>
      <c r="J39" s="461">
        <v>2</v>
      </c>
      <c r="K39" s="461">
        <v>0</v>
      </c>
      <c r="L39" s="461">
        <v>0</v>
      </c>
      <c r="M39" s="461">
        <v>0</v>
      </c>
      <c r="N39" s="461">
        <v>0</v>
      </c>
      <c r="O39" s="461">
        <v>0</v>
      </c>
      <c r="P39" s="505">
        <v>50</v>
      </c>
      <c r="Q39" s="461">
        <v>10</v>
      </c>
      <c r="R39" s="461">
        <v>0</v>
      </c>
      <c r="S39" s="461">
        <v>20</v>
      </c>
      <c r="T39" s="461">
        <v>20</v>
      </c>
      <c r="U39" s="461">
        <v>0</v>
      </c>
      <c r="V39" s="461">
        <v>0</v>
      </c>
      <c r="W39" s="461">
        <v>0</v>
      </c>
      <c r="X39" s="461">
        <v>0</v>
      </c>
      <c r="Y39" s="505">
        <v>100</v>
      </c>
      <c r="Z39" s="461">
        <v>100</v>
      </c>
      <c r="AA39" s="461">
        <v>100</v>
      </c>
      <c r="AB39" s="461">
        <v>10</v>
      </c>
      <c r="AC39" s="461">
        <v>0</v>
      </c>
      <c r="AD39" s="461">
        <v>0</v>
      </c>
      <c r="AE39" s="461">
        <v>0</v>
      </c>
      <c r="AF39" s="461">
        <v>0</v>
      </c>
      <c r="AG39" s="461">
        <v>0</v>
      </c>
      <c r="AH39" s="462"/>
      <c r="AI39" s="462">
        <f t="shared" si="0"/>
        <v>4</v>
      </c>
      <c r="AJ39" s="462">
        <f t="shared" si="1"/>
        <v>4</v>
      </c>
      <c r="AK39" s="462">
        <f t="shared" si="2"/>
        <v>4</v>
      </c>
      <c r="AL39" s="462">
        <f t="shared" si="27"/>
        <v>3</v>
      </c>
      <c r="AM39" s="462">
        <f t="shared" si="28"/>
        <v>1</v>
      </c>
      <c r="AN39" s="462">
        <f t="shared" si="29"/>
        <v>0</v>
      </c>
      <c r="AO39" s="462">
        <f t="shared" si="30"/>
        <v>2</v>
      </c>
      <c r="AP39" s="462">
        <f t="shared" si="31"/>
        <v>2</v>
      </c>
      <c r="AQ39" s="462">
        <f t="shared" si="32"/>
        <v>0</v>
      </c>
      <c r="AR39" s="462">
        <f t="shared" si="33"/>
        <v>3</v>
      </c>
      <c r="AS39" s="462">
        <f t="shared" si="34"/>
        <v>1</v>
      </c>
      <c r="AT39" s="462">
        <f t="shared" si="35"/>
        <v>0</v>
      </c>
      <c r="AU39" s="506">
        <f t="shared" si="36"/>
        <v>15.814814814814815</v>
      </c>
      <c r="AV39" s="506">
        <f t="shared" si="37"/>
        <v>44.444444444444443</v>
      </c>
      <c r="AW39" s="506">
        <f t="shared" si="38"/>
        <v>13.888888888888889</v>
      </c>
      <c r="AX39" s="506">
        <f t="shared" si="39"/>
        <v>29.629629629629626</v>
      </c>
      <c r="AY39" s="506">
        <f t="shared" si="40"/>
        <v>1.9259259259259258</v>
      </c>
      <c r="AZ39" s="506">
        <f t="shared" si="41"/>
        <v>14.814814814814813</v>
      </c>
      <c r="BA39" s="506">
        <f t="shared" si="42"/>
        <v>0</v>
      </c>
      <c r="BB39" s="506">
        <f t="shared" si="43"/>
        <v>0</v>
      </c>
      <c r="BD39" s="462">
        <v>6</v>
      </c>
      <c r="BE39" s="462">
        <v>4</v>
      </c>
      <c r="BF39" s="506">
        <v>3.5185185185185186</v>
      </c>
      <c r="BG39" s="462">
        <f t="shared" si="3"/>
        <v>0.65499606651576092</v>
      </c>
      <c r="BH39" s="462">
        <f t="shared" si="4"/>
        <v>2.0046242836298576</v>
      </c>
      <c r="BI39" s="462">
        <f t="shared" si="5"/>
        <v>0.18869492428197995</v>
      </c>
      <c r="BJ39" s="506">
        <v>25.925925925925924</v>
      </c>
      <c r="BK39" s="462">
        <f t="shared" si="6"/>
        <v>1.4301706467000506</v>
      </c>
      <c r="BL39" s="462">
        <f t="shared" si="7"/>
        <v>5.1406153256128713</v>
      </c>
      <c r="BM39" s="462">
        <f t="shared" si="8"/>
        <v>0.53422604456791434</v>
      </c>
      <c r="BN39" s="506">
        <v>0.55555555555555558</v>
      </c>
      <c r="BO39" s="462">
        <f t="shared" si="9"/>
        <v>0.19188552623891317</v>
      </c>
      <c r="BP39" s="462">
        <f t="shared" si="10"/>
        <v>1.0274023338281628</v>
      </c>
      <c r="BQ39" s="462">
        <f t="shared" si="11"/>
        <v>7.4604786802574333E-2</v>
      </c>
      <c r="BR39" s="506">
        <v>14.814814814814813</v>
      </c>
      <c r="BS39" s="462">
        <f t="shared" si="12"/>
        <v>1.1990641108660365</v>
      </c>
      <c r="BT39" s="462">
        <f t="shared" si="13"/>
        <v>3.913414725634738</v>
      </c>
      <c r="BU39" s="462">
        <f t="shared" si="14"/>
        <v>0.39509966728638957</v>
      </c>
      <c r="BV39" s="506">
        <v>2.2222222222222223</v>
      </c>
      <c r="BW39" s="462">
        <f t="shared" si="15"/>
        <v>0.50815548845963121</v>
      </c>
      <c r="BX39" s="462">
        <f t="shared" si="16"/>
        <v>1.6499158227686108</v>
      </c>
      <c r="BY39" s="462">
        <f t="shared" si="17"/>
        <v>0.14962890935951745</v>
      </c>
      <c r="BZ39" s="506">
        <v>7.4074074074074066</v>
      </c>
      <c r="CA39" s="462">
        <f t="shared" si="18"/>
        <v>0.92466209303413538</v>
      </c>
      <c r="CB39" s="462">
        <f t="shared" si="19"/>
        <v>2.8120112744097252</v>
      </c>
      <c r="CC39" s="462">
        <f t="shared" si="20"/>
        <v>0.27564279921626539</v>
      </c>
      <c r="CD39" s="506">
        <v>0.7407407407407407</v>
      </c>
      <c r="CE39" s="462">
        <f t="shared" si="21"/>
        <v>0.24073409377673013</v>
      </c>
      <c r="CF39" s="462">
        <f t="shared" si="22"/>
        <v>1.11388542532019</v>
      </c>
      <c r="CG39" s="462">
        <f t="shared" si="23"/>
        <v>8.6172907021382278E-2</v>
      </c>
      <c r="CH39" s="506">
        <v>3.7037037037037033</v>
      </c>
      <c r="CI39" s="462">
        <f t="shared" si="24"/>
        <v>0.67243995679696955</v>
      </c>
      <c r="CJ39" s="462">
        <f t="shared" si="25"/>
        <v>2.050293565249548</v>
      </c>
      <c r="CK39" s="462">
        <f t="shared" si="26"/>
        <v>0.19365830044432666</v>
      </c>
      <c r="CM39" s="448" t="s">
        <v>378</v>
      </c>
      <c r="CN39" s="434"/>
      <c r="CO39" s="434"/>
      <c r="CP39" s="434"/>
      <c r="CQ39" s="434"/>
      <c r="CR39" s="436"/>
      <c r="CS39" s="448"/>
      <c r="CT39" s="434"/>
      <c r="CU39" s="434"/>
      <c r="CV39" s="434"/>
      <c r="CW39" s="434"/>
      <c r="CX39" s="434"/>
      <c r="CY39" s="436"/>
    </row>
    <row r="40" spans="1:103">
      <c r="A40" s="451">
        <f>'Trial Plans'!AI26</f>
        <v>3</v>
      </c>
      <c r="B40" s="451">
        <f>'Trial Plans'!AJ26</f>
        <v>4</v>
      </c>
      <c r="C40" s="451">
        <f>'Trial Plans'!AK26</f>
        <v>25</v>
      </c>
      <c r="D40" s="451">
        <f>'Trial Plans'!AL26</f>
        <v>25</v>
      </c>
      <c r="E40" s="462"/>
      <c r="F40" s="462"/>
      <c r="G40" s="505">
        <v>1</v>
      </c>
      <c r="H40" s="461">
        <v>0</v>
      </c>
      <c r="I40" s="461">
        <v>0</v>
      </c>
      <c r="J40" s="461">
        <v>0</v>
      </c>
      <c r="K40" s="461">
        <v>0</v>
      </c>
      <c r="L40" s="461">
        <v>0</v>
      </c>
      <c r="M40" s="461">
        <v>0</v>
      </c>
      <c r="N40" s="461">
        <v>0</v>
      </c>
      <c r="O40" s="461">
        <v>0</v>
      </c>
      <c r="P40" s="505">
        <v>0</v>
      </c>
      <c r="Q40" s="461">
        <v>0</v>
      </c>
      <c r="R40" s="461">
        <v>0</v>
      </c>
      <c r="S40" s="461">
        <v>0</v>
      </c>
      <c r="T40" s="461">
        <v>0</v>
      </c>
      <c r="U40" s="461">
        <v>0</v>
      </c>
      <c r="V40" s="461">
        <v>0</v>
      </c>
      <c r="W40" s="461">
        <v>0</v>
      </c>
      <c r="X40" s="461">
        <v>0</v>
      </c>
      <c r="Y40" s="505">
        <v>0</v>
      </c>
      <c r="Z40" s="461">
        <v>0</v>
      </c>
      <c r="AA40" s="461">
        <v>0</v>
      </c>
      <c r="AB40" s="461">
        <v>0</v>
      </c>
      <c r="AC40" s="461">
        <v>0</v>
      </c>
      <c r="AD40" s="461">
        <v>0</v>
      </c>
      <c r="AE40" s="461">
        <v>0</v>
      </c>
      <c r="AF40" s="461">
        <v>0</v>
      </c>
      <c r="AG40" s="461">
        <v>0</v>
      </c>
      <c r="AH40" s="462"/>
      <c r="AI40" s="462">
        <f t="shared" si="0"/>
        <v>1</v>
      </c>
      <c r="AJ40" s="462">
        <f t="shared" si="1"/>
        <v>0</v>
      </c>
      <c r="AK40" s="462">
        <f t="shared" si="2"/>
        <v>0</v>
      </c>
      <c r="AL40" s="462">
        <f t="shared" si="27"/>
        <v>1</v>
      </c>
      <c r="AM40" s="462">
        <f t="shared" si="28"/>
        <v>0</v>
      </c>
      <c r="AN40" s="462">
        <f t="shared" si="29"/>
        <v>0</v>
      </c>
      <c r="AO40" s="462">
        <f t="shared" si="30"/>
        <v>0</v>
      </c>
      <c r="AP40" s="462">
        <f t="shared" si="31"/>
        <v>0</v>
      </c>
      <c r="AQ40" s="462">
        <f t="shared" si="32"/>
        <v>0</v>
      </c>
      <c r="AR40" s="462">
        <f t="shared" si="33"/>
        <v>0</v>
      </c>
      <c r="AS40" s="462">
        <f t="shared" si="34"/>
        <v>0</v>
      </c>
      <c r="AT40" s="462">
        <f t="shared" si="35"/>
        <v>0</v>
      </c>
      <c r="AU40" s="506">
        <f t="shared" si="36"/>
        <v>3.7037037037037035E-2</v>
      </c>
      <c r="AV40" s="506">
        <f t="shared" si="37"/>
        <v>3.7037037037037033</v>
      </c>
      <c r="AW40" s="506">
        <f t="shared" si="38"/>
        <v>3.7037037037037035E-2</v>
      </c>
      <c r="AX40" s="506">
        <f t="shared" si="39"/>
        <v>3.7037037037037033</v>
      </c>
      <c r="AY40" s="506">
        <f t="shared" si="40"/>
        <v>0</v>
      </c>
      <c r="AZ40" s="506">
        <f t="shared" si="41"/>
        <v>0</v>
      </c>
      <c r="BA40" s="506">
        <f t="shared" si="42"/>
        <v>0</v>
      </c>
      <c r="BB40" s="506">
        <f t="shared" si="43"/>
        <v>0</v>
      </c>
      <c r="BD40" s="462"/>
      <c r="BE40" s="462"/>
      <c r="BF40" s="462"/>
      <c r="BG40" s="462"/>
      <c r="BH40" s="462"/>
      <c r="BI40" s="462"/>
      <c r="BJ40" s="462"/>
      <c r="BK40" s="462"/>
      <c r="BL40" s="462"/>
      <c r="BM40" s="462"/>
      <c r="BN40" s="462"/>
      <c r="BO40" s="462"/>
      <c r="BP40" s="462"/>
      <c r="BQ40" s="462"/>
      <c r="BR40" s="462"/>
      <c r="BS40" s="462"/>
      <c r="BT40" s="462"/>
      <c r="BU40" s="462"/>
      <c r="BV40" s="462"/>
      <c r="BW40" s="462"/>
      <c r="BX40" s="462"/>
      <c r="BY40" s="462"/>
      <c r="BZ40" s="462"/>
      <c r="CA40" s="462"/>
      <c r="CB40" s="462"/>
      <c r="CC40" s="462"/>
      <c r="CD40" s="462"/>
      <c r="CE40" s="462"/>
      <c r="CF40" s="462"/>
      <c r="CG40" s="462"/>
      <c r="CH40" s="462"/>
      <c r="CI40" s="462"/>
      <c r="CJ40" s="462"/>
      <c r="CK40" s="462"/>
      <c r="CM40" s="448" t="s">
        <v>379</v>
      </c>
      <c r="CN40" s="434"/>
      <c r="CO40" s="434"/>
      <c r="CP40" s="434"/>
      <c r="CQ40" s="434"/>
      <c r="CR40" s="436"/>
      <c r="CS40" s="448"/>
      <c r="CT40" s="434"/>
      <c r="CU40" s="434"/>
      <c r="CV40" s="434"/>
      <c r="CW40" s="434"/>
      <c r="CX40" s="434"/>
      <c r="CY40" s="436"/>
    </row>
    <row r="41" spans="1:103">
      <c r="A41" s="451">
        <f>'Trial Plans'!AI27</f>
        <v>5</v>
      </c>
      <c r="B41" s="451">
        <f>'Trial Plans'!AJ27</f>
        <v>4</v>
      </c>
      <c r="C41" s="451">
        <f>'Trial Plans'!AK27</f>
        <v>26</v>
      </c>
      <c r="D41" s="451">
        <f>'Trial Plans'!AL27</f>
        <v>26</v>
      </c>
      <c r="E41" s="462"/>
      <c r="F41" s="462"/>
      <c r="G41" s="505">
        <v>0</v>
      </c>
      <c r="H41" s="461">
        <v>0</v>
      </c>
      <c r="I41" s="461">
        <v>0</v>
      </c>
      <c r="J41" s="461">
        <v>0</v>
      </c>
      <c r="K41" s="461">
        <v>0</v>
      </c>
      <c r="L41" s="461">
        <v>0</v>
      </c>
      <c r="M41" s="461">
        <v>0</v>
      </c>
      <c r="N41" s="461">
        <v>0</v>
      </c>
      <c r="O41" s="461">
        <v>0</v>
      </c>
      <c r="P41" s="505">
        <v>0</v>
      </c>
      <c r="Q41" s="461">
        <v>0</v>
      </c>
      <c r="R41" s="461">
        <v>0</v>
      </c>
      <c r="S41" s="461">
        <v>0</v>
      </c>
      <c r="T41" s="461">
        <v>0</v>
      </c>
      <c r="U41" s="461">
        <v>0</v>
      </c>
      <c r="V41" s="461">
        <v>0</v>
      </c>
      <c r="W41" s="461">
        <v>0</v>
      </c>
      <c r="X41" s="461">
        <v>0</v>
      </c>
      <c r="Y41" s="505">
        <v>0</v>
      </c>
      <c r="Z41" s="461">
        <v>0</v>
      </c>
      <c r="AA41" s="461">
        <v>0</v>
      </c>
      <c r="AB41" s="461">
        <v>0</v>
      </c>
      <c r="AC41" s="461">
        <v>0</v>
      </c>
      <c r="AD41" s="461">
        <v>0</v>
      </c>
      <c r="AE41" s="461">
        <v>0</v>
      </c>
      <c r="AF41" s="461">
        <v>0</v>
      </c>
      <c r="AG41" s="461">
        <v>0</v>
      </c>
      <c r="AH41" s="462"/>
      <c r="AI41" s="462">
        <f t="shared" si="0"/>
        <v>0</v>
      </c>
      <c r="AJ41" s="462">
        <f t="shared" si="1"/>
        <v>0</v>
      </c>
      <c r="AK41" s="462">
        <f t="shared" si="2"/>
        <v>0</v>
      </c>
      <c r="AL41" s="462">
        <f t="shared" si="27"/>
        <v>0</v>
      </c>
      <c r="AM41" s="462">
        <f t="shared" si="28"/>
        <v>0</v>
      </c>
      <c r="AN41" s="462">
        <f t="shared" si="29"/>
        <v>0</v>
      </c>
      <c r="AO41" s="462">
        <f t="shared" si="30"/>
        <v>0</v>
      </c>
      <c r="AP41" s="462">
        <f t="shared" si="31"/>
        <v>0</v>
      </c>
      <c r="AQ41" s="462">
        <f t="shared" si="32"/>
        <v>0</v>
      </c>
      <c r="AR41" s="462">
        <f t="shared" si="33"/>
        <v>0</v>
      </c>
      <c r="AS41" s="462">
        <f t="shared" si="34"/>
        <v>0</v>
      </c>
      <c r="AT41" s="462">
        <f t="shared" si="35"/>
        <v>0</v>
      </c>
      <c r="AU41" s="506">
        <f t="shared" si="36"/>
        <v>0</v>
      </c>
      <c r="AV41" s="506">
        <f t="shared" si="37"/>
        <v>0</v>
      </c>
      <c r="AW41" s="506">
        <f t="shared" si="38"/>
        <v>0</v>
      </c>
      <c r="AX41" s="506">
        <f t="shared" si="39"/>
        <v>0</v>
      </c>
      <c r="AY41" s="506">
        <f t="shared" si="40"/>
        <v>0</v>
      </c>
      <c r="AZ41" s="506">
        <f t="shared" si="41"/>
        <v>0</v>
      </c>
      <c r="BA41" s="506">
        <f t="shared" si="42"/>
        <v>0</v>
      </c>
      <c r="BB41" s="506">
        <f t="shared" si="43"/>
        <v>0</v>
      </c>
      <c r="BD41" s="462"/>
      <c r="BE41" s="462"/>
      <c r="BF41" s="462"/>
      <c r="BG41" s="462"/>
      <c r="BH41" s="462"/>
      <c r="BI41" s="462"/>
      <c r="BJ41" s="462"/>
      <c r="BK41" s="462"/>
      <c r="BL41" s="462"/>
      <c r="BM41" s="462"/>
      <c r="BN41" s="462"/>
      <c r="BO41" s="462"/>
      <c r="BP41" s="462"/>
      <c r="BQ41" s="462"/>
      <c r="BR41" s="462"/>
      <c r="BS41" s="462"/>
      <c r="BT41" s="462"/>
      <c r="BU41" s="462"/>
      <c r="BV41" s="462"/>
      <c r="BW41" s="462"/>
      <c r="BX41" s="462"/>
      <c r="BY41" s="462"/>
      <c r="BZ41" s="462"/>
      <c r="CA41" s="462"/>
      <c r="CB41" s="462"/>
      <c r="CC41" s="462"/>
      <c r="CD41" s="462"/>
      <c r="CE41" s="462"/>
      <c r="CF41" s="462"/>
      <c r="CG41" s="462"/>
      <c r="CH41" s="462"/>
      <c r="CI41" s="462"/>
      <c r="CJ41" s="462"/>
      <c r="CK41" s="462"/>
      <c r="CM41" s="448" t="s">
        <v>380</v>
      </c>
      <c r="CN41" s="434"/>
      <c r="CO41" s="434"/>
      <c r="CP41" s="434"/>
      <c r="CQ41" s="434"/>
      <c r="CR41" s="436"/>
      <c r="CS41" s="448"/>
      <c r="CT41" s="434"/>
      <c r="CU41" s="434"/>
      <c r="CV41" s="434"/>
      <c r="CW41" s="434"/>
      <c r="CX41" s="434"/>
      <c r="CY41" s="436"/>
    </row>
    <row r="42" spans="1:103">
      <c r="A42" s="451">
        <f>'Trial Plans'!AI28</f>
        <v>7</v>
      </c>
      <c r="B42" s="451">
        <f>'Trial Plans'!AJ28</f>
        <v>4</v>
      </c>
      <c r="C42" s="451">
        <f>'Trial Plans'!AK28</f>
        <v>27</v>
      </c>
      <c r="D42" s="451">
        <f>'Trial Plans'!AL28</f>
        <v>27</v>
      </c>
      <c r="E42" s="462"/>
      <c r="F42" s="462"/>
      <c r="G42" s="505">
        <v>0</v>
      </c>
      <c r="H42" s="461">
        <v>0</v>
      </c>
      <c r="I42" s="461">
        <v>0</v>
      </c>
      <c r="J42" s="461">
        <v>0</v>
      </c>
      <c r="K42" s="461">
        <v>0</v>
      </c>
      <c r="L42" s="461">
        <v>0</v>
      </c>
      <c r="M42" s="461">
        <v>0</v>
      </c>
      <c r="N42" s="461">
        <v>0</v>
      </c>
      <c r="O42" s="461">
        <v>0</v>
      </c>
      <c r="P42" s="505">
        <v>0</v>
      </c>
      <c r="Q42" s="461">
        <v>0</v>
      </c>
      <c r="R42" s="461">
        <v>0</v>
      </c>
      <c r="S42" s="461">
        <v>0</v>
      </c>
      <c r="T42" s="461">
        <v>0</v>
      </c>
      <c r="U42" s="461">
        <v>0</v>
      </c>
      <c r="V42" s="461">
        <v>0</v>
      </c>
      <c r="W42" s="461">
        <v>0</v>
      </c>
      <c r="X42" s="461">
        <v>0</v>
      </c>
      <c r="Y42" s="505">
        <v>0</v>
      </c>
      <c r="Z42" s="461">
        <v>0</v>
      </c>
      <c r="AA42" s="461">
        <v>0</v>
      </c>
      <c r="AB42" s="461">
        <v>0</v>
      </c>
      <c r="AC42" s="461">
        <v>0</v>
      </c>
      <c r="AD42" s="461">
        <v>0</v>
      </c>
      <c r="AE42" s="461">
        <v>0</v>
      </c>
      <c r="AF42" s="461">
        <v>0</v>
      </c>
      <c r="AG42" s="461">
        <v>0</v>
      </c>
      <c r="AH42" s="462"/>
      <c r="AI42" s="462">
        <f t="shared" si="0"/>
        <v>0</v>
      </c>
      <c r="AJ42" s="462">
        <f t="shared" si="1"/>
        <v>0</v>
      </c>
      <c r="AK42" s="462">
        <f t="shared" si="2"/>
        <v>0</v>
      </c>
      <c r="AL42" s="462">
        <f t="shared" si="27"/>
        <v>0</v>
      </c>
      <c r="AM42" s="462">
        <f t="shared" si="28"/>
        <v>0</v>
      </c>
      <c r="AN42" s="462">
        <f t="shared" si="29"/>
        <v>0</v>
      </c>
      <c r="AO42" s="462">
        <f t="shared" si="30"/>
        <v>0</v>
      </c>
      <c r="AP42" s="462">
        <f t="shared" si="31"/>
        <v>0</v>
      </c>
      <c r="AQ42" s="462">
        <f t="shared" si="32"/>
        <v>0</v>
      </c>
      <c r="AR42" s="462">
        <f t="shared" si="33"/>
        <v>0</v>
      </c>
      <c r="AS42" s="462">
        <f t="shared" si="34"/>
        <v>0</v>
      </c>
      <c r="AT42" s="462">
        <f t="shared" si="35"/>
        <v>0</v>
      </c>
      <c r="AU42" s="506">
        <f t="shared" si="36"/>
        <v>0</v>
      </c>
      <c r="AV42" s="506">
        <f t="shared" si="37"/>
        <v>0</v>
      </c>
      <c r="AW42" s="506">
        <f t="shared" si="38"/>
        <v>0</v>
      </c>
      <c r="AX42" s="506">
        <f t="shared" si="39"/>
        <v>0</v>
      </c>
      <c r="AY42" s="506">
        <f t="shared" si="40"/>
        <v>0</v>
      </c>
      <c r="AZ42" s="506">
        <f t="shared" si="41"/>
        <v>0</v>
      </c>
      <c r="BA42" s="506">
        <f t="shared" si="42"/>
        <v>0</v>
      </c>
      <c r="BB42" s="506">
        <f t="shared" si="43"/>
        <v>0</v>
      </c>
      <c r="BD42" s="462"/>
      <c r="BE42" s="462"/>
      <c r="BF42" s="462"/>
      <c r="BG42" s="462"/>
      <c r="BH42" s="462"/>
      <c r="BI42" s="462"/>
      <c r="BJ42" s="462"/>
      <c r="BK42" s="462"/>
      <c r="BL42" s="462"/>
      <c r="BM42" s="462"/>
      <c r="BN42" s="462"/>
      <c r="BO42" s="462"/>
      <c r="BP42" s="462"/>
      <c r="BQ42" s="462"/>
      <c r="BR42" s="462"/>
      <c r="BS42" s="462"/>
      <c r="BT42" s="462"/>
      <c r="BU42" s="462"/>
      <c r="BV42" s="462"/>
      <c r="BW42" s="462"/>
      <c r="BX42" s="462"/>
      <c r="BY42" s="462"/>
      <c r="BZ42" s="462"/>
      <c r="CA42" s="462"/>
      <c r="CB42" s="462"/>
      <c r="CC42" s="462"/>
      <c r="CD42" s="462"/>
      <c r="CE42" s="462"/>
      <c r="CF42" s="462"/>
      <c r="CG42" s="462"/>
      <c r="CH42" s="462"/>
      <c r="CI42" s="462"/>
      <c r="CJ42" s="462"/>
      <c r="CK42" s="462"/>
      <c r="CM42" s="448" t="s">
        <v>381</v>
      </c>
      <c r="CN42" s="434"/>
      <c r="CO42" s="434"/>
      <c r="CP42" s="434"/>
      <c r="CQ42" s="434"/>
      <c r="CR42" s="436"/>
      <c r="CS42" s="448"/>
      <c r="CT42" s="434"/>
      <c r="CU42" s="434"/>
      <c r="CV42" s="434"/>
      <c r="CW42" s="434"/>
      <c r="CX42" s="434"/>
      <c r="CY42" s="436"/>
    </row>
    <row r="43" spans="1:103">
      <c r="A43" s="451">
        <f>'Trial Plans'!AI29</f>
        <v>8</v>
      </c>
      <c r="B43" s="451">
        <f>'Trial Plans'!AJ29</f>
        <v>4</v>
      </c>
      <c r="C43" s="451">
        <f>'Trial Plans'!AK29</f>
        <v>28</v>
      </c>
      <c r="D43" s="451">
        <f>'Trial Plans'!AL29</f>
        <v>28</v>
      </c>
      <c r="E43" s="462"/>
      <c r="F43" s="462"/>
      <c r="G43" s="505">
        <v>0</v>
      </c>
      <c r="H43" s="461">
        <v>0</v>
      </c>
      <c r="I43" s="461">
        <v>0</v>
      </c>
      <c r="J43" s="461">
        <v>0</v>
      </c>
      <c r="K43" s="461">
        <v>0</v>
      </c>
      <c r="L43" s="461">
        <v>0</v>
      </c>
      <c r="M43" s="461">
        <v>0</v>
      </c>
      <c r="N43" s="461">
        <v>0</v>
      </c>
      <c r="O43" s="461">
        <v>0</v>
      </c>
      <c r="P43" s="505">
        <v>0</v>
      </c>
      <c r="Q43" s="461">
        <v>0</v>
      </c>
      <c r="R43" s="461">
        <v>0</v>
      </c>
      <c r="S43" s="461">
        <v>0</v>
      </c>
      <c r="T43" s="461">
        <v>0</v>
      </c>
      <c r="U43" s="461">
        <v>0</v>
      </c>
      <c r="V43" s="461">
        <v>0</v>
      </c>
      <c r="W43" s="461">
        <v>0</v>
      </c>
      <c r="X43" s="461">
        <v>0</v>
      </c>
      <c r="Y43" s="505">
        <v>0</v>
      </c>
      <c r="Z43" s="461">
        <v>0</v>
      </c>
      <c r="AA43" s="461">
        <v>0</v>
      </c>
      <c r="AB43" s="461">
        <v>0</v>
      </c>
      <c r="AC43" s="461">
        <v>0</v>
      </c>
      <c r="AD43" s="461">
        <v>0</v>
      </c>
      <c r="AE43" s="461">
        <v>0</v>
      </c>
      <c r="AF43" s="461">
        <v>0</v>
      </c>
      <c r="AG43" s="461">
        <v>0</v>
      </c>
      <c r="AH43" s="462"/>
      <c r="AI43" s="462">
        <f t="shared" si="0"/>
        <v>0</v>
      </c>
      <c r="AJ43" s="462">
        <f t="shared" si="1"/>
        <v>0</v>
      </c>
      <c r="AK43" s="462">
        <f t="shared" si="2"/>
        <v>0</v>
      </c>
      <c r="AL43" s="462">
        <f t="shared" si="27"/>
        <v>0</v>
      </c>
      <c r="AM43" s="462">
        <f t="shared" si="28"/>
        <v>0</v>
      </c>
      <c r="AN43" s="462">
        <f t="shared" si="29"/>
        <v>0</v>
      </c>
      <c r="AO43" s="462">
        <f t="shared" si="30"/>
        <v>0</v>
      </c>
      <c r="AP43" s="462">
        <f t="shared" si="31"/>
        <v>0</v>
      </c>
      <c r="AQ43" s="462">
        <f t="shared" si="32"/>
        <v>0</v>
      </c>
      <c r="AR43" s="462">
        <f t="shared" si="33"/>
        <v>0</v>
      </c>
      <c r="AS43" s="462">
        <f t="shared" si="34"/>
        <v>0</v>
      </c>
      <c r="AT43" s="462">
        <f t="shared" si="35"/>
        <v>0</v>
      </c>
      <c r="AU43" s="506">
        <f t="shared" si="36"/>
        <v>0</v>
      </c>
      <c r="AV43" s="506">
        <f t="shared" si="37"/>
        <v>0</v>
      </c>
      <c r="AW43" s="506">
        <f t="shared" si="38"/>
        <v>0</v>
      </c>
      <c r="AX43" s="506">
        <f t="shared" si="39"/>
        <v>0</v>
      </c>
      <c r="AY43" s="506">
        <f t="shared" si="40"/>
        <v>0</v>
      </c>
      <c r="AZ43" s="506">
        <f t="shared" si="41"/>
        <v>0</v>
      </c>
      <c r="BA43" s="506">
        <f t="shared" si="42"/>
        <v>0</v>
      </c>
      <c r="BB43" s="506">
        <f t="shared" si="43"/>
        <v>0</v>
      </c>
      <c r="BD43" s="462"/>
      <c r="BE43" s="462"/>
      <c r="BF43" s="462"/>
      <c r="BG43" s="462"/>
      <c r="BH43" s="462"/>
      <c r="BI43" s="462"/>
      <c r="BJ43" s="462"/>
      <c r="BK43" s="462"/>
      <c r="BL43" s="462"/>
      <c r="BM43" s="462"/>
      <c r="BN43" s="462"/>
      <c r="BO43" s="462"/>
      <c r="BP43" s="462"/>
      <c r="BQ43" s="462"/>
      <c r="BR43" s="462"/>
      <c r="BS43" s="462"/>
      <c r="BT43" s="462"/>
      <c r="BU43" s="462"/>
      <c r="BV43" s="462"/>
      <c r="BW43" s="462"/>
      <c r="BX43" s="462"/>
      <c r="BY43" s="462"/>
      <c r="BZ43" s="462"/>
      <c r="CA43" s="462"/>
      <c r="CB43" s="462"/>
      <c r="CC43" s="462"/>
      <c r="CD43" s="462"/>
      <c r="CE43" s="462"/>
      <c r="CF43" s="462"/>
      <c r="CG43" s="462"/>
      <c r="CH43" s="462"/>
      <c r="CI43" s="462"/>
      <c r="CJ43" s="462"/>
      <c r="CK43" s="462"/>
      <c r="CM43" s="448" t="s">
        <v>382</v>
      </c>
      <c r="CN43" s="434"/>
      <c r="CO43" s="434"/>
      <c r="CP43" s="434"/>
      <c r="CQ43" s="434"/>
      <c r="CR43" s="436"/>
      <c r="CS43" s="448"/>
      <c r="CT43" s="434"/>
      <c r="CU43" s="434"/>
      <c r="CV43" s="434"/>
      <c r="CW43" s="434"/>
      <c r="CX43" s="434"/>
      <c r="CY43" s="436"/>
    </row>
    <row r="44" spans="1:103">
      <c r="A44" s="451">
        <f>'Trial Plans'!AI30</f>
        <v>11</v>
      </c>
      <c r="B44" s="451">
        <f>'Trial Plans'!AJ30</f>
        <v>4</v>
      </c>
      <c r="C44" s="451">
        <f>'Trial Plans'!AK30</f>
        <v>29</v>
      </c>
      <c r="D44" s="451">
        <f>'Trial Plans'!AL30</f>
        <v>29</v>
      </c>
      <c r="E44" s="462"/>
      <c r="F44" s="462"/>
      <c r="G44" s="505">
        <v>0</v>
      </c>
      <c r="H44" s="461">
        <v>0</v>
      </c>
      <c r="I44" s="461">
        <v>0</v>
      </c>
      <c r="J44" s="461">
        <v>0</v>
      </c>
      <c r="K44" s="461">
        <v>0</v>
      </c>
      <c r="L44" s="461">
        <v>0</v>
      </c>
      <c r="M44" s="461">
        <v>0</v>
      </c>
      <c r="N44" s="461">
        <v>0</v>
      </c>
      <c r="O44" s="461">
        <v>0</v>
      </c>
      <c r="P44" s="505">
        <v>0</v>
      </c>
      <c r="Q44" s="461">
        <v>0</v>
      </c>
      <c r="R44" s="461">
        <v>0</v>
      </c>
      <c r="S44" s="461">
        <v>0</v>
      </c>
      <c r="T44" s="461">
        <v>0</v>
      </c>
      <c r="U44" s="461">
        <v>0</v>
      </c>
      <c r="V44" s="461">
        <v>0</v>
      </c>
      <c r="W44" s="461">
        <v>0</v>
      </c>
      <c r="X44" s="461">
        <v>0</v>
      </c>
      <c r="Y44" s="505">
        <v>0</v>
      </c>
      <c r="Z44" s="461">
        <v>0</v>
      </c>
      <c r="AA44" s="461">
        <v>0</v>
      </c>
      <c r="AB44" s="461">
        <v>0</v>
      </c>
      <c r="AC44" s="461">
        <v>0</v>
      </c>
      <c r="AD44" s="461">
        <v>0</v>
      </c>
      <c r="AE44" s="461">
        <v>0</v>
      </c>
      <c r="AF44" s="461">
        <v>0</v>
      </c>
      <c r="AG44" s="461">
        <v>0</v>
      </c>
      <c r="AH44" s="462"/>
      <c r="AI44" s="462">
        <f t="shared" si="0"/>
        <v>0</v>
      </c>
      <c r="AJ44" s="462">
        <f t="shared" si="1"/>
        <v>0</v>
      </c>
      <c r="AK44" s="462">
        <f t="shared" si="2"/>
        <v>0</v>
      </c>
      <c r="AL44" s="462">
        <f t="shared" si="27"/>
        <v>0</v>
      </c>
      <c r="AM44" s="462">
        <f t="shared" si="28"/>
        <v>0</v>
      </c>
      <c r="AN44" s="462">
        <f t="shared" si="29"/>
        <v>0</v>
      </c>
      <c r="AO44" s="462">
        <f t="shared" si="30"/>
        <v>0</v>
      </c>
      <c r="AP44" s="462">
        <f t="shared" si="31"/>
        <v>0</v>
      </c>
      <c r="AQ44" s="462">
        <f t="shared" si="32"/>
        <v>0</v>
      </c>
      <c r="AR44" s="462">
        <f t="shared" si="33"/>
        <v>0</v>
      </c>
      <c r="AS44" s="462">
        <f t="shared" si="34"/>
        <v>0</v>
      </c>
      <c r="AT44" s="462">
        <f t="shared" si="35"/>
        <v>0</v>
      </c>
      <c r="AU44" s="506">
        <f t="shared" si="36"/>
        <v>0</v>
      </c>
      <c r="AV44" s="506">
        <f t="shared" si="37"/>
        <v>0</v>
      </c>
      <c r="AW44" s="506">
        <f t="shared" si="38"/>
        <v>0</v>
      </c>
      <c r="AX44" s="506">
        <f t="shared" si="39"/>
        <v>0</v>
      </c>
      <c r="AY44" s="506">
        <f t="shared" si="40"/>
        <v>0</v>
      </c>
      <c r="AZ44" s="506">
        <f t="shared" si="41"/>
        <v>0</v>
      </c>
      <c r="BA44" s="506">
        <f t="shared" si="42"/>
        <v>0</v>
      </c>
      <c r="BB44" s="506">
        <f t="shared" si="43"/>
        <v>0</v>
      </c>
      <c r="BD44" s="462"/>
      <c r="BE44" s="462"/>
      <c r="BF44" s="462"/>
      <c r="BG44" s="462"/>
      <c r="BH44" s="462"/>
      <c r="BI44" s="462"/>
      <c r="BJ44" s="462"/>
      <c r="BK44" s="462"/>
      <c r="BL44" s="462"/>
      <c r="BM44" s="462"/>
      <c r="BN44" s="462"/>
      <c r="BO44" s="462"/>
      <c r="BP44" s="462"/>
      <c r="BQ44" s="462"/>
      <c r="BR44" s="462"/>
      <c r="BS44" s="462"/>
      <c r="BT44" s="462"/>
      <c r="BU44" s="462"/>
      <c r="BV44" s="462"/>
      <c r="BW44" s="462"/>
      <c r="BX44" s="462"/>
      <c r="BY44" s="462"/>
      <c r="BZ44" s="462"/>
      <c r="CA44" s="462"/>
      <c r="CB44" s="462"/>
      <c r="CC44" s="462"/>
      <c r="CD44" s="462"/>
      <c r="CE44" s="462"/>
      <c r="CF44" s="462"/>
      <c r="CG44" s="462"/>
      <c r="CH44" s="462"/>
      <c r="CI44" s="462"/>
      <c r="CJ44" s="462"/>
      <c r="CK44" s="462"/>
      <c r="CM44" s="448" t="s">
        <v>383</v>
      </c>
      <c r="CN44" s="434"/>
      <c r="CO44" s="434"/>
      <c r="CP44" s="434"/>
      <c r="CQ44" s="434"/>
      <c r="CR44" s="436"/>
      <c r="CS44" s="448"/>
      <c r="CT44" s="434"/>
      <c r="CU44" s="434"/>
      <c r="CV44" s="434"/>
      <c r="CW44" s="434"/>
      <c r="CX44" s="434"/>
      <c r="CY44" s="436"/>
    </row>
    <row r="45" spans="1:103">
      <c r="A45" s="451">
        <f>'Trial Plans'!AI31</f>
        <v>10</v>
      </c>
      <c r="B45" s="451">
        <f>'Trial Plans'!AJ31</f>
        <v>4</v>
      </c>
      <c r="C45" s="451">
        <f>'Trial Plans'!AK31</f>
        <v>30</v>
      </c>
      <c r="D45" s="451">
        <f>'Trial Plans'!AL31</f>
        <v>30</v>
      </c>
      <c r="E45" s="462"/>
      <c r="F45" s="462"/>
      <c r="G45" s="505">
        <v>0</v>
      </c>
      <c r="H45" s="461">
        <v>0</v>
      </c>
      <c r="I45" s="461">
        <v>0</v>
      </c>
      <c r="J45" s="461">
        <v>0</v>
      </c>
      <c r="K45" s="461">
        <v>0</v>
      </c>
      <c r="L45" s="461">
        <v>0</v>
      </c>
      <c r="M45" s="461">
        <v>0</v>
      </c>
      <c r="N45" s="461">
        <v>0</v>
      </c>
      <c r="O45" s="461">
        <v>0</v>
      </c>
      <c r="P45" s="505">
        <v>0</v>
      </c>
      <c r="Q45" s="461">
        <v>0</v>
      </c>
      <c r="R45" s="461">
        <v>0</v>
      </c>
      <c r="S45" s="461">
        <v>0</v>
      </c>
      <c r="T45" s="461">
        <v>0</v>
      </c>
      <c r="U45" s="461">
        <v>0</v>
      </c>
      <c r="V45" s="461">
        <v>0</v>
      </c>
      <c r="W45" s="461">
        <v>0</v>
      </c>
      <c r="X45" s="461">
        <v>0</v>
      </c>
      <c r="Y45" s="505">
        <v>0</v>
      </c>
      <c r="Z45" s="461">
        <v>0</v>
      </c>
      <c r="AA45" s="461">
        <v>0</v>
      </c>
      <c r="AB45" s="461">
        <v>0</v>
      </c>
      <c r="AC45" s="461">
        <v>0</v>
      </c>
      <c r="AD45" s="461">
        <v>0</v>
      </c>
      <c r="AE45" s="461">
        <v>0</v>
      </c>
      <c r="AF45" s="461">
        <v>0</v>
      </c>
      <c r="AG45" s="461">
        <v>0</v>
      </c>
      <c r="AH45" s="462"/>
      <c r="AI45" s="462">
        <f t="shared" si="0"/>
        <v>0</v>
      </c>
      <c r="AJ45" s="462">
        <f t="shared" si="1"/>
        <v>0</v>
      </c>
      <c r="AK45" s="462">
        <f t="shared" si="2"/>
        <v>0</v>
      </c>
      <c r="AL45" s="462">
        <f t="shared" si="27"/>
        <v>0</v>
      </c>
      <c r="AM45" s="462">
        <f t="shared" si="28"/>
        <v>0</v>
      </c>
      <c r="AN45" s="462">
        <f t="shared" si="29"/>
        <v>0</v>
      </c>
      <c r="AO45" s="462">
        <f t="shared" si="30"/>
        <v>0</v>
      </c>
      <c r="AP45" s="462">
        <f t="shared" si="31"/>
        <v>0</v>
      </c>
      <c r="AQ45" s="462">
        <f t="shared" si="32"/>
        <v>0</v>
      </c>
      <c r="AR45" s="462">
        <f t="shared" si="33"/>
        <v>0</v>
      </c>
      <c r="AS45" s="462">
        <f t="shared" si="34"/>
        <v>0</v>
      </c>
      <c r="AT45" s="462">
        <f t="shared" si="35"/>
        <v>0</v>
      </c>
      <c r="AU45" s="506">
        <f t="shared" si="36"/>
        <v>0</v>
      </c>
      <c r="AV45" s="506">
        <f t="shared" si="37"/>
        <v>0</v>
      </c>
      <c r="AW45" s="506">
        <f t="shared" si="38"/>
        <v>0</v>
      </c>
      <c r="AX45" s="506">
        <f t="shared" si="39"/>
        <v>0</v>
      </c>
      <c r="AY45" s="506">
        <f t="shared" si="40"/>
        <v>0</v>
      </c>
      <c r="AZ45" s="506">
        <f t="shared" si="41"/>
        <v>0</v>
      </c>
      <c r="BA45" s="506">
        <f t="shared" si="42"/>
        <v>0</v>
      </c>
      <c r="BB45" s="506">
        <f t="shared" si="43"/>
        <v>0</v>
      </c>
      <c r="BD45" s="462"/>
      <c r="BE45" s="462"/>
      <c r="BF45" s="462"/>
      <c r="BG45" s="462"/>
      <c r="BH45" s="462"/>
      <c r="BI45" s="462"/>
      <c r="BJ45" s="462"/>
      <c r="BK45" s="462"/>
      <c r="BL45" s="462"/>
      <c r="BM45" s="462"/>
      <c r="BN45" s="462"/>
      <c r="BO45" s="462"/>
      <c r="BP45" s="462"/>
      <c r="BQ45" s="462"/>
      <c r="BR45" s="462"/>
      <c r="BS45" s="462"/>
      <c r="BT45" s="462"/>
      <c r="BU45" s="462"/>
      <c r="BV45" s="462"/>
      <c r="BW45" s="462"/>
      <c r="BX45" s="462"/>
      <c r="BY45" s="462"/>
      <c r="BZ45" s="462"/>
      <c r="CA45" s="462"/>
      <c r="CB45" s="462"/>
      <c r="CC45" s="462"/>
      <c r="CD45" s="462"/>
      <c r="CE45" s="462"/>
      <c r="CF45" s="462"/>
      <c r="CG45" s="462"/>
      <c r="CH45" s="462"/>
      <c r="CI45" s="462"/>
      <c r="CJ45" s="462"/>
      <c r="CK45" s="462"/>
      <c r="CM45" s="448" t="s">
        <v>384</v>
      </c>
      <c r="CN45" s="434"/>
      <c r="CO45" s="434"/>
      <c r="CP45" s="434"/>
      <c r="CQ45" s="434"/>
      <c r="CR45" s="436"/>
      <c r="CS45" s="448"/>
      <c r="CT45" s="434"/>
      <c r="CU45" s="434"/>
      <c r="CV45" s="434"/>
      <c r="CW45" s="434"/>
      <c r="CX45" s="434"/>
      <c r="CY45" s="436"/>
    </row>
    <row r="46" spans="1:103" ht="15.75" thickBot="1">
      <c r="A46" s="451">
        <f>'Trial Plans'!AI32</f>
        <v>2</v>
      </c>
      <c r="B46" s="451">
        <f>'Trial Plans'!AJ32</f>
        <v>2</v>
      </c>
      <c r="C46" s="451">
        <f>'Trial Plans'!AK32</f>
        <v>1</v>
      </c>
      <c r="D46" s="451">
        <f>'Trial Plans'!AL32</f>
        <v>31</v>
      </c>
      <c r="E46" s="462"/>
      <c r="F46" s="462"/>
      <c r="G46" s="505">
        <v>100</v>
      </c>
      <c r="H46" s="461">
        <v>100</v>
      </c>
      <c r="I46" s="461">
        <v>100</v>
      </c>
      <c r="J46" s="461">
        <v>50</v>
      </c>
      <c r="K46" s="461">
        <v>100</v>
      </c>
      <c r="L46" s="461">
        <v>100</v>
      </c>
      <c r="M46" s="461">
        <v>20</v>
      </c>
      <c r="N46" s="461">
        <v>0</v>
      </c>
      <c r="O46" s="461">
        <v>0</v>
      </c>
      <c r="P46" s="505">
        <v>100</v>
      </c>
      <c r="Q46" s="461">
        <v>100</v>
      </c>
      <c r="R46" s="461">
        <v>100</v>
      </c>
      <c r="S46" s="461">
        <v>100</v>
      </c>
      <c r="T46" s="461">
        <v>100</v>
      </c>
      <c r="U46" s="461">
        <v>100</v>
      </c>
      <c r="V46" s="461">
        <v>0</v>
      </c>
      <c r="W46" s="461">
        <v>0</v>
      </c>
      <c r="X46" s="461">
        <v>0</v>
      </c>
      <c r="Y46" s="505">
        <v>100</v>
      </c>
      <c r="Z46" s="461">
        <v>100</v>
      </c>
      <c r="AA46" s="461">
        <v>100</v>
      </c>
      <c r="AB46" s="461">
        <v>10</v>
      </c>
      <c r="AC46" s="461">
        <v>50</v>
      </c>
      <c r="AD46" s="461">
        <v>0</v>
      </c>
      <c r="AE46" s="461">
        <v>0</v>
      </c>
      <c r="AF46" s="461">
        <v>0</v>
      </c>
      <c r="AG46" s="461">
        <v>0</v>
      </c>
      <c r="AH46" s="462"/>
      <c r="AI46" s="462">
        <f t="shared" si="0"/>
        <v>7</v>
      </c>
      <c r="AJ46" s="462">
        <f t="shared" si="1"/>
        <v>6</v>
      </c>
      <c r="AK46" s="462">
        <f t="shared" si="2"/>
        <v>5</v>
      </c>
      <c r="AL46" s="462">
        <f t="shared" si="27"/>
        <v>3</v>
      </c>
      <c r="AM46" s="462">
        <f t="shared" si="28"/>
        <v>3</v>
      </c>
      <c r="AN46" s="462">
        <f t="shared" si="29"/>
        <v>1</v>
      </c>
      <c r="AO46" s="462">
        <f t="shared" si="30"/>
        <v>3</v>
      </c>
      <c r="AP46" s="462">
        <f t="shared" si="31"/>
        <v>3</v>
      </c>
      <c r="AQ46" s="462">
        <f t="shared" si="32"/>
        <v>0</v>
      </c>
      <c r="AR46" s="462">
        <f t="shared" si="33"/>
        <v>3</v>
      </c>
      <c r="AS46" s="462">
        <f t="shared" si="34"/>
        <v>2</v>
      </c>
      <c r="AT46" s="462">
        <f t="shared" si="35"/>
        <v>0</v>
      </c>
      <c r="AU46" s="506">
        <f t="shared" si="36"/>
        <v>56.666666666666664</v>
      </c>
      <c r="AV46" s="506">
        <f t="shared" si="37"/>
        <v>66.666666666666657</v>
      </c>
      <c r="AW46" s="506">
        <f t="shared" si="38"/>
        <v>33.333333333333336</v>
      </c>
      <c r="AX46" s="506">
        <f t="shared" si="39"/>
        <v>33.333333333333329</v>
      </c>
      <c r="AY46" s="506">
        <f t="shared" si="40"/>
        <v>22.592592592592592</v>
      </c>
      <c r="AZ46" s="506">
        <f t="shared" si="41"/>
        <v>29.629629629629626</v>
      </c>
      <c r="BA46" s="506">
        <f t="shared" si="42"/>
        <v>0.7407407407407407</v>
      </c>
      <c r="BB46" s="506">
        <f t="shared" si="43"/>
        <v>3.7037037037037033</v>
      </c>
      <c r="BD46" s="462"/>
      <c r="BE46" s="462"/>
      <c r="BF46" s="462"/>
      <c r="BG46" s="462"/>
      <c r="BH46" s="462"/>
      <c r="BI46" s="462"/>
      <c r="BJ46" s="462"/>
      <c r="BK46" s="462"/>
      <c r="BL46" s="462"/>
      <c r="BM46" s="462"/>
      <c r="BN46" s="462"/>
      <c r="BO46" s="462"/>
      <c r="BP46" s="462"/>
      <c r="BQ46" s="462"/>
      <c r="BR46" s="462"/>
      <c r="BS46" s="462"/>
      <c r="BT46" s="462"/>
      <c r="BU46" s="462"/>
      <c r="BV46" s="462"/>
      <c r="BW46" s="462"/>
      <c r="BX46" s="462"/>
      <c r="BY46" s="462"/>
      <c r="BZ46" s="462"/>
      <c r="CA46" s="462"/>
      <c r="CB46" s="462"/>
      <c r="CC46" s="462"/>
      <c r="CD46" s="462"/>
      <c r="CE46" s="462"/>
      <c r="CF46" s="462"/>
      <c r="CG46" s="462"/>
      <c r="CH46" s="462"/>
      <c r="CI46" s="462"/>
      <c r="CJ46" s="462"/>
      <c r="CK46" s="462"/>
      <c r="CM46" s="449"/>
      <c r="CN46" s="438"/>
      <c r="CO46" s="438"/>
      <c r="CP46" s="438"/>
      <c r="CQ46" s="438"/>
      <c r="CR46" s="441"/>
      <c r="CS46" s="449"/>
      <c r="CT46" s="438"/>
      <c r="CU46" s="438"/>
      <c r="CV46" s="438"/>
      <c r="CW46" s="438"/>
      <c r="CX46" s="438"/>
      <c r="CY46" s="441"/>
    </row>
    <row r="47" spans="1:103">
      <c r="A47" s="451">
        <f>'Trial Plans'!AI33</f>
        <v>7</v>
      </c>
      <c r="B47" s="451">
        <f>'Trial Plans'!AJ33</f>
        <v>2</v>
      </c>
      <c r="C47" s="451">
        <f>'Trial Plans'!AK33</f>
        <v>2</v>
      </c>
      <c r="D47" s="451">
        <f>'Trial Plans'!AL33</f>
        <v>32</v>
      </c>
      <c r="E47" s="462"/>
      <c r="F47" s="462"/>
      <c r="G47" s="505">
        <v>0</v>
      </c>
      <c r="H47" s="461">
        <v>0</v>
      </c>
      <c r="I47" s="461">
        <v>0</v>
      </c>
      <c r="J47" s="461">
        <v>0</v>
      </c>
      <c r="K47" s="461">
        <v>0</v>
      </c>
      <c r="L47" s="461">
        <v>0</v>
      </c>
      <c r="M47" s="461">
        <v>0</v>
      </c>
      <c r="N47" s="461">
        <v>0</v>
      </c>
      <c r="O47" s="461">
        <v>0</v>
      </c>
      <c r="P47" s="505">
        <v>0</v>
      </c>
      <c r="Q47" s="461">
        <v>0</v>
      </c>
      <c r="R47" s="461">
        <v>0</v>
      </c>
      <c r="S47" s="461">
        <v>0</v>
      </c>
      <c r="T47" s="461">
        <v>0</v>
      </c>
      <c r="U47" s="461">
        <v>0</v>
      </c>
      <c r="V47" s="461">
        <v>0</v>
      </c>
      <c r="W47" s="461">
        <v>0</v>
      </c>
      <c r="X47" s="461">
        <v>0</v>
      </c>
      <c r="Y47" s="505">
        <v>0</v>
      </c>
      <c r="Z47" s="461">
        <v>0</v>
      </c>
      <c r="AA47" s="461">
        <v>0</v>
      </c>
      <c r="AB47" s="461">
        <v>0</v>
      </c>
      <c r="AC47" s="461">
        <v>0</v>
      </c>
      <c r="AD47" s="461">
        <v>0</v>
      </c>
      <c r="AE47" s="461">
        <v>0</v>
      </c>
      <c r="AF47" s="461">
        <v>0</v>
      </c>
      <c r="AG47" s="461">
        <v>0</v>
      </c>
      <c r="AH47" s="462"/>
      <c r="AI47" s="462">
        <f t="shared" si="0"/>
        <v>0</v>
      </c>
      <c r="AJ47" s="462">
        <f t="shared" si="1"/>
        <v>0</v>
      </c>
      <c r="AK47" s="462">
        <f t="shared" si="2"/>
        <v>0</v>
      </c>
      <c r="AL47" s="462">
        <f t="shared" si="27"/>
        <v>0</v>
      </c>
      <c r="AM47" s="462">
        <f t="shared" si="28"/>
        <v>0</v>
      </c>
      <c r="AN47" s="462">
        <f t="shared" si="29"/>
        <v>0</v>
      </c>
      <c r="AO47" s="462">
        <f t="shared" si="30"/>
        <v>0</v>
      </c>
      <c r="AP47" s="462">
        <f t="shared" si="31"/>
        <v>0</v>
      </c>
      <c r="AQ47" s="462">
        <f t="shared" si="32"/>
        <v>0</v>
      </c>
      <c r="AR47" s="462">
        <f t="shared" si="33"/>
        <v>0</v>
      </c>
      <c r="AS47" s="462">
        <f t="shared" si="34"/>
        <v>0</v>
      </c>
      <c r="AT47" s="462">
        <f t="shared" si="35"/>
        <v>0</v>
      </c>
      <c r="AU47" s="506">
        <f t="shared" si="36"/>
        <v>0</v>
      </c>
      <c r="AV47" s="506">
        <f t="shared" si="37"/>
        <v>0</v>
      </c>
      <c r="AW47" s="506">
        <f t="shared" si="38"/>
        <v>0</v>
      </c>
      <c r="AX47" s="506">
        <f t="shared" si="39"/>
        <v>0</v>
      </c>
      <c r="AY47" s="506">
        <f t="shared" si="40"/>
        <v>0</v>
      </c>
      <c r="AZ47" s="506">
        <f t="shared" si="41"/>
        <v>0</v>
      </c>
      <c r="BA47" s="506">
        <f t="shared" si="42"/>
        <v>0</v>
      </c>
      <c r="BB47" s="506">
        <f t="shared" si="43"/>
        <v>0</v>
      </c>
      <c r="BD47" s="462"/>
      <c r="BE47" s="462"/>
      <c r="BF47" s="462"/>
      <c r="BG47" s="462"/>
      <c r="BH47" s="462"/>
      <c r="BI47" s="462"/>
      <c r="BJ47" s="462"/>
      <c r="BK47" s="462"/>
      <c r="BL47" s="462"/>
      <c r="BM47" s="462"/>
      <c r="BN47" s="462"/>
      <c r="BO47" s="462"/>
      <c r="BP47" s="462"/>
      <c r="BQ47" s="462"/>
      <c r="BR47" s="462"/>
      <c r="BS47" s="462"/>
      <c r="BT47" s="462"/>
      <c r="BU47" s="462"/>
      <c r="BV47" s="462"/>
      <c r="BW47" s="462"/>
      <c r="BX47" s="462"/>
      <c r="BY47" s="462"/>
      <c r="BZ47" s="462"/>
      <c r="CA47" s="462"/>
      <c r="CB47" s="462"/>
      <c r="CC47" s="462"/>
      <c r="CD47" s="462"/>
      <c r="CE47" s="462"/>
      <c r="CF47" s="462"/>
      <c r="CG47" s="462"/>
      <c r="CH47" s="462"/>
      <c r="CI47" s="462"/>
      <c r="CJ47" s="462"/>
      <c r="CK47" s="462"/>
      <c r="CM47" s="446" t="s">
        <v>385</v>
      </c>
      <c r="CN47" s="435"/>
      <c r="CO47" s="435"/>
      <c r="CP47" s="435"/>
      <c r="CQ47" s="435"/>
      <c r="CR47" s="447"/>
      <c r="CS47" s="446" t="s">
        <v>445</v>
      </c>
      <c r="CT47" s="435"/>
      <c r="CU47" s="435"/>
      <c r="CV47" s="435"/>
      <c r="CW47" s="435"/>
      <c r="CX47" s="435"/>
      <c r="CY47" s="447"/>
    </row>
    <row r="48" spans="1:103">
      <c r="A48" s="451">
        <f>'Trial Plans'!AI34</f>
        <v>3</v>
      </c>
      <c r="B48" s="451">
        <f>'Trial Plans'!AJ34</f>
        <v>2</v>
      </c>
      <c r="C48" s="451">
        <f>'Trial Plans'!AK34</f>
        <v>3</v>
      </c>
      <c r="D48" s="451">
        <f>'Trial Plans'!AL34</f>
        <v>33</v>
      </c>
      <c r="E48" s="462"/>
      <c r="F48" s="462"/>
      <c r="G48" s="505">
        <v>5</v>
      </c>
      <c r="H48" s="461">
        <v>0</v>
      </c>
      <c r="I48" s="461">
        <v>0</v>
      </c>
      <c r="J48" s="461">
        <v>0</v>
      </c>
      <c r="K48" s="461">
        <v>0</v>
      </c>
      <c r="L48" s="461">
        <v>0</v>
      </c>
      <c r="M48" s="461">
        <v>0</v>
      </c>
      <c r="N48" s="461">
        <v>0</v>
      </c>
      <c r="O48" s="461">
        <v>0</v>
      </c>
      <c r="P48" s="505">
        <v>2</v>
      </c>
      <c r="Q48" s="461">
        <v>2</v>
      </c>
      <c r="R48" s="461">
        <v>0</v>
      </c>
      <c r="S48" s="461">
        <v>0</v>
      </c>
      <c r="T48" s="461">
        <v>0</v>
      </c>
      <c r="U48" s="461">
        <v>0</v>
      </c>
      <c r="V48" s="461">
        <v>0</v>
      </c>
      <c r="W48" s="461">
        <v>0</v>
      </c>
      <c r="X48" s="461">
        <v>0</v>
      </c>
      <c r="Y48" s="505">
        <v>0</v>
      </c>
      <c r="Z48" s="461">
        <v>0</v>
      </c>
      <c r="AA48" s="461">
        <v>0</v>
      </c>
      <c r="AB48" s="461">
        <v>0</v>
      </c>
      <c r="AC48" s="461">
        <v>0</v>
      </c>
      <c r="AD48" s="461">
        <v>0</v>
      </c>
      <c r="AE48" s="461">
        <v>0</v>
      </c>
      <c r="AF48" s="461">
        <v>0</v>
      </c>
      <c r="AG48" s="461">
        <v>0</v>
      </c>
      <c r="AH48" s="462"/>
      <c r="AI48" s="462">
        <f t="shared" ref="AI48:AI75" si="46">COUNTIF(G48:O48,"&gt;0")</f>
        <v>1</v>
      </c>
      <c r="AJ48" s="462">
        <f t="shared" ref="AJ48:AJ75" si="47">COUNTIF(P48:X48,"&gt;0")</f>
        <v>2</v>
      </c>
      <c r="AK48" s="462">
        <f t="shared" ref="AK48:AK75" si="48">COUNTIF(Y48:AG48,"&gt;0")</f>
        <v>0</v>
      </c>
      <c r="AL48" s="462">
        <f t="shared" si="27"/>
        <v>1</v>
      </c>
      <c r="AM48" s="462">
        <f t="shared" si="28"/>
        <v>0</v>
      </c>
      <c r="AN48" s="462">
        <f t="shared" si="29"/>
        <v>0</v>
      </c>
      <c r="AO48" s="462">
        <f t="shared" si="30"/>
        <v>2</v>
      </c>
      <c r="AP48" s="462">
        <f t="shared" si="31"/>
        <v>0</v>
      </c>
      <c r="AQ48" s="462">
        <f t="shared" si="32"/>
        <v>0</v>
      </c>
      <c r="AR48" s="462">
        <f t="shared" si="33"/>
        <v>0</v>
      </c>
      <c r="AS48" s="462">
        <f t="shared" si="34"/>
        <v>0</v>
      </c>
      <c r="AT48" s="462">
        <f t="shared" si="35"/>
        <v>0</v>
      </c>
      <c r="AU48" s="506">
        <f t="shared" si="36"/>
        <v>0.33333333333333331</v>
      </c>
      <c r="AV48" s="506">
        <f t="shared" si="37"/>
        <v>11.111111111111111</v>
      </c>
      <c r="AW48" s="506">
        <f t="shared" si="38"/>
        <v>0.33333333333333331</v>
      </c>
      <c r="AX48" s="506">
        <f t="shared" si="39"/>
        <v>11.111111111111111</v>
      </c>
      <c r="AY48" s="506">
        <f t="shared" si="40"/>
        <v>0</v>
      </c>
      <c r="AZ48" s="506">
        <f t="shared" si="41"/>
        <v>0</v>
      </c>
      <c r="BA48" s="506">
        <f t="shared" si="42"/>
        <v>0</v>
      </c>
      <c r="BB48" s="506">
        <f t="shared" si="43"/>
        <v>0</v>
      </c>
      <c r="BD48" s="462"/>
      <c r="BE48" s="462"/>
      <c r="BF48" s="462"/>
      <c r="BG48" s="462"/>
      <c r="BH48" s="462"/>
      <c r="BI48" s="462"/>
      <c r="BJ48" s="462"/>
      <c r="BK48" s="462"/>
      <c r="BL48" s="462"/>
      <c r="BM48" s="462"/>
      <c r="BN48" s="462"/>
      <c r="BO48" s="462"/>
      <c r="BP48" s="462"/>
      <c r="BQ48" s="462"/>
      <c r="BR48" s="462"/>
      <c r="BS48" s="462"/>
      <c r="BT48" s="462"/>
      <c r="BU48" s="462"/>
      <c r="BV48" s="462"/>
      <c r="BW48" s="462"/>
      <c r="BX48" s="462"/>
      <c r="BY48" s="462"/>
      <c r="BZ48" s="462"/>
      <c r="CA48" s="462"/>
      <c r="CB48" s="462"/>
      <c r="CC48" s="462"/>
      <c r="CD48" s="462"/>
      <c r="CE48" s="462"/>
      <c r="CF48" s="462"/>
      <c r="CG48" s="462"/>
      <c r="CH48" s="462"/>
      <c r="CI48" s="462"/>
      <c r="CJ48" s="462"/>
      <c r="CK48" s="462"/>
      <c r="CM48" s="588" t="s">
        <v>533</v>
      </c>
      <c r="CN48" s="434"/>
      <c r="CO48" s="434"/>
      <c r="CP48" s="434"/>
      <c r="CQ48" s="434"/>
      <c r="CR48" s="436"/>
      <c r="CS48" s="588" t="s">
        <v>533</v>
      </c>
      <c r="CT48" s="434"/>
      <c r="CU48" s="434"/>
      <c r="CV48" s="434"/>
      <c r="CW48" s="434"/>
      <c r="CX48" s="434"/>
      <c r="CY48" s="436"/>
    </row>
    <row r="49" spans="1:103">
      <c r="A49" s="451">
        <f>'Trial Plans'!AI35</f>
        <v>6</v>
      </c>
      <c r="B49" s="451">
        <f>'Trial Plans'!AJ35</f>
        <v>2</v>
      </c>
      <c r="C49" s="451">
        <f>'Trial Plans'!AK35</f>
        <v>4</v>
      </c>
      <c r="D49" s="451">
        <f>'Trial Plans'!AL35</f>
        <v>34</v>
      </c>
      <c r="E49" s="462"/>
      <c r="F49" s="462"/>
      <c r="G49" s="505">
        <v>10</v>
      </c>
      <c r="H49" s="461">
        <v>10</v>
      </c>
      <c r="I49" s="461">
        <v>0</v>
      </c>
      <c r="J49" s="461">
        <v>0</v>
      </c>
      <c r="K49" s="461">
        <v>0</v>
      </c>
      <c r="L49" s="461">
        <v>0</v>
      </c>
      <c r="M49" s="461">
        <v>0</v>
      </c>
      <c r="N49" s="461">
        <v>0</v>
      </c>
      <c r="O49" s="461">
        <v>0</v>
      </c>
      <c r="P49" s="505">
        <v>5</v>
      </c>
      <c r="Q49" s="461">
        <v>5</v>
      </c>
      <c r="R49" s="461">
        <v>5</v>
      </c>
      <c r="S49" s="461">
        <v>0</v>
      </c>
      <c r="T49" s="461">
        <v>0</v>
      </c>
      <c r="U49" s="461">
        <v>0</v>
      </c>
      <c r="V49" s="461">
        <v>10</v>
      </c>
      <c r="W49" s="461">
        <v>0</v>
      </c>
      <c r="X49" s="461">
        <v>0</v>
      </c>
      <c r="Y49" s="505">
        <v>10</v>
      </c>
      <c r="Z49" s="461">
        <v>0</v>
      </c>
      <c r="AA49" s="461">
        <v>0</v>
      </c>
      <c r="AB49" s="461">
        <v>5</v>
      </c>
      <c r="AC49" s="461">
        <v>0</v>
      </c>
      <c r="AD49" s="461">
        <v>0</v>
      </c>
      <c r="AE49" s="461">
        <v>0</v>
      </c>
      <c r="AF49" s="461">
        <v>0</v>
      </c>
      <c r="AG49" s="461">
        <v>0</v>
      </c>
      <c r="AH49" s="462"/>
      <c r="AI49" s="462">
        <f t="shared" si="46"/>
        <v>2</v>
      </c>
      <c r="AJ49" s="462">
        <f t="shared" si="47"/>
        <v>4</v>
      </c>
      <c r="AK49" s="462">
        <f t="shared" si="48"/>
        <v>2</v>
      </c>
      <c r="AL49" s="462">
        <f t="shared" si="27"/>
        <v>2</v>
      </c>
      <c r="AM49" s="462">
        <f t="shared" si="28"/>
        <v>0</v>
      </c>
      <c r="AN49" s="462">
        <f t="shared" si="29"/>
        <v>0</v>
      </c>
      <c r="AO49" s="462">
        <f t="shared" si="30"/>
        <v>3</v>
      </c>
      <c r="AP49" s="462">
        <f t="shared" si="31"/>
        <v>0</v>
      </c>
      <c r="AQ49" s="462">
        <f t="shared" si="32"/>
        <v>1</v>
      </c>
      <c r="AR49" s="462">
        <f t="shared" si="33"/>
        <v>1</v>
      </c>
      <c r="AS49" s="462">
        <f t="shared" si="34"/>
        <v>1</v>
      </c>
      <c r="AT49" s="462">
        <f t="shared" si="35"/>
        <v>0</v>
      </c>
      <c r="AU49" s="506">
        <f t="shared" si="36"/>
        <v>2.2222222222222223</v>
      </c>
      <c r="AV49" s="506">
        <f t="shared" si="37"/>
        <v>29.629629629629626</v>
      </c>
      <c r="AW49" s="506">
        <f t="shared" si="38"/>
        <v>1.6666666666666667</v>
      </c>
      <c r="AX49" s="506">
        <f t="shared" si="39"/>
        <v>22.222222222222221</v>
      </c>
      <c r="AY49" s="506">
        <f t="shared" si="40"/>
        <v>0.18518518518518517</v>
      </c>
      <c r="AZ49" s="506">
        <f t="shared" si="41"/>
        <v>3.7037037037037033</v>
      </c>
      <c r="BA49" s="506">
        <f t="shared" si="42"/>
        <v>0.37037037037037035</v>
      </c>
      <c r="BB49" s="506">
        <f t="shared" si="43"/>
        <v>3.7037037037037033</v>
      </c>
      <c r="BD49" s="462"/>
      <c r="BE49" s="462"/>
      <c r="BF49" s="462"/>
      <c r="BG49" s="462"/>
      <c r="BH49" s="462"/>
      <c r="BI49" s="462"/>
      <c r="BJ49" s="462"/>
      <c r="BK49" s="462"/>
      <c r="BL49" s="462"/>
      <c r="BM49" s="462"/>
      <c r="BN49" s="462"/>
      <c r="BO49" s="462"/>
      <c r="BP49" s="462"/>
      <c r="BQ49" s="462"/>
      <c r="BR49" s="462"/>
      <c r="BS49" s="462"/>
      <c r="BT49" s="462"/>
      <c r="BU49" s="462"/>
      <c r="BV49" s="462"/>
      <c r="BW49" s="462"/>
      <c r="BX49" s="462"/>
      <c r="BY49" s="462"/>
      <c r="BZ49" s="462"/>
      <c r="CA49" s="462"/>
      <c r="CB49" s="462"/>
      <c r="CC49" s="462"/>
      <c r="CD49" s="462"/>
      <c r="CE49" s="462"/>
      <c r="CF49" s="462"/>
      <c r="CG49" s="462"/>
      <c r="CH49" s="462"/>
      <c r="CI49" s="462"/>
      <c r="CJ49" s="462"/>
      <c r="CK49" s="462"/>
      <c r="CM49" s="448" t="s">
        <v>386</v>
      </c>
      <c r="CN49" s="434"/>
      <c r="CO49" s="434"/>
      <c r="CP49" s="434"/>
      <c r="CQ49" s="434"/>
      <c r="CR49" s="436"/>
      <c r="CS49" s="448" t="s">
        <v>244</v>
      </c>
      <c r="CT49" s="434" t="s">
        <v>540</v>
      </c>
      <c r="CU49" s="434" t="s">
        <v>541</v>
      </c>
      <c r="CV49" s="434" t="s">
        <v>542</v>
      </c>
      <c r="CW49" s="434"/>
      <c r="CX49" s="434"/>
      <c r="CY49" s="436"/>
    </row>
    <row r="50" spans="1:103">
      <c r="A50" s="451">
        <f>'Trial Plans'!AI36</f>
        <v>10</v>
      </c>
      <c r="B50" s="451">
        <f>'Trial Plans'!AJ36</f>
        <v>2</v>
      </c>
      <c r="C50" s="451">
        <f>'Trial Plans'!AK36</f>
        <v>5</v>
      </c>
      <c r="D50" s="451">
        <f>'Trial Plans'!AL36</f>
        <v>35</v>
      </c>
      <c r="E50" s="462"/>
      <c r="F50" s="462"/>
      <c r="G50" s="505">
        <v>0</v>
      </c>
      <c r="H50" s="461">
        <v>0</v>
      </c>
      <c r="I50" s="461">
        <v>0</v>
      </c>
      <c r="J50" s="461">
        <v>0</v>
      </c>
      <c r="K50" s="461">
        <v>0</v>
      </c>
      <c r="L50" s="461">
        <v>0</v>
      </c>
      <c r="M50" s="461">
        <v>0</v>
      </c>
      <c r="N50" s="461">
        <v>0</v>
      </c>
      <c r="O50" s="461">
        <v>0</v>
      </c>
      <c r="P50" s="505">
        <v>0</v>
      </c>
      <c r="Q50" s="461">
        <v>0</v>
      </c>
      <c r="R50" s="461">
        <v>0</v>
      </c>
      <c r="S50" s="461">
        <v>0</v>
      </c>
      <c r="T50" s="461">
        <v>0</v>
      </c>
      <c r="U50" s="461">
        <v>0</v>
      </c>
      <c r="V50" s="461">
        <v>0</v>
      </c>
      <c r="W50" s="461">
        <v>0</v>
      </c>
      <c r="X50" s="461">
        <v>0</v>
      </c>
      <c r="Y50" s="505">
        <v>0</v>
      </c>
      <c r="Z50" s="461">
        <v>0</v>
      </c>
      <c r="AA50" s="461">
        <v>0</v>
      </c>
      <c r="AB50" s="461">
        <v>0</v>
      </c>
      <c r="AC50" s="461">
        <v>0</v>
      </c>
      <c r="AD50" s="461">
        <v>0</v>
      </c>
      <c r="AE50" s="461">
        <v>0</v>
      </c>
      <c r="AF50" s="461">
        <v>0</v>
      </c>
      <c r="AG50" s="461">
        <v>0</v>
      </c>
      <c r="AH50" s="462"/>
      <c r="AI50" s="462">
        <f t="shared" si="46"/>
        <v>0</v>
      </c>
      <c r="AJ50" s="462">
        <f t="shared" si="47"/>
        <v>0</v>
      </c>
      <c r="AK50" s="462">
        <f t="shared" si="48"/>
        <v>0</v>
      </c>
      <c r="AL50" s="462">
        <f t="shared" si="27"/>
        <v>0</v>
      </c>
      <c r="AM50" s="462">
        <f t="shared" si="28"/>
        <v>0</v>
      </c>
      <c r="AN50" s="462">
        <f t="shared" si="29"/>
        <v>0</v>
      </c>
      <c r="AO50" s="462">
        <f t="shared" si="30"/>
        <v>0</v>
      </c>
      <c r="AP50" s="462">
        <f t="shared" si="31"/>
        <v>0</v>
      </c>
      <c r="AQ50" s="462">
        <f t="shared" si="32"/>
        <v>0</v>
      </c>
      <c r="AR50" s="462">
        <f t="shared" si="33"/>
        <v>0</v>
      </c>
      <c r="AS50" s="462">
        <f t="shared" si="34"/>
        <v>0</v>
      </c>
      <c r="AT50" s="462">
        <f t="shared" si="35"/>
        <v>0</v>
      </c>
      <c r="AU50" s="506">
        <f t="shared" si="36"/>
        <v>0</v>
      </c>
      <c r="AV50" s="506">
        <f t="shared" si="37"/>
        <v>0</v>
      </c>
      <c r="AW50" s="506">
        <f t="shared" si="38"/>
        <v>0</v>
      </c>
      <c r="AX50" s="506">
        <f t="shared" si="39"/>
        <v>0</v>
      </c>
      <c r="AY50" s="506">
        <f t="shared" si="40"/>
        <v>0</v>
      </c>
      <c r="AZ50" s="506">
        <f t="shared" si="41"/>
        <v>0</v>
      </c>
      <c r="BA50" s="506">
        <f t="shared" si="42"/>
        <v>0</v>
      </c>
      <c r="BB50" s="506">
        <f t="shared" si="43"/>
        <v>0</v>
      </c>
      <c r="BD50" s="462"/>
      <c r="BE50" s="462"/>
      <c r="BF50" s="462"/>
      <c r="BG50" s="462"/>
      <c r="BH50" s="462"/>
      <c r="BI50" s="462"/>
      <c r="BJ50" s="462"/>
      <c r="BK50" s="462"/>
      <c r="BL50" s="462"/>
      <c r="BM50" s="462"/>
      <c r="BN50" s="462"/>
      <c r="BO50" s="462"/>
      <c r="BP50" s="462"/>
      <c r="BQ50" s="462"/>
      <c r="BR50" s="462"/>
      <c r="BS50" s="462"/>
      <c r="BT50" s="462"/>
      <c r="BU50" s="462"/>
      <c r="BV50" s="462"/>
      <c r="BW50" s="462"/>
      <c r="BX50" s="462"/>
      <c r="BY50" s="462"/>
      <c r="BZ50" s="462"/>
      <c r="CA50" s="462"/>
      <c r="CB50" s="462"/>
      <c r="CC50" s="462"/>
      <c r="CD50" s="462"/>
      <c r="CE50" s="462"/>
      <c r="CF50" s="462"/>
      <c r="CG50" s="462"/>
      <c r="CH50" s="462"/>
      <c r="CI50" s="462"/>
      <c r="CJ50" s="462"/>
      <c r="CK50" s="462"/>
      <c r="CM50" s="448" t="s">
        <v>387</v>
      </c>
      <c r="CN50" s="434"/>
      <c r="CO50" s="434"/>
      <c r="CP50" s="434"/>
      <c r="CQ50" s="434"/>
      <c r="CR50" s="436"/>
      <c r="CS50" s="448">
        <v>1</v>
      </c>
      <c r="CT50" s="434">
        <v>87.75</v>
      </c>
      <c r="CU50" s="434" t="s">
        <v>543</v>
      </c>
      <c r="CV50" s="590">
        <f>CT50</f>
        <v>87.75</v>
      </c>
      <c r="CW50" s="434" t="str">
        <f>LOWER(CU50)</f>
        <v>a</v>
      </c>
      <c r="CX50" s="434"/>
      <c r="CY50" s="436"/>
    </row>
    <row r="51" spans="1:103">
      <c r="A51" s="451">
        <f>'Trial Plans'!AI37</f>
        <v>5</v>
      </c>
      <c r="B51" s="451">
        <f>'Trial Plans'!AJ37</f>
        <v>2</v>
      </c>
      <c r="C51" s="451">
        <f>'Trial Plans'!AK37</f>
        <v>6</v>
      </c>
      <c r="D51" s="451">
        <f>'Trial Plans'!AL37</f>
        <v>36</v>
      </c>
      <c r="E51" s="462"/>
      <c r="F51" s="462"/>
      <c r="G51" s="505">
        <v>0</v>
      </c>
      <c r="H51" s="461">
        <v>0</v>
      </c>
      <c r="I51" s="461">
        <v>0</v>
      </c>
      <c r="J51" s="461">
        <v>0</v>
      </c>
      <c r="K51" s="461">
        <v>0</v>
      </c>
      <c r="L51" s="461">
        <v>0</v>
      </c>
      <c r="M51" s="461">
        <v>0</v>
      </c>
      <c r="N51" s="461">
        <v>0</v>
      </c>
      <c r="O51" s="461">
        <v>0</v>
      </c>
      <c r="P51" s="505">
        <v>0</v>
      </c>
      <c r="Q51" s="461">
        <v>0</v>
      </c>
      <c r="R51" s="461">
        <v>0</v>
      </c>
      <c r="S51" s="461">
        <v>0</v>
      </c>
      <c r="T51" s="461">
        <v>0</v>
      </c>
      <c r="U51" s="461">
        <v>0</v>
      </c>
      <c r="V51" s="461">
        <v>0</v>
      </c>
      <c r="W51" s="461">
        <v>0</v>
      </c>
      <c r="X51" s="461">
        <v>0</v>
      </c>
      <c r="Y51" s="505">
        <v>0</v>
      </c>
      <c r="Z51" s="461">
        <v>0</v>
      </c>
      <c r="AA51" s="461">
        <v>0</v>
      </c>
      <c r="AB51" s="461">
        <v>0</v>
      </c>
      <c r="AC51" s="461">
        <v>0</v>
      </c>
      <c r="AD51" s="461">
        <v>0</v>
      </c>
      <c r="AE51" s="461">
        <v>0</v>
      </c>
      <c r="AF51" s="461">
        <v>0</v>
      </c>
      <c r="AG51" s="461">
        <v>0</v>
      </c>
      <c r="AH51" s="462"/>
      <c r="AI51" s="462">
        <f t="shared" si="46"/>
        <v>0</v>
      </c>
      <c r="AJ51" s="462">
        <f t="shared" si="47"/>
        <v>0</v>
      </c>
      <c r="AK51" s="462">
        <f t="shared" si="48"/>
        <v>0</v>
      </c>
      <c r="AL51" s="462">
        <f t="shared" si="27"/>
        <v>0</v>
      </c>
      <c r="AM51" s="462">
        <f t="shared" si="28"/>
        <v>0</v>
      </c>
      <c r="AN51" s="462">
        <f t="shared" si="29"/>
        <v>0</v>
      </c>
      <c r="AO51" s="462">
        <f t="shared" si="30"/>
        <v>0</v>
      </c>
      <c r="AP51" s="462">
        <f t="shared" si="31"/>
        <v>0</v>
      </c>
      <c r="AQ51" s="462">
        <f t="shared" si="32"/>
        <v>0</v>
      </c>
      <c r="AR51" s="462">
        <f t="shared" si="33"/>
        <v>0</v>
      </c>
      <c r="AS51" s="462">
        <f t="shared" si="34"/>
        <v>0</v>
      </c>
      <c r="AT51" s="462">
        <f t="shared" si="35"/>
        <v>0</v>
      </c>
      <c r="AU51" s="506">
        <f t="shared" si="36"/>
        <v>0</v>
      </c>
      <c r="AV51" s="506">
        <f t="shared" si="37"/>
        <v>0</v>
      </c>
      <c r="AW51" s="506">
        <f t="shared" si="38"/>
        <v>0</v>
      </c>
      <c r="AX51" s="506">
        <f t="shared" si="39"/>
        <v>0</v>
      </c>
      <c r="AY51" s="506">
        <f t="shared" si="40"/>
        <v>0</v>
      </c>
      <c r="AZ51" s="506">
        <f t="shared" si="41"/>
        <v>0</v>
      </c>
      <c r="BA51" s="506">
        <f t="shared" si="42"/>
        <v>0</v>
      </c>
      <c r="BB51" s="506">
        <f t="shared" si="43"/>
        <v>0</v>
      </c>
      <c r="BD51" s="462"/>
      <c r="BE51" s="462"/>
      <c r="BF51" s="462"/>
      <c r="BG51" s="462"/>
      <c r="BH51" s="462"/>
      <c r="BI51" s="462"/>
      <c r="BJ51" s="462"/>
      <c r="BK51" s="462"/>
      <c r="BL51" s="462"/>
      <c r="BM51" s="462"/>
      <c r="BN51" s="462"/>
      <c r="BO51" s="462"/>
      <c r="BP51" s="462"/>
      <c r="BQ51" s="462"/>
      <c r="BR51" s="462"/>
      <c r="BS51" s="462"/>
      <c r="BT51" s="462"/>
      <c r="BU51" s="462"/>
      <c r="BV51" s="462"/>
      <c r="BW51" s="462"/>
      <c r="BX51" s="462"/>
      <c r="BY51" s="462"/>
      <c r="BZ51" s="462"/>
      <c r="CA51" s="462"/>
      <c r="CB51" s="462"/>
      <c r="CC51" s="462"/>
      <c r="CD51" s="462"/>
      <c r="CE51" s="462"/>
      <c r="CF51" s="462"/>
      <c r="CG51" s="462"/>
      <c r="CH51" s="462"/>
      <c r="CI51" s="462"/>
      <c r="CJ51" s="462"/>
      <c r="CK51" s="462"/>
      <c r="CM51" s="448" t="s">
        <v>388</v>
      </c>
      <c r="CN51" s="434"/>
      <c r="CO51" s="434"/>
      <c r="CP51" s="434"/>
      <c r="CQ51" s="434"/>
      <c r="CR51" s="436"/>
      <c r="CS51" s="448">
        <v>2</v>
      </c>
      <c r="CT51" s="434">
        <v>62</v>
      </c>
      <c r="CU51" s="434" t="s">
        <v>544</v>
      </c>
      <c r="CV51" s="590">
        <f t="shared" ref="CV51:CV55" si="49">CT51</f>
        <v>62</v>
      </c>
      <c r="CW51" s="434" t="str">
        <f t="shared" ref="CW51:CW55" si="50">LOWER(CU51)</f>
        <v>b</v>
      </c>
      <c r="CX51" s="434"/>
      <c r="CY51" s="436"/>
    </row>
    <row r="52" spans="1:103">
      <c r="A52" s="451">
        <f>'Trial Plans'!AI38</f>
        <v>9</v>
      </c>
      <c r="B52" s="451">
        <f>'Trial Plans'!AJ38</f>
        <v>2</v>
      </c>
      <c r="C52" s="451">
        <f>'Trial Plans'!AK38</f>
        <v>7</v>
      </c>
      <c r="D52" s="451">
        <f>'Trial Plans'!AL38</f>
        <v>37</v>
      </c>
      <c r="E52" s="462"/>
      <c r="F52" s="462"/>
      <c r="G52" s="505">
        <v>0</v>
      </c>
      <c r="H52" s="461">
        <v>0</v>
      </c>
      <c r="I52" s="461">
        <v>0</v>
      </c>
      <c r="J52" s="461">
        <v>0</v>
      </c>
      <c r="K52" s="461">
        <v>0</v>
      </c>
      <c r="L52" s="461">
        <v>0</v>
      </c>
      <c r="M52" s="461">
        <v>0</v>
      </c>
      <c r="N52" s="461">
        <v>0</v>
      </c>
      <c r="O52" s="461">
        <v>0</v>
      </c>
      <c r="P52" s="505">
        <v>0</v>
      </c>
      <c r="Q52" s="461">
        <v>0</v>
      </c>
      <c r="R52" s="461">
        <v>0</v>
      </c>
      <c r="S52" s="461">
        <v>0</v>
      </c>
      <c r="T52" s="461">
        <v>0</v>
      </c>
      <c r="U52" s="461">
        <v>0</v>
      </c>
      <c r="V52" s="461">
        <v>0</v>
      </c>
      <c r="W52" s="461">
        <v>0</v>
      </c>
      <c r="X52" s="461">
        <v>0</v>
      </c>
      <c r="Y52" s="505">
        <v>0</v>
      </c>
      <c r="Z52" s="461">
        <v>0</v>
      </c>
      <c r="AA52" s="461">
        <v>0</v>
      </c>
      <c r="AB52" s="461">
        <v>0</v>
      </c>
      <c r="AC52" s="461">
        <v>0</v>
      </c>
      <c r="AD52" s="461">
        <v>0</v>
      </c>
      <c r="AE52" s="461">
        <v>0</v>
      </c>
      <c r="AF52" s="461">
        <v>0</v>
      </c>
      <c r="AG52" s="461">
        <v>0</v>
      </c>
      <c r="AH52" s="462"/>
      <c r="AI52" s="462">
        <f t="shared" si="46"/>
        <v>0</v>
      </c>
      <c r="AJ52" s="462">
        <f t="shared" si="47"/>
        <v>0</v>
      </c>
      <c r="AK52" s="462">
        <f t="shared" si="48"/>
        <v>0</v>
      </c>
      <c r="AL52" s="462">
        <f t="shared" si="27"/>
        <v>0</v>
      </c>
      <c r="AM52" s="462">
        <f t="shared" si="28"/>
        <v>0</v>
      </c>
      <c r="AN52" s="462">
        <f t="shared" si="29"/>
        <v>0</v>
      </c>
      <c r="AO52" s="462">
        <f t="shared" si="30"/>
        <v>0</v>
      </c>
      <c r="AP52" s="462">
        <f t="shared" si="31"/>
        <v>0</v>
      </c>
      <c r="AQ52" s="462">
        <f t="shared" si="32"/>
        <v>0</v>
      </c>
      <c r="AR52" s="462">
        <f t="shared" si="33"/>
        <v>0</v>
      </c>
      <c r="AS52" s="462">
        <f t="shared" si="34"/>
        <v>0</v>
      </c>
      <c r="AT52" s="462">
        <f t="shared" si="35"/>
        <v>0</v>
      </c>
      <c r="AU52" s="506">
        <f t="shared" si="36"/>
        <v>0</v>
      </c>
      <c r="AV52" s="506">
        <f t="shared" si="37"/>
        <v>0</v>
      </c>
      <c r="AW52" s="506">
        <f t="shared" si="38"/>
        <v>0</v>
      </c>
      <c r="AX52" s="506">
        <f t="shared" si="39"/>
        <v>0</v>
      </c>
      <c r="AY52" s="506">
        <f t="shared" si="40"/>
        <v>0</v>
      </c>
      <c r="AZ52" s="506">
        <f t="shared" si="41"/>
        <v>0</v>
      </c>
      <c r="BA52" s="506">
        <f t="shared" si="42"/>
        <v>0</v>
      </c>
      <c r="BB52" s="506">
        <f t="shared" si="43"/>
        <v>0</v>
      </c>
      <c r="BD52" s="462"/>
      <c r="BE52" s="462"/>
      <c r="BF52" s="462"/>
      <c r="BG52" s="462"/>
      <c r="BH52" s="462"/>
      <c r="BI52" s="462"/>
      <c r="BJ52" s="462"/>
      <c r="BK52" s="462"/>
      <c r="BL52" s="462"/>
      <c r="BM52" s="462"/>
      <c r="BN52" s="462"/>
      <c r="BO52" s="462"/>
      <c r="BP52" s="462"/>
      <c r="BQ52" s="462"/>
      <c r="BR52" s="462"/>
      <c r="BS52" s="462"/>
      <c r="BT52" s="462"/>
      <c r="BU52" s="462"/>
      <c r="BV52" s="462"/>
      <c r="BW52" s="462"/>
      <c r="BX52" s="462"/>
      <c r="BY52" s="462"/>
      <c r="BZ52" s="462"/>
      <c r="CA52" s="462"/>
      <c r="CB52" s="462"/>
      <c r="CC52" s="462"/>
      <c r="CD52" s="462"/>
      <c r="CE52" s="462"/>
      <c r="CF52" s="462"/>
      <c r="CG52" s="462"/>
      <c r="CH52" s="462"/>
      <c r="CI52" s="462"/>
      <c r="CJ52" s="462"/>
      <c r="CK52" s="462"/>
      <c r="CM52" s="448" t="s">
        <v>389</v>
      </c>
      <c r="CN52" s="434"/>
      <c r="CO52" s="434"/>
      <c r="CP52" s="434"/>
      <c r="CQ52" s="434"/>
      <c r="CR52" s="436"/>
      <c r="CS52" s="448">
        <v>3</v>
      </c>
      <c r="CT52" s="434">
        <v>7.5</v>
      </c>
      <c r="CU52" s="434" t="s">
        <v>545</v>
      </c>
      <c r="CV52" s="590">
        <f t="shared" si="49"/>
        <v>7.5</v>
      </c>
      <c r="CW52" s="434" t="str">
        <f t="shared" si="50"/>
        <v>d</v>
      </c>
      <c r="CX52" s="434"/>
      <c r="CY52" s="436"/>
    </row>
    <row r="53" spans="1:103">
      <c r="A53" s="451" t="str">
        <f>'Trial Plans'!AI39</f>
        <v>x</v>
      </c>
      <c r="B53" s="451">
        <f>'Trial Plans'!AJ39</f>
        <v>2</v>
      </c>
      <c r="C53" s="451">
        <f>'Trial Plans'!AK39</f>
        <v>8</v>
      </c>
      <c r="D53" s="451">
        <f>'Trial Plans'!AL39</f>
        <v>38</v>
      </c>
      <c r="E53" s="462"/>
      <c r="F53" s="462"/>
      <c r="G53" s="505">
        <v>0</v>
      </c>
      <c r="H53" s="461">
        <v>0</v>
      </c>
      <c r="I53" s="461">
        <v>0</v>
      </c>
      <c r="J53" s="461">
        <v>0</v>
      </c>
      <c r="K53" s="461">
        <v>0</v>
      </c>
      <c r="L53" s="461">
        <v>0</v>
      </c>
      <c r="M53" s="461">
        <v>0</v>
      </c>
      <c r="N53" s="461">
        <v>0</v>
      </c>
      <c r="O53" s="461">
        <v>0</v>
      </c>
      <c r="P53" s="505">
        <v>0</v>
      </c>
      <c r="Q53" s="461">
        <v>0</v>
      </c>
      <c r="R53" s="461">
        <v>0</v>
      </c>
      <c r="S53" s="461">
        <v>0</v>
      </c>
      <c r="T53" s="461">
        <v>0</v>
      </c>
      <c r="U53" s="461">
        <v>0</v>
      </c>
      <c r="V53" s="461">
        <v>0</v>
      </c>
      <c r="W53" s="461">
        <v>0</v>
      </c>
      <c r="X53" s="461">
        <v>0</v>
      </c>
      <c r="Y53" s="505">
        <v>0</v>
      </c>
      <c r="Z53" s="461">
        <v>0</v>
      </c>
      <c r="AA53" s="461">
        <v>0</v>
      </c>
      <c r="AB53" s="461">
        <v>0</v>
      </c>
      <c r="AC53" s="461">
        <v>0</v>
      </c>
      <c r="AD53" s="461">
        <v>0</v>
      </c>
      <c r="AE53" s="461">
        <v>0</v>
      </c>
      <c r="AF53" s="461">
        <v>0</v>
      </c>
      <c r="AG53" s="461">
        <v>0</v>
      </c>
      <c r="AH53" s="462"/>
      <c r="AI53" s="462">
        <f t="shared" si="46"/>
        <v>0</v>
      </c>
      <c r="AJ53" s="462">
        <f t="shared" si="47"/>
        <v>0</v>
      </c>
      <c r="AK53" s="462">
        <f t="shared" si="48"/>
        <v>0</v>
      </c>
      <c r="AL53" s="462">
        <f t="shared" si="27"/>
        <v>0</v>
      </c>
      <c r="AM53" s="462">
        <f t="shared" si="28"/>
        <v>0</v>
      </c>
      <c r="AN53" s="462">
        <f t="shared" si="29"/>
        <v>0</v>
      </c>
      <c r="AO53" s="462">
        <f t="shared" si="30"/>
        <v>0</v>
      </c>
      <c r="AP53" s="462">
        <f t="shared" si="31"/>
        <v>0</v>
      </c>
      <c r="AQ53" s="462">
        <f t="shared" si="32"/>
        <v>0</v>
      </c>
      <c r="AR53" s="462">
        <f t="shared" si="33"/>
        <v>0</v>
      </c>
      <c r="AS53" s="462">
        <f t="shared" si="34"/>
        <v>0</v>
      </c>
      <c r="AT53" s="462">
        <f t="shared" si="35"/>
        <v>0</v>
      </c>
      <c r="AU53" s="506">
        <f t="shared" si="36"/>
        <v>0</v>
      </c>
      <c r="AV53" s="506">
        <f t="shared" si="37"/>
        <v>0</v>
      </c>
      <c r="AW53" s="506">
        <f t="shared" si="38"/>
        <v>0</v>
      </c>
      <c r="AX53" s="506">
        <f t="shared" si="39"/>
        <v>0</v>
      </c>
      <c r="AY53" s="506">
        <f t="shared" si="40"/>
        <v>0</v>
      </c>
      <c r="AZ53" s="506">
        <f t="shared" si="41"/>
        <v>0</v>
      </c>
      <c r="BA53" s="506">
        <f t="shared" si="42"/>
        <v>0</v>
      </c>
      <c r="BB53" s="506">
        <f t="shared" si="43"/>
        <v>0</v>
      </c>
      <c r="BD53" s="462"/>
      <c r="BE53" s="462"/>
      <c r="BF53" s="462"/>
      <c r="BG53" s="462"/>
      <c r="BH53" s="462"/>
      <c r="BI53" s="462"/>
      <c r="BJ53" s="462"/>
      <c r="BK53" s="462"/>
      <c r="BL53" s="462"/>
      <c r="BM53" s="462"/>
      <c r="BN53" s="462"/>
      <c r="BO53" s="462"/>
      <c r="BP53" s="462"/>
      <c r="BQ53" s="462"/>
      <c r="BR53" s="462"/>
      <c r="BS53" s="462"/>
      <c r="BT53" s="462"/>
      <c r="BU53" s="462"/>
      <c r="BV53" s="462"/>
      <c r="BW53" s="462"/>
      <c r="BX53" s="462"/>
      <c r="BY53" s="462"/>
      <c r="BZ53" s="462"/>
      <c r="CA53" s="462"/>
      <c r="CB53" s="462"/>
      <c r="CC53" s="462"/>
      <c r="CD53" s="462"/>
      <c r="CE53" s="462"/>
      <c r="CF53" s="462"/>
      <c r="CG53" s="462"/>
      <c r="CH53" s="462"/>
      <c r="CI53" s="462"/>
      <c r="CJ53" s="462"/>
      <c r="CK53" s="462"/>
      <c r="CM53" s="448" t="s">
        <v>390</v>
      </c>
      <c r="CN53" s="434"/>
      <c r="CO53" s="434"/>
      <c r="CP53" s="434"/>
      <c r="CQ53" s="434"/>
      <c r="CR53" s="436"/>
      <c r="CS53" s="448">
        <v>4</v>
      </c>
      <c r="CT53" s="434">
        <v>1</v>
      </c>
      <c r="CU53" s="434" t="s">
        <v>545</v>
      </c>
      <c r="CV53" s="590">
        <f t="shared" si="49"/>
        <v>1</v>
      </c>
      <c r="CW53" s="434" t="str">
        <f t="shared" si="50"/>
        <v>d</v>
      </c>
      <c r="CX53" s="434"/>
      <c r="CY53" s="436"/>
    </row>
    <row r="54" spans="1:103">
      <c r="A54" s="451">
        <f>'Trial Plans'!AI40</f>
        <v>8</v>
      </c>
      <c r="B54" s="451">
        <f>'Trial Plans'!AJ40</f>
        <v>2</v>
      </c>
      <c r="C54" s="451">
        <f>'Trial Plans'!AK40</f>
        <v>9</v>
      </c>
      <c r="D54" s="451">
        <f>'Trial Plans'!AL40</f>
        <v>39</v>
      </c>
      <c r="E54" s="462"/>
      <c r="F54" s="462"/>
      <c r="G54" s="505">
        <v>0</v>
      </c>
      <c r="H54" s="461">
        <v>0</v>
      </c>
      <c r="I54" s="461">
        <v>0</v>
      </c>
      <c r="J54" s="461">
        <v>0</v>
      </c>
      <c r="K54" s="461">
        <v>0</v>
      </c>
      <c r="L54" s="461">
        <v>0</v>
      </c>
      <c r="M54" s="461">
        <v>0</v>
      </c>
      <c r="N54" s="461">
        <v>0</v>
      </c>
      <c r="O54" s="461">
        <v>0</v>
      </c>
      <c r="P54" s="505">
        <v>0</v>
      </c>
      <c r="Q54" s="461">
        <v>0</v>
      </c>
      <c r="R54" s="461">
        <v>0</v>
      </c>
      <c r="S54" s="461">
        <v>0</v>
      </c>
      <c r="T54" s="461">
        <v>0</v>
      </c>
      <c r="U54" s="461">
        <v>0</v>
      </c>
      <c r="V54" s="461">
        <v>0</v>
      </c>
      <c r="W54" s="461">
        <v>0</v>
      </c>
      <c r="X54" s="461">
        <v>0</v>
      </c>
      <c r="Y54" s="505">
        <v>0</v>
      </c>
      <c r="Z54" s="461">
        <v>0</v>
      </c>
      <c r="AA54" s="461">
        <v>0</v>
      </c>
      <c r="AB54" s="461">
        <v>0</v>
      </c>
      <c r="AC54" s="461">
        <v>0</v>
      </c>
      <c r="AD54" s="461">
        <v>0</v>
      </c>
      <c r="AE54" s="461">
        <v>0</v>
      </c>
      <c r="AF54" s="461">
        <v>0</v>
      </c>
      <c r="AG54" s="461">
        <v>0</v>
      </c>
      <c r="AH54" s="462"/>
      <c r="AI54" s="462">
        <f t="shared" si="46"/>
        <v>0</v>
      </c>
      <c r="AJ54" s="462">
        <f t="shared" si="47"/>
        <v>0</v>
      </c>
      <c r="AK54" s="462">
        <f t="shared" si="48"/>
        <v>0</v>
      </c>
      <c r="AL54" s="462">
        <f t="shared" si="27"/>
        <v>0</v>
      </c>
      <c r="AM54" s="462">
        <f t="shared" si="28"/>
        <v>0</v>
      </c>
      <c r="AN54" s="462">
        <f t="shared" si="29"/>
        <v>0</v>
      </c>
      <c r="AO54" s="462">
        <f t="shared" si="30"/>
        <v>0</v>
      </c>
      <c r="AP54" s="462">
        <f t="shared" si="31"/>
        <v>0</v>
      </c>
      <c r="AQ54" s="462">
        <f t="shared" si="32"/>
        <v>0</v>
      </c>
      <c r="AR54" s="462">
        <f t="shared" si="33"/>
        <v>0</v>
      </c>
      <c r="AS54" s="462">
        <f t="shared" si="34"/>
        <v>0</v>
      </c>
      <c r="AT54" s="462">
        <f t="shared" si="35"/>
        <v>0</v>
      </c>
      <c r="AU54" s="506">
        <f t="shared" si="36"/>
        <v>0</v>
      </c>
      <c r="AV54" s="506">
        <f t="shared" si="37"/>
        <v>0</v>
      </c>
      <c r="AW54" s="506">
        <f t="shared" si="38"/>
        <v>0</v>
      </c>
      <c r="AX54" s="506">
        <f t="shared" si="39"/>
        <v>0</v>
      </c>
      <c r="AY54" s="506">
        <f t="shared" si="40"/>
        <v>0</v>
      </c>
      <c r="AZ54" s="506">
        <f t="shared" si="41"/>
        <v>0</v>
      </c>
      <c r="BA54" s="506">
        <f t="shared" si="42"/>
        <v>0</v>
      </c>
      <c r="BB54" s="506">
        <f t="shared" si="43"/>
        <v>0</v>
      </c>
      <c r="BD54" s="462"/>
      <c r="BE54" s="462"/>
      <c r="BF54" s="462"/>
      <c r="BG54" s="462"/>
      <c r="BH54" s="462"/>
      <c r="BI54" s="462"/>
      <c r="BJ54" s="462"/>
      <c r="BK54" s="462"/>
      <c r="BL54" s="462"/>
      <c r="BM54" s="462"/>
      <c r="BN54" s="462"/>
      <c r="BO54" s="462"/>
      <c r="BP54" s="462"/>
      <c r="BQ54" s="462"/>
      <c r="BR54" s="462"/>
      <c r="BS54" s="462"/>
      <c r="BT54" s="462"/>
      <c r="BU54" s="462"/>
      <c r="BV54" s="462"/>
      <c r="BW54" s="462"/>
      <c r="BX54" s="462"/>
      <c r="BY54" s="462"/>
      <c r="BZ54" s="462"/>
      <c r="CA54" s="462"/>
      <c r="CB54" s="462"/>
      <c r="CC54" s="462"/>
      <c r="CD54" s="462"/>
      <c r="CE54" s="462"/>
      <c r="CF54" s="462"/>
      <c r="CG54" s="462"/>
      <c r="CH54" s="462"/>
      <c r="CI54" s="462"/>
      <c r="CJ54" s="462"/>
      <c r="CK54" s="462"/>
      <c r="CM54" s="448"/>
      <c r="CN54" s="434"/>
      <c r="CO54" s="434"/>
      <c r="CP54" s="434"/>
      <c r="CQ54" s="434"/>
      <c r="CR54" s="436"/>
      <c r="CS54" s="448">
        <v>5</v>
      </c>
      <c r="CT54" s="434">
        <v>1</v>
      </c>
      <c r="CU54" s="434" t="s">
        <v>545</v>
      </c>
      <c r="CV54" s="590">
        <f t="shared" si="49"/>
        <v>1</v>
      </c>
      <c r="CW54" s="434" t="str">
        <f t="shared" si="50"/>
        <v>d</v>
      </c>
      <c r="CX54" s="434"/>
      <c r="CY54" s="436"/>
    </row>
    <row r="55" spans="1:103">
      <c r="A55" s="451">
        <f>'Trial Plans'!AI41</f>
        <v>4</v>
      </c>
      <c r="B55" s="451">
        <f>'Trial Plans'!AJ41</f>
        <v>2</v>
      </c>
      <c r="C55" s="451">
        <f>'Trial Plans'!AK41</f>
        <v>10</v>
      </c>
      <c r="D55" s="451">
        <f>'Trial Plans'!AL41</f>
        <v>40</v>
      </c>
      <c r="E55" s="462"/>
      <c r="F55" s="462"/>
      <c r="G55" s="505">
        <v>0</v>
      </c>
      <c r="H55" s="461">
        <v>0</v>
      </c>
      <c r="I55" s="461">
        <v>0</v>
      </c>
      <c r="J55" s="461">
        <v>0</v>
      </c>
      <c r="K55" s="461">
        <v>0</v>
      </c>
      <c r="L55" s="461">
        <v>0</v>
      </c>
      <c r="M55" s="461">
        <v>0</v>
      </c>
      <c r="N55" s="461">
        <v>0</v>
      </c>
      <c r="O55" s="461">
        <v>0</v>
      </c>
      <c r="P55" s="505">
        <v>0</v>
      </c>
      <c r="Q55" s="461">
        <v>0</v>
      </c>
      <c r="R55" s="461">
        <v>0</v>
      </c>
      <c r="S55" s="461">
        <v>0</v>
      </c>
      <c r="T55" s="461">
        <v>0</v>
      </c>
      <c r="U55" s="461">
        <v>0</v>
      </c>
      <c r="V55" s="461">
        <v>0</v>
      </c>
      <c r="W55" s="461">
        <v>0</v>
      </c>
      <c r="X55" s="461">
        <v>0</v>
      </c>
      <c r="Y55" s="505">
        <v>0</v>
      </c>
      <c r="Z55" s="461">
        <v>0</v>
      </c>
      <c r="AA55" s="461">
        <v>0</v>
      </c>
      <c r="AB55" s="461">
        <v>0</v>
      </c>
      <c r="AC55" s="461">
        <v>0</v>
      </c>
      <c r="AD55" s="461">
        <v>0</v>
      </c>
      <c r="AE55" s="461">
        <v>0</v>
      </c>
      <c r="AF55" s="461">
        <v>0</v>
      </c>
      <c r="AG55" s="461">
        <v>0</v>
      </c>
      <c r="AH55" s="462"/>
      <c r="AI55" s="462">
        <f t="shared" si="46"/>
        <v>0</v>
      </c>
      <c r="AJ55" s="462">
        <f t="shared" si="47"/>
        <v>0</v>
      </c>
      <c r="AK55" s="462">
        <f t="shared" si="48"/>
        <v>0</v>
      </c>
      <c r="AL55" s="462">
        <f t="shared" si="27"/>
        <v>0</v>
      </c>
      <c r="AM55" s="462">
        <f t="shared" si="28"/>
        <v>0</v>
      </c>
      <c r="AN55" s="462">
        <f t="shared" si="29"/>
        <v>0</v>
      </c>
      <c r="AO55" s="462">
        <f t="shared" si="30"/>
        <v>0</v>
      </c>
      <c r="AP55" s="462">
        <f t="shared" si="31"/>
        <v>0</v>
      </c>
      <c r="AQ55" s="462">
        <f t="shared" si="32"/>
        <v>0</v>
      </c>
      <c r="AR55" s="462">
        <f t="shared" si="33"/>
        <v>0</v>
      </c>
      <c r="AS55" s="462">
        <f t="shared" si="34"/>
        <v>0</v>
      </c>
      <c r="AT55" s="462">
        <f t="shared" si="35"/>
        <v>0</v>
      </c>
      <c r="AU55" s="506">
        <f t="shared" si="36"/>
        <v>0</v>
      </c>
      <c r="AV55" s="506">
        <f t="shared" si="37"/>
        <v>0</v>
      </c>
      <c r="AW55" s="506">
        <f t="shared" si="38"/>
        <v>0</v>
      </c>
      <c r="AX55" s="506">
        <f t="shared" si="39"/>
        <v>0</v>
      </c>
      <c r="AY55" s="506">
        <f t="shared" si="40"/>
        <v>0</v>
      </c>
      <c r="AZ55" s="506">
        <f t="shared" si="41"/>
        <v>0</v>
      </c>
      <c r="BA55" s="506">
        <f t="shared" si="42"/>
        <v>0</v>
      </c>
      <c r="BB55" s="506">
        <f t="shared" si="43"/>
        <v>0</v>
      </c>
      <c r="BD55" s="462"/>
      <c r="BE55" s="462"/>
      <c r="BF55" s="462"/>
      <c r="BG55" s="462"/>
      <c r="BH55" s="462"/>
      <c r="BI55" s="462"/>
      <c r="BJ55" s="462"/>
      <c r="BK55" s="462"/>
      <c r="BL55" s="462"/>
      <c r="BM55" s="462"/>
      <c r="BN55" s="462"/>
      <c r="BO55" s="462"/>
      <c r="BP55" s="462"/>
      <c r="BQ55" s="462"/>
      <c r="BR55" s="462"/>
      <c r="BS55" s="462"/>
      <c r="BT55" s="462"/>
      <c r="BU55" s="462"/>
      <c r="BV55" s="462"/>
      <c r="BW55" s="462"/>
      <c r="BX55" s="462"/>
      <c r="BY55" s="462"/>
      <c r="BZ55" s="462"/>
      <c r="CA55" s="462"/>
      <c r="CB55" s="462"/>
      <c r="CC55" s="462"/>
      <c r="CD55" s="462"/>
      <c r="CE55" s="462"/>
      <c r="CF55" s="462"/>
      <c r="CG55" s="462"/>
      <c r="CH55" s="462"/>
      <c r="CI55" s="462"/>
      <c r="CJ55" s="462"/>
      <c r="CK55" s="462"/>
      <c r="CM55" s="448" t="s">
        <v>391</v>
      </c>
      <c r="CN55" s="434"/>
      <c r="CO55" s="434"/>
      <c r="CP55" s="434"/>
      <c r="CQ55" s="434"/>
      <c r="CR55" s="436"/>
      <c r="CS55" s="448">
        <v>6</v>
      </c>
      <c r="CT55" s="434">
        <v>32.75</v>
      </c>
      <c r="CU55" s="434" t="s">
        <v>546</v>
      </c>
      <c r="CV55" s="590">
        <f t="shared" si="49"/>
        <v>32.75</v>
      </c>
      <c r="CW55" s="434" t="str">
        <f t="shared" si="50"/>
        <v>c</v>
      </c>
      <c r="CX55" s="434"/>
      <c r="CY55" s="436"/>
    </row>
    <row r="56" spans="1:103">
      <c r="A56" s="451">
        <f>'Trial Plans'!AI42</f>
        <v>1</v>
      </c>
      <c r="B56" s="451">
        <f>'Trial Plans'!AJ42</f>
        <v>2</v>
      </c>
      <c r="C56" s="451">
        <f>'Trial Plans'!AK42</f>
        <v>11</v>
      </c>
      <c r="D56" s="451">
        <f>'Trial Plans'!AL42</f>
        <v>41</v>
      </c>
      <c r="E56" s="462"/>
      <c r="F56" s="462"/>
      <c r="G56" s="505">
        <v>100</v>
      </c>
      <c r="H56" s="461">
        <v>100</v>
      </c>
      <c r="I56" s="461">
        <v>100</v>
      </c>
      <c r="J56" s="461">
        <v>100</v>
      </c>
      <c r="K56" s="461">
        <v>100</v>
      </c>
      <c r="L56" s="461">
        <v>80</v>
      </c>
      <c r="M56" s="461">
        <v>40</v>
      </c>
      <c r="N56" s="461">
        <v>40</v>
      </c>
      <c r="O56" s="461">
        <v>0</v>
      </c>
      <c r="P56" s="505">
        <v>100</v>
      </c>
      <c r="Q56" s="461">
        <v>50</v>
      </c>
      <c r="R56" s="461">
        <v>10</v>
      </c>
      <c r="S56" s="461">
        <v>100</v>
      </c>
      <c r="T56" s="461">
        <v>100</v>
      </c>
      <c r="U56" s="461">
        <v>100</v>
      </c>
      <c r="V56" s="461">
        <v>20</v>
      </c>
      <c r="W56" s="461">
        <v>20</v>
      </c>
      <c r="X56" s="461">
        <v>0</v>
      </c>
      <c r="Y56" s="505">
        <v>100</v>
      </c>
      <c r="Z56" s="461">
        <v>100</v>
      </c>
      <c r="AA56" s="461">
        <v>100</v>
      </c>
      <c r="AB56" s="461">
        <v>100</v>
      </c>
      <c r="AC56" s="461">
        <v>80</v>
      </c>
      <c r="AD56" s="461">
        <v>80</v>
      </c>
      <c r="AE56" s="461">
        <v>50</v>
      </c>
      <c r="AF56" s="461">
        <v>50</v>
      </c>
      <c r="AG56" s="461">
        <v>0</v>
      </c>
      <c r="AH56" s="462"/>
      <c r="AI56" s="462">
        <f t="shared" si="46"/>
        <v>8</v>
      </c>
      <c r="AJ56" s="462">
        <f t="shared" si="47"/>
        <v>8</v>
      </c>
      <c r="AK56" s="462">
        <f t="shared" si="48"/>
        <v>8</v>
      </c>
      <c r="AL56" s="462">
        <f t="shared" si="27"/>
        <v>3</v>
      </c>
      <c r="AM56" s="462">
        <f t="shared" si="28"/>
        <v>3</v>
      </c>
      <c r="AN56" s="462">
        <f t="shared" si="29"/>
        <v>2</v>
      </c>
      <c r="AO56" s="462">
        <f t="shared" si="30"/>
        <v>3</v>
      </c>
      <c r="AP56" s="462">
        <f t="shared" si="31"/>
        <v>3</v>
      </c>
      <c r="AQ56" s="462">
        <f t="shared" si="32"/>
        <v>2</v>
      </c>
      <c r="AR56" s="462">
        <f t="shared" si="33"/>
        <v>3</v>
      </c>
      <c r="AS56" s="462">
        <f t="shared" si="34"/>
        <v>3</v>
      </c>
      <c r="AT56" s="462">
        <f t="shared" si="35"/>
        <v>2</v>
      </c>
      <c r="AU56" s="506">
        <f t="shared" si="36"/>
        <v>67.407407407407405</v>
      </c>
      <c r="AV56" s="506">
        <f t="shared" si="37"/>
        <v>88.888888888888886</v>
      </c>
      <c r="AW56" s="506">
        <f t="shared" si="38"/>
        <v>28.148148148148149</v>
      </c>
      <c r="AX56" s="506">
        <f t="shared" si="39"/>
        <v>33.333333333333329</v>
      </c>
      <c r="AY56" s="506">
        <f t="shared" si="40"/>
        <v>31.111111111111111</v>
      </c>
      <c r="AZ56" s="506">
        <f t="shared" si="41"/>
        <v>33.333333333333329</v>
      </c>
      <c r="BA56" s="506">
        <f t="shared" si="42"/>
        <v>8.1481481481481488</v>
      </c>
      <c r="BB56" s="506">
        <f t="shared" si="43"/>
        <v>22.222222222222221</v>
      </c>
      <c r="BD56" s="462"/>
      <c r="BE56" s="462"/>
      <c r="BF56" s="462"/>
      <c r="BG56" s="462"/>
      <c r="BH56" s="462"/>
      <c r="BI56" s="462"/>
      <c r="BJ56" s="462"/>
      <c r="BK56" s="462"/>
      <c r="BL56" s="462"/>
      <c r="BM56" s="462"/>
      <c r="BN56" s="462"/>
      <c r="BO56" s="462"/>
      <c r="BP56" s="462"/>
      <c r="BQ56" s="462"/>
      <c r="BR56" s="462"/>
      <c r="BS56" s="462"/>
      <c r="BT56" s="462"/>
      <c r="BU56" s="462"/>
      <c r="BV56" s="462"/>
      <c r="BW56" s="462"/>
      <c r="BX56" s="462"/>
      <c r="BY56" s="462"/>
      <c r="BZ56" s="462"/>
      <c r="CA56" s="462"/>
      <c r="CB56" s="462"/>
      <c r="CC56" s="462"/>
      <c r="CD56" s="462"/>
      <c r="CE56" s="462"/>
      <c r="CF56" s="462"/>
      <c r="CG56" s="462"/>
      <c r="CH56" s="462"/>
      <c r="CI56" s="462"/>
      <c r="CJ56" s="462"/>
      <c r="CK56" s="462"/>
      <c r="CM56" s="448"/>
      <c r="CN56" s="434"/>
      <c r="CO56" s="434"/>
      <c r="CP56" s="434"/>
      <c r="CQ56" s="434"/>
      <c r="CR56" s="436"/>
      <c r="CS56" s="448"/>
      <c r="CT56" s="434"/>
      <c r="CU56" s="594" t="s">
        <v>548</v>
      </c>
      <c r="CV56" s="542" t="s">
        <v>536</v>
      </c>
      <c r="CW56" s="434"/>
      <c r="CX56" s="434"/>
      <c r="CY56" s="436"/>
    </row>
    <row r="57" spans="1:103">
      <c r="A57" s="451">
        <f>'Trial Plans'!AI43</f>
        <v>11</v>
      </c>
      <c r="B57" s="451">
        <f>'Trial Plans'!AJ43</f>
        <v>2</v>
      </c>
      <c r="C57" s="451">
        <f>'Trial Plans'!AK43</f>
        <v>12</v>
      </c>
      <c r="D57" s="451">
        <f>'Trial Plans'!AL43</f>
        <v>42</v>
      </c>
      <c r="E57" s="462"/>
      <c r="F57" s="462"/>
      <c r="G57" s="505">
        <v>0</v>
      </c>
      <c r="H57" s="461">
        <v>0</v>
      </c>
      <c r="I57" s="461">
        <v>0</v>
      </c>
      <c r="J57" s="461">
        <v>0</v>
      </c>
      <c r="K57" s="461">
        <v>0</v>
      </c>
      <c r="L57" s="461">
        <v>0</v>
      </c>
      <c r="M57" s="461">
        <v>0</v>
      </c>
      <c r="N57" s="461">
        <v>0</v>
      </c>
      <c r="O57" s="461">
        <v>0</v>
      </c>
      <c r="P57" s="505">
        <v>0</v>
      </c>
      <c r="Q57" s="461">
        <v>0</v>
      </c>
      <c r="R57" s="461">
        <v>0</v>
      </c>
      <c r="S57" s="461">
        <v>0</v>
      </c>
      <c r="T57" s="461">
        <v>0</v>
      </c>
      <c r="U57" s="461">
        <v>0</v>
      </c>
      <c r="V57" s="461">
        <v>0</v>
      </c>
      <c r="W57" s="461">
        <v>0</v>
      </c>
      <c r="X57" s="461">
        <v>0</v>
      </c>
      <c r="Y57" s="505">
        <v>0</v>
      </c>
      <c r="Z57" s="461">
        <v>0</v>
      </c>
      <c r="AA57" s="461">
        <v>0</v>
      </c>
      <c r="AB57" s="461">
        <v>0</v>
      </c>
      <c r="AC57" s="461">
        <v>0</v>
      </c>
      <c r="AD57" s="461">
        <v>0</v>
      </c>
      <c r="AE57" s="461">
        <v>0</v>
      </c>
      <c r="AF57" s="461">
        <v>0</v>
      </c>
      <c r="AG57" s="461">
        <v>0</v>
      </c>
      <c r="AH57" s="462"/>
      <c r="AI57" s="462">
        <f t="shared" si="46"/>
        <v>0</v>
      </c>
      <c r="AJ57" s="462">
        <f t="shared" si="47"/>
        <v>0</v>
      </c>
      <c r="AK57" s="462">
        <f t="shared" si="48"/>
        <v>0</v>
      </c>
      <c r="AL57" s="462">
        <f t="shared" si="27"/>
        <v>0</v>
      </c>
      <c r="AM57" s="462">
        <f t="shared" si="28"/>
        <v>0</v>
      </c>
      <c r="AN57" s="462">
        <f t="shared" si="29"/>
        <v>0</v>
      </c>
      <c r="AO57" s="462">
        <f t="shared" si="30"/>
        <v>0</v>
      </c>
      <c r="AP57" s="462">
        <f t="shared" si="31"/>
        <v>0</v>
      </c>
      <c r="AQ57" s="462">
        <f t="shared" si="32"/>
        <v>0</v>
      </c>
      <c r="AR57" s="462">
        <f t="shared" si="33"/>
        <v>0</v>
      </c>
      <c r="AS57" s="462">
        <f t="shared" si="34"/>
        <v>0</v>
      </c>
      <c r="AT57" s="462">
        <f t="shared" si="35"/>
        <v>0</v>
      </c>
      <c r="AU57" s="506">
        <f t="shared" si="36"/>
        <v>0</v>
      </c>
      <c r="AV57" s="506">
        <f t="shared" si="37"/>
        <v>0</v>
      </c>
      <c r="AW57" s="506">
        <f t="shared" si="38"/>
        <v>0</v>
      </c>
      <c r="AX57" s="506">
        <f t="shared" si="39"/>
        <v>0</v>
      </c>
      <c r="AY57" s="506">
        <f t="shared" si="40"/>
        <v>0</v>
      </c>
      <c r="AZ57" s="506">
        <f t="shared" si="41"/>
        <v>0</v>
      </c>
      <c r="BA57" s="506">
        <f t="shared" si="42"/>
        <v>0</v>
      </c>
      <c r="BB57" s="506">
        <f t="shared" si="43"/>
        <v>0</v>
      </c>
      <c r="BD57" s="462"/>
      <c r="BE57" s="462"/>
      <c r="BF57" s="462"/>
      <c r="BG57" s="462"/>
      <c r="BH57" s="462"/>
      <c r="BI57" s="462"/>
      <c r="BJ57" s="462"/>
      <c r="BK57" s="462"/>
      <c r="BL57" s="462"/>
      <c r="BM57" s="462"/>
      <c r="BN57" s="462"/>
      <c r="BO57" s="462"/>
      <c r="BP57" s="462"/>
      <c r="BQ57" s="462"/>
      <c r="BR57" s="462"/>
      <c r="BS57" s="462"/>
      <c r="BT57" s="462"/>
      <c r="BU57" s="462"/>
      <c r="BV57" s="462"/>
      <c r="BW57" s="462"/>
      <c r="BX57" s="462"/>
      <c r="BY57" s="462"/>
      <c r="BZ57" s="462"/>
      <c r="CA57" s="462"/>
      <c r="CB57" s="462"/>
      <c r="CC57" s="462"/>
      <c r="CD57" s="462"/>
      <c r="CE57" s="462"/>
      <c r="CF57" s="462"/>
      <c r="CG57" s="462"/>
      <c r="CH57" s="462"/>
      <c r="CI57" s="462"/>
      <c r="CJ57" s="462"/>
      <c r="CK57" s="462"/>
      <c r="CM57" s="448" t="s">
        <v>369</v>
      </c>
      <c r="CN57" s="434"/>
      <c r="CO57" s="434"/>
      <c r="CP57" s="434"/>
      <c r="CQ57" s="434"/>
      <c r="CR57" s="436"/>
      <c r="CU57" s="594" t="s">
        <v>549</v>
      </c>
      <c r="CV57" s="583">
        <v>13</v>
      </c>
    </row>
    <row r="58" spans="1:103">
      <c r="A58" s="451" t="str">
        <f>'Trial Plans'!AI44</f>
        <v>sp</v>
      </c>
      <c r="B58" s="451">
        <f>'Trial Plans'!AJ44</f>
        <v>2</v>
      </c>
      <c r="C58" s="451">
        <f>'Trial Plans'!AK44</f>
        <v>13</v>
      </c>
      <c r="D58" s="451">
        <f>'Trial Plans'!AL44</f>
        <v>43</v>
      </c>
      <c r="E58" s="462"/>
      <c r="F58" s="462"/>
      <c r="G58" s="505">
        <v>0</v>
      </c>
      <c r="H58" s="461">
        <v>0</v>
      </c>
      <c r="I58" s="461">
        <v>0</v>
      </c>
      <c r="J58" s="461">
        <v>0</v>
      </c>
      <c r="K58" s="461">
        <v>0</v>
      </c>
      <c r="L58" s="461">
        <v>0</v>
      </c>
      <c r="M58" s="461">
        <v>0</v>
      </c>
      <c r="N58" s="461">
        <v>0</v>
      </c>
      <c r="O58" s="461">
        <v>0</v>
      </c>
      <c r="P58" s="505">
        <v>0</v>
      </c>
      <c r="Q58" s="461">
        <v>0</v>
      </c>
      <c r="R58" s="461">
        <v>0</v>
      </c>
      <c r="S58" s="461">
        <v>0</v>
      </c>
      <c r="T58" s="461">
        <v>0</v>
      </c>
      <c r="U58" s="461">
        <v>0</v>
      </c>
      <c r="V58" s="461">
        <v>0</v>
      </c>
      <c r="W58" s="461">
        <v>0</v>
      </c>
      <c r="X58" s="461">
        <v>0</v>
      </c>
      <c r="Y58" s="505">
        <v>0</v>
      </c>
      <c r="Z58" s="461">
        <v>0</v>
      </c>
      <c r="AA58" s="461">
        <v>0</v>
      </c>
      <c r="AB58" s="461">
        <v>0</v>
      </c>
      <c r="AC58" s="461">
        <v>0</v>
      </c>
      <c r="AD58" s="461">
        <v>0</v>
      </c>
      <c r="AE58" s="461">
        <v>0</v>
      </c>
      <c r="AF58" s="461">
        <v>0</v>
      </c>
      <c r="AG58" s="461">
        <v>0</v>
      </c>
      <c r="AH58" s="462"/>
      <c r="AI58" s="462">
        <f t="shared" si="46"/>
        <v>0</v>
      </c>
      <c r="AJ58" s="462">
        <f t="shared" si="47"/>
        <v>0</v>
      </c>
      <c r="AK58" s="462">
        <f t="shared" si="48"/>
        <v>0</v>
      </c>
      <c r="AL58" s="462">
        <f t="shared" si="27"/>
        <v>0</v>
      </c>
      <c r="AM58" s="462">
        <f t="shared" si="28"/>
        <v>0</v>
      </c>
      <c r="AN58" s="462">
        <f t="shared" si="29"/>
        <v>0</v>
      </c>
      <c r="AO58" s="462">
        <f t="shared" si="30"/>
        <v>0</v>
      </c>
      <c r="AP58" s="462">
        <f t="shared" si="31"/>
        <v>0</v>
      </c>
      <c r="AQ58" s="462">
        <f t="shared" si="32"/>
        <v>0</v>
      </c>
      <c r="AR58" s="462">
        <f t="shared" si="33"/>
        <v>0</v>
      </c>
      <c r="AS58" s="462">
        <f t="shared" si="34"/>
        <v>0</v>
      </c>
      <c r="AT58" s="462">
        <f t="shared" si="35"/>
        <v>0</v>
      </c>
      <c r="AU58" s="506">
        <f t="shared" si="36"/>
        <v>0</v>
      </c>
      <c r="AV58" s="506">
        <f t="shared" si="37"/>
        <v>0</v>
      </c>
      <c r="AW58" s="506">
        <f t="shared" si="38"/>
        <v>0</v>
      </c>
      <c r="AX58" s="506">
        <f t="shared" si="39"/>
        <v>0</v>
      </c>
      <c r="AY58" s="506">
        <f t="shared" si="40"/>
        <v>0</v>
      </c>
      <c r="AZ58" s="506">
        <f t="shared" si="41"/>
        <v>0</v>
      </c>
      <c r="BA58" s="506">
        <f t="shared" si="42"/>
        <v>0</v>
      </c>
      <c r="BB58" s="506">
        <f t="shared" si="43"/>
        <v>0</v>
      </c>
      <c r="BD58" s="462"/>
      <c r="BE58" s="462"/>
      <c r="BF58" s="462"/>
      <c r="BG58" s="462"/>
      <c r="BH58" s="462"/>
      <c r="BI58" s="462"/>
      <c r="BJ58" s="462"/>
      <c r="BK58" s="462"/>
      <c r="BL58" s="462"/>
      <c r="BM58" s="462"/>
      <c r="BN58" s="462"/>
      <c r="BO58" s="462"/>
      <c r="BP58" s="462"/>
      <c r="BQ58" s="462"/>
      <c r="BR58" s="462"/>
      <c r="BS58" s="462"/>
      <c r="BT58" s="462"/>
      <c r="BU58" s="462"/>
      <c r="BV58" s="462"/>
      <c r="BW58" s="462"/>
      <c r="BX58" s="462"/>
      <c r="BY58" s="462"/>
      <c r="BZ58" s="462"/>
      <c r="CA58" s="462"/>
      <c r="CB58" s="462"/>
      <c r="CC58" s="462"/>
      <c r="CD58" s="462"/>
      <c r="CE58" s="462"/>
      <c r="CF58" s="462"/>
      <c r="CG58" s="462"/>
      <c r="CH58" s="462"/>
      <c r="CI58" s="462"/>
      <c r="CJ58" s="462"/>
      <c r="CK58" s="462"/>
      <c r="CM58" s="448" t="s">
        <v>370</v>
      </c>
      <c r="CN58" s="434"/>
      <c r="CO58" s="434"/>
      <c r="CP58" s="434"/>
      <c r="CQ58" s="434"/>
      <c r="CR58" s="436"/>
    </row>
    <row r="59" spans="1:103">
      <c r="A59" s="451" t="str">
        <f>'Trial Plans'!AI45</f>
        <v>x</v>
      </c>
      <c r="B59" s="451">
        <f>'Trial Plans'!AJ45</f>
        <v>3</v>
      </c>
      <c r="C59" s="451">
        <f>'Trial Plans'!AK45</f>
        <v>14</v>
      </c>
      <c r="D59" s="451">
        <f>'Trial Plans'!AL45</f>
        <v>44</v>
      </c>
      <c r="E59" s="462"/>
      <c r="F59" s="462"/>
      <c r="G59" s="505">
        <v>0</v>
      </c>
      <c r="H59" s="461">
        <v>0</v>
      </c>
      <c r="I59" s="461">
        <v>0</v>
      </c>
      <c r="J59" s="461">
        <v>0</v>
      </c>
      <c r="K59" s="461">
        <v>0</v>
      </c>
      <c r="L59" s="461">
        <v>0</v>
      </c>
      <c r="M59" s="461">
        <v>0</v>
      </c>
      <c r="N59" s="461">
        <v>0</v>
      </c>
      <c r="O59" s="461">
        <v>0</v>
      </c>
      <c r="P59" s="505">
        <v>0</v>
      </c>
      <c r="Q59" s="461">
        <v>0</v>
      </c>
      <c r="R59" s="461">
        <v>0</v>
      </c>
      <c r="S59" s="461">
        <v>0</v>
      </c>
      <c r="T59" s="461">
        <v>0</v>
      </c>
      <c r="U59" s="461">
        <v>0</v>
      </c>
      <c r="V59" s="461">
        <v>0</v>
      </c>
      <c r="W59" s="461">
        <v>0</v>
      </c>
      <c r="X59" s="461">
        <v>0</v>
      </c>
      <c r="Y59" s="505">
        <v>0</v>
      </c>
      <c r="Z59" s="461">
        <v>0</v>
      </c>
      <c r="AA59" s="461">
        <v>0</v>
      </c>
      <c r="AB59" s="461">
        <v>0</v>
      </c>
      <c r="AC59" s="461">
        <v>0</v>
      </c>
      <c r="AD59" s="461">
        <v>0</v>
      </c>
      <c r="AE59" s="461">
        <v>0</v>
      </c>
      <c r="AF59" s="461">
        <v>0</v>
      </c>
      <c r="AG59" s="461">
        <v>0</v>
      </c>
      <c r="AH59" s="462"/>
      <c r="AI59" s="462">
        <f t="shared" si="46"/>
        <v>0</v>
      </c>
      <c r="AJ59" s="462">
        <f t="shared" si="47"/>
        <v>0</v>
      </c>
      <c r="AK59" s="462">
        <f t="shared" si="48"/>
        <v>0</v>
      </c>
      <c r="AL59" s="462">
        <f t="shared" si="27"/>
        <v>0</v>
      </c>
      <c r="AM59" s="462">
        <f t="shared" si="28"/>
        <v>0</v>
      </c>
      <c r="AN59" s="462">
        <f t="shared" si="29"/>
        <v>0</v>
      </c>
      <c r="AO59" s="462">
        <f t="shared" si="30"/>
        <v>0</v>
      </c>
      <c r="AP59" s="462">
        <f t="shared" si="31"/>
        <v>0</v>
      </c>
      <c r="AQ59" s="462">
        <f t="shared" si="32"/>
        <v>0</v>
      </c>
      <c r="AR59" s="462">
        <f t="shared" si="33"/>
        <v>0</v>
      </c>
      <c r="AS59" s="462">
        <f t="shared" si="34"/>
        <v>0</v>
      </c>
      <c r="AT59" s="462">
        <f t="shared" si="35"/>
        <v>0</v>
      </c>
      <c r="AU59" s="506">
        <f t="shared" si="36"/>
        <v>0</v>
      </c>
      <c r="AV59" s="506">
        <f t="shared" si="37"/>
        <v>0</v>
      </c>
      <c r="AW59" s="506">
        <f t="shared" si="38"/>
        <v>0</v>
      </c>
      <c r="AX59" s="506">
        <f t="shared" si="39"/>
        <v>0</v>
      </c>
      <c r="AY59" s="506">
        <f t="shared" si="40"/>
        <v>0</v>
      </c>
      <c r="AZ59" s="506">
        <f t="shared" si="41"/>
        <v>0</v>
      </c>
      <c r="BA59" s="506">
        <f t="shared" si="42"/>
        <v>0</v>
      </c>
      <c r="BB59" s="506">
        <f t="shared" si="43"/>
        <v>0</v>
      </c>
      <c r="BD59" s="462"/>
      <c r="BE59" s="462"/>
      <c r="BF59" s="462"/>
      <c r="BG59" s="462"/>
      <c r="BH59" s="462"/>
      <c r="BI59" s="462"/>
      <c r="BJ59" s="462"/>
      <c r="BK59" s="462"/>
      <c r="BL59" s="462"/>
      <c r="BM59" s="462"/>
      <c r="BN59" s="462"/>
      <c r="BO59" s="462"/>
      <c r="BP59" s="462"/>
      <c r="BQ59" s="462"/>
      <c r="BR59" s="462"/>
      <c r="BS59" s="462"/>
      <c r="BT59" s="462"/>
      <c r="BU59" s="462"/>
      <c r="BV59" s="462"/>
      <c r="BW59" s="462"/>
      <c r="BX59" s="462"/>
      <c r="BY59" s="462"/>
      <c r="BZ59" s="462"/>
      <c r="CA59" s="462"/>
      <c r="CB59" s="462"/>
      <c r="CC59" s="462"/>
      <c r="CD59" s="462"/>
      <c r="CE59" s="462"/>
      <c r="CF59" s="462"/>
      <c r="CG59" s="462"/>
      <c r="CH59" s="462"/>
      <c r="CI59" s="462"/>
      <c r="CJ59" s="462"/>
      <c r="CK59" s="462"/>
      <c r="CM59" s="448" t="s">
        <v>392</v>
      </c>
      <c r="CN59" s="434"/>
      <c r="CO59" s="434"/>
      <c r="CP59" s="434"/>
      <c r="CQ59" s="434"/>
      <c r="CR59" s="436"/>
      <c r="CS59" s="448" t="s">
        <v>446</v>
      </c>
      <c r="CT59" s="434"/>
      <c r="CU59" s="434"/>
      <c r="CV59" s="434"/>
      <c r="CW59" s="434"/>
      <c r="CX59" s="434"/>
      <c r="CY59" s="436"/>
    </row>
    <row r="60" spans="1:103">
      <c r="A60" s="451">
        <f>'Trial Plans'!AI46</f>
        <v>5</v>
      </c>
      <c r="B60" s="451">
        <f>'Trial Plans'!AJ46</f>
        <v>3</v>
      </c>
      <c r="C60" s="451">
        <f>'Trial Plans'!AK46</f>
        <v>15</v>
      </c>
      <c r="D60" s="451">
        <f>'Trial Plans'!AL46</f>
        <v>45</v>
      </c>
      <c r="E60" s="462"/>
      <c r="F60" s="462"/>
      <c r="G60" s="505">
        <v>0</v>
      </c>
      <c r="H60" s="461">
        <v>0</v>
      </c>
      <c r="I60" s="461">
        <v>0</v>
      </c>
      <c r="J60" s="461">
        <v>0</v>
      </c>
      <c r="K60" s="461">
        <v>0</v>
      </c>
      <c r="L60" s="461">
        <v>0</v>
      </c>
      <c r="M60" s="461">
        <v>0</v>
      </c>
      <c r="N60" s="461">
        <v>0</v>
      </c>
      <c r="O60" s="461">
        <v>0</v>
      </c>
      <c r="P60" s="505">
        <v>0</v>
      </c>
      <c r="Q60" s="461">
        <v>0</v>
      </c>
      <c r="R60" s="461">
        <v>0</v>
      </c>
      <c r="S60" s="461">
        <v>0</v>
      </c>
      <c r="T60" s="461">
        <v>0</v>
      </c>
      <c r="U60" s="461">
        <v>0</v>
      </c>
      <c r="V60" s="461">
        <v>0</v>
      </c>
      <c r="W60" s="461">
        <v>0</v>
      </c>
      <c r="X60" s="461">
        <v>0</v>
      </c>
      <c r="Y60" s="505">
        <v>0</v>
      </c>
      <c r="Z60" s="461">
        <v>0</v>
      </c>
      <c r="AA60" s="461">
        <v>0</v>
      </c>
      <c r="AB60" s="461">
        <v>0</v>
      </c>
      <c r="AC60" s="461">
        <v>0</v>
      </c>
      <c r="AD60" s="461">
        <v>0</v>
      </c>
      <c r="AE60" s="461">
        <v>0</v>
      </c>
      <c r="AF60" s="461">
        <v>0</v>
      </c>
      <c r="AG60" s="461">
        <v>0</v>
      </c>
      <c r="AH60" s="462"/>
      <c r="AI60" s="462">
        <f t="shared" si="46"/>
        <v>0</v>
      </c>
      <c r="AJ60" s="462">
        <f t="shared" si="47"/>
        <v>0</v>
      </c>
      <c r="AK60" s="462">
        <f t="shared" si="48"/>
        <v>0</v>
      </c>
      <c r="AL60" s="462">
        <f t="shared" si="27"/>
        <v>0</v>
      </c>
      <c r="AM60" s="462">
        <f t="shared" si="28"/>
        <v>0</v>
      </c>
      <c r="AN60" s="462">
        <f t="shared" si="29"/>
        <v>0</v>
      </c>
      <c r="AO60" s="462">
        <f t="shared" si="30"/>
        <v>0</v>
      </c>
      <c r="AP60" s="462">
        <f t="shared" si="31"/>
        <v>0</v>
      </c>
      <c r="AQ60" s="462">
        <f t="shared" si="32"/>
        <v>0</v>
      </c>
      <c r="AR60" s="462">
        <f t="shared" si="33"/>
        <v>0</v>
      </c>
      <c r="AS60" s="462">
        <f t="shared" si="34"/>
        <v>0</v>
      </c>
      <c r="AT60" s="462">
        <f t="shared" si="35"/>
        <v>0</v>
      </c>
      <c r="AU60" s="506">
        <f t="shared" si="36"/>
        <v>0</v>
      </c>
      <c r="AV60" s="506">
        <f t="shared" si="37"/>
        <v>0</v>
      </c>
      <c r="AW60" s="506">
        <f t="shared" si="38"/>
        <v>0</v>
      </c>
      <c r="AX60" s="506">
        <f t="shared" si="39"/>
        <v>0</v>
      </c>
      <c r="AY60" s="506">
        <f t="shared" si="40"/>
        <v>0</v>
      </c>
      <c r="AZ60" s="506">
        <f t="shared" si="41"/>
        <v>0</v>
      </c>
      <c r="BA60" s="506">
        <f t="shared" si="42"/>
        <v>0</v>
      </c>
      <c r="BB60" s="506">
        <f t="shared" si="43"/>
        <v>0</v>
      </c>
      <c r="BD60" s="462"/>
      <c r="BE60" s="462"/>
      <c r="BF60" s="462"/>
      <c r="BG60" s="462"/>
      <c r="BH60" s="462"/>
      <c r="BI60" s="462"/>
      <c r="BJ60" s="462"/>
      <c r="BK60" s="462"/>
      <c r="BL60" s="462"/>
      <c r="BM60" s="462"/>
      <c r="BN60" s="462"/>
      <c r="BO60" s="462"/>
      <c r="BP60" s="462"/>
      <c r="BQ60" s="462"/>
      <c r="BR60" s="462"/>
      <c r="BS60" s="462"/>
      <c r="BT60" s="462"/>
      <c r="BU60" s="462"/>
      <c r="BV60" s="462"/>
      <c r="BW60" s="462"/>
      <c r="BX60" s="462"/>
      <c r="BY60" s="462"/>
      <c r="BZ60" s="462"/>
      <c r="CA60" s="462"/>
      <c r="CB60" s="462"/>
      <c r="CC60" s="462"/>
      <c r="CD60" s="462"/>
      <c r="CE60" s="462"/>
      <c r="CF60" s="462"/>
      <c r="CG60" s="462"/>
      <c r="CH60" s="462"/>
      <c r="CI60" s="462"/>
      <c r="CJ60" s="462"/>
      <c r="CK60" s="462"/>
      <c r="CM60" s="448" t="s">
        <v>393</v>
      </c>
      <c r="CN60" s="434"/>
      <c r="CO60" s="434"/>
      <c r="CP60" s="434"/>
      <c r="CQ60" s="434"/>
      <c r="CR60" s="436"/>
      <c r="CS60" s="448" t="s">
        <v>447</v>
      </c>
      <c r="CT60" s="434"/>
      <c r="CU60" s="434"/>
      <c r="CV60" s="434"/>
      <c r="CW60" s="434"/>
      <c r="CX60" s="434"/>
      <c r="CY60" s="436"/>
    </row>
    <row r="61" spans="1:103">
      <c r="A61" s="451">
        <f>'Trial Plans'!AI47</f>
        <v>2</v>
      </c>
      <c r="B61" s="451">
        <f>'Trial Plans'!AJ47</f>
        <v>3</v>
      </c>
      <c r="C61" s="451">
        <f>'Trial Plans'!AK47</f>
        <v>16</v>
      </c>
      <c r="D61" s="451">
        <f>'Trial Plans'!AL47</f>
        <v>46</v>
      </c>
      <c r="E61" s="462"/>
      <c r="F61" s="462"/>
      <c r="G61" s="505">
        <v>50</v>
      </c>
      <c r="H61" s="461">
        <v>100</v>
      </c>
      <c r="I61" s="461">
        <v>100</v>
      </c>
      <c r="J61" s="461">
        <v>100</v>
      </c>
      <c r="K61" s="461">
        <v>80</v>
      </c>
      <c r="L61" s="461">
        <v>50</v>
      </c>
      <c r="M61" s="461">
        <v>10</v>
      </c>
      <c r="N61" s="461">
        <v>0</v>
      </c>
      <c r="O61" s="461">
        <v>0</v>
      </c>
      <c r="P61" s="505">
        <v>100</v>
      </c>
      <c r="Q61" s="461">
        <v>100</v>
      </c>
      <c r="R61" s="461">
        <v>10</v>
      </c>
      <c r="S61" s="461">
        <v>50</v>
      </c>
      <c r="T61" s="461">
        <v>60</v>
      </c>
      <c r="U61" s="461">
        <v>40</v>
      </c>
      <c r="V61" s="461">
        <v>0</v>
      </c>
      <c r="W61" s="461">
        <v>0</v>
      </c>
      <c r="X61" s="461">
        <v>0</v>
      </c>
      <c r="Y61" s="505">
        <v>100</v>
      </c>
      <c r="Z61" s="461">
        <v>80</v>
      </c>
      <c r="AA61" s="461">
        <v>50</v>
      </c>
      <c r="AB61" s="461">
        <v>0</v>
      </c>
      <c r="AC61" s="461">
        <v>20</v>
      </c>
      <c r="AD61" s="461">
        <v>60</v>
      </c>
      <c r="AE61" s="461">
        <v>0</v>
      </c>
      <c r="AF61" s="461">
        <v>0</v>
      </c>
      <c r="AG61" s="461">
        <v>0</v>
      </c>
      <c r="AH61" s="462"/>
      <c r="AI61" s="462">
        <f t="shared" si="46"/>
        <v>7</v>
      </c>
      <c r="AJ61" s="462">
        <f t="shared" si="47"/>
        <v>6</v>
      </c>
      <c r="AK61" s="462">
        <f t="shared" si="48"/>
        <v>5</v>
      </c>
      <c r="AL61" s="462">
        <f t="shared" si="27"/>
        <v>3</v>
      </c>
      <c r="AM61" s="462">
        <f t="shared" si="28"/>
        <v>3</v>
      </c>
      <c r="AN61" s="462">
        <f t="shared" si="29"/>
        <v>1</v>
      </c>
      <c r="AO61" s="462">
        <f t="shared" si="30"/>
        <v>3</v>
      </c>
      <c r="AP61" s="462">
        <f t="shared" si="31"/>
        <v>3</v>
      </c>
      <c r="AQ61" s="462">
        <f t="shared" si="32"/>
        <v>0</v>
      </c>
      <c r="AR61" s="462">
        <f t="shared" si="33"/>
        <v>3</v>
      </c>
      <c r="AS61" s="462">
        <f t="shared" si="34"/>
        <v>2</v>
      </c>
      <c r="AT61" s="462">
        <f t="shared" si="35"/>
        <v>0</v>
      </c>
      <c r="AU61" s="506">
        <f t="shared" si="36"/>
        <v>42.962962962962962</v>
      </c>
      <c r="AV61" s="506">
        <f t="shared" si="37"/>
        <v>66.666666666666657</v>
      </c>
      <c r="AW61" s="506">
        <f t="shared" si="38"/>
        <v>25.555555555555557</v>
      </c>
      <c r="AX61" s="506">
        <f t="shared" si="39"/>
        <v>33.333333333333329</v>
      </c>
      <c r="AY61" s="506">
        <f t="shared" si="40"/>
        <v>17.037037037037038</v>
      </c>
      <c r="AZ61" s="506">
        <f t="shared" si="41"/>
        <v>29.629629629629626</v>
      </c>
      <c r="BA61" s="506">
        <f t="shared" si="42"/>
        <v>0.37037037037037035</v>
      </c>
      <c r="BB61" s="506">
        <f t="shared" si="43"/>
        <v>3.7037037037037033</v>
      </c>
      <c r="BD61" s="462"/>
      <c r="BE61" s="462"/>
      <c r="BF61" s="462"/>
      <c r="BG61" s="462"/>
      <c r="BH61" s="462"/>
      <c r="BI61" s="462"/>
      <c r="BJ61" s="462"/>
      <c r="BK61" s="462"/>
      <c r="BL61" s="462"/>
      <c r="BM61" s="462"/>
      <c r="BN61" s="462"/>
      <c r="BO61" s="462"/>
      <c r="BP61" s="462"/>
      <c r="BQ61" s="462"/>
      <c r="BR61" s="462"/>
      <c r="BS61" s="462"/>
      <c r="BT61" s="462"/>
      <c r="BU61" s="462"/>
      <c r="BV61" s="462"/>
      <c r="BW61" s="462"/>
      <c r="BX61" s="462"/>
      <c r="BY61" s="462"/>
      <c r="BZ61" s="462"/>
      <c r="CA61" s="462"/>
      <c r="CB61" s="462"/>
      <c r="CC61" s="462"/>
      <c r="CD61" s="462"/>
      <c r="CE61" s="462"/>
      <c r="CF61" s="462"/>
      <c r="CG61" s="462"/>
      <c r="CH61" s="462"/>
      <c r="CM61" s="448"/>
      <c r="CN61" s="434"/>
      <c r="CO61" s="434"/>
      <c r="CP61" s="434"/>
      <c r="CQ61" s="434"/>
      <c r="CR61" s="436"/>
      <c r="CS61" s="448" t="s">
        <v>442</v>
      </c>
      <c r="CT61" s="434"/>
      <c r="CU61" s="434"/>
      <c r="CV61" s="434"/>
      <c r="CW61" s="434"/>
      <c r="CX61" s="434"/>
      <c r="CY61" s="436"/>
    </row>
    <row r="62" spans="1:103">
      <c r="A62" s="451">
        <f>'Trial Plans'!AI48</f>
        <v>7</v>
      </c>
      <c r="B62" s="451">
        <f>'Trial Plans'!AJ48</f>
        <v>3</v>
      </c>
      <c r="C62" s="451">
        <f>'Trial Plans'!AK48</f>
        <v>17</v>
      </c>
      <c r="D62" s="451">
        <f>'Trial Plans'!AL48</f>
        <v>47</v>
      </c>
      <c r="E62" s="462"/>
      <c r="F62" s="462"/>
      <c r="G62" s="505">
        <v>0</v>
      </c>
      <c r="H62" s="461">
        <v>0</v>
      </c>
      <c r="I62" s="461">
        <v>0</v>
      </c>
      <c r="J62" s="461">
        <v>0</v>
      </c>
      <c r="K62" s="461">
        <v>0</v>
      </c>
      <c r="L62" s="461">
        <v>0</v>
      </c>
      <c r="M62" s="461">
        <v>0</v>
      </c>
      <c r="N62" s="461">
        <v>0</v>
      </c>
      <c r="O62" s="461">
        <v>0</v>
      </c>
      <c r="P62" s="505">
        <v>0</v>
      </c>
      <c r="Q62" s="461">
        <v>0</v>
      </c>
      <c r="R62" s="461">
        <v>0</v>
      </c>
      <c r="S62" s="461">
        <v>0</v>
      </c>
      <c r="T62" s="461">
        <v>0</v>
      </c>
      <c r="U62" s="461">
        <v>0</v>
      </c>
      <c r="V62" s="461">
        <v>0</v>
      </c>
      <c r="W62" s="461">
        <v>0</v>
      </c>
      <c r="X62" s="461">
        <v>0</v>
      </c>
      <c r="Y62" s="505">
        <v>0</v>
      </c>
      <c r="Z62" s="461">
        <v>0</v>
      </c>
      <c r="AA62" s="461">
        <v>0</v>
      </c>
      <c r="AB62" s="461">
        <v>0</v>
      </c>
      <c r="AC62" s="461">
        <v>0</v>
      </c>
      <c r="AD62" s="461">
        <v>0</v>
      </c>
      <c r="AE62" s="461">
        <v>0</v>
      </c>
      <c r="AF62" s="461">
        <v>0</v>
      </c>
      <c r="AG62" s="461">
        <v>0</v>
      </c>
      <c r="AH62" s="462"/>
      <c r="AI62" s="462">
        <f t="shared" si="46"/>
        <v>0</v>
      </c>
      <c r="AJ62" s="462">
        <f t="shared" si="47"/>
        <v>0</v>
      </c>
      <c r="AK62" s="462">
        <f t="shared" si="48"/>
        <v>0</v>
      </c>
      <c r="AL62" s="462">
        <f t="shared" si="27"/>
        <v>0</v>
      </c>
      <c r="AM62" s="462">
        <f t="shared" si="28"/>
        <v>0</v>
      </c>
      <c r="AN62" s="462">
        <f t="shared" si="29"/>
        <v>0</v>
      </c>
      <c r="AO62" s="462">
        <f t="shared" si="30"/>
        <v>0</v>
      </c>
      <c r="AP62" s="462">
        <f t="shared" si="31"/>
        <v>0</v>
      </c>
      <c r="AQ62" s="462">
        <f t="shared" si="32"/>
        <v>0</v>
      </c>
      <c r="AR62" s="462">
        <f t="shared" si="33"/>
        <v>0</v>
      </c>
      <c r="AS62" s="462">
        <f t="shared" si="34"/>
        <v>0</v>
      </c>
      <c r="AT62" s="462">
        <f t="shared" si="35"/>
        <v>0</v>
      </c>
      <c r="AU62" s="506">
        <f t="shared" si="36"/>
        <v>0</v>
      </c>
      <c r="AV62" s="506">
        <f t="shared" si="37"/>
        <v>0</v>
      </c>
      <c r="AW62" s="506">
        <f t="shared" si="38"/>
        <v>0</v>
      </c>
      <c r="AX62" s="506">
        <f t="shared" si="39"/>
        <v>0</v>
      </c>
      <c r="AY62" s="506">
        <f t="shared" si="40"/>
        <v>0</v>
      </c>
      <c r="AZ62" s="506">
        <f t="shared" si="41"/>
        <v>0</v>
      </c>
      <c r="BA62" s="506">
        <f t="shared" si="42"/>
        <v>0</v>
      </c>
      <c r="BB62" s="506">
        <f t="shared" si="43"/>
        <v>0</v>
      </c>
      <c r="BD62" s="462"/>
      <c r="BE62" s="462"/>
      <c r="BF62" s="462"/>
      <c r="BG62" s="462"/>
      <c r="BH62" s="462"/>
      <c r="BI62" s="462"/>
      <c r="BJ62" s="462"/>
      <c r="BK62" s="462"/>
      <c r="BL62" s="462"/>
      <c r="BM62" s="462"/>
      <c r="BN62" s="462"/>
      <c r="BO62" s="462"/>
      <c r="BP62" s="462"/>
      <c r="BQ62" s="462"/>
      <c r="BR62" s="462"/>
      <c r="BS62" s="462"/>
      <c r="BT62" s="462"/>
      <c r="BU62" s="462"/>
      <c r="BV62" s="462"/>
      <c r="BW62" s="462"/>
      <c r="BX62" s="462"/>
      <c r="BY62" s="462"/>
      <c r="BZ62" s="462"/>
      <c r="CA62" s="462"/>
      <c r="CB62" s="462"/>
      <c r="CC62" s="462"/>
      <c r="CD62" s="462"/>
      <c r="CE62" s="462"/>
      <c r="CF62" s="462"/>
      <c r="CG62" s="462"/>
      <c r="CH62" s="462"/>
      <c r="CM62" s="448" t="s">
        <v>394</v>
      </c>
      <c r="CN62" s="434"/>
      <c r="CO62" s="434"/>
      <c r="CP62" s="434"/>
      <c r="CQ62" s="434"/>
      <c r="CR62" s="436"/>
      <c r="CS62" s="448" t="s">
        <v>443</v>
      </c>
      <c r="CT62" s="434"/>
      <c r="CU62" s="434"/>
      <c r="CV62" s="434"/>
      <c r="CW62" s="434"/>
      <c r="CX62" s="434"/>
      <c r="CY62" s="436"/>
    </row>
    <row r="63" spans="1:103">
      <c r="A63" s="451">
        <f>'Trial Plans'!AI49</f>
        <v>3</v>
      </c>
      <c r="B63" s="451">
        <f>'Trial Plans'!AJ49</f>
        <v>3</v>
      </c>
      <c r="C63" s="451">
        <f>'Trial Plans'!AK49</f>
        <v>18</v>
      </c>
      <c r="D63" s="451">
        <f>'Trial Plans'!AL49</f>
        <v>48</v>
      </c>
      <c r="E63" s="462"/>
      <c r="F63" s="462"/>
      <c r="G63" s="505">
        <v>0</v>
      </c>
      <c r="H63" s="461">
        <v>0</v>
      </c>
      <c r="I63" s="461">
        <v>0</v>
      </c>
      <c r="J63" s="461">
        <v>0</v>
      </c>
      <c r="K63" s="461">
        <v>0</v>
      </c>
      <c r="L63" s="461">
        <v>0</v>
      </c>
      <c r="M63" s="461">
        <v>0</v>
      </c>
      <c r="N63" s="461">
        <v>0</v>
      </c>
      <c r="O63" s="461">
        <v>0</v>
      </c>
      <c r="P63" s="505">
        <v>0</v>
      </c>
      <c r="Q63" s="461">
        <v>0</v>
      </c>
      <c r="R63" s="461">
        <v>0</v>
      </c>
      <c r="S63" s="461">
        <v>0</v>
      </c>
      <c r="T63" s="461">
        <v>0</v>
      </c>
      <c r="U63" s="461">
        <v>0</v>
      </c>
      <c r="V63" s="461">
        <v>0</v>
      </c>
      <c r="W63" s="461">
        <v>0</v>
      </c>
      <c r="X63" s="461">
        <v>0</v>
      </c>
      <c r="Y63" s="505">
        <v>0</v>
      </c>
      <c r="Z63" s="461">
        <v>0</v>
      </c>
      <c r="AA63" s="461">
        <v>0</v>
      </c>
      <c r="AB63" s="461">
        <v>0</v>
      </c>
      <c r="AC63" s="461">
        <v>0</v>
      </c>
      <c r="AD63" s="461">
        <v>0</v>
      </c>
      <c r="AE63" s="461">
        <v>0</v>
      </c>
      <c r="AF63" s="461">
        <v>0</v>
      </c>
      <c r="AG63" s="461">
        <v>0</v>
      </c>
      <c r="AH63" s="462"/>
      <c r="AI63" s="462">
        <f t="shared" si="46"/>
        <v>0</v>
      </c>
      <c r="AJ63" s="462">
        <f t="shared" si="47"/>
        <v>0</v>
      </c>
      <c r="AK63" s="462">
        <f t="shared" si="48"/>
        <v>0</v>
      </c>
      <c r="AL63" s="462">
        <f t="shared" si="27"/>
        <v>0</v>
      </c>
      <c r="AM63" s="462">
        <f t="shared" si="28"/>
        <v>0</v>
      </c>
      <c r="AN63" s="462">
        <f t="shared" si="29"/>
        <v>0</v>
      </c>
      <c r="AO63" s="462">
        <f t="shared" si="30"/>
        <v>0</v>
      </c>
      <c r="AP63" s="462">
        <f t="shared" si="31"/>
        <v>0</v>
      </c>
      <c r="AQ63" s="462">
        <f t="shared" si="32"/>
        <v>0</v>
      </c>
      <c r="AR63" s="462">
        <f t="shared" si="33"/>
        <v>0</v>
      </c>
      <c r="AS63" s="462">
        <f t="shared" si="34"/>
        <v>0</v>
      </c>
      <c r="AT63" s="462">
        <f t="shared" si="35"/>
        <v>0</v>
      </c>
      <c r="AU63" s="506">
        <f t="shared" si="36"/>
        <v>0</v>
      </c>
      <c r="AV63" s="506">
        <f t="shared" si="37"/>
        <v>0</v>
      </c>
      <c r="AW63" s="506">
        <f t="shared" si="38"/>
        <v>0</v>
      </c>
      <c r="AX63" s="506">
        <f t="shared" si="39"/>
        <v>0</v>
      </c>
      <c r="AY63" s="506">
        <f t="shared" si="40"/>
        <v>0</v>
      </c>
      <c r="AZ63" s="506">
        <f t="shared" si="41"/>
        <v>0</v>
      </c>
      <c r="BA63" s="506">
        <f t="shared" si="42"/>
        <v>0</v>
      </c>
      <c r="BB63" s="506">
        <f t="shared" si="43"/>
        <v>0</v>
      </c>
      <c r="BD63" s="462"/>
      <c r="BE63" s="462"/>
      <c r="BF63" s="462"/>
      <c r="BG63" s="462"/>
      <c r="BH63" s="462"/>
      <c r="BI63" s="462"/>
      <c r="BJ63" s="462"/>
      <c r="BK63" s="462"/>
      <c r="BL63" s="462"/>
      <c r="BM63" s="462"/>
      <c r="BN63" s="462"/>
      <c r="BO63" s="462"/>
      <c r="BP63" s="462"/>
      <c r="BQ63" s="462"/>
      <c r="BR63" s="462"/>
      <c r="BS63" s="462"/>
      <c r="BT63" s="462"/>
      <c r="BU63" s="462"/>
      <c r="BV63" s="462"/>
      <c r="BW63" s="462"/>
      <c r="BX63" s="462"/>
      <c r="BY63" s="462"/>
      <c r="BZ63" s="462"/>
      <c r="CA63" s="462"/>
      <c r="CB63" s="462"/>
      <c r="CC63" s="462"/>
      <c r="CD63" s="462"/>
      <c r="CE63" s="462"/>
      <c r="CF63" s="462"/>
      <c r="CG63" s="462"/>
      <c r="CH63" s="462"/>
      <c r="CM63" s="448"/>
      <c r="CN63" s="434"/>
      <c r="CO63" s="434"/>
      <c r="CP63" s="434"/>
      <c r="CQ63" s="434"/>
      <c r="CR63" s="436"/>
      <c r="CS63" s="448" t="s">
        <v>444</v>
      </c>
      <c r="CT63" s="434"/>
      <c r="CU63" s="434"/>
      <c r="CV63" s="434"/>
      <c r="CW63" s="434"/>
      <c r="CX63" s="434"/>
      <c r="CY63" s="436"/>
    </row>
    <row r="64" spans="1:103">
      <c r="A64" s="451" t="str">
        <f>'Trial Plans'!AI50</f>
        <v>x</v>
      </c>
      <c r="B64" s="451">
        <f>'Trial Plans'!AJ50</f>
        <v>3</v>
      </c>
      <c r="C64" s="451">
        <f>'Trial Plans'!AK50</f>
        <v>19</v>
      </c>
      <c r="D64" s="451">
        <f>'Trial Plans'!AL50</f>
        <v>49</v>
      </c>
      <c r="E64" s="462"/>
      <c r="F64" s="462"/>
      <c r="G64" s="505">
        <v>0</v>
      </c>
      <c r="H64" s="461">
        <v>0</v>
      </c>
      <c r="I64" s="461">
        <v>0</v>
      </c>
      <c r="J64" s="461">
        <v>0</v>
      </c>
      <c r="K64" s="461">
        <v>0</v>
      </c>
      <c r="L64" s="461">
        <v>0</v>
      </c>
      <c r="M64" s="461">
        <v>0</v>
      </c>
      <c r="N64" s="461">
        <v>0</v>
      </c>
      <c r="O64" s="461">
        <v>0</v>
      </c>
      <c r="P64" s="505">
        <v>0</v>
      </c>
      <c r="Q64" s="461">
        <v>0</v>
      </c>
      <c r="R64" s="461">
        <v>0</v>
      </c>
      <c r="S64" s="461">
        <v>0</v>
      </c>
      <c r="T64" s="461">
        <v>0</v>
      </c>
      <c r="U64" s="461">
        <v>0</v>
      </c>
      <c r="V64" s="461">
        <v>0</v>
      </c>
      <c r="W64" s="461">
        <v>0</v>
      </c>
      <c r="X64" s="461">
        <v>0</v>
      </c>
      <c r="Y64" s="505">
        <v>0</v>
      </c>
      <c r="Z64" s="461">
        <v>0</v>
      </c>
      <c r="AA64" s="461">
        <v>0</v>
      </c>
      <c r="AB64" s="461">
        <v>0</v>
      </c>
      <c r="AC64" s="461">
        <v>0</v>
      </c>
      <c r="AD64" s="461">
        <v>0</v>
      </c>
      <c r="AE64" s="461">
        <v>0</v>
      </c>
      <c r="AF64" s="461">
        <v>0</v>
      </c>
      <c r="AG64" s="461">
        <v>0</v>
      </c>
      <c r="AH64" s="462"/>
      <c r="AI64" s="462">
        <f t="shared" si="46"/>
        <v>0</v>
      </c>
      <c r="AJ64" s="462">
        <f t="shared" si="47"/>
        <v>0</v>
      </c>
      <c r="AK64" s="462">
        <f t="shared" si="48"/>
        <v>0</v>
      </c>
      <c r="AL64" s="462">
        <f t="shared" si="27"/>
        <v>0</v>
      </c>
      <c r="AM64" s="462">
        <f t="shared" si="28"/>
        <v>0</v>
      </c>
      <c r="AN64" s="462">
        <f t="shared" si="29"/>
        <v>0</v>
      </c>
      <c r="AO64" s="462">
        <f t="shared" si="30"/>
        <v>0</v>
      </c>
      <c r="AP64" s="462">
        <f t="shared" si="31"/>
        <v>0</v>
      </c>
      <c r="AQ64" s="462">
        <f t="shared" si="32"/>
        <v>0</v>
      </c>
      <c r="AR64" s="462">
        <f t="shared" si="33"/>
        <v>0</v>
      </c>
      <c r="AS64" s="462">
        <f t="shared" si="34"/>
        <v>0</v>
      </c>
      <c r="AT64" s="462">
        <f t="shared" si="35"/>
        <v>0</v>
      </c>
      <c r="AU64" s="506">
        <f t="shared" si="36"/>
        <v>0</v>
      </c>
      <c r="AV64" s="506">
        <f t="shared" si="37"/>
        <v>0</v>
      </c>
      <c r="AW64" s="506">
        <f t="shared" si="38"/>
        <v>0</v>
      </c>
      <c r="AX64" s="506">
        <f t="shared" si="39"/>
        <v>0</v>
      </c>
      <c r="AY64" s="506">
        <f t="shared" si="40"/>
        <v>0</v>
      </c>
      <c r="AZ64" s="506">
        <f t="shared" si="41"/>
        <v>0</v>
      </c>
      <c r="BA64" s="506">
        <f t="shared" si="42"/>
        <v>0</v>
      </c>
      <c r="BB64" s="506">
        <f t="shared" si="43"/>
        <v>0</v>
      </c>
      <c r="BD64" s="462"/>
      <c r="BE64" s="462"/>
      <c r="BF64" s="462"/>
      <c r="BG64" s="462"/>
      <c r="BH64" s="462"/>
      <c r="BI64" s="462"/>
      <c r="BJ64" s="462"/>
      <c r="BK64" s="462"/>
      <c r="BL64" s="462"/>
      <c r="BM64" s="462"/>
      <c r="BN64" s="462"/>
      <c r="BO64" s="462"/>
      <c r="BP64" s="462"/>
      <c r="BQ64" s="462"/>
      <c r="BR64" s="462"/>
      <c r="BS64" s="462"/>
      <c r="BT64" s="462"/>
      <c r="BU64" s="462"/>
      <c r="BV64" s="462"/>
      <c r="BW64" s="462"/>
      <c r="BX64" s="462"/>
      <c r="BY64" s="462"/>
      <c r="BZ64" s="462"/>
      <c r="CA64" s="462"/>
      <c r="CB64" s="462"/>
      <c r="CC64" s="462"/>
      <c r="CD64" s="462"/>
      <c r="CE64" s="462"/>
      <c r="CF64" s="462"/>
      <c r="CG64" s="462"/>
      <c r="CH64" s="462"/>
      <c r="CM64" s="448" t="s">
        <v>395</v>
      </c>
      <c r="CN64" s="434"/>
      <c r="CO64" s="434"/>
      <c r="CP64" s="434"/>
      <c r="CQ64" s="434"/>
      <c r="CR64" s="436"/>
      <c r="CS64" s="448"/>
      <c r="CT64" s="434"/>
      <c r="CU64" s="434"/>
      <c r="CV64" s="434"/>
      <c r="CW64" s="434"/>
      <c r="CX64" s="434"/>
      <c r="CY64" s="436"/>
    </row>
    <row r="65" spans="1:103">
      <c r="A65" s="451" t="str">
        <f>'Trial Plans'!AI51</f>
        <v>x</v>
      </c>
      <c r="B65" s="451">
        <f>'Trial Plans'!AJ51</f>
        <v>3</v>
      </c>
      <c r="C65" s="451">
        <f>'Trial Plans'!AK51</f>
        <v>20</v>
      </c>
      <c r="D65" s="451">
        <f>'Trial Plans'!AL51</f>
        <v>50</v>
      </c>
      <c r="E65" s="462"/>
      <c r="F65" s="462"/>
      <c r="G65" s="505">
        <v>0</v>
      </c>
      <c r="H65" s="461">
        <v>0</v>
      </c>
      <c r="I65" s="461">
        <v>0</v>
      </c>
      <c r="J65" s="461">
        <v>0</v>
      </c>
      <c r="K65" s="461">
        <v>0</v>
      </c>
      <c r="L65" s="461">
        <v>0</v>
      </c>
      <c r="M65" s="461">
        <v>0</v>
      </c>
      <c r="N65" s="461">
        <v>0</v>
      </c>
      <c r="O65" s="461">
        <v>0</v>
      </c>
      <c r="P65" s="505">
        <v>0</v>
      </c>
      <c r="Q65" s="461">
        <v>0</v>
      </c>
      <c r="R65" s="461">
        <v>0</v>
      </c>
      <c r="S65" s="461">
        <v>0</v>
      </c>
      <c r="T65" s="461">
        <v>0</v>
      </c>
      <c r="U65" s="461">
        <v>0</v>
      </c>
      <c r="V65" s="461">
        <v>0</v>
      </c>
      <c r="W65" s="461">
        <v>0</v>
      </c>
      <c r="X65" s="461">
        <v>0</v>
      </c>
      <c r="Y65" s="505">
        <v>0</v>
      </c>
      <c r="Z65" s="461">
        <v>0</v>
      </c>
      <c r="AA65" s="461">
        <v>0</v>
      </c>
      <c r="AB65" s="461">
        <v>0</v>
      </c>
      <c r="AC65" s="461">
        <v>0</v>
      </c>
      <c r="AD65" s="461">
        <v>0</v>
      </c>
      <c r="AE65" s="461">
        <v>0</v>
      </c>
      <c r="AF65" s="461">
        <v>0</v>
      </c>
      <c r="AG65" s="461">
        <v>0</v>
      </c>
      <c r="AH65" s="462"/>
      <c r="AI65" s="462">
        <f t="shared" si="46"/>
        <v>0</v>
      </c>
      <c r="AJ65" s="462">
        <f t="shared" si="47"/>
        <v>0</v>
      </c>
      <c r="AK65" s="462">
        <f t="shared" si="48"/>
        <v>0</v>
      </c>
      <c r="AL65" s="462">
        <f t="shared" si="27"/>
        <v>0</v>
      </c>
      <c r="AM65" s="462">
        <f t="shared" si="28"/>
        <v>0</v>
      </c>
      <c r="AN65" s="462">
        <f t="shared" si="29"/>
        <v>0</v>
      </c>
      <c r="AO65" s="462">
        <f t="shared" si="30"/>
        <v>0</v>
      </c>
      <c r="AP65" s="462">
        <f t="shared" si="31"/>
        <v>0</v>
      </c>
      <c r="AQ65" s="462">
        <f t="shared" si="32"/>
        <v>0</v>
      </c>
      <c r="AR65" s="462">
        <f t="shared" si="33"/>
        <v>0</v>
      </c>
      <c r="AS65" s="462">
        <f t="shared" si="34"/>
        <v>0</v>
      </c>
      <c r="AT65" s="462">
        <f t="shared" si="35"/>
        <v>0</v>
      </c>
      <c r="AU65" s="506">
        <f t="shared" si="36"/>
        <v>0</v>
      </c>
      <c r="AV65" s="506">
        <f t="shared" si="37"/>
        <v>0</v>
      </c>
      <c r="AW65" s="506">
        <f t="shared" si="38"/>
        <v>0</v>
      </c>
      <c r="AX65" s="506">
        <f t="shared" si="39"/>
        <v>0</v>
      </c>
      <c r="AY65" s="506">
        <f t="shared" si="40"/>
        <v>0</v>
      </c>
      <c r="AZ65" s="506">
        <f t="shared" si="41"/>
        <v>0</v>
      </c>
      <c r="BA65" s="506">
        <f t="shared" si="42"/>
        <v>0</v>
      </c>
      <c r="BB65" s="506">
        <f t="shared" si="43"/>
        <v>0</v>
      </c>
      <c r="BD65" s="462"/>
      <c r="BE65" s="462"/>
      <c r="BF65" s="462"/>
      <c r="BG65" s="462"/>
      <c r="BH65" s="462"/>
      <c r="BI65" s="462"/>
      <c r="BJ65" s="462"/>
      <c r="BK65" s="462"/>
      <c r="BL65" s="462"/>
      <c r="BM65" s="462"/>
      <c r="BN65" s="462"/>
      <c r="BO65" s="462"/>
      <c r="BP65" s="462"/>
      <c r="BQ65" s="462"/>
      <c r="BR65" s="462"/>
      <c r="BS65" s="462"/>
      <c r="BT65" s="462"/>
      <c r="BU65" s="462"/>
      <c r="BV65" s="462"/>
      <c r="BW65" s="462"/>
      <c r="BX65" s="462"/>
      <c r="BY65" s="462"/>
      <c r="BZ65" s="462"/>
      <c r="CA65" s="462"/>
      <c r="CB65" s="462"/>
      <c r="CC65" s="462"/>
      <c r="CD65" s="462"/>
      <c r="CE65" s="462"/>
      <c r="CF65" s="462"/>
      <c r="CG65" s="462"/>
      <c r="CH65" s="462"/>
      <c r="CM65" s="448"/>
      <c r="CN65" s="434"/>
      <c r="CO65" s="434"/>
      <c r="CP65" s="434"/>
      <c r="CQ65" s="434"/>
      <c r="CR65" s="436"/>
      <c r="CS65" s="448"/>
      <c r="CT65" s="434"/>
      <c r="CU65" s="434"/>
      <c r="CV65" s="434"/>
      <c r="CW65" s="434"/>
      <c r="CX65" s="434"/>
      <c r="CY65" s="436"/>
    </row>
    <row r="66" spans="1:103">
      <c r="A66" s="451">
        <f>'Trial Plans'!AI52</f>
        <v>8</v>
      </c>
      <c r="B66" s="451">
        <f>'Trial Plans'!AJ52</f>
        <v>3</v>
      </c>
      <c r="C66" s="451">
        <f>'Trial Plans'!AK52</f>
        <v>21</v>
      </c>
      <c r="D66" s="451">
        <f>'Trial Plans'!AL52</f>
        <v>51</v>
      </c>
      <c r="E66" s="462"/>
      <c r="F66" s="462"/>
      <c r="G66" s="505">
        <v>0</v>
      </c>
      <c r="H66" s="461">
        <v>0</v>
      </c>
      <c r="I66" s="461">
        <v>0</v>
      </c>
      <c r="J66" s="461">
        <v>0</v>
      </c>
      <c r="K66" s="461">
        <v>0</v>
      </c>
      <c r="L66" s="461">
        <v>0</v>
      </c>
      <c r="M66" s="461">
        <v>0</v>
      </c>
      <c r="N66" s="461">
        <v>0</v>
      </c>
      <c r="O66" s="461">
        <v>0</v>
      </c>
      <c r="P66" s="505">
        <v>0</v>
      </c>
      <c r="Q66" s="461">
        <v>0</v>
      </c>
      <c r="R66" s="461">
        <v>0</v>
      </c>
      <c r="S66" s="461">
        <v>0</v>
      </c>
      <c r="T66" s="461">
        <v>0</v>
      </c>
      <c r="U66" s="461">
        <v>0</v>
      </c>
      <c r="V66" s="461">
        <v>0</v>
      </c>
      <c r="W66" s="461">
        <v>0</v>
      </c>
      <c r="X66" s="461">
        <v>0</v>
      </c>
      <c r="Y66" s="505">
        <v>0</v>
      </c>
      <c r="Z66" s="461">
        <v>0</v>
      </c>
      <c r="AA66" s="461">
        <v>0</v>
      </c>
      <c r="AB66" s="461">
        <v>0</v>
      </c>
      <c r="AC66" s="461">
        <v>0</v>
      </c>
      <c r="AD66" s="461">
        <v>0</v>
      </c>
      <c r="AE66" s="461">
        <v>0</v>
      </c>
      <c r="AF66" s="461">
        <v>0</v>
      </c>
      <c r="AG66" s="461">
        <v>0</v>
      </c>
      <c r="AH66" s="462"/>
      <c r="AI66" s="462">
        <f t="shared" si="46"/>
        <v>0</v>
      </c>
      <c r="AJ66" s="462">
        <f t="shared" si="47"/>
        <v>0</v>
      </c>
      <c r="AK66" s="462">
        <f t="shared" si="48"/>
        <v>0</v>
      </c>
      <c r="AL66" s="462">
        <f t="shared" si="27"/>
        <v>0</v>
      </c>
      <c r="AM66" s="462">
        <f t="shared" si="28"/>
        <v>0</v>
      </c>
      <c r="AN66" s="462">
        <f t="shared" si="29"/>
        <v>0</v>
      </c>
      <c r="AO66" s="462">
        <f t="shared" si="30"/>
        <v>0</v>
      </c>
      <c r="AP66" s="462">
        <f t="shared" si="31"/>
        <v>0</v>
      </c>
      <c r="AQ66" s="462">
        <f t="shared" si="32"/>
        <v>0</v>
      </c>
      <c r="AR66" s="462">
        <f t="shared" si="33"/>
        <v>0</v>
      </c>
      <c r="AS66" s="462">
        <f t="shared" si="34"/>
        <v>0</v>
      </c>
      <c r="AT66" s="462">
        <f t="shared" si="35"/>
        <v>0</v>
      </c>
      <c r="AU66" s="506">
        <f t="shared" si="36"/>
        <v>0</v>
      </c>
      <c r="AV66" s="506">
        <f t="shared" si="37"/>
        <v>0</v>
      </c>
      <c r="AW66" s="506">
        <f t="shared" si="38"/>
        <v>0</v>
      </c>
      <c r="AX66" s="506">
        <f t="shared" si="39"/>
        <v>0</v>
      </c>
      <c r="AY66" s="506">
        <f t="shared" si="40"/>
        <v>0</v>
      </c>
      <c r="AZ66" s="506">
        <f t="shared" si="41"/>
        <v>0</v>
      </c>
      <c r="BA66" s="506">
        <f t="shared" si="42"/>
        <v>0</v>
      </c>
      <c r="BB66" s="506">
        <f t="shared" si="43"/>
        <v>0</v>
      </c>
      <c r="BD66" s="462"/>
      <c r="BE66" s="462"/>
      <c r="BF66" s="462"/>
      <c r="BG66" s="462"/>
      <c r="BH66" s="462"/>
      <c r="BI66" s="462"/>
      <c r="BJ66" s="462"/>
      <c r="BK66" s="462"/>
      <c r="BL66" s="462"/>
      <c r="BM66" s="462"/>
      <c r="BN66" s="462"/>
      <c r="BO66" s="462"/>
      <c r="BP66" s="462"/>
      <c r="BQ66" s="462"/>
      <c r="BR66" s="462"/>
      <c r="BS66" s="462"/>
      <c r="BT66" s="462"/>
      <c r="BU66" s="462"/>
      <c r="BV66" s="462"/>
      <c r="BW66" s="462"/>
      <c r="BX66" s="462"/>
      <c r="BY66" s="462"/>
      <c r="BZ66" s="462"/>
      <c r="CA66" s="462"/>
      <c r="CB66" s="462"/>
      <c r="CC66" s="462"/>
      <c r="CD66" s="462"/>
      <c r="CE66" s="462"/>
      <c r="CF66" s="462"/>
      <c r="CG66" s="462"/>
      <c r="CH66" s="462"/>
      <c r="CM66" s="448" t="s">
        <v>375</v>
      </c>
      <c r="CN66" s="434"/>
      <c r="CO66" s="434"/>
      <c r="CP66" s="434"/>
      <c r="CQ66" s="434"/>
      <c r="CR66" s="436"/>
      <c r="CS66" s="448"/>
      <c r="CT66" s="434"/>
      <c r="CU66" s="434"/>
      <c r="CV66" s="434"/>
      <c r="CW66" s="434"/>
      <c r="CX66" s="434"/>
      <c r="CY66" s="436"/>
    </row>
    <row r="67" spans="1:103">
      <c r="A67" s="451">
        <f>'Trial Plans'!AI53</f>
        <v>11</v>
      </c>
      <c r="B67" s="451">
        <f>'Trial Plans'!AJ53</f>
        <v>3</v>
      </c>
      <c r="C67" s="451">
        <f>'Trial Plans'!AK53</f>
        <v>22</v>
      </c>
      <c r="D67" s="451">
        <f>'Trial Plans'!AL53</f>
        <v>52</v>
      </c>
      <c r="E67" s="462"/>
      <c r="F67" s="462"/>
      <c r="G67" s="505">
        <v>0</v>
      </c>
      <c r="H67" s="461">
        <v>0</v>
      </c>
      <c r="I67" s="461">
        <v>0</v>
      </c>
      <c r="J67" s="461">
        <v>0</v>
      </c>
      <c r="K67" s="461">
        <v>0</v>
      </c>
      <c r="L67" s="461">
        <v>0</v>
      </c>
      <c r="M67" s="461">
        <v>0</v>
      </c>
      <c r="N67" s="461">
        <v>0</v>
      </c>
      <c r="O67" s="461">
        <v>0</v>
      </c>
      <c r="P67" s="505">
        <v>0</v>
      </c>
      <c r="Q67" s="461">
        <v>0</v>
      </c>
      <c r="R67" s="461">
        <v>0</v>
      </c>
      <c r="S67" s="461">
        <v>0</v>
      </c>
      <c r="T67" s="461">
        <v>0</v>
      </c>
      <c r="U67" s="461">
        <v>0</v>
      </c>
      <c r="V67" s="461">
        <v>0</v>
      </c>
      <c r="W67" s="461">
        <v>0</v>
      </c>
      <c r="X67" s="461">
        <v>0</v>
      </c>
      <c r="Y67" s="505">
        <v>0</v>
      </c>
      <c r="Z67" s="461">
        <v>0</v>
      </c>
      <c r="AA67" s="461">
        <v>0</v>
      </c>
      <c r="AB67" s="461">
        <v>0</v>
      </c>
      <c r="AC67" s="461">
        <v>0</v>
      </c>
      <c r="AD67" s="461">
        <v>0</v>
      </c>
      <c r="AE67" s="461">
        <v>0</v>
      </c>
      <c r="AF67" s="461">
        <v>0</v>
      </c>
      <c r="AG67" s="461">
        <v>0</v>
      </c>
      <c r="AH67" s="462"/>
      <c r="AI67" s="462">
        <f t="shared" si="46"/>
        <v>0</v>
      </c>
      <c r="AJ67" s="462">
        <f t="shared" si="47"/>
        <v>0</v>
      </c>
      <c r="AK67" s="462">
        <f t="shared" si="48"/>
        <v>0</v>
      </c>
      <c r="AL67" s="462">
        <f t="shared" si="27"/>
        <v>0</v>
      </c>
      <c r="AM67" s="462">
        <f t="shared" si="28"/>
        <v>0</v>
      </c>
      <c r="AN67" s="462">
        <f t="shared" si="29"/>
        <v>0</v>
      </c>
      <c r="AO67" s="462">
        <f t="shared" si="30"/>
        <v>0</v>
      </c>
      <c r="AP67" s="462">
        <f t="shared" si="31"/>
        <v>0</v>
      </c>
      <c r="AQ67" s="462">
        <f t="shared" si="32"/>
        <v>0</v>
      </c>
      <c r="AR67" s="462">
        <f t="shared" si="33"/>
        <v>0</v>
      </c>
      <c r="AS67" s="462">
        <f t="shared" si="34"/>
        <v>0</v>
      </c>
      <c r="AT67" s="462">
        <f t="shared" si="35"/>
        <v>0</v>
      </c>
      <c r="AU67" s="506">
        <f t="shared" si="36"/>
        <v>0</v>
      </c>
      <c r="AV67" s="506">
        <f t="shared" si="37"/>
        <v>0</v>
      </c>
      <c r="AW67" s="506">
        <f t="shared" si="38"/>
        <v>0</v>
      </c>
      <c r="AX67" s="506">
        <f t="shared" si="39"/>
        <v>0</v>
      </c>
      <c r="AY67" s="506">
        <f t="shared" si="40"/>
        <v>0</v>
      </c>
      <c r="AZ67" s="506">
        <f t="shared" si="41"/>
        <v>0</v>
      </c>
      <c r="BA67" s="506">
        <f t="shared" si="42"/>
        <v>0</v>
      </c>
      <c r="BB67" s="506">
        <f t="shared" si="43"/>
        <v>0</v>
      </c>
      <c r="BD67" s="462"/>
      <c r="BE67" s="462"/>
      <c r="BF67" s="462"/>
      <c r="BG67" s="462"/>
      <c r="BH67" s="462"/>
      <c r="BI67" s="462"/>
      <c r="BJ67" s="462"/>
      <c r="BK67" s="462"/>
      <c r="BL67" s="462"/>
      <c r="BM67" s="462"/>
      <c r="BN67" s="462"/>
      <c r="BO67" s="462"/>
      <c r="BP67" s="462"/>
      <c r="BQ67" s="462"/>
      <c r="BR67" s="462"/>
      <c r="BS67" s="462"/>
      <c r="BT67" s="462"/>
      <c r="BU67" s="462"/>
      <c r="BV67" s="462"/>
      <c r="BW67" s="462"/>
      <c r="BX67" s="462"/>
      <c r="BY67" s="462"/>
      <c r="BZ67" s="462"/>
      <c r="CA67" s="462"/>
      <c r="CB67" s="462"/>
      <c r="CC67" s="462"/>
      <c r="CD67" s="462"/>
      <c r="CE67" s="462"/>
      <c r="CF67" s="462"/>
      <c r="CG67" s="462"/>
      <c r="CH67" s="462"/>
      <c r="CM67" s="448" t="s">
        <v>396</v>
      </c>
      <c r="CN67" s="434"/>
      <c r="CO67" s="434"/>
      <c r="CP67" s="434"/>
      <c r="CQ67" s="434"/>
      <c r="CR67" s="436"/>
      <c r="CS67" s="448"/>
      <c r="CT67" s="434"/>
      <c r="CU67" s="434"/>
      <c r="CV67" s="434"/>
      <c r="CW67" s="434"/>
      <c r="CX67" s="434"/>
      <c r="CY67" s="436"/>
    </row>
    <row r="68" spans="1:103">
      <c r="A68" s="451" t="str">
        <f>'Trial Plans'!AI54</f>
        <v>x</v>
      </c>
      <c r="B68" s="451">
        <f>'Trial Plans'!AJ54</f>
        <v>3</v>
      </c>
      <c r="C68" s="451">
        <f>'Trial Plans'!AK54</f>
        <v>23</v>
      </c>
      <c r="D68" s="451">
        <f>'Trial Plans'!AL54</f>
        <v>53</v>
      </c>
      <c r="E68" s="462"/>
      <c r="F68" s="462"/>
      <c r="G68" s="505">
        <v>0</v>
      </c>
      <c r="H68" s="461">
        <v>0</v>
      </c>
      <c r="I68" s="461">
        <v>0</v>
      </c>
      <c r="J68" s="461">
        <v>0</v>
      </c>
      <c r="K68" s="461">
        <v>0</v>
      </c>
      <c r="L68" s="461">
        <v>0</v>
      </c>
      <c r="M68" s="461">
        <v>0</v>
      </c>
      <c r="N68" s="461">
        <v>0</v>
      </c>
      <c r="O68" s="461">
        <v>0</v>
      </c>
      <c r="P68" s="505">
        <v>0</v>
      </c>
      <c r="Q68" s="461">
        <v>0</v>
      </c>
      <c r="R68" s="461">
        <v>0</v>
      </c>
      <c r="S68" s="461">
        <v>0</v>
      </c>
      <c r="T68" s="461">
        <v>0</v>
      </c>
      <c r="U68" s="461">
        <v>0</v>
      </c>
      <c r="V68" s="461">
        <v>0</v>
      </c>
      <c r="W68" s="461">
        <v>0</v>
      </c>
      <c r="X68" s="461">
        <v>0</v>
      </c>
      <c r="Y68" s="505">
        <v>0</v>
      </c>
      <c r="Z68" s="461">
        <v>0</v>
      </c>
      <c r="AA68" s="461">
        <v>0</v>
      </c>
      <c r="AB68" s="461">
        <v>0</v>
      </c>
      <c r="AC68" s="461">
        <v>0</v>
      </c>
      <c r="AD68" s="461">
        <v>0</v>
      </c>
      <c r="AE68" s="461">
        <v>0</v>
      </c>
      <c r="AF68" s="461">
        <v>0</v>
      </c>
      <c r="AG68" s="461">
        <v>0</v>
      </c>
      <c r="AH68" s="462"/>
      <c r="AI68" s="462">
        <f t="shared" si="46"/>
        <v>0</v>
      </c>
      <c r="AJ68" s="462">
        <f t="shared" si="47"/>
        <v>0</v>
      </c>
      <c r="AK68" s="462">
        <f t="shared" si="48"/>
        <v>0</v>
      </c>
      <c r="AL68" s="462">
        <f t="shared" si="27"/>
        <v>0</v>
      </c>
      <c r="AM68" s="462">
        <f t="shared" si="28"/>
        <v>0</v>
      </c>
      <c r="AN68" s="462">
        <f t="shared" si="29"/>
        <v>0</v>
      </c>
      <c r="AO68" s="462">
        <f t="shared" si="30"/>
        <v>0</v>
      </c>
      <c r="AP68" s="462">
        <f t="shared" si="31"/>
        <v>0</v>
      </c>
      <c r="AQ68" s="462">
        <f t="shared" si="32"/>
        <v>0</v>
      </c>
      <c r="AR68" s="462">
        <f t="shared" si="33"/>
        <v>0</v>
      </c>
      <c r="AS68" s="462">
        <f t="shared" si="34"/>
        <v>0</v>
      </c>
      <c r="AT68" s="462">
        <f t="shared" si="35"/>
        <v>0</v>
      </c>
      <c r="AU68" s="506">
        <f t="shared" si="36"/>
        <v>0</v>
      </c>
      <c r="AV68" s="506">
        <f t="shared" si="37"/>
        <v>0</v>
      </c>
      <c r="AW68" s="506">
        <f t="shared" si="38"/>
        <v>0</v>
      </c>
      <c r="AX68" s="506">
        <f t="shared" si="39"/>
        <v>0</v>
      </c>
      <c r="AY68" s="506">
        <f t="shared" si="40"/>
        <v>0</v>
      </c>
      <c r="AZ68" s="506">
        <f t="shared" si="41"/>
        <v>0</v>
      </c>
      <c r="BA68" s="506">
        <f t="shared" si="42"/>
        <v>0</v>
      </c>
      <c r="BB68" s="506">
        <f t="shared" si="43"/>
        <v>0</v>
      </c>
      <c r="BD68" s="462"/>
      <c r="BE68" s="462"/>
      <c r="BF68" s="462"/>
      <c r="BG68" s="462"/>
      <c r="BH68" s="462"/>
      <c r="BI68" s="462"/>
      <c r="BJ68" s="462"/>
      <c r="BK68" s="462"/>
      <c r="BL68" s="462"/>
      <c r="BM68" s="462"/>
      <c r="BN68" s="462"/>
      <c r="BO68" s="462"/>
      <c r="BP68" s="462"/>
      <c r="BQ68" s="462"/>
      <c r="BR68" s="462"/>
      <c r="BS68" s="462"/>
      <c r="BT68" s="462"/>
      <c r="BU68" s="462"/>
      <c r="BV68" s="462"/>
      <c r="BW68" s="462"/>
      <c r="BX68" s="462"/>
      <c r="BY68" s="462"/>
      <c r="BZ68" s="462"/>
      <c r="CA68" s="462"/>
      <c r="CB68" s="462"/>
      <c r="CC68" s="462"/>
      <c r="CD68" s="462"/>
      <c r="CE68" s="462"/>
      <c r="CF68" s="462"/>
      <c r="CG68" s="462"/>
      <c r="CH68" s="462"/>
      <c r="CM68" s="448" t="s">
        <v>397</v>
      </c>
      <c r="CN68" s="434"/>
      <c r="CO68" s="434"/>
      <c r="CP68" s="434"/>
      <c r="CQ68" s="434"/>
      <c r="CR68" s="436"/>
      <c r="CS68" s="448"/>
      <c r="CT68" s="434"/>
      <c r="CU68" s="434"/>
      <c r="CV68" s="434"/>
      <c r="CW68" s="434"/>
      <c r="CX68" s="434"/>
      <c r="CY68" s="436"/>
    </row>
    <row r="69" spans="1:103">
      <c r="A69" s="451">
        <f>'Trial Plans'!AI55</f>
        <v>9</v>
      </c>
      <c r="B69" s="451">
        <f>'Trial Plans'!AJ55</f>
        <v>4</v>
      </c>
      <c r="C69" s="451">
        <f>'Trial Plans'!AK55</f>
        <v>24</v>
      </c>
      <c r="D69" s="451">
        <f>'Trial Plans'!AL55</f>
        <v>54</v>
      </c>
      <c r="E69" s="462"/>
      <c r="F69" s="462"/>
      <c r="G69" s="505">
        <v>0</v>
      </c>
      <c r="H69" s="461">
        <v>0</v>
      </c>
      <c r="I69" s="461">
        <v>0</v>
      </c>
      <c r="J69" s="461">
        <v>0</v>
      </c>
      <c r="K69" s="461">
        <v>0</v>
      </c>
      <c r="L69" s="461">
        <v>0</v>
      </c>
      <c r="M69" s="461">
        <v>0</v>
      </c>
      <c r="N69" s="461">
        <v>0</v>
      </c>
      <c r="O69" s="461">
        <v>0</v>
      </c>
      <c r="P69" s="505">
        <v>0</v>
      </c>
      <c r="Q69" s="461">
        <v>0</v>
      </c>
      <c r="R69" s="461">
        <v>0</v>
      </c>
      <c r="S69" s="461">
        <v>0</v>
      </c>
      <c r="T69" s="461">
        <v>0</v>
      </c>
      <c r="U69" s="461">
        <v>0</v>
      </c>
      <c r="V69" s="461">
        <v>0</v>
      </c>
      <c r="W69" s="461">
        <v>0</v>
      </c>
      <c r="X69" s="461">
        <v>0</v>
      </c>
      <c r="Y69" s="505">
        <v>0</v>
      </c>
      <c r="Z69" s="461">
        <v>0</v>
      </c>
      <c r="AA69" s="461">
        <v>0</v>
      </c>
      <c r="AB69" s="461">
        <v>0</v>
      </c>
      <c r="AC69" s="461">
        <v>0</v>
      </c>
      <c r="AD69" s="461">
        <v>0</v>
      </c>
      <c r="AE69" s="461">
        <v>0</v>
      </c>
      <c r="AF69" s="461">
        <v>0</v>
      </c>
      <c r="AG69" s="461">
        <v>0</v>
      </c>
      <c r="AH69" s="462"/>
      <c r="AI69" s="462">
        <f t="shared" si="46"/>
        <v>0</v>
      </c>
      <c r="AJ69" s="462">
        <f t="shared" si="47"/>
        <v>0</v>
      </c>
      <c r="AK69" s="462">
        <f t="shared" si="48"/>
        <v>0</v>
      </c>
      <c r="AL69" s="462">
        <f t="shared" si="27"/>
        <v>0</v>
      </c>
      <c r="AM69" s="462">
        <f t="shared" si="28"/>
        <v>0</v>
      </c>
      <c r="AN69" s="462">
        <f t="shared" si="29"/>
        <v>0</v>
      </c>
      <c r="AO69" s="462">
        <f t="shared" si="30"/>
        <v>0</v>
      </c>
      <c r="AP69" s="462">
        <f t="shared" si="31"/>
        <v>0</v>
      </c>
      <c r="AQ69" s="462">
        <f t="shared" si="32"/>
        <v>0</v>
      </c>
      <c r="AR69" s="462">
        <f t="shared" si="33"/>
        <v>0</v>
      </c>
      <c r="AS69" s="462">
        <f t="shared" si="34"/>
        <v>0</v>
      </c>
      <c r="AT69" s="462">
        <f t="shared" si="35"/>
        <v>0</v>
      </c>
      <c r="AU69" s="506">
        <f t="shared" si="36"/>
        <v>0</v>
      </c>
      <c r="AV69" s="506">
        <f t="shared" si="37"/>
        <v>0</v>
      </c>
      <c r="AW69" s="506">
        <f t="shared" si="38"/>
        <v>0</v>
      </c>
      <c r="AX69" s="506">
        <f t="shared" si="39"/>
        <v>0</v>
      </c>
      <c r="AY69" s="506">
        <f t="shared" si="40"/>
        <v>0</v>
      </c>
      <c r="AZ69" s="506">
        <f t="shared" si="41"/>
        <v>0</v>
      </c>
      <c r="BA69" s="506">
        <f t="shared" si="42"/>
        <v>0</v>
      </c>
      <c r="BB69" s="506">
        <f t="shared" si="43"/>
        <v>0</v>
      </c>
      <c r="BD69" s="462"/>
      <c r="BE69" s="462"/>
      <c r="BF69" s="462"/>
      <c r="BG69" s="462"/>
      <c r="BH69" s="462"/>
      <c r="BI69" s="462"/>
      <c r="BJ69" s="462"/>
      <c r="BK69" s="462"/>
      <c r="BL69" s="462"/>
      <c r="BM69" s="462"/>
      <c r="BN69" s="462"/>
      <c r="BO69" s="462"/>
      <c r="BP69" s="462"/>
      <c r="BQ69" s="462"/>
      <c r="BR69" s="462"/>
      <c r="BS69" s="462"/>
      <c r="BT69" s="462"/>
      <c r="BU69" s="462"/>
      <c r="BV69" s="462"/>
      <c r="BW69" s="462"/>
      <c r="BX69" s="462"/>
      <c r="BY69" s="462"/>
      <c r="BZ69" s="462"/>
      <c r="CA69" s="462"/>
      <c r="CB69" s="462"/>
      <c r="CC69" s="462"/>
      <c r="CD69" s="462"/>
      <c r="CE69" s="462"/>
      <c r="CF69" s="462"/>
      <c r="CG69" s="462"/>
      <c r="CH69" s="462"/>
      <c r="CM69" s="448" t="s">
        <v>398</v>
      </c>
      <c r="CN69" s="434"/>
      <c r="CO69" s="434"/>
      <c r="CP69" s="434"/>
      <c r="CQ69" s="434"/>
      <c r="CR69" s="436"/>
      <c r="CS69" s="448"/>
      <c r="CT69" s="434"/>
      <c r="CU69" s="434"/>
      <c r="CV69" s="434"/>
      <c r="CW69" s="434"/>
      <c r="CX69" s="434"/>
      <c r="CY69" s="436"/>
    </row>
    <row r="70" spans="1:103">
      <c r="A70" s="451" t="str">
        <f>'Trial Plans'!AI56</f>
        <v>x</v>
      </c>
      <c r="B70" s="451">
        <f>'Trial Plans'!AJ56</f>
        <v>4</v>
      </c>
      <c r="C70" s="451">
        <f>'Trial Plans'!AK56</f>
        <v>25</v>
      </c>
      <c r="D70" s="451">
        <f>'Trial Plans'!AL56</f>
        <v>55</v>
      </c>
      <c r="E70" s="462"/>
      <c r="F70" s="462"/>
      <c r="G70" s="505">
        <v>0</v>
      </c>
      <c r="H70" s="461">
        <v>0</v>
      </c>
      <c r="I70" s="461">
        <v>0</v>
      </c>
      <c r="J70" s="461">
        <v>0</v>
      </c>
      <c r="K70" s="461">
        <v>0</v>
      </c>
      <c r="L70" s="461">
        <v>0</v>
      </c>
      <c r="M70" s="461">
        <v>0</v>
      </c>
      <c r="N70" s="461">
        <v>0</v>
      </c>
      <c r="O70" s="461">
        <v>0</v>
      </c>
      <c r="P70" s="505">
        <v>0</v>
      </c>
      <c r="Q70" s="461">
        <v>0</v>
      </c>
      <c r="R70" s="461">
        <v>0</v>
      </c>
      <c r="S70" s="461">
        <v>0</v>
      </c>
      <c r="T70" s="461">
        <v>0</v>
      </c>
      <c r="U70" s="461">
        <v>0</v>
      </c>
      <c r="V70" s="461">
        <v>0</v>
      </c>
      <c r="W70" s="461">
        <v>0</v>
      </c>
      <c r="X70" s="461">
        <v>0</v>
      </c>
      <c r="Y70" s="505">
        <v>0</v>
      </c>
      <c r="Z70" s="461">
        <v>0</v>
      </c>
      <c r="AA70" s="461">
        <v>0</v>
      </c>
      <c r="AB70" s="461">
        <v>0</v>
      </c>
      <c r="AC70" s="461">
        <v>0</v>
      </c>
      <c r="AD70" s="461">
        <v>0</v>
      </c>
      <c r="AE70" s="461">
        <v>0</v>
      </c>
      <c r="AF70" s="461">
        <v>0</v>
      </c>
      <c r="AG70" s="461">
        <v>0</v>
      </c>
      <c r="AH70" s="462"/>
      <c r="AI70" s="462">
        <f t="shared" si="46"/>
        <v>0</v>
      </c>
      <c r="AJ70" s="462">
        <f t="shared" si="47"/>
        <v>0</v>
      </c>
      <c r="AK70" s="462">
        <f t="shared" si="48"/>
        <v>0</v>
      </c>
      <c r="AL70" s="462">
        <f t="shared" si="27"/>
        <v>0</v>
      </c>
      <c r="AM70" s="462">
        <f t="shared" si="28"/>
        <v>0</v>
      </c>
      <c r="AN70" s="462">
        <f t="shared" si="29"/>
        <v>0</v>
      </c>
      <c r="AO70" s="462">
        <f t="shared" si="30"/>
        <v>0</v>
      </c>
      <c r="AP70" s="462">
        <f t="shared" si="31"/>
        <v>0</v>
      </c>
      <c r="AQ70" s="462">
        <f t="shared" si="32"/>
        <v>0</v>
      </c>
      <c r="AR70" s="462">
        <f t="shared" si="33"/>
        <v>0</v>
      </c>
      <c r="AS70" s="462">
        <f t="shared" si="34"/>
        <v>0</v>
      </c>
      <c r="AT70" s="462">
        <f t="shared" si="35"/>
        <v>0</v>
      </c>
      <c r="AU70" s="506">
        <f t="shared" si="36"/>
        <v>0</v>
      </c>
      <c r="AV70" s="506">
        <f t="shared" si="37"/>
        <v>0</v>
      </c>
      <c r="AW70" s="506">
        <f t="shared" si="38"/>
        <v>0</v>
      </c>
      <c r="AX70" s="506">
        <f t="shared" si="39"/>
        <v>0</v>
      </c>
      <c r="AY70" s="506">
        <f t="shared" si="40"/>
        <v>0</v>
      </c>
      <c r="AZ70" s="506">
        <f t="shared" si="41"/>
        <v>0</v>
      </c>
      <c r="BA70" s="506">
        <f t="shared" si="42"/>
        <v>0</v>
      </c>
      <c r="BB70" s="506">
        <f t="shared" si="43"/>
        <v>0</v>
      </c>
      <c r="CM70" s="448" t="s">
        <v>399</v>
      </c>
      <c r="CN70" s="434"/>
      <c r="CO70" s="434"/>
      <c r="CP70" s="434"/>
      <c r="CQ70" s="434"/>
      <c r="CR70" s="436"/>
      <c r="CS70" s="448"/>
      <c r="CT70" s="434"/>
      <c r="CU70" s="434"/>
      <c r="CV70" s="434"/>
      <c r="CW70" s="434"/>
      <c r="CX70" s="434"/>
      <c r="CY70" s="436"/>
    </row>
    <row r="71" spans="1:103">
      <c r="A71" s="451" t="str">
        <f>'Trial Plans'!AI57</f>
        <v>x</v>
      </c>
      <c r="B71" s="451">
        <f>'Trial Plans'!AJ57</f>
        <v>4</v>
      </c>
      <c r="C71" s="451">
        <f>'Trial Plans'!AK57</f>
        <v>26</v>
      </c>
      <c r="D71" s="451">
        <f>'Trial Plans'!AL57</f>
        <v>56</v>
      </c>
      <c r="E71" s="462"/>
      <c r="F71" s="462"/>
      <c r="G71" s="505">
        <v>0</v>
      </c>
      <c r="H71" s="461">
        <v>0</v>
      </c>
      <c r="I71" s="461">
        <v>0</v>
      </c>
      <c r="J71" s="461">
        <v>0</v>
      </c>
      <c r="K71" s="461">
        <v>0</v>
      </c>
      <c r="L71" s="461">
        <v>0</v>
      </c>
      <c r="M71" s="461">
        <v>0</v>
      </c>
      <c r="N71" s="461">
        <v>0</v>
      </c>
      <c r="O71" s="461">
        <v>0</v>
      </c>
      <c r="P71" s="505">
        <v>0</v>
      </c>
      <c r="Q71" s="461">
        <v>0</v>
      </c>
      <c r="R71" s="461">
        <v>0</v>
      </c>
      <c r="S71" s="461">
        <v>0</v>
      </c>
      <c r="T71" s="461">
        <v>0</v>
      </c>
      <c r="U71" s="461">
        <v>0</v>
      </c>
      <c r="V71" s="461">
        <v>0</v>
      </c>
      <c r="W71" s="461">
        <v>0</v>
      </c>
      <c r="X71" s="461">
        <v>0</v>
      </c>
      <c r="Y71" s="505">
        <v>0</v>
      </c>
      <c r="Z71" s="461">
        <v>0</v>
      </c>
      <c r="AA71" s="461">
        <v>0</v>
      </c>
      <c r="AB71" s="461">
        <v>0</v>
      </c>
      <c r="AC71" s="461">
        <v>0</v>
      </c>
      <c r="AD71" s="461">
        <v>0</v>
      </c>
      <c r="AE71" s="461">
        <v>0</v>
      </c>
      <c r="AF71" s="461">
        <v>0</v>
      </c>
      <c r="AG71" s="461">
        <v>0</v>
      </c>
      <c r="AH71" s="462"/>
      <c r="AI71" s="462">
        <f t="shared" si="46"/>
        <v>0</v>
      </c>
      <c r="AJ71" s="462">
        <f t="shared" si="47"/>
        <v>0</v>
      </c>
      <c r="AK71" s="462">
        <f t="shared" si="48"/>
        <v>0</v>
      </c>
      <c r="AL71" s="462">
        <f t="shared" si="27"/>
        <v>0</v>
      </c>
      <c r="AM71" s="462">
        <f t="shared" si="28"/>
        <v>0</v>
      </c>
      <c r="AN71" s="462">
        <f t="shared" si="29"/>
        <v>0</v>
      </c>
      <c r="AO71" s="462">
        <f t="shared" si="30"/>
        <v>0</v>
      </c>
      <c r="AP71" s="462">
        <f t="shared" si="31"/>
        <v>0</v>
      </c>
      <c r="AQ71" s="462">
        <f t="shared" si="32"/>
        <v>0</v>
      </c>
      <c r="AR71" s="462">
        <f t="shared" si="33"/>
        <v>0</v>
      </c>
      <c r="AS71" s="462">
        <f t="shared" si="34"/>
        <v>0</v>
      </c>
      <c r="AT71" s="462">
        <f t="shared" si="35"/>
        <v>0</v>
      </c>
      <c r="AU71" s="506">
        <f t="shared" si="36"/>
        <v>0</v>
      </c>
      <c r="AV71" s="506">
        <f t="shared" si="37"/>
        <v>0</v>
      </c>
      <c r="AW71" s="506">
        <f t="shared" si="38"/>
        <v>0</v>
      </c>
      <c r="AX71" s="506">
        <f t="shared" si="39"/>
        <v>0</v>
      </c>
      <c r="AY71" s="506">
        <f t="shared" si="40"/>
        <v>0</v>
      </c>
      <c r="AZ71" s="506">
        <f t="shared" si="41"/>
        <v>0</v>
      </c>
      <c r="BA71" s="506">
        <f t="shared" si="42"/>
        <v>0</v>
      </c>
      <c r="BB71" s="506">
        <f t="shared" si="43"/>
        <v>0</v>
      </c>
      <c r="CM71" s="448" t="s">
        <v>400</v>
      </c>
      <c r="CN71" s="434"/>
      <c r="CO71" s="434"/>
      <c r="CP71" s="434"/>
      <c r="CQ71" s="434"/>
      <c r="CR71" s="436"/>
      <c r="CS71" s="448"/>
      <c r="CT71" s="434"/>
      <c r="CU71" s="434"/>
      <c r="CV71" s="434"/>
      <c r="CW71" s="434"/>
      <c r="CX71" s="434"/>
      <c r="CY71" s="436"/>
    </row>
    <row r="72" spans="1:103">
      <c r="A72" s="451">
        <f>'Trial Plans'!AI58</f>
        <v>1</v>
      </c>
      <c r="B72" s="451">
        <f>'Trial Plans'!AJ58</f>
        <v>4</v>
      </c>
      <c r="C72" s="451">
        <f>'Trial Plans'!AK58</f>
        <v>27</v>
      </c>
      <c r="D72" s="451">
        <f>'Trial Plans'!AL58</f>
        <v>57</v>
      </c>
      <c r="E72" s="462"/>
      <c r="F72" s="462"/>
      <c r="G72" s="505">
        <v>100</v>
      </c>
      <c r="H72" s="461">
        <v>100</v>
      </c>
      <c r="I72" s="461">
        <v>100</v>
      </c>
      <c r="J72" s="461">
        <v>100</v>
      </c>
      <c r="K72" s="461">
        <v>100</v>
      </c>
      <c r="L72" s="461">
        <v>80</v>
      </c>
      <c r="M72" s="461">
        <v>50</v>
      </c>
      <c r="N72" s="461">
        <v>20</v>
      </c>
      <c r="O72" s="461">
        <v>10</v>
      </c>
      <c r="P72" s="505">
        <v>100</v>
      </c>
      <c r="Q72" s="461">
        <v>50</v>
      </c>
      <c r="R72" s="461">
        <v>100</v>
      </c>
      <c r="S72" s="461">
        <v>50</v>
      </c>
      <c r="T72" s="461">
        <v>80</v>
      </c>
      <c r="U72" s="461">
        <v>20</v>
      </c>
      <c r="V72" s="461">
        <v>10</v>
      </c>
      <c r="W72" s="461">
        <v>20</v>
      </c>
      <c r="X72" s="461">
        <v>0</v>
      </c>
      <c r="Y72" s="505">
        <v>100</v>
      </c>
      <c r="Z72" s="461">
        <v>100</v>
      </c>
      <c r="AA72" s="461">
        <v>100</v>
      </c>
      <c r="AB72" s="461">
        <v>10</v>
      </c>
      <c r="AC72" s="461">
        <v>30</v>
      </c>
      <c r="AD72" s="461">
        <v>100</v>
      </c>
      <c r="AE72" s="461">
        <v>0</v>
      </c>
      <c r="AF72" s="461">
        <v>0</v>
      </c>
      <c r="AG72" s="461">
        <v>0</v>
      </c>
      <c r="AH72" s="462"/>
      <c r="AI72" s="462">
        <f t="shared" si="46"/>
        <v>9</v>
      </c>
      <c r="AJ72" s="462">
        <f t="shared" si="47"/>
        <v>8</v>
      </c>
      <c r="AK72" s="462">
        <f t="shared" si="48"/>
        <v>6</v>
      </c>
      <c r="AL72" s="462">
        <f t="shared" si="27"/>
        <v>3</v>
      </c>
      <c r="AM72" s="462">
        <f t="shared" si="28"/>
        <v>3</v>
      </c>
      <c r="AN72" s="462">
        <f t="shared" si="29"/>
        <v>3</v>
      </c>
      <c r="AO72" s="462">
        <f t="shared" si="30"/>
        <v>3</v>
      </c>
      <c r="AP72" s="462">
        <f t="shared" si="31"/>
        <v>3</v>
      </c>
      <c r="AQ72" s="462">
        <f t="shared" si="32"/>
        <v>2</v>
      </c>
      <c r="AR72" s="462">
        <f t="shared" si="33"/>
        <v>3</v>
      </c>
      <c r="AS72" s="462">
        <f t="shared" si="34"/>
        <v>3</v>
      </c>
      <c r="AT72" s="462">
        <f t="shared" si="35"/>
        <v>0</v>
      </c>
      <c r="AU72" s="506">
        <f t="shared" si="36"/>
        <v>56.666666666666664</v>
      </c>
      <c r="AV72" s="506">
        <f t="shared" si="37"/>
        <v>85.18518518518519</v>
      </c>
      <c r="AW72" s="506">
        <f t="shared" si="38"/>
        <v>31.481481481481481</v>
      </c>
      <c r="AX72" s="506">
        <f t="shared" si="39"/>
        <v>33.333333333333329</v>
      </c>
      <c r="AY72" s="506">
        <f t="shared" si="40"/>
        <v>21.111111111111111</v>
      </c>
      <c r="AZ72" s="506">
        <f t="shared" si="41"/>
        <v>33.333333333333329</v>
      </c>
      <c r="BA72" s="506">
        <f t="shared" si="42"/>
        <v>4.0740740740740744</v>
      </c>
      <c r="BB72" s="506">
        <f t="shared" si="43"/>
        <v>18.518518518518519</v>
      </c>
      <c r="CM72" s="448" t="s">
        <v>401</v>
      </c>
      <c r="CN72" s="434"/>
      <c r="CO72" s="434"/>
      <c r="CP72" s="434"/>
      <c r="CQ72" s="434"/>
      <c r="CR72" s="436"/>
      <c r="CS72" s="448"/>
      <c r="CT72" s="434"/>
      <c r="CU72" s="434"/>
      <c r="CV72" s="434"/>
      <c r="CW72" s="434"/>
      <c r="CX72" s="434"/>
      <c r="CY72" s="436"/>
    </row>
    <row r="73" spans="1:103">
      <c r="A73" s="451">
        <f>'Trial Plans'!AI59</f>
        <v>4</v>
      </c>
      <c r="B73" s="451">
        <f>'Trial Plans'!AJ59</f>
        <v>4</v>
      </c>
      <c r="C73" s="451">
        <f>'Trial Plans'!AK59</f>
        <v>28</v>
      </c>
      <c r="D73" s="451">
        <f>'Trial Plans'!AL59</f>
        <v>58</v>
      </c>
      <c r="E73" s="462"/>
      <c r="F73" s="462"/>
      <c r="G73" s="505">
        <v>0</v>
      </c>
      <c r="H73" s="461">
        <v>0</v>
      </c>
      <c r="I73" s="461">
        <v>0</v>
      </c>
      <c r="J73" s="461">
        <v>0</v>
      </c>
      <c r="K73" s="461">
        <v>0</v>
      </c>
      <c r="L73" s="461">
        <v>0</v>
      </c>
      <c r="M73" s="461">
        <v>0</v>
      </c>
      <c r="N73" s="461">
        <v>0</v>
      </c>
      <c r="O73" s="461">
        <v>0</v>
      </c>
      <c r="P73" s="505">
        <v>0</v>
      </c>
      <c r="Q73" s="461">
        <v>0</v>
      </c>
      <c r="R73" s="461">
        <v>0</v>
      </c>
      <c r="S73" s="461">
        <v>0</v>
      </c>
      <c r="T73" s="461">
        <v>0</v>
      </c>
      <c r="U73" s="461">
        <v>0</v>
      </c>
      <c r="V73" s="461">
        <v>0</v>
      </c>
      <c r="W73" s="461">
        <v>0</v>
      </c>
      <c r="X73" s="461">
        <v>0</v>
      </c>
      <c r="Y73" s="505">
        <v>0</v>
      </c>
      <c r="Z73" s="461">
        <v>0</v>
      </c>
      <c r="AA73" s="461">
        <v>0</v>
      </c>
      <c r="AB73" s="461">
        <v>0</v>
      </c>
      <c r="AC73" s="461">
        <v>0</v>
      </c>
      <c r="AD73" s="461">
        <v>0</v>
      </c>
      <c r="AE73" s="461">
        <v>0</v>
      </c>
      <c r="AF73" s="461">
        <v>0</v>
      </c>
      <c r="AG73" s="461">
        <v>0</v>
      </c>
      <c r="AH73" s="462"/>
      <c r="AI73" s="462">
        <f t="shared" si="46"/>
        <v>0</v>
      </c>
      <c r="AJ73" s="462">
        <f t="shared" si="47"/>
        <v>0</v>
      </c>
      <c r="AK73" s="462">
        <f t="shared" si="48"/>
        <v>0</v>
      </c>
      <c r="AL73" s="462">
        <f t="shared" si="27"/>
        <v>0</v>
      </c>
      <c r="AM73" s="462">
        <f t="shared" si="28"/>
        <v>0</v>
      </c>
      <c r="AN73" s="462">
        <f t="shared" si="29"/>
        <v>0</v>
      </c>
      <c r="AO73" s="462">
        <f t="shared" si="30"/>
        <v>0</v>
      </c>
      <c r="AP73" s="462">
        <f t="shared" si="31"/>
        <v>0</v>
      </c>
      <c r="AQ73" s="462">
        <f t="shared" si="32"/>
        <v>0</v>
      </c>
      <c r="AR73" s="462">
        <f t="shared" si="33"/>
        <v>0</v>
      </c>
      <c r="AS73" s="462">
        <f t="shared" si="34"/>
        <v>0</v>
      </c>
      <c r="AT73" s="462">
        <f t="shared" si="35"/>
        <v>0</v>
      </c>
      <c r="AU73" s="506">
        <f t="shared" si="36"/>
        <v>0</v>
      </c>
      <c r="AV73" s="506">
        <f t="shared" si="37"/>
        <v>0</v>
      </c>
      <c r="AW73" s="506">
        <f t="shared" si="38"/>
        <v>0</v>
      </c>
      <c r="AX73" s="506">
        <f t="shared" si="39"/>
        <v>0</v>
      </c>
      <c r="AY73" s="506">
        <f t="shared" si="40"/>
        <v>0</v>
      </c>
      <c r="AZ73" s="506">
        <f t="shared" si="41"/>
        <v>0</v>
      </c>
      <c r="BA73" s="506">
        <f t="shared" si="42"/>
        <v>0</v>
      </c>
      <c r="BB73" s="506">
        <f t="shared" si="43"/>
        <v>0</v>
      </c>
      <c r="CM73" s="448" t="s">
        <v>382</v>
      </c>
      <c r="CN73" s="434"/>
      <c r="CO73" s="434"/>
      <c r="CP73" s="434"/>
      <c r="CQ73" s="434"/>
      <c r="CR73" s="436"/>
      <c r="CS73" s="448"/>
      <c r="CT73" s="434"/>
      <c r="CU73" s="434"/>
      <c r="CV73" s="434"/>
      <c r="CW73" s="434"/>
      <c r="CX73" s="434"/>
      <c r="CY73" s="436"/>
    </row>
    <row r="74" spans="1:103">
      <c r="A74" s="451" t="str">
        <f>'Trial Plans'!AI60</f>
        <v>x</v>
      </c>
      <c r="B74" s="451">
        <f>'Trial Plans'!AJ60</f>
        <v>4</v>
      </c>
      <c r="C74" s="451">
        <f>'Trial Plans'!AK60</f>
        <v>29</v>
      </c>
      <c r="D74" s="451">
        <f>'Trial Plans'!AL60</f>
        <v>59</v>
      </c>
      <c r="E74" s="462"/>
      <c r="F74" s="462"/>
      <c r="G74" s="505">
        <v>0</v>
      </c>
      <c r="H74" s="461">
        <v>0</v>
      </c>
      <c r="I74" s="461">
        <v>0</v>
      </c>
      <c r="J74" s="461">
        <v>0</v>
      </c>
      <c r="K74" s="461">
        <v>0</v>
      </c>
      <c r="L74" s="461">
        <v>0</v>
      </c>
      <c r="M74" s="461">
        <v>0</v>
      </c>
      <c r="N74" s="461">
        <v>0</v>
      </c>
      <c r="O74" s="461">
        <v>0</v>
      </c>
      <c r="P74" s="505">
        <v>0</v>
      </c>
      <c r="Q74" s="461">
        <v>0</v>
      </c>
      <c r="R74" s="461">
        <v>0</v>
      </c>
      <c r="S74" s="461">
        <v>0</v>
      </c>
      <c r="T74" s="461">
        <v>0</v>
      </c>
      <c r="U74" s="461">
        <v>0</v>
      </c>
      <c r="V74" s="461">
        <v>0</v>
      </c>
      <c r="W74" s="461">
        <v>0</v>
      </c>
      <c r="X74" s="461">
        <v>0</v>
      </c>
      <c r="Y74" s="505">
        <v>0</v>
      </c>
      <c r="Z74" s="461">
        <v>0</v>
      </c>
      <c r="AA74" s="461">
        <v>0</v>
      </c>
      <c r="AB74" s="461">
        <v>0</v>
      </c>
      <c r="AC74" s="461">
        <v>0</v>
      </c>
      <c r="AD74" s="461">
        <v>0</v>
      </c>
      <c r="AE74" s="461">
        <v>0</v>
      </c>
      <c r="AF74" s="461">
        <v>0</v>
      </c>
      <c r="AG74" s="461">
        <v>0</v>
      </c>
      <c r="AH74" s="462"/>
      <c r="AI74" s="462">
        <f t="shared" si="46"/>
        <v>0</v>
      </c>
      <c r="AJ74" s="462">
        <f t="shared" si="47"/>
        <v>0</v>
      </c>
      <c r="AK74" s="462">
        <f t="shared" si="48"/>
        <v>0</v>
      </c>
      <c r="AL74" s="462">
        <f t="shared" si="27"/>
        <v>0</v>
      </c>
      <c r="AM74" s="462">
        <f t="shared" si="28"/>
        <v>0</v>
      </c>
      <c r="AN74" s="462">
        <f t="shared" si="29"/>
        <v>0</v>
      </c>
      <c r="AO74" s="462">
        <f t="shared" si="30"/>
        <v>0</v>
      </c>
      <c r="AP74" s="462">
        <f t="shared" si="31"/>
        <v>0</v>
      </c>
      <c r="AQ74" s="462">
        <f t="shared" si="32"/>
        <v>0</v>
      </c>
      <c r="AR74" s="462">
        <f t="shared" si="33"/>
        <v>0</v>
      </c>
      <c r="AS74" s="462">
        <f t="shared" si="34"/>
        <v>0</v>
      </c>
      <c r="AT74" s="462">
        <f t="shared" si="35"/>
        <v>0</v>
      </c>
      <c r="AU74" s="506">
        <f t="shared" si="36"/>
        <v>0</v>
      </c>
      <c r="AV74" s="506">
        <f t="shared" si="37"/>
        <v>0</v>
      </c>
      <c r="AW74" s="506">
        <f t="shared" si="38"/>
        <v>0</v>
      </c>
      <c r="AX74" s="506">
        <f t="shared" si="39"/>
        <v>0</v>
      </c>
      <c r="AY74" s="506">
        <f t="shared" si="40"/>
        <v>0</v>
      </c>
      <c r="AZ74" s="506">
        <f t="shared" si="41"/>
        <v>0</v>
      </c>
      <c r="BA74" s="506">
        <f t="shared" si="42"/>
        <v>0</v>
      </c>
      <c r="BB74" s="506">
        <f t="shared" si="43"/>
        <v>0</v>
      </c>
      <c r="CM74" s="448" t="s">
        <v>402</v>
      </c>
      <c r="CN74" s="434"/>
      <c r="CO74" s="434"/>
      <c r="CP74" s="434"/>
      <c r="CQ74" s="434"/>
      <c r="CR74" s="436"/>
      <c r="CS74" s="448"/>
      <c r="CT74" s="434"/>
      <c r="CU74" s="434"/>
      <c r="CV74" s="434"/>
      <c r="CW74" s="434"/>
      <c r="CX74" s="434"/>
      <c r="CY74" s="436"/>
    </row>
    <row r="75" spans="1:103">
      <c r="A75" s="451">
        <f>'Trial Plans'!AI61</f>
        <v>6</v>
      </c>
      <c r="B75" s="451">
        <f>'Trial Plans'!AJ61</f>
        <v>4</v>
      </c>
      <c r="C75" s="451">
        <f>'Trial Plans'!AK61</f>
        <v>30</v>
      </c>
      <c r="D75" s="451">
        <f>'Trial Plans'!AL61</f>
        <v>60</v>
      </c>
      <c r="E75" s="462"/>
      <c r="F75" s="462"/>
      <c r="G75" s="505">
        <v>1</v>
      </c>
      <c r="H75" s="461">
        <v>0</v>
      </c>
      <c r="I75" s="461">
        <v>0</v>
      </c>
      <c r="J75" s="461">
        <v>0</v>
      </c>
      <c r="K75" s="461">
        <v>0</v>
      </c>
      <c r="L75" s="461">
        <v>0</v>
      </c>
      <c r="M75" s="461">
        <v>0</v>
      </c>
      <c r="N75" s="461">
        <v>0</v>
      </c>
      <c r="O75" s="461">
        <v>0</v>
      </c>
      <c r="P75" s="505">
        <v>2</v>
      </c>
      <c r="Q75" s="461">
        <v>0</v>
      </c>
      <c r="R75" s="461">
        <v>0</v>
      </c>
      <c r="S75" s="461">
        <v>50</v>
      </c>
      <c r="T75" s="461">
        <v>10</v>
      </c>
      <c r="U75" s="461">
        <v>0</v>
      </c>
      <c r="V75" s="461">
        <v>0</v>
      </c>
      <c r="W75" s="461">
        <v>0</v>
      </c>
      <c r="X75" s="461">
        <v>0</v>
      </c>
      <c r="Y75" s="505">
        <v>10</v>
      </c>
      <c r="Z75" s="461">
        <v>2</v>
      </c>
      <c r="AA75" s="461">
        <v>0</v>
      </c>
      <c r="AB75" s="461">
        <v>0</v>
      </c>
      <c r="AC75" s="461">
        <v>0</v>
      </c>
      <c r="AD75" s="461">
        <v>0</v>
      </c>
      <c r="AE75" s="461">
        <v>20</v>
      </c>
      <c r="AF75" s="461">
        <v>0</v>
      </c>
      <c r="AG75" s="461">
        <v>0</v>
      </c>
      <c r="AH75" s="462"/>
      <c r="AI75" s="462">
        <f t="shared" si="46"/>
        <v>1</v>
      </c>
      <c r="AJ75" s="462">
        <f t="shared" si="47"/>
        <v>3</v>
      </c>
      <c r="AK75" s="462">
        <f t="shared" si="48"/>
        <v>3</v>
      </c>
      <c r="AL75" s="462">
        <f t="shared" si="27"/>
        <v>1</v>
      </c>
      <c r="AM75" s="462">
        <f t="shared" si="28"/>
        <v>0</v>
      </c>
      <c r="AN75" s="462">
        <f t="shared" si="29"/>
        <v>0</v>
      </c>
      <c r="AO75" s="462">
        <f t="shared" si="30"/>
        <v>1</v>
      </c>
      <c r="AP75" s="462">
        <f t="shared" si="31"/>
        <v>2</v>
      </c>
      <c r="AQ75" s="462">
        <f t="shared" si="32"/>
        <v>0</v>
      </c>
      <c r="AR75" s="462">
        <f t="shared" si="33"/>
        <v>2</v>
      </c>
      <c r="AS75" s="462">
        <f t="shared" si="34"/>
        <v>0</v>
      </c>
      <c r="AT75" s="462">
        <f t="shared" si="35"/>
        <v>1</v>
      </c>
      <c r="AU75" s="506">
        <f t="shared" si="36"/>
        <v>3.5185185185185186</v>
      </c>
      <c r="AV75" s="506">
        <f t="shared" si="37"/>
        <v>25.925925925925924</v>
      </c>
      <c r="AW75" s="506">
        <f t="shared" si="38"/>
        <v>0.55555555555555558</v>
      </c>
      <c r="AX75" s="506">
        <f t="shared" si="39"/>
        <v>14.814814814814813</v>
      </c>
      <c r="AY75" s="506">
        <f t="shared" si="40"/>
        <v>2.2222222222222223</v>
      </c>
      <c r="AZ75" s="506">
        <f t="shared" si="41"/>
        <v>7.4074074074074066</v>
      </c>
      <c r="BA75" s="506">
        <f t="shared" si="42"/>
        <v>0.7407407407407407</v>
      </c>
      <c r="BB75" s="506">
        <f t="shared" si="43"/>
        <v>3.7037037037037033</v>
      </c>
      <c r="CM75" s="448" t="s">
        <v>403</v>
      </c>
      <c r="CN75" s="434"/>
      <c r="CO75" s="434"/>
      <c r="CP75" s="434"/>
      <c r="CQ75" s="434"/>
      <c r="CR75" s="436"/>
      <c r="CS75" s="448"/>
      <c r="CT75" s="434"/>
      <c r="CU75" s="434"/>
      <c r="CV75" s="434"/>
      <c r="CW75" s="434"/>
      <c r="CX75" s="434"/>
      <c r="CY75" s="436"/>
    </row>
    <row r="76" spans="1:103" ht="15.75" thickBot="1">
      <c r="A76" s="451"/>
      <c r="B76" s="451"/>
      <c r="C76" s="451"/>
      <c r="D76" s="451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2"/>
      <c r="P76" s="462"/>
      <c r="Q76" s="462"/>
      <c r="R76" s="462"/>
      <c r="S76" s="462"/>
      <c r="T76" s="462"/>
      <c r="U76" s="462"/>
      <c r="V76" s="462"/>
      <c r="W76" s="462"/>
      <c r="X76" s="462"/>
      <c r="Y76" s="462"/>
      <c r="Z76" s="462"/>
      <c r="AA76" s="462"/>
      <c r="AB76" s="462"/>
      <c r="AC76" s="462"/>
      <c r="AD76" s="462"/>
      <c r="AE76" s="462"/>
      <c r="AF76" s="462"/>
      <c r="AG76" s="462"/>
      <c r="AH76" s="462"/>
      <c r="CM76" s="449"/>
      <c r="CN76" s="438"/>
      <c r="CO76" s="438"/>
      <c r="CP76" s="438"/>
      <c r="CQ76" s="438"/>
      <c r="CR76" s="441"/>
      <c r="CS76" s="449"/>
      <c r="CT76" s="438"/>
      <c r="CU76" s="438"/>
      <c r="CV76" s="438"/>
      <c r="CW76" s="438"/>
      <c r="CX76" s="438"/>
      <c r="CY76" s="441"/>
    </row>
    <row r="77" spans="1:103">
      <c r="A77" s="451"/>
      <c r="B77" s="451"/>
      <c r="C77" s="451"/>
      <c r="D77" s="451"/>
      <c r="E77" s="462"/>
      <c r="F77" s="462"/>
      <c r="G77" s="462"/>
      <c r="H77" s="462"/>
      <c r="I77" s="462"/>
      <c r="J77" s="462"/>
      <c r="K77" s="462"/>
      <c r="L77" s="462"/>
      <c r="M77" s="462"/>
      <c r="N77" s="462"/>
      <c r="O77" s="462"/>
      <c r="P77" s="462"/>
      <c r="Q77" s="462"/>
      <c r="R77" s="462"/>
      <c r="S77" s="462"/>
      <c r="T77" s="462"/>
      <c r="U77" s="462"/>
      <c r="V77" s="462"/>
      <c r="W77" s="462"/>
      <c r="X77" s="462"/>
      <c r="Y77" s="462"/>
      <c r="Z77" s="462"/>
      <c r="AA77" s="462"/>
      <c r="AB77" s="462"/>
      <c r="AC77" s="462"/>
      <c r="AD77" s="462"/>
      <c r="AE77" s="462"/>
      <c r="AF77" s="462"/>
      <c r="AG77" s="462"/>
      <c r="AH77" s="462"/>
      <c r="CM77" s="446" t="s">
        <v>404</v>
      </c>
      <c r="CN77" s="435"/>
      <c r="CO77" s="435"/>
      <c r="CP77" s="435"/>
      <c r="CQ77" s="435"/>
      <c r="CR77" s="447"/>
      <c r="CS77" s="446" t="s">
        <v>448</v>
      </c>
      <c r="CT77" s="435"/>
      <c r="CU77" s="435"/>
      <c r="CV77" s="435"/>
      <c r="CW77" s="435"/>
      <c r="CX77" s="435"/>
      <c r="CY77" s="447"/>
    </row>
    <row r="78" spans="1:103">
      <c r="A78" s="451"/>
      <c r="B78" s="451"/>
      <c r="C78" s="451"/>
      <c r="D78" s="451"/>
      <c r="E78" s="462"/>
      <c r="F78" s="462"/>
      <c r="G78" s="462"/>
      <c r="H78" s="462"/>
      <c r="I78" s="462"/>
      <c r="J78" s="462"/>
      <c r="K78" s="462"/>
      <c r="L78" s="462"/>
      <c r="M78" s="462"/>
      <c r="N78" s="462"/>
      <c r="O78" s="462"/>
      <c r="P78" s="462"/>
      <c r="Q78" s="462"/>
      <c r="R78" s="462"/>
      <c r="S78" s="462"/>
      <c r="T78" s="462"/>
      <c r="U78" s="462"/>
      <c r="V78" s="462"/>
      <c r="W78" s="462"/>
      <c r="X78" s="462"/>
      <c r="Y78" s="462"/>
      <c r="Z78" s="462"/>
      <c r="AA78" s="462"/>
      <c r="AB78" s="462"/>
      <c r="AC78" s="462"/>
      <c r="AD78" s="462"/>
      <c r="AE78" s="462"/>
      <c r="AF78" s="462"/>
      <c r="AG78" s="462"/>
      <c r="AH78" s="462"/>
      <c r="CM78" s="587" t="s">
        <v>327</v>
      </c>
      <c r="CN78" s="434"/>
      <c r="CO78" s="434"/>
      <c r="CP78" s="434"/>
      <c r="CQ78" s="434"/>
      <c r="CR78" s="436"/>
      <c r="CS78" s="587" t="s">
        <v>327</v>
      </c>
      <c r="CT78" s="434"/>
      <c r="CU78" s="434"/>
      <c r="CV78" s="434"/>
      <c r="CW78" s="434"/>
      <c r="CX78" s="434"/>
      <c r="CY78" s="436"/>
    </row>
    <row r="79" spans="1:103">
      <c r="A79" s="451"/>
      <c r="B79" s="451"/>
      <c r="C79" s="451"/>
      <c r="D79" s="451"/>
      <c r="E79" s="462"/>
      <c r="F79" s="462"/>
      <c r="G79" s="462"/>
      <c r="H79" s="462"/>
      <c r="I79" s="462"/>
      <c r="J79" s="462"/>
      <c r="K79" s="462"/>
      <c r="L79" s="462"/>
      <c r="M79" s="462"/>
      <c r="N79" s="462"/>
      <c r="O79" s="462"/>
      <c r="P79" s="462"/>
      <c r="Q79" s="462"/>
      <c r="R79" s="462"/>
      <c r="S79" s="462"/>
      <c r="T79" s="462"/>
      <c r="U79" s="462"/>
      <c r="V79" s="462"/>
      <c r="W79" s="462"/>
      <c r="X79" s="462"/>
      <c r="Y79" s="462"/>
      <c r="Z79" s="462"/>
      <c r="AA79" s="462"/>
      <c r="AB79" s="462"/>
      <c r="AC79" s="462"/>
      <c r="AD79" s="462"/>
      <c r="AE79" s="462"/>
      <c r="AF79" s="462"/>
      <c r="AG79" s="462"/>
      <c r="AH79" s="462"/>
      <c r="CM79" s="448" t="s">
        <v>386</v>
      </c>
      <c r="CN79" s="434"/>
      <c r="CO79" s="434"/>
      <c r="CP79" s="434"/>
      <c r="CQ79" s="434"/>
      <c r="CR79" s="436"/>
      <c r="CS79" s="448" t="s">
        <v>244</v>
      </c>
      <c r="CT79" s="434" t="s">
        <v>540</v>
      </c>
      <c r="CU79" s="434" t="s">
        <v>541</v>
      </c>
      <c r="CV79" s="434" t="s">
        <v>542</v>
      </c>
      <c r="CW79" s="434"/>
      <c r="CX79" s="434"/>
      <c r="CY79" s="436"/>
    </row>
    <row r="80" spans="1:103" ht="16.5" thickBot="1">
      <c r="A80" s="451"/>
      <c r="B80" s="451"/>
      <c r="C80" s="451"/>
      <c r="D80" s="451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  <c r="R80" s="462"/>
      <c r="S80" s="462"/>
      <c r="T80" s="462"/>
      <c r="U80" s="462"/>
      <c r="V80" s="462"/>
      <c r="W80" s="462"/>
      <c r="X80" s="462"/>
      <c r="Y80" s="462"/>
      <c r="Z80" s="462"/>
      <c r="AA80" s="462"/>
      <c r="AB80" s="462"/>
      <c r="AC80" s="462"/>
      <c r="AD80" s="462"/>
      <c r="AE80" s="462"/>
      <c r="AF80" s="462"/>
      <c r="AG80" s="462"/>
      <c r="AH80" s="462"/>
      <c r="AI80" s="451" t="s">
        <v>244</v>
      </c>
      <c r="AJ80" s="451" t="s">
        <v>243</v>
      </c>
      <c r="AK80" s="575" t="s">
        <v>285</v>
      </c>
      <c r="AL80" s="576" t="s">
        <v>286</v>
      </c>
      <c r="AM80" s="577" t="s">
        <v>323</v>
      </c>
      <c r="AN80" s="577" t="s">
        <v>324</v>
      </c>
      <c r="AO80" s="576" t="s">
        <v>325</v>
      </c>
      <c r="AP80" s="576" t="s">
        <v>326</v>
      </c>
      <c r="AQ80" s="576" t="s">
        <v>330</v>
      </c>
      <c r="AR80" s="578" t="s">
        <v>331</v>
      </c>
      <c r="CM80" s="448" t="s">
        <v>405</v>
      </c>
      <c r="CN80" s="434"/>
      <c r="CO80" s="434"/>
      <c r="CP80" s="434"/>
      <c r="CQ80" s="434"/>
      <c r="CR80" s="436"/>
      <c r="CS80" s="448">
        <v>1</v>
      </c>
      <c r="CT80" s="434">
        <v>28.5</v>
      </c>
      <c r="CU80" s="434" t="s">
        <v>543</v>
      </c>
      <c r="CV80" s="590">
        <f>CT80</f>
        <v>28.5</v>
      </c>
      <c r="CW80" s="434" t="str">
        <f>LOWER(CU80)</f>
        <v>a</v>
      </c>
      <c r="CX80" s="434"/>
      <c r="CY80" s="436"/>
    </row>
    <row r="81" spans="1:103">
      <c r="A81" s="451"/>
      <c r="B81" s="451"/>
      <c r="C81" s="451"/>
      <c r="D81" s="451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2"/>
      <c r="P81" s="462"/>
      <c r="Q81" s="462"/>
      <c r="R81" s="462"/>
      <c r="S81" s="462"/>
      <c r="T81" s="462"/>
      <c r="U81" s="462"/>
      <c r="V81" s="462"/>
      <c r="W81" s="462"/>
      <c r="X81" s="462"/>
      <c r="Y81" s="462"/>
      <c r="Z81" s="462"/>
      <c r="AA81" s="462"/>
      <c r="AB81" s="462"/>
      <c r="AC81" s="462"/>
      <c r="AD81" s="462"/>
      <c r="AE81" s="462"/>
      <c r="AF81" s="462"/>
      <c r="AG81" s="462"/>
      <c r="AH81" s="462"/>
      <c r="AI81" s="462">
        <v>1</v>
      </c>
      <c r="AJ81" s="462">
        <v>1</v>
      </c>
      <c r="CM81" s="448" t="s">
        <v>406</v>
      </c>
      <c r="CN81" s="434"/>
      <c r="CO81" s="434"/>
      <c r="CP81" s="434"/>
      <c r="CQ81" s="434"/>
      <c r="CR81" s="436"/>
      <c r="CS81" s="448">
        <v>2</v>
      </c>
      <c r="CT81" s="434">
        <v>21</v>
      </c>
      <c r="CU81" s="434" t="s">
        <v>544</v>
      </c>
      <c r="CV81" s="590">
        <f t="shared" ref="CV81:CV85" si="51">CT81</f>
        <v>21</v>
      </c>
      <c r="CW81" s="434" t="str">
        <f t="shared" ref="CW81:CW85" si="52">LOWER(CU81)</f>
        <v>b</v>
      </c>
      <c r="CX81" s="434"/>
      <c r="CY81" s="436"/>
    </row>
    <row r="82" spans="1:103">
      <c r="A82" s="451"/>
      <c r="B82" s="451"/>
      <c r="C82" s="451"/>
      <c r="D82" s="451"/>
      <c r="E82" s="462"/>
      <c r="F82" s="462"/>
      <c r="G82" s="462"/>
      <c r="H82" s="462"/>
      <c r="I82" s="462"/>
      <c r="J82" s="462"/>
      <c r="K82" s="462"/>
      <c r="L82" s="462"/>
      <c r="M82" s="462"/>
      <c r="N82" s="462"/>
      <c r="O82" s="462"/>
      <c r="P82" s="462"/>
      <c r="Q82" s="462"/>
      <c r="R82" s="462"/>
      <c r="S82" s="462"/>
      <c r="T82" s="462"/>
      <c r="U82" s="462"/>
      <c r="V82" s="462"/>
      <c r="W82" s="462"/>
      <c r="X82" s="462"/>
      <c r="Y82" s="462"/>
      <c r="Z82" s="462"/>
      <c r="AA82" s="462"/>
      <c r="AB82" s="462"/>
      <c r="AC82" s="462"/>
      <c r="AD82" s="462"/>
      <c r="AE82" s="462"/>
      <c r="AF82" s="462"/>
      <c r="AG82" s="462"/>
      <c r="AH82" s="462"/>
      <c r="AI82" s="462">
        <v>1</v>
      </c>
      <c r="AJ82" s="462">
        <v>2</v>
      </c>
      <c r="CM82" s="448" t="s">
        <v>407</v>
      </c>
      <c r="CN82" s="434"/>
      <c r="CO82" s="434"/>
      <c r="CP82" s="434"/>
      <c r="CQ82" s="434"/>
      <c r="CR82" s="436"/>
      <c r="CS82" s="448">
        <v>3</v>
      </c>
      <c r="CT82" s="434">
        <v>0</v>
      </c>
      <c r="CU82" s="434" t="s">
        <v>546</v>
      </c>
      <c r="CV82" s="590">
        <f t="shared" si="51"/>
        <v>0</v>
      </c>
      <c r="CW82" s="434" t="str">
        <f t="shared" si="52"/>
        <v>c</v>
      </c>
      <c r="CX82" s="434"/>
      <c r="CY82" s="436"/>
    </row>
    <row r="83" spans="1:103">
      <c r="A83" s="451"/>
      <c r="B83" s="451"/>
      <c r="C83" s="451"/>
      <c r="D83" s="451"/>
      <c r="E83" s="462"/>
      <c r="F83" s="462"/>
      <c r="G83" s="462"/>
      <c r="H83" s="462"/>
      <c r="I83" s="462"/>
      <c r="J83" s="462"/>
      <c r="K83" s="462"/>
      <c r="L83" s="462"/>
      <c r="M83" s="462"/>
      <c r="N83" s="462"/>
      <c r="O83" s="462"/>
      <c r="P83" s="462"/>
      <c r="Q83" s="462"/>
      <c r="R83" s="462"/>
      <c r="S83" s="462"/>
      <c r="T83" s="462"/>
      <c r="U83" s="462"/>
      <c r="V83" s="462"/>
      <c r="W83" s="462"/>
      <c r="X83" s="462"/>
      <c r="Y83" s="462"/>
      <c r="Z83" s="462"/>
      <c r="AA83" s="462"/>
      <c r="AB83" s="462"/>
      <c r="AC83" s="462"/>
      <c r="AD83" s="462"/>
      <c r="AE83" s="462"/>
      <c r="AF83" s="462"/>
      <c r="AG83" s="462"/>
      <c r="AH83" s="462"/>
      <c r="AI83" s="462">
        <v>1</v>
      </c>
      <c r="AJ83" s="462">
        <v>3</v>
      </c>
      <c r="CM83" s="448" t="s">
        <v>408</v>
      </c>
      <c r="CN83" s="434"/>
      <c r="CO83" s="434"/>
      <c r="CP83" s="434"/>
      <c r="CQ83" s="434"/>
      <c r="CR83" s="436"/>
      <c r="CS83" s="448">
        <v>4</v>
      </c>
      <c r="CT83" s="434">
        <v>0</v>
      </c>
      <c r="CU83" s="434" t="s">
        <v>546</v>
      </c>
      <c r="CV83" s="590">
        <f t="shared" si="51"/>
        <v>0</v>
      </c>
      <c r="CW83" s="434" t="str">
        <f t="shared" si="52"/>
        <v>c</v>
      </c>
      <c r="CX83" s="434"/>
      <c r="CY83" s="436"/>
    </row>
    <row r="84" spans="1:103">
      <c r="A84" s="451"/>
      <c r="B84" s="451"/>
      <c r="C84" s="451"/>
      <c r="D84" s="451"/>
      <c r="E84" s="462"/>
      <c r="F84" s="462"/>
      <c r="G84" s="462"/>
      <c r="H84" s="462"/>
      <c r="I84" s="462"/>
      <c r="J84" s="462"/>
      <c r="K84" s="462"/>
      <c r="L84" s="462"/>
      <c r="M84" s="462"/>
      <c r="N84" s="462"/>
      <c r="O84" s="462"/>
      <c r="P84" s="462"/>
      <c r="Q84" s="462"/>
      <c r="R84" s="462"/>
      <c r="S84" s="462"/>
      <c r="T84" s="462"/>
      <c r="U84" s="462"/>
      <c r="V84" s="462"/>
      <c r="W84" s="462"/>
      <c r="X84" s="462"/>
      <c r="Y84" s="462"/>
      <c r="Z84" s="462"/>
      <c r="AA84" s="462"/>
      <c r="AB84" s="462"/>
      <c r="AC84" s="462"/>
      <c r="AD84" s="462"/>
      <c r="AE84" s="462"/>
      <c r="AF84" s="462"/>
      <c r="AG84" s="462"/>
      <c r="AH84" s="462"/>
      <c r="AI84" s="462">
        <v>1</v>
      </c>
      <c r="AJ84" s="462">
        <v>4</v>
      </c>
      <c r="CM84" s="448"/>
      <c r="CN84" s="434"/>
      <c r="CO84" s="434"/>
      <c r="CP84" s="434"/>
      <c r="CQ84" s="434"/>
      <c r="CR84" s="436"/>
      <c r="CS84" s="448">
        <v>5</v>
      </c>
      <c r="CT84" s="434">
        <v>0</v>
      </c>
      <c r="CU84" s="434" t="s">
        <v>546</v>
      </c>
      <c r="CV84" s="590">
        <f t="shared" si="51"/>
        <v>0</v>
      </c>
      <c r="CW84" s="434" t="str">
        <f t="shared" si="52"/>
        <v>c</v>
      </c>
      <c r="CX84" s="434"/>
      <c r="CY84" s="436"/>
    </row>
    <row r="85" spans="1:103">
      <c r="A85" s="451"/>
      <c r="B85" s="451"/>
      <c r="C85" s="451"/>
      <c r="D85" s="451"/>
      <c r="E85" s="462"/>
      <c r="F85" s="462"/>
      <c r="G85" s="462"/>
      <c r="H85" s="462"/>
      <c r="I85" s="462"/>
      <c r="J85" s="462"/>
      <c r="K85" s="462"/>
      <c r="L85" s="462"/>
      <c r="M85" s="462"/>
      <c r="N85" s="462"/>
      <c r="O85" s="462"/>
      <c r="P85" s="462"/>
      <c r="Q85" s="462"/>
      <c r="R85" s="462"/>
      <c r="S85" s="462"/>
      <c r="T85" s="462"/>
      <c r="U85" s="462"/>
      <c r="V85" s="462"/>
      <c r="W85" s="462"/>
      <c r="X85" s="462"/>
      <c r="Y85" s="462"/>
      <c r="Z85" s="462"/>
      <c r="AA85" s="462"/>
      <c r="AB85" s="462"/>
      <c r="AC85" s="462"/>
      <c r="AD85" s="462"/>
      <c r="AE85" s="462"/>
      <c r="AF85" s="462"/>
      <c r="AG85" s="462"/>
      <c r="AH85" s="462"/>
      <c r="AI85" s="462">
        <v>2</v>
      </c>
      <c r="AJ85" s="462">
        <v>1</v>
      </c>
      <c r="CM85" s="448" t="s">
        <v>409</v>
      </c>
      <c r="CN85" s="434"/>
      <c r="CO85" s="434"/>
      <c r="CP85" s="434"/>
      <c r="CQ85" s="434"/>
      <c r="CR85" s="436"/>
      <c r="CS85" s="448">
        <v>6</v>
      </c>
      <c r="CT85" s="434">
        <v>2.25</v>
      </c>
      <c r="CU85" s="434" t="s">
        <v>546</v>
      </c>
      <c r="CV85" s="590">
        <f t="shared" si="51"/>
        <v>2.25</v>
      </c>
      <c r="CW85" s="434" t="str">
        <f t="shared" si="52"/>
        <v>c</v>
      </c>
      <c r="CX85" s="434"/>
      <c r="CY85" s="436"/>
    </row>
    <row r="86" spans="1:103">
      <c r="A86" s="451"/>
      <c r="B86" s="451"/>
      <c r="C86" s="451"/>
      <c r="D86" s="451"/>
      <c r="E86" s="462"/>
      <c r="F86" s="462"/>
      <c r="G86" s="462"/>
      <c r="H86" s="462"/>
      <c r="I86" s="462"/>
      <c r="J86" s="462"/>
      <c r="K86" s="462"/>
      <c r="L86" s="462"/>
      <c r="M86" s="462"/>
      <c r="N86" s="462"/>
      <c r="O86" s="462"/>
      <c r="P86" s="462"/>
      <c r="Q86" s="462"/>
      <c r="R86" s="462"/>
      <c r="S86" s="462"/>
      <c r="T86" s="462"/>
      <c r="U86" s="462"/>
      <c r="V86" s="462"/>
      <c r="W86" s="462"/>
      <c r="X86" s="462"/>
      <c r="Y86" s="462"/>
      <c r="Z86" s="462"/>
      <c r="AA86" s="462"/>
      <c r="AB86" s="462"/>
      <c r="AC86" s="462"/>
      <c r="AD86" s="462"/>
      <c r="AE86" s="462"/>
      <c r="AF86" s="462"/>
      <c r="AG86" s="462"/>
      <c r="AH86" s="462"/>
      <c r="AI86" s="462">
        <v>2</v>
      </c>
      <c r="AJ86" s="462">
        <v>2</v>
      </c>
      <c r="CM86" s="448"/>
      <c r="CN86" s="434"/>
      <c r="CO86" s="434"/>
      <c r="CP86" s="434"/>
      <c r="CQ86" s="434"/>
      <c r="CR86" s="436"/>
      <c r="CS86" s="448"/>
      <c r="CT86" s="434"/>
      <c r="CU86" s="594" t="s">
        <v>548</v>
      </c>
      <c r="CV86" s="542" t="s">
        <v>536</v>
      </c>
      <c r="CW86" s="434"/>
      <c r="CX86" s="434"/>
      <c r="CY86" s="436"/>
    </row>
    <row r="87" spans="1:103">
      <c r="A87" s="451"/>
      <c r="B87" s="451"/>
      <c r="C87" s="451"/>
      <c r="D87" s="451"/>
      <c r="E87" s="462"/>
      <c r="F87" s="462"/>
      <c r="G87" s="462"/>
      <c r="H87" s="462"/>
      <c r="I87" s="462"/>
      <c r="J87" s="462"/>
      <c r="K87" s="462"/>
      <c r="L87" s="462"/>
      <c r="M87" s="462"/>
      <c r="N87" s="462"/>
      <c r="O87" s="462"/>
      <c r="P87" s="462"/>
      <c r="Q87" s="462"/>
      <c r="R87" s="462"/>
      <c r="S87" s="462"/>
      <c r="T87" s="462"/>
      <c r="U87" s="462"/>
      <c r="V87" s="462"/>
      <c r="W87" s="462"/>
      <c r="X87" s="462"/>
      <c r="Y87" s="462"/>
      <c r="Z87" s="462"/>
      <c r="AA87" s="462"/>
      <c r="AB87" s="462"/>
      <c r="AC87" s="462"/>
      <c r="AD87" s="462"/>
      <c r="AE87" s="462"/>
      <c r="AF87" s="462"/>
      <c r="AG87" s="462"/>
      <c r="AH87" s="462"/>
      <c r="AI87" s="462">
        <v>2</v>
      </c>
      <c r="AJ87" s="462">
        <v>3</v>
      </c>
      <c r="CM87" s="448" t="s">
        <v>369</v>
      </c>
      <c r="CN87" s="434"/>
      <c r="CO87" s="434"/>
      <c r="CP87" s="434"/>
      <c r="CQ87" s="434"/>
      <c r="CR87" s="436"/>
      <c r="CU87" s="594" t="s">
        <v>549</v>
      </c>
      <c r="CV87" s="583">
        <v>7</v>
      </c>
    </row>
    <row r="88" spans="1:103">
      <c r="A88" s="451"/>
      <c r="B88" s="451"/>
      <c r="C88" s="451"/>
      <c r="D88" s="451"/>
      <c r="E88" s="462"/>
      <c r="F88" s="462"/>
      <c r="G88" s="462"/>
      <c r="H88" s="462"/>
      <c r="I88" s="462"/>
      <c r="J88" s="462"/>
      <c r="K88" s="462"/>
      <c r="L88" s="462"/>
      <c r="M88" s="462"/>
      <c r="N88" s="462"/>
      <c r="O88" s="462"/>
      <c r="P88" s="462"/>
      <c r="Q88" s="462"/>
      <c r="R88" s="462"/>
      <c r="S88" s="462"/>
      <c r="T88" s="462"/>
      <c r="U88" s="462"/>
      <c r="V88" s="462"/>
      <c r="W88" s="462"/>
      <c r="X88" s="462"/>
      <c r="Y88" s="462"/>
      <c r="Z88" s="462"/>
      <c r="AA88" s="462"/>
      <c r="AB88" s="462"/>
      <c r="AC88" s="462"/>
      <c r="AD88" s="462"/>
      <c r="AE88" s="462"/>
      <c r="AF88" s="462"/>
      <c r="AG88" s="462"/>
      <c r="AH88" s="462"/>
      <c r="AI88" s="462">
        <v>2</v>
      </c>
      <c r="AJ88" s="462">
        <v>4</v>
      </c>
      <c r="CM88" s="448" t="s">
        <v>370</v>
      </c>
      <c r="CN88" s="434"/>
      <c r="CO88" s="434"/>
      <c r="CP88" s="434"/>
      <c r="CQ88" s="434"/>
      <c r="CR88" s="436"/>
    </row>
    <row r="89" spans="1:103">
      <c r="A89" s="451"/>
      <c r="B89" s="451"/>
      <c r="C89" s="451"/>
      <c r="D89" s="451"/>
      <c r="E89" s="462"/>
      <c r="F89" s="462"/>
      <c r="G89" s="462"/>
      <c r="H89" s="462"/>
      <c r="I89" s="462"/>
      <c r="J89" s="462"/>
      <c r="K89" s="462"/>
      <c r="L89" s="462"/>
      <c r="M89" s="462"/>
      <c r="N89" s="462"/>
      <c r="O89" s="462"/>
      <c r="P89" s="462"/>
      <c r="Q89" s="462"/>
      <c r="R89" s="462"/>
      <c r="S89" s="462"/>
      <c r="T89" s="462"/>
      <c r="U89" s="462"/>
      <c r="V89" s="462"/>
      <c r="W89" s="462"/>
      <c r="X89" s="462"/>
      <c r="Y89" s="462"/>
      <c r="Z89" s="462"/>
      <c r="AA89" s="462"/>
      <c r="AB89" s="462"/>
      <c r="AC89" s="462"/>
      <c r="AD89" s="462"/>
      <c r="AE89" s="462"/>
      <c r="AF89" s="462"/>
      <c r="AG89" s="462"/>
      <c r="AH89" s="462"/>
      <c r="AI89" s="462">
        <v>3</v>
      </c>
      <c r="AJ89" s="462">
        <v>1</v>
      </c>
      <c r="CM89" s="448" t="s">
        <v>410</v>
      </c>
      <c r="CN89" s="434"/>
      <c r="CO89" s="434"/>
      <c r="CP89" s="434"/>
      <c r="CQ89" s="434"/>
      <c r="CR89" s="436"/>
    </row>
    <row r="90" spans="1:103">
      <c r="A90" s="451"/>
      <c r="B90" s="451"/>
      <c r="C90" s="451"/>
      <c r="D90" s="451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2"/>
      <c r="P90" s="462"/>
      <c r="Q90" s="462"/>
      <c r="R90" s="462"/>
      <c r="S90" s="462"/>
      <c r="T90" s="462"/>
      <c r="U90" s="462"/>
      <c r="V90" s="462"/>
      <c r="W90" s="462"/>
      <c r="X90" s="462"/>
      <c r="Y90" s="462"/>
      <c r="Z90" s="462"/>
      <c r="AA90" s="462"/>
      <c r="AB90" s="462"/>
      <c r="AC90" s="462"/>
      <c r="AD90" s="462"/>
      <c r="AE90" s="462"/>
      <c r="AF90" s="462"/>
      <c r="AG90" s="462"/>
      <c r="AH90" s="462"/>
      <c r="AI90" s="462">
        <v>3</v>
      </c>
      <c r="AJ90" s="462">
        <v>2</v>
      </c>
      <c r="CM90" s="448" t="s">
        <v>411</v>
      </c>
      <c r="CN90" s="434"/>
      <c r="CO90" s="434"/>
      <c r="CP90" s="434"/>
      <c r="CQ90" s="434"/>
      <c r="CR90" s="436"/>
      <c r="CS90" s="448" t="s">
        <v>449</v>
      </c>
      <c r="CT90" s="434"/>
      <c r="CU90" s="434"/>
      <c r="CV90" s="434"/>
      <c r="CW90" s="434"/>
      <c r="CX90" s="434"/>
      <c r="CY90" s="436"/>
    </row>
    <row r="91" spans="1:103">
      <c r="A91" s="451"/>
      <c r="B91" s="451"/>
      <c r="C91" s="451"/>
      <c r="D91" s="451"/>
      <c r="E91" s="462"/>
      <c r="F91" s="462"/>
      <c r="G91" s="462"/>
      <c r="H91" s="462"/>
      <c r="I91" s="462"/>
      <c r="J91" s="462"/>
      <c r="K91" s="462"/>
      <c r="L91" s="462"/>
      <c r="M91" s="462"/>
      <c r="N91" s="462"/>
      <c r="O91" s="462"/>
      <c r="P91" s="462"/>
      <c r="Q91" s="462"/>
      <c r="R91" s="462"/>
      <c r="S91" s="462"/>
      <c r="T91" s="462"/>
      <c r="U91" s="462"/>
      <c r="V91" s="462"/>
      <c r="W91" s="462"/>
      <c r="X91" s="462"/>
      <c r="Y91" s="462"/>
      <c r="Z91" s="462"/>
      <c r="AA91" s="462"/>
      <c r="AB91" s="462"/>
      <c r="AC91" s="462"/>
      <c r="AD91" s="462"/>
      <c r="AE91" s="462"/>
      <c r="AF91" s="462"/>
      <c r="AG91" s="462"/>
      <c r="AH91" s="462"/>
      <c r="AI91" s="462">
        <v>3</v>
      </c>
      <c r="AJ91" s="462">
        <v>3</v>
      </c>
      <c r="CM91" s="448"/>
      <c r="CN91" s="434"/>
      <c r="CO91" s="434"/>
      <c r="CP91" s="434"/>
      <c r="CQ91" s="434"/>
      <c r="CR91" s="436"/>
      <c r="CS91" s="448" t="s">
        <v>450</v>
      </c>
      <c r="CT91" s="434"/>
      <c r="CU91" s="434"/>
      <c r="CV91" s="434"/>
      <c r="CW91" s="434"/>
      <c r="CX91" s="434"/>
      <c r="CY91" s="436"/>
    </row>
    <row r="92" spans="1:103">
      <c r="A92" s="462"/>
      <c r="B92" s="462"/>
      <c r="C92" s="462"/>
      <c r="D92" s="462"/>
      <c r="E92" s="462"/>
      <c r="F92" s="462"/>
      <c r="G92" s="462"/>
      <c r="H92" s="462"/>
      <c r="I92" s="462"/>
      <c r="J92" s="462"/>
      <c r="K92" s="462"/>
      <c r="L92" s="462"/>
      <c r="M92" s="462"/>
      <c r="N92" s="462"/>
      <c r="O92" s="462"/>
      <c r="P92" s="462"/>
      <c r="Q92" s="462"/>
      <c r="R92" s="462"/>
      <c r="S92" s="462"/>
      <c r="T92" s="462"/>
      <c r="U92" s="462"/>
      <c r="V92" s="462"/>
      <c r="W92" s="462"/>
      <c r="X92" s="462"/>
      <c r="Y92" s="462"/>
      <c r="Z92" s="462"/>
      <c r="AA92" s="462"/>
      <c r="AB92" s="462"/>
      <c r="AC92" s="462"/>
      <c r="AD92" s="462"/>
      <c r="AE92" s="462"/>
      <c r="AF92" s="462"/>
      <c r="AG92" s="462"/>
      <c r="AH92" s="462"/>
      <c r="AI92" s="462">
        <v>3</v>
      </c>
      <c r="AJ92" s="462">
        <v>4</v>
      </c>
      <c r="CM92" s="448" t="s">
        <v>412</v>
      </c>
      <c r="CN92" s="434"/>
      <c r="CO92" s="434"/>
      <c r="CP92" s="434"/>
      <c r="CQ92" s="434"/>
      <c r="CR92" s="436"/>
      <c r="CS92" s="448" t="s">
        <v>442</v>
      </c>
      <c r="CT92" s="434"/>
      <c r="CU92" s="434"/>
      <c r="CV92" s="434"/>
      <c r="CW92" s="434"/>
      <c r="CX92" s="434"/>
      <c r="CY92" s="436"/>
    </row>
    <row r="93" spans="1:103">
      <c r="A93" s="462"/>
      <c r="B93" s="462"/>
      <c r="C93" s="462"/>
      <c r="D93" s="462"/>
      <c r="E93" s="462"/>
      <c r="F93" s="462"/>
      <c r="G93" s="462"/>
      <c r="H93" s="462"/>
      <c r="I93" s="462"/>
      <c r="J93" s="462"/>
      <c r="K93" s="462"/>
      <c r="L93" s="462"/>
      <c r="M93" s="462"/>
      <c r="N93" s="462"/>
      <c r="O93" s="462"/>
      <c r="P93" s="462"/>
      <c r="Q93" s="462"/>
      <c r="R93" s="462"/>
      <c r="S93" s="462"/>
      <c r="T93" s="462"/>
      <c r="U93" s="462"/>
      <c r="V93" s="462"/>
      <c r="W93" s="462"/>
      <c r="X93" s="462"/>
      <c r="Y93" s="462"/>
      <c r="Z93" s="462"/>
      <c r="AA93" s="462"/>
      <c r="AB93" s="462"/>
      <c r="AC93" s="462"/>
      <c r="AD93" s="462"/>
      <c r="AE93" s="462"/>
      <c r="AF93" s="462"/>
      <c r="AG93" s="462"/>
      <c r="AH93" s="462"/>
      <c r="AI93" s="462">
        <v>4</v>
      </c>
      <c r="AJ93" s="462">
        <v>1</v>
      </c>
      <c r="CM93" s="448"/>
      <c r="CN93" s="434"/>
      <c r="CO93" s="434"/>
      <c r="CP93" s="434"/>
      <c r="CQ93" s="434"/>
      <c r="CR93" s="436"/>
      <c r="CS93" s="448" t="s">
        <v>451</v>
      </c>
      <c r="CT93" s="434"/>
      <c r="CU93" s="434"/>
      <c r="CV93" s="434"/>
      <c r="CW93" s="434"/>
      <c r="CX93" s="434"/>
      <c r="CY93" s="436"/>
    </row>
    <row r="94" spans="1:103">
      <c r="A94" s="462"/>
      <c r="B94" s="462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2"/>
      <c r="N94" s="462"/>
      <c r="O94" s="462"/>
      <c r="P94" s="462"/>
      <c r="Q94" s="462"/>
      <c r="R94" s="462"/>
      <c r="S94" s="462"/>
      <c r="T94" s="462"/>
      <c r="U94" s="462"/>
      <c r="V94" s="462"/>
      <c r="W94" s="462"/>
      <c r="X94" s="462"/>
      <c r="Y94" s="462"/>
      <c r="Z94" s="462"/>
      <c r="AA94" s="462"/>
      <c r="AB94" s="462"/>
      <c r="AC94" s="462"/>
      <c r="AD94" s="462"/>
      <c r="AE94" s="462"/>
      <c r="AF94" s="462"/>
      <c r="AG94" s="462"/>
      <c r="AH94" s="462"/>
      <c r="AI94" s="462">
        <v>4</v>
      </c>
      <c r="AJ94" s="462">
        <v>2</v>
      </c>
      <c r="CM94" s="448" t="s">
        <v>413</v>
      </c>
      <c r="CN94" s="434"/>
      <c r="CO94" s="434"/>
      <c r="CP94" s="434"/>
      <c r="CQ94" s="434"/>
      <c r="CR94" s="436"/>
      <c r="CS94" s="448" t="s">
        <v>444</v>
      </c>
      <c r="CT94" s="434"/>
      <c r="CU94" s="434"/>
      <c r="CV94" s="434"/>
      <c r="CW94" s="434"/>
      <c r="CX94" s="434"/>
      <c r="CY94" s="436"/>
    </row>
    <row r="95" spans="1:103">
      <c r="A95" s="462"/>
      <c r="B95" s="462"/>
      <c r="C95" s="462"/>
      <c r="D95" s="462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2"/>
      <c r="P95" s="462"/>
      <c r="Q95" s="462"/>
      <c r="R95" s="462"/>
      <c r="S95" s="462"/>
      <c r="T95" s="462"/>
      <c r="U95" s="462"/>
      <c r="V95" s="462"/>
      <c r="W95" s="462"/>
      <c r="X95" s="462"/>
      <c r="Y95" s="462"/>
      <c r="Z95" s="462"/>
      <c r="AA95" s="462"/>
      <c r="AB95" s="462"/>
      <c r="AC95" s="462"/>
      <c r="AD95" s="462"/>
      <c r="AE95" s="462"/>
      <c r="AF95" s="462"/>
      <c r="AG95" s="462"/>
      <c r="AH95" s="462"/>
      <c r="AI95" s="462">
        <v>4</v>
      </c>
      <c r="AJ95" s="462">
        <v>3</v>
      </c>
      <c r="CM95" s="448"/>
      <c r="CN95" s="434"/>
      <c r="CO95" s="434"/>
      <c r="CP95" s="434"/>
      <c r="CQ95" s="434"/>
      <c r="CR95" s="436"/>
      <c r="CS95" s="448"/>
      <c r="CT95" s="434"/>
      <c r="CU95" s="434"/>
      <c r="CV95" s="434"/>
      <c r="CW95" s="434"/>
      <c r="CX95" s="434"/>
      <c r="CY95" s="436"/>
    </row>
    <row r="96" spans="1:103">
      <c r="A96" s="462"/>
      <c r="B96" s="462"/>
      <c r="C96" s="462"/>
      <c r="D96" s="462"/>
      <c r="E96" s="462"/>
      <c r="F96" s="462"/>
      <c r="G96" s="462"/>
      <c r="H96" s="462"/>
      <c r="I96" s="462"/>
      <c r="J96" s="462"/>
      <c r="K96" s="462"/>
      <c r="L96" s="462"/>
      <c r="M96" s="462"/>
      <c r="N96" s="462"/>
      <c r="O96" s="462"/>
      <c r="P96" s="462"/>
      <c r="Q96" s="462"/>
      <c r="R96" s="462"/>
      <c r="S96" s="462"/>
      <c r="T96" s="462"/>
      <c r="U96" s="462"/>
      <c r="V96" s="462"/>
      <c r="W96" s="462"/>
      <c r="X96" s="462"/>
      <c r="Y96" s="462"/>
      <c r="Z96" s="462"/>
      <c r="AA96" s="462"/>
      <c r="AB96" s="462"/>
      <c r="AC96" s="462"/>
      <c r="AD96" s="462"/>
      <c r="AE96" s="462"/>
      <c r="AF96" s="462"/>
      <c r="AG96" s="462"/>
      <c r="AH96" s="462"/>
      <c r="AI96" s="462">
        <v>4</v>
      </c>
      <c r="AJ96" s="462">
        <v>4</v>
      </c>
      <c r="CM96" s="448" t="s">
        <v>375</v>
      </c>
      <c r="CN96" s="434"/>
      <c r="CO96" s="434"/>
      <c r="CP96" s="434"/>
      <c r="CQ96" s="434"/>
      <c r="CR96" s="436"/>
      <c r="CS96" s="448"/>
      <c r="CT96" s="434"/>
      <c r="CU96" s="434"/>
      <c r="CV96" s="434"/>
      <c r="CW96" s="434"/>
      <c r="CX96" s="434"/>
      <c r="CY96" s="436"/>
    </row>
    <row r="97" spans="1:103">
      <c r="A97" s="462"/>
      <c r="B97" s="462"/>
      <c r="C97" s="462"/>
      <c r="D97" s="462"/>
      <c r="E97" s="462"/>
      <c r="F97" s="462"/>
      <c r="G97" s="462"/>
      <c r="H97" s="462"/>
      <c r="I97" s="462"/>
      <c r="J97" s="462"/>
      <c r="K97" s="462"/>
      <c r="L97" s="462"/>
      <c r="M97" s="462"/>
      <c r="N97" s="462"/>
      <c r="O97" s="462"/>
      <c r="P97" s="462"/>
      <c r="Q97" s="462"/>
      <c r="R97" s="462"/>
      <c r="S97" s="462"/>
      <c r="T97" s="462"/>
      <c r="U97" s="462"/>
      <c r="V97" s="462"/>
      <c r="W97" s="462"/>
      <c r="X97" s="462"/>
      <c r="Y97" s="462"/>
      <c r="Z97" s="462"/>
      <c r="AA97" s="462"/>
      <c r="AB97" s="462"/>
      <c r="AC97" s="462"/>
      <c r="AD97" s="462"/>
      <c r="AE97" s="462"/>
      <c r="AF97" s="462"/>
      <c r="AG97" s="462"/>
      <c r="AH97" s="462"/>
      <c r="AI97" s="462">
        <v>5</v>
      </c>
      <c r="AJ97" s="462">
        <v>1</v>
      </c>
      <c r="CM97" s="448" t="s">
        <v>414</v>
      </c>
      <c r="CN97" s="434"/>
      <c r="CO97" s="434"/>
      <c r="CP97" s="434"/>
      <c r="CQ97" s="434"/>
      <c r="CR97" s="436"/>
      <c r="CS97" s="448"/>
      <c r="CT97" s="434"/>
      <c r="CU97" s="434"/>
      <c r="CV97" s="434"/>
      <c r="CW97" s="434"/>
      <c r="CX97" s="434"/>
      <c r="CY97" s="436"/>
    </row>
    <row r="98" spans="1:103">
      <c r="A98" s="462"/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62"/>
      <c r="AB98" s="462"/>
      <c r="AC98" s="462"/>
      <c r="AD98" s="462"/>
      <c r="AE98" s="462"/>
      <c r="AF98" s="462"/>
      <c r="AG98" s="462"/>
      <c r="AH98" s="462"/>
      <c r="AI98" s="462">
        <v>5</v>
      </c>
      <c r="AJ98" s="462">
        <v>2</v>
      </c>
      <c r="CM98" s="448" t="s">
        <v>415</v>
      </c>
      <c r="CN98" s="434"/>
      <c r="CO98" s="434"/>
      <c r="CP98" s="434"/>
      <c r="CQ98" s="434"/>
      <c r="CR98" s="436"/>
      <c r="CS98" s="448"/>
      <c r="CT98" s="434"/>
      <c r="CU98" s="434"/>
      <c r="CV98" s="434"/>
      <c r="CW98" s="434"/>
      <c r="CX98" s="434"/>
      <c r="CY98" s="436"/>
    </row>
    <row r="99" spans="1:103">
      <c r="A99" s="462"/>
      <c r="B99" s="462"/>
      <c r="C99" s="462"/>
      <c r="D99" s="462"/>
      <c r="E99" s="462"/>
      <c r="F99" s="462"/>
      <c r="G99" s="462"/>
      <c r="H99" s="462"/>
      <c r="I99" s="462"/>
      <c r="J99" s="462"/>
      <c r="K99" s="462"/>
      <c r="L99" s="462"/>
      <c r="M99" s="462"/>
      <c r="N99" s="462"/>
      <c r="O99" s="462"/>
      <c r="P99" s="462"/>
      <c r="Q99" s="462"/>
      <c r="R99" s="462"/>
      <c r="S99" s="462"/>
      <c r="T99" s="462"/>
      <c r="U99" s="462"/>
      <c r="V99" s="462"/>
      <c r="W99" s="462"/>
      <c r="X99" s="462"/>
      <c r="Y99" s="462"/>
      <c r="Z99" s="462"/>
      <c r="AA99" s="462"/>
      <c r="AB99" s="462"/>
      <c r="AC99" s="462"/>
      <c r="AD99" s="462"/>
      <c r="AE99" s="462"/>
      <c r="AF99" s="462"/>
      <c r="AG99" s="462"/>
      <c r="AH99" s="462"/>
      <c r="AI99" s="462">
        <v>5</v>
      </c>
      <c r="AJ99" s="462">
        <v>3</v>
      </c>
      <c r="CM99" s="448" t="s">
        <v>416</v>
      </c>
      <c r="CN99" s="434"/>
      <c r="CO99" s="434"/>
      <c r="CP99" s="434"/>
      <c r="CQ99" s="434"/>
      <c r="CR99" s="436"/>
      <c r="CS99" s="448"/>
      <c r="CT99" s="434"/>
      <c r="CU99" s="434"/>
      <c r="CV99" s="434"/>
      <c r="CW99" s="434"/>
      <c r="CX99" s="434"/>
      <c r="CY99" s="436"/>
    </row>
    <row r="100" spans="1:103">
      <c r="A100" s="462"/>
      <c r="B100" s="462"/>
      <c r="C100" s="462"/>
      <c r="D100" s="462"/>
      <c r="E100" s="462"/>
      <c r="F100" s="462"/>
      <c r="G100" s="462"/>
      <c r="H100" s="462"/>
      <c r="I100" s="462"/>
      <c r="J100" s="462"/>
      <c r="K100" s="462"/>
      <c r="L100" s="462"/>
      <c r="M100" s="462"/>
      <c r="N100" s="462"/>
      <c r="O100" s="462"/>
      <c r="P100" s="462"/>
      <c r="Q100" s="462"/>
      <c r="R100" s="462"/>
      <c r="S100" s="462"/>
      <c r="T100" s="462"/>
      <c r="U100" s="462"/>
      <c r="V100" s="462"/>
      <c r="W100" s="462"/>
      <c r="X100" s="462"/>
      <c r="Y100" s="462"/>
      <c r="Z100" s="462"/>
      <c r="AA100" s="462"/>
      <c r="AB100" s="462"/>
      <c r="AC100" s="462"/>
      <c r="AD100" s="462"/>
      <c r="AE100" s="462"/>
      <c r="AF100" s="462"/>
      <c r="AG100" s="462"/>
      <c r="AH100" s="462"/>
      <c r="AI100" s="462">
        <v>5</v>
      </c>
      <c r="AJ100" s="462">
        <v>4</v>
      </c>
      <c r="CM100" s="448" t="s">
        <v>417</v>
      </c>
      <c r="CN100" s="434"/>
      <c r="CO100" s="434"/>
      <c r="CP100" s="434"/>
      <c r="CQ100" s="434"/>
      <c r="CR100" s="436"/>
      <c r="CS100" s="448"/>
      <c r="CT100" s="434"/>
      <c r="CU100" s="434"/>
      <c r="CV100" s="434"/>
      <c r="CW100" s="434"/>
      <c r="CX100" s="434"/>
      <c r="CY100" s="436"/>
    </row>
    <row r="101" spans="1:103">
      <c r="E101" s="462"/>
      <c r="F101" s="462"/>
      <c r="G101" s="462"/>
      <c r="H101" s="462"/>
      <c r="I101" s="462"/>
      <c r="J101" s="462"/>
      <c r="K101" s="462"/>
      <c r="L101" s="462"/>
      <c r="M101" s="462"/>
      <c r="N101" s="462"/>
      <c r="O101" s="462"/>
      <c r="P101" s="462"/>
      <c r="Q101" s="462"/>
      <c r="R101" s="462"/>
      <c r="S101" s="462"/>
      <c r="T101" s="462"/>
      <c r="U101" s="462"/>
      <c r="V101" s="462"/>
      <c r="W101" s="462"/>
      <c r="X101" s="462"/>
      <c r="Y101" s="462"/>
      <c r="Z101" s="462"/>
      <c r="AA101" s="462"/>
      <c r="AB101" s="462"/>
      <c r="AC101" s="462"/>
      <c r="AD101" s="462"/>
      <c r="AE101" s="462"/>
      <c r="AF101" s="462"/>
      <c r="AG101" s="462"/>
      <c r="AH101" s="462"/>
      <c r="AI101" s="462">
        <v>6</v>
      </c>
      <c r="AJ101" s="462">
        <v>1</v>
      </c>
      <c r="CM101" s="448" t="s">
        <v>418</v>
      </c>
      <c r="CN101" s="434"/>
      <c r="CO101" s="434"/>
      <c r="CP101" s="434"/>
      <c r="CQ101" s="434"/>
      <c r="CR101" s="436"/>
      <c r="CS101" s="448"/>
      <c r="CT101" s="434"/>
      <c r="CU101" s="434"/>
      <c r="CV101" s="434"/>
      <c r="CW101" s="434"/>
      <c r="CX101" s="434"/>
      <c r="CY101" s="436"/>
    </row>
    <row r="102" spans="1:103">
      <c r="E102" s="462"/>
      <c r="F102" s="462"/>
      <c r="G102" s="462"/>
      <c r="H102" s="462"/>
      <c r="I102" s="462"/>
      <c r="J102" s="462"/>
      <c r="K102" s="462"/>
      <c r="L102" s="462"/>
      <c r="M102" s="462"/>
      <c r="N102" s="462"/>
      <c r="O102" s="462"/>
      <c r="P102" s="462"/>
      <c r="Q102" s="462"/>
      <c r="R102" s="462"/>
      <c r="S102" s="462"/>
      <c r="T102" s="462"/>
      <c r="U102" s="462"/>
      <c r="V102" s="462"/>
      <c r="W102" s="462"/>
      <c r="X102" s="462"/>
      <c r="Y102" s="462"/>
      <c r="Z102" s="462"/>
      <c r="AA102" s="462"/>
      <c r="AB102" s="462"/>
      <c r="AC102" s="462"/>
      <c r="AD102" s="462"/>
      <c r="AE102" s="462"/>
      <c r="AF102" s="462"/>
      <c r="AG102" s="462"/>
      <c r="AH102" s="462"/>
      <c r="AI102" s="462">
        <v>6</v>
      </c>
      <c r="AJ102" s="462">
        <v>2</v>
      </c>
      <c r="CM102" s="448" t="s">
        <v>419</v>
      </c>
      <c r="CN102" s="434"/>
      <c r="CO102" s="434"/>
      <c r="CP102" s="434"/>
      <c r="CQ102" s="434"/>
      <c r="CR102" s="436"/>
      <c r="CS102" s="448"/>
      <c r="CT102" s="434"/>
      <c r="CU102" s="434"/>
      <c r="CV102" s="434"/>
      <c r="CW102" s="434"/>
      <c r="CX102" s="434"/>
      <c r="CY102" s="436"/>
    </row>
    <row r="103" spans="1:103">
      <c r="E103" s="462"/>
      <c r="F103" s="462"/>
      <c r="G103" s="462"/>
      <c r="H103" s="462"/>
      <c r="I103" s="462"/>
      <c r="J103" s="462"/>
      <c r="K103" s="462"/>
      <c r="L103" s="462"/>
      <c r="M103" s="462"/>
      <c r="N103" s="462"/>
      <c r="O103" s="462"/>
      <c r="P103" s="462"/>
      <c r="Q103" s="462"/>
      <c r="R103" s="462"/>
      <c r="S103" s="462"/>
      <c r="T103" s="462"/>
      <c r="U103" s="462"/>
      <c r="V103" s="462"/>
      <c r="W103" s="462"/>
      <c r="X103" s="462"/>
      <c r="Y103" s="462"/>
      <c r="Z103" s="462"/>
      <c r="AA103" s="462"/>
      <c r="AB103" s="462"/>
      <c r="AC103" s="462"/>
      <c r="AD103" s="462"/>
      <c r="AE103" s="462"/>
      <c r="AF103" s="462"/>
      <c r="AG103" s="462"/>
      <c r="AH103" s="462"/>
      <c r="AI103" s="462">
        <v>6</v>
      </c>
      <c r="AJ103" s="462">
        <v>3</v>
      </c>
      <c r="CM103" s="448" t="s">
        <v>382</v>
      </c>
      <c r="CN103" s="434"/>
      <c r="CO103" s="434"/>
      <c r="CP103" s="434"/>
      <c r="CQ103" s="434"/>
      <c r="CR103" s="436"/>
      <c r="CS103" s="448"/>
      <c r="CT103" s="434"/>
      <c r="CU103" s="434"/>
      <c r="CV103" s="434"/>
      <c r="CW103" s="434"/>
      <c r="CX103" s="434"/>
      <c r="CY103" s="436"/>
    </row>
    <row r="104" spans="1:103">
      <c r="E104" s="462"/>
      <c r="F104" s="462"/>
      <c r="G104" s="462"/>
      <c r="H104" s="462"/>
      <c r="I104" s="462"/>
      <c r="J104" s="462"/>
      <c r="K104" s="462"/>
      <c r="L104" s="462"/>
      <c r="M104" s="462"/>
      <c r="N104" s="462"/>
      <c r="O104" s="462"/>
      <c r="P104" s="462"/>
      <c r="Q104" s="462"/>
      <c r="R104" s="462"/>
      <c r="S104" s="462"/>
      <c r="T104" s="462"/>
      <c r="U104" s="462"/>
      <c r="V104" s="462"/>
      <c r="W104" s="462"/>
      <c r="X104" s="462"/>
      <c r="Y104" s="462"/>
      <c r="Z104" s="462"/>
      <c r="AA104" s="462"/>
      <c r="AB104" s="462"/>
      <c r="AC104" s="462"/>
      <c r="AD104" s="462"/>
      <c r="AE104" s="462"/>
      <c r="AF104" s="462"/>
      <c r="AG104" s="462"/>
      <c r="AH104" s="462"/>
      <c r="AI104" s="462">
        <v>6</v>
      </c>
      <c r="AJ104" s="462">
        <v>4</v>
      </c>
      <c r="CM104" s="448" t="s">
        <v>420</v>
      </c>
      <c r="CN104" s="434"/>
      <c r="CO104" s="434"/>
      <c r="CP104" s="434"/>
      <c r="CQ104" s="434"/>
      <c r="CR104" s="436"/>
      <c r="CS104" s="448"/>
      <c r="CT104" s="434"/>
      <c r="CU104" s="434"/>
      <c r="CV104" s="434"/>
      <c r="CW104" s="434"/>
      <c r="CX104" s="434"/>
      <c r="CY104" s="436"/>
    </row>
    <row r="105" spans="1:103">
      <c r="E105" s="462"/>
      <c r="F105" s="462"/>
      <c r="G105" s="462"/>
      <c r="H105" s="462"/>
      <c r="I105" s="462"/>
      <c r="J105" s="462"/>
      <c r="K105" s="462"/>
      <c r="L105" s="462"/>
      <c r="M105" s="462"/>
      <c r="N105" s="462"/>
      <c r="O105" s="462"/>
      <c r="P105" s="462"/>
      <c r="Q105" s="462"/>
      <c r="R105" s="462"/>
      <c r="S105" s="462"/>
      <c r="T105" s="462"/>
      <c r="U105" s="462"/>
      <c r="V105" s="462"/>
      <c r="W105" s="462"/>
      <c r="X105" s="462"/>
      <c r="Y105" s="462"/>
      <c r="Z105" s="462"/>
      <c r="AA105" s="462"/>
      <c r="AB105" s="462"/>
      <c r="AC105" s="462"/>
      <c r="AD105" s="462"/>
      <c r="AE105" s="462"/>
      <c r="AF105" s="462"/>
      <c r="AG105" s="462"/>
      <c r="AH105" s="462"/>
      <c r="AI105" s="462"/>
      <c r="AJ105" s="462"/>
      <c r="AK105" s="506"/>
      <c r="AL105" s="506"/>
      <c r="AM105" s="506"/>
      <c r="AN105" s="506"/>
      <c r="AO105" s="506"/>
      <c r="AP105" s="506"/>
      <c r="AQ105" s="506"/>
      <c r="AR105" s="506"/>
      <c r="CM105" s="448" t="s">
        <v>421</v>
      </c>
      <c r="CN105" s="434"/>
      <c r="CO105" s="434"/>
      <c r="CP105" s="434"/>
      <c r="CQ105" s="434"/>
      <c r="CR105" s="436"/>
      <c r="CS105" s="448"/>
      <c r="CT105" s="434"/>
      <c r="CU105" s="434"/>
      <c r="CV105" s="434"/>
      <c r="CW105" s="434"/>
      <c r="CX105" s="434"/>
      <c r="CY105" s="436"/>
    </row>
    <row r="106" spans="1:103" ht="15.75" thickBot="1">
      <c r="E106" s="462"/>
      <c r="F106" s="462"/>
      <c r="AI106" s="462"/>
      <c r="AJ106" s="462"/>
      <c r="AK106" s="506"/>
      <c r="AL106" s="506"/>
      <c r="AM106" s="506"/>
      <c r="AN106" s="506"/>
      <c r="AO106" s="506"/>
      <c r="AP106" s="506"/>
      <c r="AQ106" s="506"/>
      <c r="AR106" s="506"/>
      <c r="CM106" s="449"/>
      <c r="CN106" s="438"/>
      <c r="CO106" s="438"/>
      <c r="CP106" s="438"/>
      <c r="CQ106" s="438"/>
      <c r="CR106" s="441"/>
      <c r="CS106" s="449"/>
      <c r="CT106" s="438"/>
      <c r="CU106" s="438"/>
      <c r="CV106" s="438"/>
      <c r="CW106" s="438"/>
      <c r="CX106" s="438"/>
      <c r="CY106" s="441"/>
    </row>
    <row r="107" spans="1:103">
      <c r="AI107" s="462"/>
      <c r="AJ107" s="462"/>
      <c r="AK107" s="506"/>
      <c r="AL107" s="506"/>
      <c r="AM107" s="506"/>
      <c r="AN107" s="506"/>
      <c r="AO107" s="506"/>
      <c r="AP107" s="506"/>
      <c r="AQ107" s="506"/>
      <c r="AR107" s="506"/>
      <c r="CM107" s="446" t="s">
        <v>422</v>
      </c>
      <c r="CN107" s="435"/>
      <c r="CO107" s="435"/>
      <c r="CP107" s="435"/>
      <c r="CQ107" s="435"/>
      <c r="CR107" s="447"/>
      <c r="CS107" s="446" t="s">
        <v>452</v>
      </c>
      <c r="CT107" s="435"/>
      <c r="CU107" s="435"/>
      <c r="CV107" s="435"/>
      <c r="CW107" s="435"/>
      <c r="CX107" s="435"/>
      <c r="CY107" s="447"/>
    </row>
    <row r="108" spans="1:103">
      <c r="AI108" s="462"/>
      <c r="AJ108" s="462"/>
      <c r="AK108" s="506"/>
      <c r="AL108" s="506"/>
      <c r="AM108" s="506"/>
      <c r="AN108" s="506"/>
      <c r="AO108" s="506"/>
      <c r="AP108" s="506"/>
      <c r="AQ108" s="506"/>
      <c r="AR108" s="506"/>
      <c r="CM108" s="587" t="s">
        <v>332</v>
      </c>
      <c r="CN108" s="434"/>
      <c r="CO108" s="434"/>
      <c r="CP108" s="434"/>
      <c r="CQ108" s="434"/>
      <c r="CR108" s="436"/>
      <c r="CS108" s="587" t="s">
        <v>332</v>
      </c>
      <c r="CT108" s="434"/>
      <c r="CU108" s="434"/>
      <c r="CV108" s="434"/>
      <c r="CW108" s="434"/>
      <c r="CX108" s="434"/>
      <c r="CY108" s="436"/>
    </row>
    <row r="109" spans="1:103">
      <c r="AI109" s="462"/>
      <c r="AJ109" s="462"/>
      <c r="AK109" s="506"/>
      <c r="AL109" s="506"/>
      <c r="AM109" s="506"/>
      <c r="AN109" s="506"/>
      <c r="AO109" s="506"/>
      <c r="AP109" s="506"/>
      <c r="AQ109" s="506"/>
      <c r="AR109" s="506"/>
      <c r="CM109" s="448" t="s">
        <v>386</v>
      </c>
      <c r="CN109" s="434"/>
      <c r="CO109" s="434"/>
      <c r="CP109" s="434"/>
      <c r="CQ109" s="434"/>
      <c r="CR109" s="436"/>
      <c r="CS109" s="448" t="s">
        <v>244</v>
      </c>
      <c r="CT109" s="434" t="s">
        <v>540</v>
      </c>
      <c r="CU109" s="434" t="s">
        <v>541</v>
      </c>
      <c r="CV109" s="434" t="s">
        <v>542</v>
      </c>
      <c r="CW109" s="434"/>
      <c r="CX109" s="434"/>
      <c r="CY109" s="436"/>
    </row>
    <row r="110" spans="1:103">
      <c r="AI110" s="462"/>
      <c r="AJ110" s="462"/>
      <c r="AK110" s="506"/>
      <c r="AL110" s="506"/>
      <c r="AM110" s="506"/>
      <c r="AN110" s="506"/>
      <c r="AO110" s="506"/>
      <c r="AP110" s="506"/>
      <c r="AQ110" s="506"/>
      <c r="AR110" s="506"/>
      <c r="CM110" s="448" t="s">
        <v>423</v>
      </c>
      <c r="CN110" s="434"/>
      <c r="CO110" s="434"/>
      <c r="CP110" s="434"/>
      <c r="CQ110" s="434"/>
      <c r="CR110" s="436"/>
      <c r="CS110" s="448">
        <v>1</v>
      </c>
      <c r="CT110" s="434">
        <v>32.25</v>
      </c>
      <c r="CU110" s="434" t="s">
        <v>543</v>
      </c>
      <c r="CV110" s="590">
        <f>CT110</f>
        <v>32.25</v>
      </c>
      <c r="CW110" s="434" t="str">
        <f>LOWER(CU110)</f>
        <v>a</v>
      </c>
      <c r="CX110" s="434"/>
      <c r="CY110" s="436"/>
    </row>
    <row r="111" spans="1:103">
      <c r="AI111" s="462"/>
      <c r="AJ111" s="462"/>
      <c r="AK111" s="506"/>
      <c r="AL111" s="506"/>
      <c r="AM111" s="506"/>
      <c r="AN111" s="506"/>
      <c r="AO111" s="506"/>
      <c r="AP111" s="506"/>
      <c r="AQ111" s="506"/>
      <c r="AR111" s="506"/>
      <c r="CM111" s="448" t="s">
        <v>424</v>
      </c>
      <c r="CN111" s="434"/>
      <c r="CO111" s="434"/>
      <c r="CP111" s="434"/>
      <c r="CQ111" s="434"/>
      <c r="CR111" s="436"/>
      <c r="CS111" s="448">
        <v>2</v>
      </c>
      <c r="CT111" s="434">
        <v>32.25</v>
      </c>
      <c r="CU111" s="434" t="s">
        <v>543</v>
      </c>
      <c r="CV111" s="590">
        <f t="shared" ref="CV111:CV115" si="53">CT111</f>
        <v>32.25</v>
      </c>
      <c r="CW111" s="434" t="str">
        <f t="shared" ref="CW111:CW115" si="54">LOWER(CU111)</f>
        <v>a</v>
      </c>
      <c r="CX111" s="434"/>
      <c r="CY111" s="436"/>
    </row>
    <row r="112" spans="1:103">
      <c r="AI112" s="462"/>
      <c r="AJ112" s="462"/>
      <c r="AK112" s="506"/>
      <c r="AL112" s="506"/>
      <c r="AM112" s="506"/>
      <c r="AN112" s="506"/>
      <c r="AO112" s="506"/>
      <c r="AP112" s="506"/>
      <c r="AQ112" s="506"/>
      <c r="AR112" s="506"/>
      <c r="CM112" s="448" t="s">
        <v>425</v>
      </c>
      <c r="CN112" s="434"/>
      <c r="CO112" s="434"/>
      <c r="CP112" s="434"/>
      <c r="CQ112" s="434"/>
      <c r="CR112" s="436"/>
      <c r="CS112" s="448">
        <v>3</v>
      </c>
      <c r="CT112" s="434">
        <v>6.5</v>
      </c>
      <c r="CU112" s="434" t="s">
        <v>546</v>
      </c>
      <c r="CV112" s="590">
        <f t="shared" si="53"/>
        <v>6.5</v>
      </c>
      <c r="CW112" s="434" t="str">
        <f t="shared" si="54"/>
        <v>c</v>
      </c>
      <c r="CX112" s="434"/>
      <c r="CY112" s="436"/>
    </row>
    <row r="113" spans="35:103">
      <c r="AI113" s="462"/>
      <c r="AJ113" s="462"/>
      <c r="AK113" s="506"/>
      <c r="AL113" s="506"/>
      <c r="AM113" s="506"/>
      <c r="AN113" s="506"/>
      <c r="AO113" s="506"/>
      <c r="AP113" s="506"/>
      <c r="AQ113" s="506"/>
      <c r="AR113" s="506"/>
      <c r="CM113" s="448" t="s">
        <v>426</v>
      </c>
      <c r="CN113" s="434"/>
      <c r="CO113" s="434"/>
      <c r="CP113" s="434"/>
      <c r="CQ113" s="434"/>
      <c r="CR113" s="436"/>
      <c r="CS113" s="448">
        <v>4</v>
      </c>
      <c r="CT113" s="434">
        <v>1</v>
      </c>
      <c r="CU113" s="434" t="s">
        <v>546</v>
      </c>
      <c r="CV113" s="590">
        <f t="shared" si="53"/>
        <v>1</v>
      </c>
      <c r="CW113" s="434" t="str">
        <f t="shared" si="54"/>
        <v>c</v>
      </c>
      <c r="CX113" s="434"/>
      <c r="CY113" s="436"/>
    </row>
    <row r="114" spans="35:103">
      <c r="AI114" s="462"/>
      <c r="AJ114" s="462"/>
      <c r="AK114" s="506"/>
      <c r="AL114" s="506"/>
      <c r="AM114" s="506"/>
      <c r="AN114" s="506"/>
      <c r="AO114" s="506"/>
      <c r="AP114" s="506"/>
      <c r="AQ114" s="506"/>
      <c r="AR114" s="506"/>
      <c r="CM114" s="448"/>
      <c r="CN114" s="434"/>
      <c r="CO114" s="434"/>
      <c r="CP114" s="434"/>
      <c r="CQ114" s="434"/>
      <c r="CR114" s="436"/>
      <c r="CS114" s="448">
        <v>5</v>
      </c>
      <c r="CT114" s="434">
        <v>1</v>
      </c>
      <c r="CU114" s="434" t="s">
        <v>546</v>
      </c>
      <c r="CV114" s="590">
        <f t="shared" si="53"/>
        <v>1</v>
      </c>
      <c r="CW114" s="434" t="str">
        <f t="shared" si="54"/>
        <v>c</v>
      </c>
      <c r="CX114" s="434"/>
      <c r="CY114" s="436"/>
    </row>
    <row r="115" spans="35:103">
      <c r="AI115" s="462"/>
      <c r="AJ115" s="462"/>
      <c r="AK115" s="506"/>
      <c r="AL115" s="506"/>
      <c r="AM115" s="506"/>
      <c r="AN115" s="506"/>
      <c r="AO115" s="506"/>
      <c r="AP115" s="506"/>
      <c r="AQ115" s="506"/>
      <c r="AR115" s="506"/>
      <c r="CM115" s="448" t="s">
        <v>427</v>
      </c>
      <c r="CN115" s="434"/>
      <c r="CO115" s="434"/>
      <c r="CP115" s="434"/>
      <c r="CQ115" s="434"/>
      <c r="CR115" s="436"/>
      <c r="CS115" s="448">
        <v>6</v>
      </c>
      <c r="CT115" s="434">
        <v>19.5</v>
      </c>
      <c r="CU115" s="434" t="s">
        <v>544</v>
      </c>
      <c r="CV115" s="590">
        <f t="shared" si="53"/>
        <v>19.5</v>
      </c>
      <c r="CW115" s="434" t="str">
        <f t="shared" si="54"/>
        <v>b</v>
      </c>
      <c r="CX115" s="434"/>
      <c r="CY115" s="436"/>
    </row>
    <row r="116" spans="35:103">
      <c r="AI116" s="462"/>
      <c r="AJ116" s="462"/>
      <c r="AK116" s="506"/>
      <c r="AL116" s="506"/>
      <c r="AM116" s="506"/>
      <c r="AN116" s="506"/>
      <c r="AO116" s="506"/>
      <c r="AP116" s="506"/>
      <c r="AQ116" s="506"/>
      <c r="AR116" s="506"/>
      <c r="CM116" s="448"/>
      <c r="CN116" s="434"/>
      <c r="CO116" s="434"/>
      <c r="CP116" s="434"/>
      <c r="CQ116" s="434"/>
      <c r="CR116" s="436"/>
      <c r="CS116" s="448"/>
      <c r="CT116" s="434"/>
      <c r="CU116" s="594" t="s">
        <v>548</v>
      </c>
      <c r="CV116" s="542" t="s">
        <v>536</v>
      </c>
      <c r="CW116" s="434"/>
      <c r="CX116" s="434"/>
      <c r="CY116" s="436"/>
    </row>
    <row r="117" spans="35:103">
      <c r="AI117" s="462"/>
      <c r="AJ117" s="462"/>
      <c r="AK117" s="506"/>
      <c r="AL117" s="506"/>
      <c r="AM117" s="506"/>
      <c r="AN117" s="506"/>
      <c r="AO117" s="506"/>
      <c r="AP117" s="506"/>
      <c r="AQ117" s="506"/>
      <c r="AR117" s="506"/>
      <c r="CM117" s="448" t="s">
        <v>369</v>
      </c>
      <c r="CN117" s="434"/>
      <c r="CO117" s="434"/>
      <c r="CP117" s="434"/>
      <c r="CQ117" s="434"/>
      <c r="CR117" s="436"/>
      <c r="CU117" s="594" t="s">
        <v>549</v>
      </c>
      <c r="CV117" s="583">
        <v>6.1</v>
      </c>
    </row>
    <row r="118" spans="35:103">
      <c r="AI118" s="462"/>
      <c r="AJ118" s="462"/>
      <c r="AK118" s="506"/>
      <c r="AL118" s="506"/>
      <c r="AM118" s="506"/>
      <c r="AN118" s="506"/>
      <c r="AO118" s="506"/>
      <c r="AP118" s="506"/>
      <c r="AQ118" s="506"/>
      <c r="AR118" s="506"/>
      <c r="CM118" s="448" t="s">
        <v>370</v>
      </c>
      <c r="CN118" s="434"/>
      <c r="CO118" s="434"/>
      <c r="CP118" s="434"/>
      <c r="CQ118" s="434"/>
      <c r="CR118" s="436"/>
    </row>
    <row r="119" spans="35:103">
      <c r="AI119" s="462"/>
      <c r="AJ119" s="462"/>
      <c r="AK119" s="506"/>
      <c r="AL119" s="506"/>
      <c r="AM119" s="506"/>
      <c r="AN119" s="506"/>
      <c r="AO119" s="506"/>
      <c r="AP119" s="506"/>
      <c r="AQ119" s="506"/>
      <c r="AR119" s="506"/>
      <c r="CM119" s="448" t="s">
        <v>428</v>
      </c>
      <c r="CN119" s="434"/>
      <c r="CO119" s="434"/>
      <c r="CP119" s="434"/>
      <c r="CQ119" s="434"/>
      <c r="CR119" s="436"/>
      <c r="CS119" s="448" t="s">
        <v>453</v>
      </c>
      <c r="CT119" s="434"/>
      <c r="CU119" s="434"/>
      <c r="CV119" s="434"/>
      <c r="CW119" s="434"/>
      <c r="CX119" s="434"/>
      <c r="CY119" s="436"/>
    </row>
    <row r="120" spans="35:103">
      <c r="AI120" s="462"/>
      <c r="AJ120" s="462"/>
      <c r="AK120" s="506"/>
      <c r="AL120" s="506"/>
      <c r="AM120" s="506"/>
      <c r="AN120" s="506"/>
      <c r="AO120" s="506"/>
      <c r="AP120" s="506"/>
      <c r="AQ120" s="506"/>
      <c r="AR120" s="506"/>
      <c r="CM120" s="448" t="s">
        <v>429</v>
      </c>
      <c r="CN120" s="434"/>
      <c r="CO120" s="434"/>
      <c r="CP120" s="434"/>
      <c r="CQ120" s="434"/>
      <c r="CR120" s="436"/>
      <c r="CS120" s="448" t="s">
        <v>454</v>
      </c>
      <c r="CT120" s="434"/>
      <c r="CU120" s="434"/>
      <c r="CV120" s="434"/>
      <c r="CW120" s="434"/>
      <c r="CX120" s="434"/>
      <c r="CY120" s="436"/>
    </row>
    <row r="121" spans="35:103">
      <c r="AI121" s="462"/>
      <c r="AJ121" s="462"/>
      <c r="AK121" s="506"/>
      <c r="AL121" s="506"/>
      <c r="AM121" s="506"/>
      <c r="AN121" s="506"/>
      <c r="AO121" s="506"/>
      <c r="AP121" s="506"/>
      <c r="AQ121" s="506"/>
      <c r="AR121" s="506"/>
      <c r="CM121" s="448"/>
      <c r="CN121" s="434"/>
      <c r="CO121" s="434"/>
      <c r="CP121" s="434"/>
      <c r="CQ121" s="434"/>
      <c r="CR121" s="436"/>
      <c r="CS121" s="448" t="s">
        <v>442</v>
      </c>
      <c r="CT121" s="434"/>
      <c r="CU121" s="434"/>
      <c r="CV121" s="434"/>
      <c r="CW121" s="434"/>
      <c r="CX121" s="434"/>
      <c r="CY121" s="436"/>
    </row>
    <row r="122" spans="35:103">
      <c r="AI122" s="462"/>
      <c r="AJ122" s="462"/>
      <c r="AK122" s="506"/>
      <c r="AL122" s="506"/>
      <c r="AM122" s="506"/>
      <c r="AN122" s="506"/>
      <c r="AO122" s="506"/>
      <c r="AP122" s="506"/>
      <c r="AQ122" s="506"/>
      <c r="AR122" s="506"/>
      <c r="CM122" s="448" t="s">
        <v>430</v>
      </c>
      <c r="CN122" s="434"/>
      <c r="CO122" s="434"/>
      <c r="CP122" s="434"/>
      <c r="CQ122" s="434"/>
      <c r="CR122" s="436"/>
      <c r="CS122" s="448" t="s">
        <v>451</v>
      </c>
      <c r="CT122" s="434"/>
      <c r="CU122" s="434"/>
      <c r="CV122" s="434"/>
      <c r="CW122" s="434"/>
      <c r="CX122" s="434"/>
      <c r="CY122" s="436"/>
    </row>
    <row r="123" spans="35:103">
      <c r="AI123" s="462"/>
      <c r="AJ123" s="462"/>
      <c r="AK123" s="506"/>
      <c r="AL123" s="506"/>
      <c r="AM123" s="506"/>
      <c r="AN123" s="506"/>
      <c r="AO123" s="506"/>
      <c r="AP123" s="506"/>
      <c r="AQ123" s="506"/>
      <c r="AR123" s="506"/>
      <c r="CM123" s="448"/>
      <c r="CN123" s="434"/>
      <c r="CO123" s="434"/>
      <c r="CP123" s="434"/>
      <c r="CQ123" s="434"/>
      <c r="CR123" s="436"/>
      <c r="CS123" s="448" t="s">
        <v>444</v>
      </c>
      <c r="CT123" s="434"/>
      <c r="CU123" s="434"/>
      <c r="CV123" s="434"/>
      <c r="CW123" s="434"/>
      <c r="CX123" s="434"/>
      <c r="CY123" s="436"/>
    </row>
    <row r="124" spans="35:103">
      <c r="AI124" s="462"/>
      <c r="AJ124" s="462"/>
      <c r="AK124" s="506"/>
      <c r="AL124" s="506"/>
      <c r="AM124" s="506"/>
      <c r="AN124" s="506"/>
      <c r="AO124" s="506"/>
      <c r="AP124" s="506"/>
      <c r="AQ124" s="506"/>
      <c r="AR124" s="506"/>
      <c r="CM124" s="448" t="s">
        <v>431</v>
      </c>
      <c r="CN124" s="434"/>
      <c r="CO124" s="434"/>
      <c r="CP124" s="434"/>
      <c r="CQ124" s="434"/>
      <c r="CR124" s="436"/>
      <c r="CS124" s="448"/>
      <c r="CT124" s="434"/>
      <c r="CU124" s="434"/>
      <c r="CV124" s="434"/>
      <c r="CW124" s="434"/>
      <c r="CX124" s="434"/>
      <c r="CY124" s="436"/>
    </row>
    <row r="125" spans="35:103">
      <c r="AI125" s="462"/>
      <c r="AJ125" s="462"/>
      <c r="AK125" s="506"/>
      <c r="AL125" s="506"/>
      <c r="AM125" s="506"/>
      <c r="AN125" s="506"/>
      <c r="AO125" s="506"/>
      <c r="AP125" s="506"/>
      <c r="AQ125" s="506"/>
      <c r="AR125" s="506"/>
      <c r="CM125" s="448"/>
      <c r="CN125" s="434"/>
      <c r="CO125" s="434"/>
      <c r="CP125" s="434"/>
      <c r="CQ125" s="434"/>
      <c r="CR125" s="436"/>
      <c r="CS125" s="448"/>
      <c r="CT125" s="434"/>
      <c r="CU125" s="434"/>
      <c r="CV125" s="434"/>
      <c r="CW125" s="434"/>
      <c r="CX125" s="434"/>
      <c r="CY125" s="436"/>
    </row>
    <row r="126" spans="35:103">
      <c r="AI126" s="462"/>
      <c r="AJ126" s="462"/>
      <c r="AK126" s="506"/>
      <c r="AL126" s="506"/>
      <c r="AM126" s="506"/>
      <c r="AN126" s="506"/>
      <c r="AO126" s="506"/>
      <c r="AP126" s="506"/>
      <c r="AQ126" s="506"/>
      <c r="AR126" s="506"/>
      <c r="CM126" s="448" t="s">
        <v>375</v>
      </c>
      <c r="CN126" s="434"/>
      <c r="CO126" s="434"/>
      <c r="CP126" s="434"/>
      <c r="CQ126" s="434"/>
      <c r="CR126" s="436"/>
      <c r="CS126" s="448"/>
      <c r="CT126" s="434"/>
      <c r="CU126" s="434"/>
      <c r="CV126" s="434"/>
      <c r="CW126" s="434"/>
      <c r="CX126" s="434"/>
      <c r="CY126" s="436"/>
    </row>
    <row r="127" spans="35:103">
      <c r="AI127" s="462"/>
      <c r="AJ127" s="462"/>
      <c r="AK127" s="506"/>
      <c r="AL127" s="506"/>
      <c r="AM127" s="506"/>
      <c r="AN127" s="506"/>
      <c r="AO127" s="506"/>
      <c r="AP127" s="506"/>
      <c r="AQ127" s="506"/>
      <c r="AR127" s="506"/>
      <c r="CM127" s="448" t="s">
        <v>432</v>
      </c>
      <c r="CN127" s="434"/>
      <c r="CO127" s="434"/>
      <c r="CP127" s="434"/>
      <c r="CQ127" s="434"/>
      <c r="CR127" s="436"/>
      <c r="CS127" s="448"/>
      <c r="CT127" s="434"/>
      <c r="CU127" s="434"/>
      <c r="CV127" s="434"/>
      <c r="CW127" s="434"/>
      <c r="CX127" s="434"/>
      <c r="CY127" s="436"/>
    </row>
    <row r="128" spans="35:103">
      <c r="AI128" s="462"/>
      <c r="AJ128" s="462"/>
      <c r="AK128" s="506"/>
      <c r="AL128" s="506"/>
      <c r="AM128" s="506"/>
      <c r="AN128" s="506"/>
      <c r="AO128" s="506"/>
      <c r="AP128" s="506"/>
      <c r="AQ128" s="506"/>
      <c r="AR128" s="506"/>
      <c r="CM128" s="448" t="s">
        <v>433</v>
      </c>
      <c r="CN128" s="434"/>
      <c r="CO128" s="434"/>
      <c r="CP128" s="434"/>
      <c r="CQ128" s="434"/>
      <c r="CR128" s="436"/>
      <c r="CS128" s="448"/>
      <c r="CT128" s="434"/>
      <c r="CU128" s="434"/>
      <c r="CV128" s="434"/>
      <c r="CW128" s="434"/>
      <c r="CX128" s="434"/>
      <c r="CY128" s="436"/>
    </row>
    <row r="129" spans="35:103">
      <c r="AI129" s="462"/>
      <c r="AJ129" s="462"/>
      <c r="AK129" s="506"/>
      <c r="AL129" s="506"/>
      <c r="AM129" s="506"/>
      <c r="AN129" s="506"/>
      <c r="AO129" s="506"/>
      <c r="AP129" s="506"/>
      <c r="AQ129" s="506"/>
      <c r="AR129" s="506"/>
      <c r="CM129" s="448" t="s">
        <v>434</v>
      </c>
      <c r="CN129" s="434"/>
      <c r="CO129" s="434"/>
      <c r="CP129" s="434"/>
      <c r="CQ129" s="434"/>
      <c r="CR129" s="436"/>
      <c r="CS129" s="448"/>
      <c r="CT129" s="434"/>
      <c r="CU129" s="434"/>
      <c r="CV129" s="434"/>
      <c r="CW129" s="434"/>
      <c r="CX129" s="434"/>
      <c r="CY129" s="436"/>
    </row>
    <row r="130" spans="35:103">
      <c r="AI130" s="462"/>
      <c r="AJ130" s="462"/>
      <c r="AK130" s="506"/>
      <c r="AL130" s="506"/>
      <c r="AM130" s="506"/>
      <c r="AN130" s="506"/>
      <c r="AO130" s="506"/>
      <c r="AP130" s="506"/>
      <c r="AQ130" s="506"/>
      <c r="AR130" s="506"/>
      <c r="CM130" s="448" t="s">
        <v>399</v>
      </c>
      <c r="CN130" s="434"/>
      <c r="CO130" s="434"/>
      <c r="CP130" s="434"/>
      <c r="CQ130" s="434"/>
      <c r="CR130" s="436"/>
      <c r="CS130" s="448"/>
      <c r="CT130" s="434"/>
      <c r="CU130" s="434"/>
      <c r="CV130" s="434"/>
      <c r="CW130" s="434"/>
      <c r="CX130" s="434"/>
      <c r="CY130" s="436"/>
    </row>
    <row r="131" spans="35:103">
      <c r="AI131" s="462"/>
      <c r="AJ131" s="462"/>
      <c r="AK131" s="506"/>
      <c r="AL131" s="506"/>
      <c r="AM131" s="506"/>
      <c r="AN131" s="506"/>
      <c r="AO131" s="506"/>
      <c r="AP131" s="506"/>
      <c r="AQ131" s="506"/>
      <c r="AR131" s="506"/>
      <c r="CM131" s="448" t="s">
        <v>400</v>
      </c>
      <c r="CN131" s="434"/>
      <c r="CO131" s="434"/>
      <c r="CP131" s="434"/>
      <c r="CQ131" s="434"/>
      <c r="CR131" s="436"/>
      <c r="CS131" s="448"/>
      <c r="CT131" s="434"/>
      <c r="CU131" s="434"/>
      <c r="CV131" s="434"/>
      <c r="CW131" s="434"/>
      <c r="CX131" s="434"/>
      <c r="CY131" s="436"/>
    </row>
    <row r="132" spans="35:103">
      <c r="AI132" s="462"/>
      <c r="AJ132" s="462"/>
      <c r="AK132" s="506"/>
      <c r="AL132" s="506"/>
      <c r="AM132" s="506"/>
      <c r="AN132" s="506"/>
      <c r="AO132" s="506"/>
      <c r="AP132" s="506"/>
      <c r="AQ132" s="506"/>
      <c r="AR132" s="506"/>
      <c r="CM132" s="448" t="s">
        <v>435</v>
      </c>
      <c r="CN132" s="434"/>
      <c r="CO132" s="434"/>
      <c r="CP132" s="434"/>
      <c r="CQ132" s="434"/>
      <c r="CR132" s="436"/>
      <c r="CS132" s="448"/>
      <c r="CT132" s="434"/>
      <c r="CU132" s="434"/>
      <c r="CV132" s="434"/>
      <c r="CW132" s="434"/>
      <c r="CX132" s="434"/>
      <c r="CY132" s="436"/>
    </row>
    <row r="133" spans="35:103">
      <c r="AI133" s="462"/>
      <c r="AJ133" s="462"/>
      <c r="AK133" s="506"/>
      <c r="AL133" s="506"/>
      <c r="AM133" s="506"/>
      <c r="AN133" s="506"/>
      <c r="AO133" s="506"/>
      <c r="AP133" s="506"/>
      <c r="AQ133" s="506"/>
      <c r="AR133" s="506"/>
      <c r="CM133" s="448" t="s">
        <v>382</v>
      </c>
      <c r="CN133" s="434"/>
      <c r="CO133" s="434"/>
      <c r="CP133" s="434"/>
      <c r="CQ133" s="434"/>
      <c r="CR133" s="436"/>
      <c r="CS133" s="448"/>
      <c r="CT133" s="434"/>
      <c r="CU133" s="434"/>
      <c r="CV133" s="434"/>
      <c r="CW133" s="434"/>
      <c r="CX133" s="434"/>
      <c r="CY133" s="436"/>
    </row>
    <row r="134" spans="35:103">
      <c r="AI134" s="462"/>
      <c r="AJ134" s="462"/>
      <c r="AK134" s="506"/>
      <c r="AL134" s="506"/>
      <c r="AM134" s="506"/>
      <c r="AN134" s="506"/>
      <c r="AO134" s="506"/>
      <c r="AP134" s="506"/>
      <c r="AQ134" s="506"/>
      <c r="AR134" s="506"/>
      <c r="CM134" s="448" t="s">
        <v>436</v>
      </c>
      <c r="CN134" s="434"/>
      <c r="CO134" s="434"/>
      <c r="CP134" s="434"/>
      <c r="CQ134" s="434"/>
      <c r="CR134" s="436"/>
      <c r="CS134" s="448"/>
      <c r="CT134" s="434"/>
      <c r="CU134" s="434"/>
      <c r="CV134" s="434"/>
      <c r="CW134" s="434"/>
      <c r="CX134" s="434"/>
      <c r="CY134" s="436"/>
    </row>
    <row r="135" spans="35:103">
      <c r="AI135" s="462"/>
      <c r="AJ135" s="462"/>
      <c r="AK135" s="506"/>
      <c r="AL135" s="506"/>
      <c r="AM135" s="506"/>
      <c r="AN135" s="506"/>
      <c r="AO135" s="506"/>
      <c r="AP135" s="506"/>
      <c r="AQ135" s="506"/>
      <c r="AR135" s="506"/>
      <c r="CM135" s="448" t="s">
        <v>437</v>
      </c>
      <c r="CN135" s="434"/>
      <c r="CO135" s="434"/>
      <c r="CP135" s="434"/>
      <c r="CQ135" s="434"/>
      <c r="CR135" s="436"/>
      <c r="CS135" s="448"/>
      <c r="CT135" s="434"/>
      <c r="CU135" s="434"/>
      <c r="CV135" s="434"/>
      <c r="CW135" s="434"/>
      <c r="CX135" s="434"/>
      <c r="CY135" s="436"/>
    </row>
    <row r="136" spans="35:103" ht="15.75" thickBot="1">
      <c r="AI136" s="462"/>
      <c r="AJ136" s="462"/>
      <c r="AK136" s="506"/>
      <c r="AL136" s="506"/>
      <c r="AM136" s="506"/>
      <c r="AN136" s="506"/>
      <c r="AO136" s="506"/>
      <c r="AP136" s="506"/>
      <c r="AQ136" s="506"/>
      <c r="AR136" s="506"/>
      <c r="CM136" s="449"/>
      <c r="CN136" s="438"/>
      <c r="CO136" s="438"/>
      <c r="CP136" s="438"/>
      <c r="CQ136" s="438"/>
      <c r="CR136" s="441"/>
      <c r="CS136" s="449"/>
      <c r="CT136" s="438"/>
      <c r="CU136" s="438"/>
      <c r="CV136" s="438"/>
      <c r="CW136" s="438"/>
      <c r="CX136" s="438"/>
      <c r="CY136" s="441"/>
    </row>
    <row r="137" spans="35:103">
      <c r="AI137" s="462"/>
      <c r="AJ137" s="462"/>
      <c r="AK137" s="506"/>
      <c r="AL137" s="506"/>
      <c r="AM137" s="506"/>
      <c r="AN137" s="506"/>
      <c r="AO137" s="506"/>
      <c r="AP137" s="506"/>
      <c r="AQ137" s="506"/>
      <c r="AR137" s="506"/>
      <c r="CM137" s="446" t="s">
        <v>455</v>
      </c>
      <c r="CN137" s="435"/>
      <c r="CO137" s="435"/>
      <c r="CP137" s="435"/>
      <c r="CQ137" s="435"/>
      <c r="CR137" s="447"/>
      <c r="CS137" s="446" t="s">
        <v>518</v>
      </c>
      <c r="CT137" s="435"/>
      <c r="CU137" s="435"/>
      <c r="CV137" s="435"/>
      <c r="CW137" s="435"/>
      <c r="CX137" s="435"/>
      <c r="CY137" s="447"/>
    </row>
    <row r="138" spans="35:103">
      <c r="AI138" s="462"/>
      <c r="AJ138" s="462"/>
      <c r="AK138" s="506"/>
      <c r="AL138" s="506"/>
      <c r="AM138" s="506"/>
      <c r="AN138" s="506"/>
      <c r="AO138" s="506"/>
      <c r="AP138" s="506"/>
      <c r="AQ138" s="506"/>
      <c r="AR138" s="506"/>
      <c r="CM138" s="448"/>
      <c r="CN138" s="434"/>
      <c r="CO138" s="434"/>
      <c r="CP138" s="434"/>
      <c r="CQ138" s="434"/>
      <c r="CR138" s="436"/>
      <c r="CS138" s="448"/>
      <c r="CT138" s="434"/>
      <c r="CU138" s="434"/>
      <c r="CV138" s="434"/>
      <c r="CW138" s="434"/>
      <c r="CX138" s="434"/>
      <c r="CY138" s="436"/>
    </row>
    <row r="139" spans="35:103">
      <c r="AI139" s="462"/>
      <c r="AJ139" s="462"/>
      <c r="AK139" s="506"/>
      <c r="AL139" s="506"/>
      <c r="AM139" s="506"/>
      <c r="AN139" s="506"/>
      <c r="AO139" s="506"/>
      <c r="AP139" s="506"/>
      <c r="AQ139" s="506"/>
      <c r="AR139" s="506"/>
      <c r="CM139" s="448" t="s">
        <v>456</v>
      </c>
      <c r="CN139" s="434"/>
      <c r="CO139" s="434"/>
      <c r="CP139" s="434"/>
      <c r="CQ139" s="434"/>
      <c r="CR139" s="436"/>
      <c r="CS139" s="448" t="s">
        <v>519</v>
      </c>
      <c r="CT139" s="434"/>
      <c r="CU139" s="434"/>
      <c r="CV139" s="434"/>
      <c r="CW139" s="434"/>
      <c r="CX139" s="434"/>
      <c r="CY139" s="436"/>
    </row>
    <row r="140" spans="35:103">
      <c r="AI140" s="462"/>
      <c r="AJ140" s="462"/>
      <c r="AK140" s="506"/>
      <c r="AL140" s="506"/>
      <c r="AM140" s="506"/>
      <c r="AN140" s="506"/>
      <c r="AO140" s="506"/>
      <c r="AP140" s="506"/>
      <c r="AQ140" s="506"/>
      <c r="AR140" s="506"/>
      <c r="CM140" s="587" t="s">
        <v>328</v>
      </c>
      <c r="CN140" s="434"/>
      <c r="CO140" s="434"/>
      <c r="CP140" s="434"/>
      <c r="CQ140" s="434"/>
      <c r="CR140" s="436"/>
      <c r="CS140" s="587" t="s">
        <v>328</v>
      </c>
      <c r="CT140" s="434"/>
      <c r="CU140" s="434"/>
      <c r="CV140" s="434"/>
      <c r="CW140" s="434"/>
      <c r="CX140" s="434"/>
      <c r="CY140" s="436"/>
    </row>
    <row r="141" spans="35:103">
      <c r="CM141" s="448" t="s">
        <v>386</v>
      </c>
      <c r="CN141" s="434"/>
      <c r="CO141" s="434"/>
      <c r="CP141" s="434"/>
      <c r="CQ141" s="434"/>
      <c r="CR141" s="436"/>
      <c r="CS141" s="448" t="s">
        <v>244</v>
      </c>
      <c r="CT141" s="434" t="s">
        <v>540</v>
      </c>
      <c r="CU141" s="434" t="s">
        <v>541</v>
      </c>
      <c r="CV141" s="434" t="s">
        <v>542</v>
      </c>
      <c r="CW141" s="434"/>
      <c r="CX141" s="434"/>
      <c r="CY141" s="436"/>
    </row>
    <row r="142" spans="35:103">
      <c r="CM142" s="448" t="s">
        <v>457</v>
      </c>
      <c r="CN142" s="434"/>
      <c r="CO142" s="434"/>
      <c r="CP142" s="434"/>
      <c r="CQ142" s="434"/>
      <c r="CR142" s="436"/>
      <c r="CS142" s="448">
        <v>1</v>
      </c>
      <c r="CT142" s="434">
        <v>0.51880000000000004</v>
      </c>
      <c r="CU142" s="434" t="s">
        <v>543</v>
      </c>
      <c r="CV142" s="592">
        <f t="shared" ref="CV142:CV147" si="55">100*(SIN(CT142)*SIN(CT142))</f>
        <v>24.585571626122874</v>
      </c>
      <c r="CW142" s="434" t="str">
        <f t="shared" ref="CW142:CW147" si="56">LOWER(CU142)</f>
        <v>a</v>
      </c>
      <c r="CX142" s="434"/>
      <c r="CY142" s="436"/>
    </row>
    <row r="143" spans="35:103">
      <c r="CM143" s="448" t="s">
        <v>458</v>
      </c>
      <c r="CN143" s="434"/>
      <c r="CO143" s="434"/>
      <c r="CP143" s="434"/>
      <c r="CQ143" s="434"/>
      <c r="CR143" s="436"/>
      <c r="CS143" s="448">
        <v>2</v>
      </c>
      <c r="CT143" s="434">
        <v>0.32840000000000003</v>
      </c>
      <c r="CU143" s="434" t="s">
        <v>544</v>
      </c>
      <c r="CV143" s="592">
        <f t="shared" si="55"/>
        <v>10.402492134076374</v>
      </c>
      <c r="CW143" s="434" t="str">
        <f t="shared" si="56"/>
        <v>b</v>
      </c>
      <c r="CX143" s="434"/>
      <c r="CY143" s="436"/>
    </row>
    <row r="144" spans="35:103">
      <c r="CM144" s="448" t="s">
        <v>459</v>
      </c>
      <c r="CN144" s="434"/>
      <c r="CO144" s="434"/>
      <c r="CP144" s="434"/>
      <c r="CQ144" s="434"/>
      <c r="CR144" s="436"/>
      <c r="CS144" s="448">
        <v>3</v>
      </c>
      <c r="CT144" s="434">
        <v>1.0800000000000001E-2</v>
      </c>
      <c r="CU144" s="434" t="s">
        <v>546</v>
      </c>
      <c r="CV144" s="592">
        <f t="shared" si="55"/>
        <v>1.1663546510732717E-2</v>
      </c>
      <c r="CW144" s="434" t="str">
        <f t="shared" si="56"/>
        <v>c</v>
      </c>
      <c r="CX144" s="434"/>
      <c r="CY144" s="436"/>
    </row>
    <row r="145" spans="91:103">
      <c r="CM145" s="448" t="s">
        <v>460</v>
      </c>
      <c r="CN145" s="434"/>
      <c r="CO145" s="434"/>
      <c r="CP145" s="434"/>
      <c r="CQ145" s="434"/>
      <c r="CR145" s="436"/>
      <c r="CS145" s="448">
        <v>4</v>
      </c>
      <c r="CT145" s="434">
        <v>0</v>
      </c>
      <c r="CU145" s="434" t="s">
        <v>546</v>
      </c>
      <c r="CV145" s="592">
        <f t="shared" si="55"/>
        <v>0</v>
      </c>
      <c r="CW145" s="434" t="str">
        <f t="shared" si="56"/>
        <v>c</v>
      </c>
      <c r="CX145" s="434"/>
      <c r="CY145" s="436"/>
    </row>
    <row r="146" spans="91:103">
      <c r="CM146" s="448"/>
      <c r="CN146" s="434"/>
      <c r="CO146" s="434"/>
      <c r="CP146" s="434"/>
      <c r="CQ146" s="434"/>
      <c r="CR146" s="436"/>
      <c r="CS146" s="448">
        <v>5</v>
      </c>
      <c r="CT146" s="434">
        <v>0</v>
      </c>
      <c r="CU146" s="434" t="s">
        <v>546</v>
      </c>
      <c r="CV146" s="592">
        <f t="shared" si="55"/>
        <v>0</v>
      </c>
      <c r="CW146" s="434" t="str">
        <f t="shared" si="56"/>
        <v>c</v>
      </c>
      <c r="CX146" s="434"/>
      <c r="CY146" s="436"/>
    </row>
    <row r="147" spans="91:103">
      <c r="CM147" s="448" t="s">
        <v>461</v>
      </c>
      <c r="CN147" s="434"/>
      <c r="CO147" s="434"/>
      <c r="CP147" s="434"/>
      <c r="CQ147" s="434"/>
      <c r="CR147" s="436"/>
      <c r="CS147" s="448">
        <v>6</v>
      </c>
      <c r="CT147" s="434">
        <v>0.1017</v>
      </c>
      <c r="CU147" s="434" t="s">
        <v>546</v>
      </c>
      <c r="CV147" s="592">
        <f t="shared" si="55"/>
        <v>1.0307280680704305</v>
      </c>
      <c r="CW147" s="434" t="str">
        <f t="shared" si="56"/>
        <v>c</v>
      </c>
      <c r="CX147" s="434"/>
      <c r="CY147" s="436"/>
    </row>
    <row r="148" spans="91:103">
      <c r="CM148" s="448"/>
      <c r="CN148" s="434"/>
      <c r="CO148" s="434"/>
      <c r="CP148" s="434"/>
      <c r="CQ148" s="434"/>
      <c r="CR148" s="436"/>
      <c r="CS148" s="448"/>
      <c r="CT148" s="434"/>
      <c r="CU148" s="594" t="s">
        <v>548</v>
      </c>
      <c r="CV148" s="542" t="s">
        <v>536</v>
      </c>
      <c r="CW148" s="434"/>
      <c r="CX148" s="434"/>
      <c r="CY148" s="436"/>
    </row>
    <row r="149" spans="91:103">
      <c r="CM149" s="448" t="s">
        <v>369</v>
      </c>
      <c r="CN149" s="434"/>
      <c r="CO149" s="434"/>
      <c r="CP149" s="434"/>
      <c r="CQ149" s="434"/>
      <c r="CR149" s="436"/>
      <c r="CU149" s="594" t="s">
        <v>549</v>
      </c>
      <c r="CV149" s="593" t="s">
        <v>550</v>
      </c>
    </row>
    <row r="150" spans="91:103">
      <c r="CM150" s="448" t="s">
        <v>370</v>
      </c>
      <c r="CN150" s="434"/>
      <c r="CO150" s="434"/>
      <c r="CP150" s="434"/>
      <c r="CQ150" s="434"/>
      <c r="CR150" s="436"/>
    </row>
    <row r="151" spans="91:103">
      <c r="CM151" s="448" t="s">
        <v>462</v>
      </c>
      <c r="CN151" s="434"/>
      <c r="CO151" s="434"/>
      <c r="CP151" s="434"/>
      <c r="CQ151" s="434"/>
      <c r="CR151" s="436"/>
      <c r="CS151" s="448" t="s">
        <v>520</v>
      </c>
      <c r="CT151" s="434"/>
      <c r="CU151" s="434"/>
      <c r="CV151" s="434"/>
      <c r="CW151" s="434"/>
      <c r="CX151" s="434"/>
      <c r="CY151" s="436"/>
    </row>
    <row r="152" spans="91:103">
      <c r="CM152" s="448" t="s">
        <v>463</v>
      </c>
      <c r="CN152" s="434"/>
      <c r="CO152" s="434"/>
      <c r="CP152" s="434"/>
      <c r="CQ152" s="434"/>
      <c r="CR152" s="436"/>
      <c r="CS152" s="448" t="s">
        <v>521</v>
      </c>
      <c r="CT152" s="434"/>
      <c r="CU152" s="434"/>
      <c r="CV152" s="434"/>
      <c r="CW152" s="434"/>
      <c r="CX152" s="434"/>
      <c r="CY152" s="436"/>
    </row>
    <row r="153" spans="91:103">
      <c r="CM153" s="448"/>
      <c r="CN153" s="434"/>
      <c r="CO153" s="434"/>
      <c r="CP153" s="434"/>
      <c r="CQ153" s="434"/>
      <c r="CR153" s="436"/>
      <c r="CS153" s="448" t="s">
        <v>442</v>
      </c>
      <c r="CT153" s="434"/>
      <c r="CU153" s="434"/>
      <c r="CV153" s="434"/>
      <c r="CW153" s="434"/>
      <c r="CX153" s="434"/>
      <c r="CY153" s="436"/>
    </row>
    <row r="154" spans="91:103">
      <c r="CM154" s="448" t="s">
        <v>464</v>
      </c>
      <c r="CN154" s="434"/>
      <c r="CO154" s="434"/>
      <c r="CP154" s="434"/>
      <c r="CQ154" s="434"/>
      <c r="CR154" s="436"/>
      <c r="CS154" s="448" t="s">
        <v>451</v>
      </c>
      <c r="CT154" s="434"/>
      <c r="CU154" s="434"/>
      <c r="CV154" s="434"/>
      <c r="CW154" s="434"/>
      <c r="CX154" s="434"/>
      <c r="CY154" s="436"/>
    </row>
    <row r="155" spans="91:103">
      <c r="CM155" s="448"/>
      <c r="CN155" s="434"/>
      <c r="CO155" s="434"/>
      <c r="CP155" s="434"/>
      <c r="CQ155" s="434"/>
      <c r="CR155" s="436"/>
      <c r="CS155" s="448" t="s">
        <v>444</v>
      </c>
      <c r="CT155" s="434"/>
      <c r="CU155" s="434"/>
      <c r="CV155" s="434"/>
      <c r="CW155" s="434"/>
      <c r="CX155" s="434"/>
      <c r="CY155" s="436"/>
    </row>
    <row r="156" spans="91:103">
      <c r="CM156" s="448" t="s">
        <v>465</v>
      </c>
      <c r="CN156" s="434"/>
      <c r="CO156" s="434"/>
      <c r="CP156" s="434"/>
      <c r="CQ156" s="434"/>
      <c r="CR156" s="436"/>
      <c r="CS156" s="448"/>
      <c r="CT156" s="434"/>
      <c r="CU156" s="434"/>
      <c r="CV156" s="434"/>
      <c r="CW156" s="434"/>
      <c r="CX156" s="434"/>
      <c r="CY156" s="436"/>
    </row>
    <row r="157" spans="91:103">
      <c r="CM157" s="448"/>
      <c r="CN157" s="434"/>
      <c r="CO157" s="434"/>
      <c r="CP157" s="434"/>
      <c r="CQ157" s="434"/>
      <c r="CR157" s="436"/>
      <c r="CS157" s="448"/>
      <c r="CT157" s="434"/>
      <c r="CU157" s="434"/>
      <c r="CV157" s="434"/>
      <c r="CW157" s="434"/>
      <c r="CX157" s="434"/>
      <c r="CY157" s="436"/>
    </row>
    <row r="158" spans="91:103">
      <c r="CM158" s="448" t="s">
        <v>375</v>
      </c>
      <c r="CN158" s="434"/>
      <c r="CO158" s="434"/>
      <c r="CP158" s="434"/>
      <c r="CQ158" s="434"/>
      <c r="CR158" s="436"/>
      <c r="CS158" s="448"/>
      <c r="CT158" s="434"/>
      <c r="CU158" s="434"/>
      <c r="CV158" s="434"/>
      <c r="CW158" s="434"/>
      <c r="CX158" s="434"/>
      <c r="CY158" s="436"/>
    </row>
    <row r="159" spans="91:103">
      <c r="CM159" s="448" t="s">
        <v>466</v>
      </c>
      <c r="CN159" s="434"/>
      <c r="CO159" s="434"/>
      <c r="CP159" s="434"/>
      <c r="CQ159" s="434"/>
      <c r="CR159" s="436"/>
      <c r="CS159" s="448"/>
      <c r="CT159" s="434"/>
      <c r="CU159" s="434"/>
      <c r="CV159" s="434"/>
      <c r="CW159" s="434"/>
      <c r="CX159" s="434"/>
      <c r="CY159" s="436"/>
    </row>
    <row r="160" spans="91:103">
      <c r="CM160" s="448" t="s">
        <v>467</v>
      </c>
      <c r="CN160" s="434"/>
      <c r="CO160" s="434"/>
      <c r="CP160" s="434"/>
      <c r="CQ160" s="434"/>
      <c r="CR160" s="436"/>
      <c r="CS160" s="448"/>
      <c r="CT160" s="434"/>
      <c r="CU160" s="434"/>
      <c r="CV160" s="434"/>
      <c r="CW160" s="434"/>
      <c r="CX160" s="434"/>
      <c r="CY160" s="436"/>
    </row>
    <row r="161" spans="91:103">
      <c r="CM161" s="448" t="s">
        <v>468</v>
      </c>
      <c r="CN161" s="434"/>
      <c r="CO161" s="434"/>
      <c r="CP161" s="434"/>
      <c r="CQ161" s="434"/>
      <c r="CR161" s="436"/>
      <c r="CS161" s="448"/>
      <c r="CT161" s="434"/>
      <c r="CU161" s="434"/>
      <c r="CV161" s="434"/>
      <c r="CW161" s="434"/>
      <c r="CX161" s="434"/>
      <c r="CY161" s="436"/>
    </row>
    <row r="162" spans="91:103">
      <c r="CM162" s="448" t="s">
        <v>417</v>
      </c>
      <c r="CN162" s="434"/>
      <c r="CO162" s="434"/>
      <c r="CP162" s="434"/>
      <c r="CQ162" s="434"/>
      <c r="CR162" s="436"/>
      <c r="CS162" s="448"/>
      <c r="CT162" s="434"/>
      <c r="CU162" s="434"/>
      <c r="CV162" s="434"/>
      <c r="CW162" s="434"/>
      <c r="CX162" s="434"/>
      <c r="CY162" s="436"/>
    </row>
    <row r="163" spans="91:103">
      <c r="CM163" s="448" t="s">
        <v>418</v>
      </c>
      <c r="CN163" s="434"/>
      <c r="CO163" s="434"/>
      <c r="CP163" s="434"/>
      <c r="CQ163" s="434"/>
      <c r="CR163" s="436"/>
      <c r="CS163" s="448"/>
      <c r="CT163" s="434"/>
      <c r="CU163" s="434"/>
      <c r="CV163" s="434"/>
      <c r="CW163" s="434"/>
      <c r="CX163" s="434"/>
      <c r="CY163" s="436"/>
    </row>
    <row r="164" spans="91:103">
      <c r="CM164" s="448" t="s">
        <v>469</v>
      </c>
      <c r="CN164" s="434"/>
      <c r="CO164" s="434"/>
      <c r="CP164" s="434"/>
      <c r="CQ164" s="434"/>
      <c r="CR164" s="436"/>
      <c r="CS164" s="448"/>
      <c r="CT164" s="434"/>
      <c r="CU164" s="434"/>
      <c r="CV164" s="434"/>
      <c r="CW164" s="434"/>
      <c r="CX164" s="434"/>
      <c r="CY164" s="436"/>
    </row>
    <row r="165" spans="91:103">
      <c r="CM165" s="448" t="s">
        <v>382</v>
      </c>
      <c r="CN165" s="434"/>
      <c r="CO165" s="434"/>
      <c r="CP165" s="434"/>
      <c r="CQ165" s="434"/>
      <c r="CR165" s="436"/>
      <c r="CS165" s="448"/>
      <c r="CT165" s="434"/>
      <c r="CU165" s="434"/>
      <c r="CV165" s="434"/>
      <c r="CW165" s="434"/>
      <c r="CX165" s="434"/>
      <c r="CY165" s="436"/>
    </row>
    <row r="166" spans="91:103">
      <c r="CM166" s="448" t="s">
        <v>470</v>
      </c>
      <c r="CN166" s="434"/>
      <c r="CO166" s="434"/>
      <c r="CP166" s="434"/>
      <c r="CQ166" s="434"/>
      <c r="CR166" s="436"/>
      <c r="CS166" s="448"/>
      <c r="CT166" s="434"/>
      <c r="CU166" s="434"/>
      <c r="CV166" s="434"/>
      <c r="CW166" s="434"/>
      <c r="CX166" s="434"/>
      <c r="CY166" s="436"/>
    </row>
    <row r="167" spans="91:103">
      <c r="CM167" s="448" t="s">
        <v>471</v>
      </c>
      <c r="CN167" s="434"/>
      <c r="CO167" s="434"/>
      <c r="CP167" s="434"/>
      <c r="CQ167" s="434"/>
      <c r="CR167" s="436"/>
      <c r="CS167" s="448"/>
      <c r="CT167" s="434"/>
      <c r="CU167" s="434"/>
      <c r="CV167" s="434"/>
      <c r="CW167" s="434"/>
      <c r="CX167" s="434"/>
      <c r="CY167" s="436"/>
    </row>
    <row r="168" spans="91:103" ht="15.75" thickBot="1">
      <c r="CM168" s="449"/>
      <c r="CN168" s="438"/>
      <c r="CO168" s="438"/>
      <c r="CP168" s="438"/>
      <c r="CQ168" s="438"/>
      <c r="CR168" s="441"/>
      <c r="CS168" s="449"/>
      <c r="CT168" s="438"/>
      <c r="CU168" s="438"/>
      <c r="CV168" s="438"/>
      <c r="CW168" s="438"/>
      <c r="CX168" s="438"/>
      <c r="CY168" s="441"/>
    </row>
    <row r="169" spans="91:103">
      <c r="CM169" s="446" t="s">
        <v>472</v>
      </c>
      <c r="CN169" s="435"/>
      <c r="CO169" s="435"/>
      <c r="CP169" s="435"/>
      <c r="CQ169" s="435"/>
      <c r="CR169" s="447"/>
      <c r="CS169" s="446" t="s">
        <v>522</v>
      </c>
      <c r="CT169" s="435"/>
      <c r="CU169" s="435"/>
      <c r="CV169" s="435"/>
      <c r="CW169" s="435"/>
      <c r="CX169" s="435"/>
      <c r="CY169" s="447"/>
    </row>
    <row r="170" spans="91:103">
      <c r="CM170" s="587" t="s">
        <v>333</v>
      </c>
      <c r="CN170" s="434"/>
      <c r="CO170" s="434"/>
      <c r="CP170" s="434"/>
      <c r="CQ170" s="434"/>
      <c r="CR170" s="436"/>
      <c r="CS170" s="587" t="s">
        <v>333</v>
      </c>
      <c r="CT170" s="434"/>
      <c r="CU170" s="434"/>
      <c r="CV170" s="434"/>
      <c r="CW170" s="434"/>
      <c r="CX170" s="434"/>
      <c r="CY170" s="436"/>
    </row>
    <row r="171" spans="91:103">
      <c r="CM171" s="448" t="s">
        <v>386</v>
      </c>
      <c r="CN171" s="434"/>
      <c r="CO171" s="434"/>
      <c r="CP171" s="434"/>
      <c r="CQ171" s="434"/>
      <c r="CR171" s="436"/>
      <c r="CS171" s="448" t="s">
        <v>244</v>
      </c>
      <c r="CT171" s="434" t="s">
        <v>540</v>
      </c>
      <c r="CU171" s="434" t="s">
        <v>541</v>
      </c>
      <c r="CV171" s="434" t="s">
        <v>542</v>
      </c>
      <c r="CW171" s="434"/>
      <c r="CX171" s="434"/>
      <c r="CY171" s="436"/>
    </row>
    <row r="172" spans="91:103">
      <c r="CM172" s="448" t="s">
        <v>473</v>
      </c>
      <c r="CN172" s="434"/>
      <c r="CO172" s="434"/>
      <c r="CP172" s="434"/>
      <c r="CQ172" s="434"/>
      <c r="CR172" s="436"/>
      <c r="CS172" s="448">
        <v>1</v>
      </c>
      <c r="CT172" s="434">
        <v>0.61550000000000005</v>
      </c>
      <c r="CU172" s="434" t="s">
        <v>543</v>
      </c>
      <c r="CV172" s="592">
        <f t="shared" ref="CV172:CV177" si="57">100*(SIN(CT172)*SIN(CT172))</f>
        <v>33.335246431959867</v>
      </c>
      <c r="CW172" s="434" t="str">
        <f t="shared" ref="CW172:CW177" si="58">LOWER(CU172)</f>
        <v>a</v>
      </c>
      <c r="CX172" s="434"/>
      <c r="CY172" s="436"/>
    </row>
    <row r="173" spans="91:103">
      <c r="CM173" s="448" t="s">
        <v>474</v>
      </c>
      <c r="CN173" s="434"/>
      <c r="CO173" s="434"/>
      <c r="CP173" s="434"/>
      <c r="CQ173" s="434"/>
      <c r="CR173" s="436"/>
      <c r="CS173" s="448">
        <v>2</v>
      </c>
      <c r="CT173" s="434">
        <v>0.52010000000000001</v>
      </c>
      <c r="CU173" s="434" t="s">
        <v>543</v>
      </c>
      <c r="CV173" s="592">
        <f t="shared" si="57"/>
        <v>24.697611686796272</v>
      </c>
      <c r="CW173" s="434" t="str">
        <f t="shared" si="58"/>
        <v>a</v>
      </c>
      <c r="CX173" s="434"/>
      <c r="CY173" s="436"/>
    </row>
    <row r="174" spans="91:103">
      <c r="CM174" s="448" t="s">
        <v>475</v>
      </c>
      <c r="CN174" s="434"/>
      <c r="CO174" s="434"/>
      <c r="CP174" s="434"/>
      <c r="CQ174" s="434"/>
      <c r="CR174" s="436"/>
      <c r="CS174" s="448">
        <v>3</v>
      </c>
      <c r="CT174" s="434">
        <v>4.8399999999999999E-2</v>
      </c>
      <c r="CU174" s="434" t="s">
        <v>546</v>
      </c>
      <c r="CV174" s="592">
        <f t="shared" si="57"/>
        <v>0.23407313754533282</v>
      </c>
      <c r="CW174" s="434" t="str">
        <f t="shared" si="58"/>
        <v>c</v>
      </c>
      <c r="CX174" s="434"/>
      <c r="CY174" s="436"/>
    </row>
    <row r="175" spans="91:103">
      <c r="CM175" s="448" t="s">
        <v>476</v>
      </c>
      <c r="CN175" s="434"/>
      <c r="CO175" s="434"/>
      <c r="CP175" s="434"/>
      <c r="CQ175" s="434"/>
      <c r="CR175" s="436"/>
      <c r="CS175" s="448">
        <v>4</v>
      </c>
      <c r="CT175" s="434">
        <v>0</v>
      </c>
      <c r="CU175" s="434" t="s">
        <v>546</v>
      </c>
      <c r="CV175" s="592">
        <f t="shared" si="57"/>
        <v>0</v>
      </c>
      <c r="CW175" s="434" t="str">
        <f t="shared" si="58"/>
        <v>c</v>
      </c>
      <c r="CX175" s="434"/>
      <c r="CY175" s="436"/>
    </row>
    <row r="176" spans="91:103">
      <c r="CM176" s="448"/>
      <c r="CN176" s="434"/>
      <c r="CO176" s="434"/>
      <c r="CP176" s="434"/>
      <c r="CQ176" s="434"/>
      <c r="CR176" s="436"/>
      <c r="CS176" s="448">
        <v>5</v>
      </c>
      <c r="CT176" s="434">
        <v>0</v>
      </c>
      <c r="CU176" s="434" t="s">
        <v>546</v>
      </c>
      <c r="CV176" s="592">
        <f t="shared" si="57"/>
        <v>0</v>
      </c>
      <c r="CW176" s="434" t="str">
        <f t="shared" si="58"/>
        <v>c</v>
      </c>
      <c r="CX176" s="434"/>
      <c r="CY176" s="436"/>
    </row>
    <row r="177" spans="91:103">
      <c r="CM177" s="448" t="s">
        <v>477</v>
      </c>
      <c r="CN177" s="434"/>
      <c r="CO177" s="434"/>
      <c r="CP177" s="434"/>
      <c r="CQ177" s="434"/>
      <c r="CR177" s="436"/>
      <c r="CS177" s="448">
        <v>6</v>
      </c>
      <c r="CT177" s="434">
        <v>0.31979999999999997</v>
      </c>
      <c r="CU177" s="434" t="s">
        <v>544</v>
      </c>
      <c r="CV177" s="592">
        <f t="shared" si="57"/>
        <v>9.8832714056596132</v>
      </c>
      <c r="CW177" s="434" t="str">
        <f t="shared" si="58"/>
        <v>b</v>
      </c>
      <c r="CX177" s="434"/>
      <c r="CY177" s="436"/>
    </row>
    <row r="178" spans="91:103">
      <c r="CM178" s="448"/>
      <c r="CN178" s="434"/>
      <c r="CO178" s="434"/>
      <c r="CP178" s="434"/>
      <c r="CQ178" s="434"/>
      <c r="CR178" s="436"/>
      <c r="CS178" s="448"/>
      <c r="CT178" s="434"/>
      <c r="CU178" s="594" t="s">
        <v>548</v>
      </c>
      <c r="CV178" s="542" t="s">
        <v>536</v>
      </c>
      <c r="CW178" s="434"/>
      <c r="CX178" s="434"/>
      <c r="CY178" s="436"/>
    </row>
    <row r="179" spans="91:103">
      <c r="CM179" s="448" t="s">
        <v>369</v>
      </c>
      <c r="CN179" s="434"/>
      <c r="CO179" s="434"/>
      <c r="CP179" s="434"/>
      <c r="CQ179" s="434"/>
      <c r="CR179" s="436"/>
      <c r="CU179" s="594" t="s">
        <v>549</v>
      </c>
      <c r="CV179" s="593" t="s">
        <v>550</v>
      </c>
    </row>
    <row r="180" spans="91:103">
      <c r="CM180" s="448" t="s">
        <v>370</v>
      </c>
      <c r="CN180" s="434"/>
      <c r="CO180" s="434"/>
      <c r="CP180" s="434"/>
      <c r="CQ180" s="434"/>
      <c r="CR180" s="436"/>
    </row>
    <row r="181" spans="91:103">
      <c r="CM181" s="448" t="s">
        <v>478</v>
      </c>
      <c r="CN181" s="434"/>
      <c r="CO181" s="434"/>
      <c r="CP181" s="434"/>
      <c r="CQ181" s="434"/>
      <c r="CR181" s="436"/>
    </row>
    <row r="182" spans="91:103">
      <c r="CM182" s="448" t="s">
        <v>479</v>
      </c>
      <c r="CN182" s="434"/>
      <c r="CO182" s="434"/>
      <c r="CP182" s="434"/>
      <c r="CQ182" s="434"/>
      <c r="CR182" s="436"/>
      <c r="CS182" s="448" t="s">
        <v>523</v>
      </c>
      <c r="CT182" s="434"/>
      <c r="CU182" s="434"/>
      <c r="CV182" s="434"/>
      <c r="CW182" s="434"/>
      <c r="CX182" s="434"/>
      <c r="CY182" s="436"/>
    </row>
    <row r="183" spans="91:103">
      <c r="CM183" s="448"/>
      <c r="CN183" s="434"/>
      <c r="CO183" s="434"/>
      <c r="CP183" s="434"/>
      <c r="CQ183" s="434"/>
      <c r="CR183" s="436"/>
      <c r="CS183" s="448" t="s">
        <v>524</v>
      </c>
      <c r="CT183" s="434"/>
      <c r="CU183" s="434"/>
      <c r="CV183" s="434"/>
      <c r="CW183" s="434"/>
      <c r="CX183" s="434"/>
      <c r="CY183" s="436"/>
    </row>
    <row r="184" spans="91:103">
      <c r="CM184" s="448" t="s">
        <v>480</v>
      </c>
      <c r="CN184" s="434"/>
      <c r="CO184" s="434"/>
      <c r="CP184" s="434"/>
      <c r="CQ184" s="434"/>
      <c r="CR184" s="436"/>
      <c r="CS184" s="448" t="s">
        <v>442</v>
      </c>
      <c r="CT184" s="434"/>
      <c r="CU184" s="434"/>
      <c r="CV184" s="434"/>
      <c r="CW184" s="434"/>
      <c r="CX184" s="434"/>
      <c r="CY184" s="436"/>
    </row>
    <row r="185" spans="91:103">
      <c r="CM185" s="448"/>
      <c r="CN185" s="434"/>
      <c r="CO185" s="434"/>
      <c r="CP185" s="434"/>
      <c r="CQ185" s="434"/>
      <c r="CR185" s="436"/>
      <c r="CS185" s="448" t="s">
        <v>451</v>
      </c>
      <c r="CT185" s="434"/>
      <c r="CU185" s="434"/>
      <c r="CV185" s="434"/>
      <c r="CW185" s="434"/>
      <c r="CX185" s="434"/>
      <c r="CY185" s="436"/>
    </row>
    <row r="186" spans="91:103">
      <c r="CM186" s="448" t="s">
        <v>481</v>
      </c>
      <c r="CN186" s="434"/>
      <c r="CO186" s="434"/>
      <c r="CP186" s="434"/>
      <c r="CQ186" s="434"/>
      <c r="CR186" s="436"/>
      <c r="CS186" s="448" t="s">
        <v>444</v>
      </c>
      <c r="CT186" s="434"/>
      <c r="CU186" s="434"/>
      <c r="CV186" s="434"/>
      <c r="CW186" s="434"/>
      <c r="CX186" s="434"/>
      <c r="CY186" s="436"/>
    </row>
    <row r="187" spans="91:103">
      <c r="CM187" s="448"/>
      <c r="CN187" s="434"/>
      <c r="CO187" s="434"/>
      <c r="CP187" s="434"/>
      <c r="CQ187" s="434"/>
      <c r="CR187" s="436"/>
      <c r="CS187" s="448"/>
      <c r="CT187" s="434"/>
      <c r="CU187" s="434"/>
      <c r="CV187" s="434"/>
      <c r="CW187" s="434"/>
      <c r="CX187" s="434"/>
      <c r="CY187" s="436"/>
    </row>
    <row r="188" spans="91:103">
      <c r="CM188" s="448" t="s">
        <v>375</v>
      </c>
      <c r="CN188" s="434"/>
      <c r="CO188" s="434"/>
      <c r="CP188" s="434"/>
      <c r="CQ188" s="434"/>
      <c r="CR188" s="436"/>
      <c r="CS188" s="448"/>
      <c r="CT188" s="434"/>
      <c r="CU188" s="434"/>
      <c r="CV188" s="434"/>
      <c r="CW188" s="434"/>
      <c r="CX188" s="434"/>
      <c r="CY188" s="436"/>
    </row>
    <row r="189" spans="91:103">
      <c r="CM189" s="448" t="s">
        <v>482</v>
      </c>
      <c r="CN189" s="434"/>
      <c r="CO189" s="434"/>
      <c r="CP189" s="434"/>
      <c r="CQ189" s="434"/>
      <c r="CR189" s="436"/>
      <c r="CS189" s="448"/>
      <c r="CT189" s="434"/>
      <c r="CU189" s="434"/>
      <c r="CV189" s="434"/>
      <c r="CW189" s="434"/>
      <c r="CX189" s="434"/>
      <c r="CY189" s="436"/>
    </row>
    <row r="190" spans="91:103">
      <c r="CM190" s="448" t="s">
        <v>483</v>
      </c>
      <c r="CN190" s="434"/>
      <c r="CO190" s="434"/>
      <c r="CP190" s="434"/>
      <c r="CQ190" s="434"/>
      <c r="CR190" s="436"/>
      <c r="CS190" s="448"/>
      <c r="CT190" s="434"/>
      <c r="CU190" s="434"/>
      <c r="CV190" s="434"/>
      <c r="CW190" s="434"/>
      <c r="CX190" s="434"/>
      <c r="CY190" s="436"/>
    </row>
    <row r="191" spans="91:103">
      <c r="CM191" s="448" t="s">
        <v>484</v>
      </c>
      <c r="CN191" s="434"/>
      <c r="CO191" s="434"/>
      <c r="CP191" s="434"/>
      <c r="CQ191" s="434"/>
      <c r="CR191" s="436"/>
      <c r="CS191" s="448"/>
      <c r="CT191" s="434"/>
      <c r="CU191" s="434"/>
      <c r="CV191" s="434"/>
      <c r="CW191" s="434"/>
      <c r="CX191" s="434"/>
      <c r="CY191" s="436"/>
    </row>
    <row r="192" spans="91:103">
      <c r="CM192" s="448" t="s">
        <v>417</v>
      </c>
      <c r="CN192" s="434"/>
      <c r="CO192" s="434"/>
      <c r="CP192" s="434"/>
      <c r="CQ192" s="434"/>
      <c r="CR192" s="436"/>
      <c r="CS192" s="448"/>
      <c r="CT192" s="434"/>
      <c r="CU192" s="434"/>
      <c r="CV192" s="434"/>
      <c r="CW192" s="434"/>
      <c r="CX192" s="434"/>
      <c r="CY192" s="436"/>
    </row>
    <row r="193" spans="91:103">
      <c r="CM193" s="448" t="s">
        <v>418</v>
      </c>
      <c r="CN193" s="434"/>
      <c r="CO193" s="434"/>
      <c r="CP193" s="434"/>
      <c r="CQ193" s="434"/>
      <c r="CR193" s="436"/>
      <c r="CS193" s="448"/>
      <c r="CT193" s="434"/>
      <c r="CU193" s="434"/>
      <c r="CV193" s="434"/>
      <c r="CW193" s="434"/>
      <c r="CX193" s="434"/>
      <c r="CY193" s="436"/>
    </row>
    <row r="194" spans="91:103">
      <c r="CM194" s="448" t="s">
        <v>485</v>
      </c>
      <c r="CN194" s="434"/>
      <c r="CO194" s="434"/>
      <c r="CP194" s="434"/>
      <c r="CQ194" s="434"/>
      <c r="CR194" s="436"/>
      <c r="CS194" s="448"/>
      <c r="CT194" s="434"/>
      <c r="CU194" s="434"/>
      <c r="CV194" s="434"/>
      <c r="CW194" s="434"/>
      <c r="CX194" s="434"/>
      <c r="CY194" s="436"/>
    </row>
    <row r="195" spans="91:103">
      <c r="CM195" s="448" t="s">
        <v>382</v>
      </c>
      <c r="CN195" s="434"/>
      <c r="CO195" s="434"/>
      <c r="CP195" s="434"/>
      <c r="CQ195" s="434"/>
      <c r="CR195" s="436"/>
      <c r="CS195" s="448"/>
      <c r="CT195" s="434"/>
      <c r="CU195" s="434"/>
      <c r="CV195" s="434"/>
      <c r="CW195" s="434"/>
      <c r="CX195" s="434"/>
      <c r="CY195" s="436"/>
    </row>
    <row r="196" spans="91:103">
      <c r="CM196" s="448" t="s">
        <v>486</v>
      </c>
      <c r="CN196" s="434"/>
      <c r="CO196" s="434"/>
      <c r="CP196" s="434"/>
      <c r="CQ196" s="434"/>
      <c r="CR196" s="436"/>
      <c r="CS196" s="448"/>
      <c r="CT196" s="434"/>
      <c r="CU196" s="434"/>
      <c r="CV196" s="434"/>
      <c r="CW196" s="434"/>
      <c r="CX196" s="434"/>
      <c r="CY196" s="436"/>
    </row>
    <row r="197" spans="91:103">
      <c r="CM197" s="448" t="s">
        <v>487</v>
      </c>
      <c r="CN197" s="434"/>
      <c r="CO197" s="434"/>
      <c r="CP197" s="434"/>
      <c r="CQ197" s="434"/>
      <c r="CR197" s="436"/>
      <c r="CS197" s="448"/>
      <c r="CT197" s="434"/>
      <c r="CU197" s="434"/>
      <c r="CV197" s="434"/>
      <c r="CW197" s="434"/>
      <c r="CX197" s="434"/>
      <c r="CY197" s="436"/>
    </row>
    <row r="198" spans="91:103" ht="15.75" thickBot="1">
      <c r="CM198" s="449"/>
      <c r="CN198" s="438"/>
      <c r="CO198" s="438"/>
      <c r="CP198" s="438"/>
      <c r="CQ198" s="438"/>
      <c r="CR198" s="441"/>
      <c r="CS198" s="449"/>
      <c r="CT198" s="438"/>
      <c r="CU198" s="438"/>
      <c r="CV198" s="438"/>
      <c r="CW198" s="438"/>
      <c r="CX198" s="438"/>
      <c r="CY198" s="441"/>
    </row>
    <row r="199" spans="91:103">
      <c r="CM199" s="446" t="s">
        <v>488</v>
      </c>
      <c r="CN199" s="435"/>
      <c r="CO199" s="435"/>
      <c r="CP199" s="435"/>
      <c r="CQ199" s="435"/>
      <c r="CR199" s="447"/>
      <c r="CS199" s="446" t="s">
        <v>525</v>
      </c>
      <c r="CT199" s="435"/>
      <c r="CU199" s="435"/>
      <c r="CV199" s="435"/>
      <c r="CW199" s="435"/>
      <c r="CX199" s="435"/>
      <c r="CY199" s="447"/>
    </row>
    <row r="200" spans="91:103">
      <c r="CM200" s="587" t="s">
        <v>329</v>
      </c>
      <c r="CN200" s="434"/>
      <c r="CO200" s="434"/>
      <c r="CP200" s="434"/>
      <c r="CQ200" s="434"/>
      <c r="CR200" s="436"/>
      <c r="CS200" s="587" t="s">
        <v>329</v>
      </c>
      <c r="CT200" s="434"/>
      <c r="CU200" s="434"/>
      <c r="CV200" s="434"/>
      <c r="CW200" s="434"/>
      <c r="CX200" s="434"/>
      <c r="CY200" s="436"/>
    </row>
    <row r="201" spans="91:103">
      <c r="CM201" s="448" t="s">
        <v>386</v>
      </c>
      <c r="CN201" s="434"/>
      <c r="CO201" s="434"/>
      <c r="CP201" s="434"/>
      <c r="CQ201" s="434"/>
      <c r="CR201" s="436"/>
      <c r="CS201" s="448" t="s">
        <v>244</v>
      </c>
      <c r="CT201" s="434" t="s">
        <v>540</v>
      </c>
      <c r="CU201" s="434" t="s">
        <v>541</v>
      </c>
      <c r="CV201" s="434" t="s">
        <v>542</v>
      </c>
      <c r="CW201" s="434"/>
      <c r="CX201" s="434"/>
      <c r="CY201" s="436"/>
    </row>
    <row r="202" spans="91:103">
      <c r="CM202" s="448" t="s">
        <v>489</v>
      </c>
      <c r="CN202" s="434"/>
      <c r="CO202" s="434"/>
      <c r="CP202" s="434"/>
      <c r="CQ202" s="434"/>
      <c r="CR202" s="436"/>
      <c r="CS202" s="448">
        <v>1</v>
      </c>
      <c r="CT202" s="434">
        <v>0.23130000000000001</v>
      </c>
      <c r="CU202" s="434" t="s">
        <v>543</v>
      </c>
      <c r="CV202" s="592">
        <f t="shared" ref="CV202:CV207" si="59">100*(SIN(CT202)*SIN(CT202))</f>
        <v>5.2552397453924531</v>
      </c>
      <c r="CW202" s="434" t="str">
        <f t="shared" ref="CW202:CW207" si="60">LOWER(CU202)</f>
        <v>a</v>
      </c>
      <c r="CX202" s="434"/>
      <c r="CY202" s="436"/>
    </row>
    <row r="203" spans="91:103">
      <c r="CM203" s="448" t="s">
        <v>490</v>
      </c>
      <c r="CN203" s="434"/>
      <c r="CO203" s="434"/>
      <c r="CP203" s="434"/>
      <c r="CQ203" s="434"/>
      <c r="CR203" s="436"/>
      <c r="CS203" s="448">
        <v>2</v>
      </c>
      <c r="CT203" s="434">
        <v>5.3400000000000003E-2</v>
      </c>
      <c r="CU203" s="434" t="s">
        <v>544</v>
      </c>
      <c r="CV203" s="592">
        <f t="shared" si="59"/>
        <v>0.28488505655193286</v>
      </c>
      <c r="CW203" s="434" t="str">
        <f t="shared" si="60"/>
        <v>b</v>
      </c>
      <c r="CX203" s="434"/>
      <c r="CY203" s="436"/>
    </row>
    <row r="204" spans="91:103">
      <c r="CM204" s="448" t="s">
        <v>491</v>
      </c>
      <c r="CN204" s="434"/>
      <c r="CO204" s="434"/>
      <c r="CP204" s="434"/>
      <c r="CQ204" s="434"/>
      <c r="CR204" s="436"/>
      <c r="CS204" s="448">
        <v>3</v>
      </c>
      <c r="CT204" s="434">
        <v>0</v>
      </c>
      <c r="CU204" s="434" t="s">
        <v>546</v>
      </c>
      <c r="CV204" s="592">
        <f t="shared" si="59"/>
        <v>0</v>
      </c>
      <c r="CW204" s="434" t="str">
        <f t="shared" si="60"/>
        <v>c</v>
      </c>
      <c r="CX204" s="434"/>
      <c r="CY204" s="436"/>
    </row>
    <row r="205" spans="91:103">
      <c r="CM205" s="448" t="s">
        <v>492</v>
      </c>
      <c r="CN205" s="434"/>
      <c r="CO205" s="434"/>
      <c r="CP205" s="434"/>
      <c r="CQ205" s="434"/>
      <c r="CR205" s="436"/>
      <c r="CS205" s="448">
        <v>4</v>
      </c>
      <c r="CT205" s="434">
        <v>0</v>
      </c>
      <c r="CU205" s="434" t="s">
        <v>546</v>
      </c>
      <c r="CV205" s="592">
        <f t="shared" si="59"/>
        <v>0</v>
      </c>
      <c r="CW205" s="434" t="str">
        <f t="shared" si="60"/>
        <v>c</v>
      </c>
      <c r="CX205" s="434"/>
      <c r="CY205" s="436"/>
    </row>
    <row r="206" spans="91:103">
      <c r="CM206" s="448"/>
      <c r="CN206" s="434"/>
      <c r="CO206" s="434"/>
      <c r="CP206" s="434"/>
      <c r="CQ206" s="434"/>
      <c r="CR206" s="436"/>
      <c r="CS206" s="448">
        <v>5</v>
      </c>
      <c r="CT206" s="434">
        <v>0</v>
      </c>
      <c r="CU206" s="434" t="s">
        <v>546</v>
      </c>
      <c r="CV206" s="592">
        <f t="shared" si="59"/>
        <v>0</v>
      </c>
      <c r="CW206" s="434" t="str">
        <f t="shared" si="60"/>
        <v>c</v>
      </c>
      <c r="CX206" s="434"/>
      <c r="CY206" s="436"/>
    </row>
    <row r="207" spans="91:103">
      <c r="CM207" s="448" t="s">
        <v>493</v>
      </c>
      <c r="CN207" s="434"/>
      <c r="CO207" s="434"/>
      <c r="CP207" s="434"/>
      <c r="CQ207" s="434"/>
      <c r="CR207" s="436"/>
      <c r="CS207" s="448">
        <v>6</v>
      </c>
      <c r="CT207" s="434">
        <v>3.6799999999999999E-2</v>
      </c>
      <c r="CU207" s="434" t="s">
        <v>547</v>
      </c>
      <c r="CV207" s="592">
        <f t="shared" si="59"/>
        <v>0.13536287883803488</v>
      </c>
      <c r="CW207" s="434" t="str">
        <f t="shared" si="60"/>
        <v>bc</v>
      </c>
      <c r="CX207" s="434"/>
      <c r="CY207" s="436"/>
    </row>
    <row r="208" spans="91:103">
      <c r="CM208" s="448"/>
      <c r="CN208" s="434"/>
      <c r="CO208" s="434"/>
      <c r="CP208" s="434"/>
      <c r="CQ208" s="434"/>
      <c r="CR208" s="436"/>
      <c r="CS208" s="448"/>
      <c r="CT208" s="434"/>
      <c r="CU208" s="594" t="s">
        <v>548</v>
      </c>
      <c r="CV208" s="542" t="s">
        <v>536</v>
      </c>
      <c r="CW208" s="434"/>
      <c r="CX208" s="434"/>
      <c r="CY208" s="436"/>
    </row>
    <row r="209" spans="91:103">
      <c r="CM209" s="448" t="s">
        <v>369</v>
      </c>
      <c r="CN209" s="434"/>
      <c r="CO209" s="434"/>
      <c r="CP209" s="434"/>
      <c r="CQ209" s="434"/>
      <c r="CR209" s="436"/>
      <c r="CU209" s="594" t="s">
        <v>549</v>
      </c>
      <c r="CV209" s="593" t="s">
        <v>550</v>
      </c>
    </row>
    <row r="210" spans="91:103">
      <c r="CM210" s="448" t="s">
        <v>370</v>
      </c>
      <c r="CN210" s="434"/>
      <c r="CO210" s="434"/>
      <c r="CP210" s="434"/>
      <c r="CQ210" s="434"/>
      <c r="CR210" s="436"/>
    </row>
    <row r="211" spans="91:103">
      <c r="CM211" s="448" t="s">
        <v>494</v>
      </c>
      <c r="CN211" s="434"/>
      <c r="CO211" s="434"/>
      <c r="CP211" s="434"/>
      <c r="CQ211" s="434"/>
      <c r="CR211" s="436"/>
    </row>
    <row r="212" spans="91:103">
      <c r="CM212" s="448" t="s">
        <v>495</v>
      </c>
      <c r="CN212" s="434"/>
      <c r="CO212" s="434"/>
      <c r="CP212" s="434"/>
      <c r="CQ212" s="434"/>
      <c r="CR212" s="436"/>
      <c r="CS212" s="448" t="s">
        <v>526</v>
      </c>
      <c r="CT212" s="434"/>
      <c r="CU212" s="434"/>
      <c r="CV212" s="434"/>
      <c r="CW212" s="434"/>
      <c r="CX212" s="434"/>
      <c r="CY212" s="436"/>
    </row>
    <row r="213" spans="91:103">
      <c r="CM213" s="448"/>
      <c r="CN213" s="434"/>
      <c r="CO213" s="434"/>
      <c r="CP213" s="434"/>
      <c r="CQ213" s="434"/>
      <c r="CR213" s="436"/>
      <c r="CS213" s="448" t="s">
        <v>527</v>
      </c>
      <c r="CT213" s="434"/>
      <c r="CU213" s="434"/>
      <c r="CV213" s="434"/>
      <c r="CW213" s="434"/>
      <c r="CX213" s="434"/>
      <c r="CY213" s="436"/>
    </row>
    <row r="214" spans="91:103">
      <c r="CM214" s="448" t="s">
        <v>496</v>
      </c>
      <c r="CN214" s="434"/>
      <c r="CO214" s="434"/>
      <c r="CP214" s="434"/>
      <c r="CQ214" s="434"/>
      <c r="CR214" s="436"/>
      <c r="CS214" s="448" t="s">
        <v>442</v>
      </c>
      <c r="CT214" s="434"/>
      <c r="CU214" s="434"/>
      <c r="CV214" s="434"/>
      <c r="CW214" s="434"/>
      <c r="CX214" s="434"/>
      <c r="CY214" s="436"/>
    </row>
    <row r="215" spans="91:103">
      <c r="CM215" s="448"/>
      <c r="CN215" s="434"/>
      <c r="CO215" s="434"/>
      <c r="CP215" s="434"/>
      <c r="CQ215" s="434"/>
      <c r="CR215" s="436"/>
      <c r="CS215" s="448" t="s">
        <v>451</v>
      </c>
      <c r="CT215" s="434"/>
      <c r="CU215" s="434"/>
      <c r="CV215" s="434"/>
      <c r="CW215" s="434"/>
      <c r="CX215" s="434"/>
      <c r="CY215" s="436"/>
    </row>
    <row r="216" spans="91:103">
      <c r="CM216" s="448" t="s">
        <v>497</v>
      </c>
      <c r="CN216" s="434"/>
      <c r="CO216" s="434"/>
      <c r="CP216" s="434"/>
      <c r="CQ216" s="434"/>
      <c r="CR216" s="436"/>
      <c r="CS216" s="448" t="s">
        <v>444</v>
      </c>
      <c r="CT216" s="434"/>
      <c r="CU216" s="434"/>
      <c r="CV216" s="434"/>
      <c r="CW216" s="434"/>
      <c r="CX216" s="434"/>
      <c r="CY216" s="436"/>
    </row>
    <row r="217" spans="91:103">
      <c r="CM217" s="448"/>
      <c r="CN217" s="434"/>
      <c r="CO217" s="434"/>
      <c r="CP217" s="434"/>
      <c r="CQ217" s="434"/>
      <c r="CR217" s="436"/>
      <c r="CS217" s="448"/>
      <c r="CT217" s="434"/>
      <c r="CU217" s="434"/>
      <c r="CV217" s="434"/>
      <c r="CW217" s="434"/>
      <c r="CX217" s="434"/>
      <c r="CY217" s="436"/>
    </row>
    <row r="218" spans="91:103">
      <c r="CM218" s="448" t="s">
        <v>375</v>
      </c>
      <c r="CN218" s="434"/>
      <c r="CO218" s="434"/>
      <c r="CP218" s="434"/>
      <c r="CQ218" s="434"/>
      <c r="CR218" s="436"/>
      <c r="CS218" s="448"/>
      <c r="CT218" s="434"/>
      <c r="CU218" s="434"/>
      <c r="CV218" s="434"/>
      <c r="CW218" s="434"/>
      <c r="CX218" s="434"/>
      <c r="CY218" s="436"/>
    </row>
    <row r="219" spans="91:103">
      <c r="CM219" s="448" t="s">
        <v>498</v>
      </c>
      <c r="CN219" s="434"/>
      <c r="CO219" s="434"/>
      <c r="CP219" s="434"/>
      <c r="CQ219" s="434"/>
      <c r="CR219" s="436"/>
      <c r="CS219" s="448"/>
      <c r="CT219" s="434"/>
      <c r="CU219" s="434"/>
      <c r="CV219" s="434"/>
      <c r="CW219" s="434"/>
      <c r="CX219" s="434"/>
      <c r="CY219" s="436"/>
    </row>
    <row r="220" spans="91:103">
      <c r="CM220" s="448" t="s">
        <v>499</v>
      </c>
      <c r="CN220" s="434"/>
      <c r="CO220" s="434"/>
      <c r="CP220" s="434"/>
      <c r="CQ220" s="434"/>
      <c r="CR220" s="436"/>
      <c r="CS220" s="448"/>
      <c r="CT220" s="434"/>
      <c r="CU220" s="434"/>
      <c r="CV220" s="434"/>
      <c r="CW220" s="434"/>
      <c r="CX220" s="434"/>
      <c r="CY220" s="436"/>
    </row>
    <row r="221" spans="91:103">
      <c r="CM221" s="448" t="s">
        <v>416</v>
      </c>
      <c r="CN221" s="434"/>
      <c r="CO221" s="434"/>
      <c r="CP221" s="434"/>
      <c r="CQ221" s="434"/>
      <c r="CR221" s="436"/>
      <c r="CS221" s="448"/>
      <c r="CT221" s="434"/>
      <c r="CU221" s="434"/>
      <c r="CV221" s="434"/>
      <c r="CW221" s="434"/>
      <c r="CX221" s="434"/>
      <c r="CY221" s="436"/>
    </row>
    <row r="222" spans="91:103">
      <c r="CM222" s="448" t="s">
        <v>417</v>
      </c>
      <c r="CN222" s="434"/>
      <c r="CO222" s="434"/>
      <c r="CP222" s="434"/>
      <c r="CQ222" s="434"/>
      <c r="CR222" s="436"/>
      <c r="CS222" s="448"/>
      <c r="CT222" s="434"/>
      <c r="CU222" s="434"/>
      <c r="CV222" s="434"/>
      <c r="CW222" s="434"/>
      <c r="CX222" s="434"/>
      <c r="CY222" s="436"/>
    </row>
    <row r="223" spans="91:103">
      <c r="CM223" s="448" t="s">
        <v>418</v>
      </c>
      <c r="CN223" s="434"/>
      <c r="CO223" s="434"/>
      <c r="CP223" s="434"/>
      <c r="CQ223" s="434"/>
      <c r="CR223" s="436"/>
      <c r="CS223" s="448"/>
      <c r="CT223" s="434"/>
      <c r="CU223" s="434"/>
      <c r="CV223" s="434"/>
      <c r="CW223" s="434"/>
      <c r="CX223" s="434"/>
      <c r="CY223" s="436"/>
    </row>
    <row r="224" spans="91:103">
      <c r="CM224" s="448" t="s">
        <v>500</v>
      </c>
      <c r="CN224" s="434"/>
      <c r="CO224" s="434"/>
      <c r="CP224" s="434"/>
      <c r="CQ224" s="434"/>
      <c r="CR224" s="436"/>
      <c r="CS224" s="448"/>
      <c r="CT224" s="434"/>
      <c r="CU224" s="434"/>
      <c r="CV224" s="434"/>
      <c r="CW224" s="434"/>
      <c r="CX224" s="434"/>
      <c r="CY224" s="436"/>
    </row>
    <row r="225" spans="91:103">
      <c r="CM225" s="448" t="s">
        <v>382</v>
      </c>
      <c r="CN225" s="434"/>
      <c r="CO225" s="434"/>
      <c r="CP225" s="434"/>
      <c r="CQ225" s="434"/>
      <c r="CR225" s="436"/>
      <c r="CS225" s="448"/>
      <c r="CT225" s="434"/>
      <c r="CU225" s="434"/>
      <c r="CV225" s="434"/>
      <c r="CW225" s="434"/>
      <c r="CX225" s="434"/>
      <c r="CY225" s="436"/>
    </row>
    <row r="226" spans="91:103">
      <c r="CM226" s="448" t="s">
        <v>501</v>
      </c>
      <c r="CN226" s="434"/>
      <c r="CO226" s="434"/>
      <c r="CP226" s="434"/>
      <c r="CQ226" s="434"/>
      <c r="CR226" s="436"/>
      <c r="CS226" s="448"/>
      <c r="CT226" s="434"/>
      <c r="CU226" s="434"/>
      <c r="CV226" s="434"/>
      <c r="CW226" s="434"/>
      <c r="CX226" s="434"/>
      <c r="CY226" s="436"/>
    </row>
    <row r="227" spans="91:103">
      <c r="CM227" s="448" t="s">
        <v>502</v>
      </c>
      <c r="CN227" s="434"/>
      <c r="CO227" s="434"/>
      <c r="CP227" s="434"/>
      <c r="CQ227" s="434"/>
      <c r="CR227" s="436"/>
      <c r="CS227" s="448"/>
      <c r="CT227" s="434"/>
      <c r="CU227" s="434"/>
      <c r="CV227" s="434"/>
      <c r="CW227" s="434"/>
      <c r="CX227" s="434"/>
      <c r="CY227" s="436"/>
    </row>
    <row r="228" spans="91:103" ht="15.75" thickBot="1">
      <c r="CM228" s="449"/>
      <c r="CN228" s="438"/>
      <c r="CO228" s="438"/>
      <c r="CP228" s="438"/>
      <c r="CQ228" s="438"/>
      <c r="CR228" s="441"/>
      <c r="CS228" s="449"/>
      <c r="CT228" s="438"/>
      <c r="CU228" s="438"/>
      <c r="CV228" s="438"/>
      <c r="CW228" s="438"/>
      <c r="CX228" s="438"/>
      <c r="CY228" s="441"/>
    </row>
    <row r="229" spans="91:103">
      <c r="CM229" s="446" t="s">
        <v>503</v>
      </c>
      <c r="CN229" s="435"/>
      <c r="CO229" s="435"/>
      <c r="CP229" s="435"/>
      <c r="CQ229" s="435"/>
      <c r="CR229" s="447"/>
      <c r="CS229" s="446" t="s">
        <v>528</v>
      </c>
      <c r="CT229" s="435"/>
      <c r="CU229" s="435"/>
      <c r="CV229" s="435"/>
      <c r="CW229" s="435"/>
      <c r="CX229" s="435"/>
      <c r="CY229" s="447"/>
    </row>
    <row r="230" spans="91:103">
      <c r="CM230" s="587" t="s">
        <v>334</v>
      </c>
      <c r="CN230" s="434"/>
      <c r="CO230" s="434"/>
      <c r="CP230" s="434"/>
      <c r="CQ230" s="434"/>
      <c r="CR230" s="436"/>
      <c r="CS230" s="587" t="s">
        <v>334</v>
      </c>
      <c r="CT230" s="434"/>
      <c r="CU230" s="434"/>
      <c r="CV230" s="434"/>
      <c r="CW230" s="434"/>
      <c r="CX230" s="434"/>
      <c r="CY230" s="436"/>
    </row>
    <row r="231" spans="91:103">
      <c r="CM231" s="448" t="s">
        <v>386</v>
      </c>
      <c r="CN231" s="434"/>
      <c r="CO231" s="434"/>
      <c r="CP231" s="434"/>
      <c r="CQ231" s="434"/>
      <c r="CR231" s="436"/>
      <c r="CS231" s="448" t="s">
        <v>244</v>
      </c>
      <c r="CT231" s="434" t="s">
        <v>540</v>
      </c>
      <c r="CU231" s="434" t="s">
        <v>541</v>
      </c>
      <c r="CV231" s="434" t="s">
        <v>542</v>
      </c>
      <c r="CW231" s="434"/>
      <c r="CX231" s="434"/>
      <c r="CY231" s="436"/>
    </row>
    <row r="232" spans="91:103">
      <c r="CM232" s="448" t="s">
        <v>504</v>
      </c>
      <c r="CN232" s="434"/>
      <c r="CO232" s="434"/>
      <c r="CP232" s="434"/>
      <c r="CQ232" s="434"/>
      <c r="CR232" s="436"/>
      <c r="CS232" s="448">
        <v>1</v>
      </c>
      <c r="CT232" s="434">
        <v>22.5</v>
      </c>
      <c r="CU232" s="434" t="s">
        <v>543</v>
      </c>
      <c r="CV232" s="590">
        <f>CT232</f>
        <v>22.5</v>
      </c>
      <c r="CW232" s="434" t="str">
        <f>LOWER(CU232)</f>
        <v>a</v>
      </c>
      <c r="CX232" s="434"/>
      <c r="CY232" s="436"/>
    </row>
    <row r="233" spans="91:103">
      <c r="CM233" s="448" t="s">
        <v>505</v>
      </c>
      <c r="CN233" s="434"/>
      <c r="CO233" s="434"/>
      <c r="CP233" s="434"/>
      <c r="CQ233" s="434"/>
      <c r="CR233" s="436"/>
      <c r="CS233" s="448">
        <v>2</v>
      </c>
      <c r="CT233" s="434">
        <v>4.75</v>
      </c>
      <c r="CU233" s="434" t="s">
        <v>544</v>
      </c>
      <c r="CV233" s="590">
        <f t="shared" ref="CV233:CV237" si="61">CT233</f>
        <v>4.75</v>
      </c>
      <c r="CW233" s="434" t="str">
        <f t="shared" ref="CW233:CW237" si="62">LOWER(CU233)</f>
        <v>b</v>
      </c>
      <c r="CX233" s="434"/>
      <c r="CY233" s="436"/>
    </row>
    <row r="234" spans="91:103">
      <c r="CM234" s="448" t="s">
        <v>506</v>
      </c>
      <c r="CN234" s="434"/>
      <c r="CO234" s="434"/>
      <c r="CP234" s="434"/>
      <c r="CQ234" s="434"/>
      <c r="CR234" s="436"/>
      <c r="CS234" s="448">
        <v>3</v>
      </c>
      <c r="CT234" s="434">
        <v>0</v>
      </c>
      <c r="CU234" s="434" t="s">
        <v>544</v>
      </c>
      <c r="CV234" s="590">
        <f t="shared" si="61"/>
        <v>0</v>
      </c>
      <c r="CW234" s="434" t="str">
        <f t="shared" si="62"/>
        <v>b</v>
      </c>
      <c r="CX234" s="434"/>
      <c r="CY234" s="436"/>
    </row>
    <row r="235" spans="91:103">
      <c r="CM235" s="448" t="s">
        <v>507</v>
      </c>
      <c r="CN235" s="434"/>
      <c r="CO235" s="434"/>
      <c r="CP235" s="434"/>
      <c r="CQ235" s="434"/>
      <c r="CR235" s="436"/>
      <c r="CS235" s="448">
        <v>4</v>
      </c>
      <c r="CT235" s="434">
        <v>0</v>
      </c>
      <c r="CU235" s="434" t="s">
        <v>544</v>
      </c>
      <c r="CV235" s="590">
        <f t="shared" si="61"/>
        <v>0</v>
      </c>
      <c r="CW235" s="434" t="str">
        <f t="shared" si="62"/>
        <v>b</v>
      </c>
      <c r="CX235" s="434"/>
      <c r="CY235" s="436"/>
    </row>
    <row r="236" spans="91:103">
      <c r="CM236" s="448"/>
      <c r="CN236" s="434"/>
      <c r="CO236" s="434"/>
      <c r="CP236" s="434"/>
      <c r="CQ236" s="434"/>
      <c r="CR236" s="436"/>
      <c r="CS236" s="448">
        <v>5</v>
      </c>
      <c r="CT236" s="434">
        <v>0</v>
      </c>
      <c r="CU236" s="434" t="s">
        <v>544</v>
      </c>
      <c r="CV236" s="590">
        <f t="shared" si="61"/>
        <v>0</v>
      </c>
      <c r="CW236" s="434" t="str">
        <f t="shared" si="62"/>
        <v>b</v>
      </c>
      <c r="CX236" s="434"/>
      <c r="CY236" s="436"/>
    </row>
    <row r="237" spans="91:103">
      <c r="CM237" s="448" t="s">
        <v>508</v>
      </c>
      <c r="CN237" s="434"/>
      <c r="CO237" s="434"/>
      <c r="CP237" s="434"/>
      <c r="CQ237" s="434"/>
      <c r="CR237" s="436"/>
      <c r="CS237" s="448">
        <v>6</v>
      </c>
      <c r="CT237" s="434">
        <v>2</v>
      </c>
      <c r="CU237" s="434" t="s">
        <v>544</v>
      </c>
      <c r="CV237" s="590">
        <f t="shared" si="61"/>
        <v>2</v>
      </c>
      <c r="CW237" s="434" t="str">
        <f t="shared" si="62"/>
        <v>b</v>
      </c>
      <c r="CX237" s="434"/>
      <c r="CY237" s="436"/>
    </row>
    <row r="238" spans="91:103">
      <c r="CM238" s="448"/>
      <c r="CN238" s="434"/>
      <c r="CO238" s="434"/>
      <c r="CP238" s="434"/>
      <c r="CQ238" s="434"/>
      <c r="CR238" s="436"/>
      <c r="CS238" s="448"/>
      <c r="CT238" s="434"/>
      <c r="CU238" s="594" t="s">
        <v>548</v>
      </c>
      <c r="CV238" s="542" t="s">
        <v>536</v>
      </c>
      <c r="CW238" s="434"/>
      <c r="CX238" s="434"/>
      <c r="CY238" s="436"/>
    </row>
    <row r="239" spans="91:103">
      <c r="CM239" s="448" t="s">
        <v>369</v>
      </c>
      <c r="CN239" s="434"/>
      <c r="CO239" s="434"/>
      <c r="CP239" s="434"/>
      <c r="CQ239" s="434"/>
      <c r="CR239" s="436"/>
      <c r="CU239" s="594" t="s">
        <v>549</v>
      </c>
      <c r="CV239" s="583">
        <v>4.7</v>
      </c>
    </row>
    <row r="240" spans="91:103">
      <c r="CM240" s="448" t="s">
        <v>370</v>
      </c>
      <c r="CN240" s="434"/>
      <c r="CO240" s="434"/>
      <c r="CP240" s="434"/>
      <c r="CQ240" s="434"/>
      <c r="CR240" s="436"/>
    </row>
    <row r="241" spans="91:103">
      <c r="CM241" s="448" t="s">
        <v>509</v>
      </c>
      <c r="CN241" s="434"/>
      <c r="CO241" s="434"/>
      <c r="CP241" s="434"/>
      <c r="CQ241" s="434"/>
      <c r="CR241" s="436"/>
      <c r="CS241" s="448" t="s">
        <v>529</v>
      </c>
      <c r="CT241" s="434"/>
      <c r="CU241" s="434"/>
      <c r="CV241" s="434"/>
      <c r="CW241" s="434"/>
      <c r="CX241" s="434"/>
      <c r="CY241" s="436"/>
    </row>
    <row r="242" spans="91:103">
      <c r="CM242" s="448" t="s">
        <v>510</v>
      </c>
      <c r="CN242" s="434"/>
      <c r="CO242" s="434"/>
      <c r="CP242" s="434"/>
      <c r="CQ242" s="434"/>
      <c r="CR242" s="436"/>
      <c r="CS242" s="448" t="s">
        <v>530</v>
      </c>
      <c r="CT242" s="434"/>
      <c r="CU242" s="434"/>
      <c r="CV242" s="434"/>
      <c r="CW242" s="434"/>
      <c r="CX242" s="434"/>
      <c r="CY242" s="436"/>
    </row>
    <row r="243" spans="91:103">
      <c r="CM243" s="448"/>
      <c r="CN243" s="434"/>
      <c r="CO243" s="434"/>
      <c r="CP243" s="434"/>
      <c r="CQ243" s="434"/>
      <c r="CR243" s="436"/>
      <c r="CS243" s="448" t="s">
        <v>442</v>
      </c>
      <c r="CT243" s="434"/>
      <c r="CU243" s="434"/>
      <c r="CV243" s="434"/>
      <c r="CW243" s="434"/>
      <c r="CX243" s="434"/>
      <c r="CY243" s="436"/>
    </row>
    <row r="244" spans="91:103">
      <c r="CM244" s="448" t="s">
        <v>511</v>
      </c>
      <c r="CN244" s="434"/>
      <c r="CO244" s="434"/>
      <c r="CP244" s="434"/>
      <c r="CQ244" s="434"/>
      <c r="CR244" s="436"/>
      <c r="CS244" s="448" t="s">
        <v>531</v>
      </c>
      <c r="CT244" s="434"/>
      <c r="CU244" s="434"/>
      <c r="CV244" s="434"/>
      <c r="CW244" s="434"/>
      <c r="CX244" s="434"/>
      <c r="CY244" s="436"/>
    </row>
    <row r="245" spans="91:103">
      <c r="CM245" s="448"/>
      <c r="CN245" s="434"/>
      <c r="CO245" s="434"/>
      <c r="CP245" s="434"/>
      <c r="CQ245" s="434"/>
      <c r="CR245" s="436"/>
      <c r="CS245" s="448" t="s">
        <v>444</v>
      </c>
      <c r="CT245" s="434"/>
      <c r="CU245" s="434"/>
      <c r="CV245" s="434"/>
      <c r="CW245" s="434"/>
      <c r="CX245" s="434"/>
      <c r="CY245" s="436"/>
    </row>
    <row r="246" spans="91:103">
      <c r="CM246" s="448" t="s">
        <v>512</v>
      </c>
      <c r="CN246" s="434"/>
      <c r="CO246" s="434"/>
      <c r="CP246" s="434"/>
      <c r="CQ246" s="434"/>
      <c r="CR246" s="436"/>
      <c r="CS246" s="448"/>
      <c r="CT246" s="434"/>
      <c r="CU246" s="434"/>
      <c r="CV246" s="434"/>
      <c r="CW246" s="434"/>
      <c r="CX246" s="434"/>
      <c r="CY246" s="436"/>
    </row>
    <row r="247" spans="91:103">
      <c r="CM247" s="448"/>
      <c r="CN247" s="434"/>
      <c r="CO247" s="434"/>
      <c r="CP247" s="434"/>
      <c r="CQ247" s="434"/>
      <c r="CR247" s="436"/>
      <c r="CS247" s="448"/>
      <c r="CT247" s="434"/>
      <c r="CU247" s="434"/>
      <c r="CV247" s="434"/>
      <c r="CW247" s="434"/>
      <c r="CX247" s="434"/>
      <c r="CY247" s="436"/>
    </row>
    <row r="248" spans="91:103">
      <c r="CM248" s="448" t="s">
        <v>375</v>
      </c>
      <c r="CN248" s="434"/>
      <c r="CO248" s="434"/>
      <c r="CP248" s="434"/>
      <c r="CQ248" s="434"/>
      <c r="CR248" s="436"/>
      <c r="CS248" s="448"/>
      <c r="CT248" s="434"/>
      <c r="CU248" s="434"/>
      <c r="CV248" s="434"/>
      <c r="CW248" s="434"/>
      <c r="CX248" s="434"/>
      <c r="CY248" s="436"/>
    </row>
    <row r="249" spans="91:103">
      <c r="CM249" s="448" t="s">
        <v>513</v>
      </c>
      <c r="CN249" s="434"/>
      <c r="CO249" s="434"/>
      <c r="CP249" s="434"/>
      <c r="CQ249" s="434"/>
      <c r="CR249" s="436"/>
      <c r="CS249" s="448"/>
      <c r="CT249" s="434"/>
      <c r="CU249" s="434"/>
      <c r="CV249" s="434"/>
      <c r="CW249" s="434"/>
      <c r="CX249" s="434"/>
      <c r="CY249" s="436"/>
    </row>
    <row r="250" spans="91:103">
      <c r="CM250" s="448" t="s">
        <v>514</v>
      </c>
      <c r="CN250" s="434"/>
      <c r="CO250" s="434"/>
      <c r="CP250" s="434"/>
      <c r="CQ250" s="434"/>
      <c r="CR250" s="436"/>
      <c r="CS250" s="448"/>
      <c r="CT250" s="434"/>
      <c r="CU250" s="434"/>
      <c r="CV250" s="434"/>
      <c r="CW250" s="434"/>
      <c r="CX250" s="434"/>
      <c r="CY250" s="436"/>
    </row>
    <row r="251" spans="91:103">
      <c r="CM251" s="448" t="s">
        <v>416</v>
      </c>
      <c r="CN251" s="434"/>
      <c r="CO251" s="434"/>
      <c r="CP251" s="434"/>
      <c r="CQ251" s="434"/>
      <c r="CR251" s="436"/>
      <c r="CS251" s="448"/>
      <c r="CT251" s="434"/>
      <c r="CU251" s="434"/>
      <c r="CV251" s="434"/>
      <c r="CW251" s="434"/>
      <c r="CX251" s="434"/>
      <c r="CY251" s="436"/>
    </row>
    <row r="252" spans="91:103">
      <c r="CM252" s="448" t="s">
        <v>417</v>
      </c>
      <c r="CN252" s="434"/>
      <c r="CO252" s="434"/>
      <c r="CP252" s="434"/>
      <c r="CQ252" s="434"/>
      <c r="CR252" s="436"/>
      <c r="CS252" s="448"/>
      <c r="CT252" s="434"/>
      <c r="CU252" s="434"/>
      <c r="CV252" s="434"/>
      <c r="CW252" s="434"/>
      <c r="CX252" s="434"/>
      <c r="CY252" s="436"/>
    </row>
    <row r="253" spans="91:103">
      <c r="CM253" s="448" t="s">
        <v>418</v>
      </c>
      <c r="CN253" s="434"/>
      <c r="CO253" s="434"/>
      <c r="CP253" s="434"/>
      <c r="CQ253" s="434"/>
      <c r="CR253" s="436"/>
      <c r="CS253" s="448"/>
      <c r="CT253" s="434"/>
      <c r="CU253" s="434"/>
      <c r="CV253" s="434"/>
      <c r="CW253" s="434"/>
      <c r="CX253" s="434"/>
      <c r="CY253" s="436"/>
    </row>
    <row r="254" spans="91:103">
      <c r="CM254" s="448" t="s">
        <v>515</v>
      </c>
      <c r="CN254" s="434"/>
      <c r="CO254" s="434"/>
      <c r="CP254" s="434"/>
      <c r="CQ254" s="434"/>
      <c r="CR254" s="436"/>
      <c r="CS254" s="448"/>
      <c r="CT254" s="434"/>
      <c r="CU254" s="434"/>
      <c r="CV254" s="434"/>
      <c r="CW254" s="434"/>
      <c r="CX254" s="434"/>
      <c r="CY254" s="436"/>
    </row>
    <row r="255" spans="91:103">
      <c r="CM255" s="448" t="s">
        <v>382</v>
      </c>
      <c r="CN255" s="434"/>
      <c r="CO255" s="434"/>
      <c r="CP255" s="434"/>
      <c r="CQ255" s="434"/>
      <c r="CR255" s="436"/>
      <c r="CS255" s="448"/>
      <c r="CT255" s="434"/>
      <c r="CU255" s="434"/>
      <c r="CV255" s="434"/>
      <c r="CW255" s="434"/>
      <c r="CX255" s="434"/>
      <c r="CY255" s="436"/>
    </row>
    <row r="256" spans="91:103">
      <c r="CM256" s="448" t="s">
        <v>516</v>
      </c>
      <c r="CN256" s="434"/>
      <c r="CO256" s="434"/>
      <c r="CP256" s="434"/>
      <c r="CQ256" s="434"/>
      <c r="CR256" s="436"/>
      <c r="CS256" s="448"/>
      <c r="CT256" s="434"/>
      <c r="CU256" s="434"/>
      <c r="CV256" s="434"/>
      <c r="CW256" s="434"/>
      <c r="CX256" s="434"/>
      <c r="CY256" s="436"/>
    </row>
    <row r="257" spans="91:103">
      <c r="CM257" s="448" t="s">
        <v>517</v>
      </c>
      <c r="CN257" s="434"/>
      <c r="CO257" s="434"/>
      <c r="CP257" s="434"/>
      <c r="CQ257" s="434"/>
      <c r="CR257" s="436"/>
      <c r="CS257" s="448"/>
      <c r="CT257" s="434"/>
      <c r="CU257" s="434"/>
      <c r="CV257" s="434"/>
      <c r="CW257" s="434"/>
      <c r="CX257" s="434"/>
      <c r="CY257" s="436"/>
    </row>
    <row r="258" spans="91:103">
      <c r="CM258" s="448"/>
      <c r="CN258" s="434"/>
      <c r="CO258" s="434"/>
      <c r="CP258" s="434"/>
      <c r="CQ258" s="434"/>
      <c r="CR258" s="436"/>
      <c r="CS258" s="448"/>
      <c r="CT258" s="434"/>
      <c r="CU258" s="434"/>
      <c r="CV258" s="434"/>
      <c r="CW258" s="434"/>
      <c r="CX258" s="434"/>
      <c r="CY258" s="436"/>
    </row>
    <row r="259" spans="91:103" ht="15.75" thickBot="1">
      <c r="CM259" s="449"/>
      <c r="CN259" s="438"/>
      <c r="CO259" s="438"/>
      <c r="CP259" s="438"/>
      <c r="CQ259" s="438"/>
      <c r="CR259" s="441"/>
      <c r="CS259" s="449"/>
      <c r="CT259" s="438"/>
      <c r="CU259" s="438"/>
      <c r="CV259" s="438"/>
      <c r="CW259" s="438"/>
      <c r="CX259" s="438"/>
      <c r="CY259" s="441"/>
    </row>
  </sheetData>
  <sortState ref="CS232:CS237">
    <sortCondition ref="CS232:CS237"/>
  </sortState>
  <mergeCells count="8">
    <mergeCell ref="AL14:AN14"/>
    <mergeCell ref="G12:AG12"/>
    <mergeCell ref="G13:O13"/>
    <mergeCell ref="P13:X13"/>
    <mergeCell ref="Y13:AG13"/>
    <mergeCell ref="AI13:AT13"/>
    <mergeCell ref="AR14:AT14"/>
    <mergeCell ref="AO14:AQ14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56"/>
  <sheetViews>
    <sheetView topLeftCell="A15" zoomScale="55" zoomScaleNormal="55" workbookViewId="0">
      <selection activeCell="CX230" sqref="CX230:CY242"/>
    </sheetView>
  </sheetViews>
  <sheetFormatPr defaultRowHeight="15"/>
  <cols>
    <col min="2" max="2" width="10.7109375" bestFit="1" customWidth="1"/>
    <col min="3" max="3" width="12.7109375" customWidth="1"/>
    <col min="5" max="5" width="12.85546875" customWidth="1"/>
    <col min="6" max="6" width="5.28515625" customWidth="1"/>
    <col min="7" max="34" width="5.7109375" customWidth="1"/>
    <col min="35" max="46" width="6.7109375" customWidth="1"/>
    <col min="47" max="47" width="24.85546875" customWidth="1"/>
    <col min="48" max="48" width="22.28515625" customWidth="1"/>
    <col min="49" max="50" width="20.7109375" customWidth="1"/>
    <col min="51" max="52" width="19.85546875" customWidth="1"/>
    <col min="53" max="54" width="20" customWidth="1"/>
    <col min="55" max="55" width="6.7109375" customWidth="1"/>
    <col min="56" max="56" width="8.42578125" bestFit="1" customWidth="1"/>
    <col min="57" max="57" width="6.85546875" bestFit="1" customWidth="1"/>
    <col min="58" max="58" width="6.42578125" bestFit="1" customWidth="1"/>
    <col min="59" max="59" width="7.7109375" bestFit="1" customWidth="1"/>
    <col min="60" max="60" width="16" bestFit="1" customWidth="1"/>
    <col min="61" max="61" width="8.140625" bestFit="1" customWidth="1"/>
    <col min="62" max="62" width="11" customWidth="1"/>
    <col min="63" max="63" width="6.85546875" bestFit="1" customWidth="1"/>
    <col min="64" max="64" width="16" bestFit="1" customWidth="1"/>
    <col min="65" max="65" width="7.42578125" bestFit="1" customWidth="1"/>
    <col min="66" max="66" width="9.28515625" bestFit="1" customWidth="1"/>
    <col min="67" max="67" width="10.85546875" bestFit="1" customWidth="1"/>
    <col min="68" max="68" width="16" bestFit="1" customWidth="1"/>
    <col min="69" max="69" width="11.28515625" bestFit="1" customWidth="1"/>
    <col min="70" max="70" width="10.28515625" bestFit="1" customWidth="1"/>
    <col min="71" max="71" width="10" bestFit="1" customWidth="1"/>
    <col min="72" max="72" width="16" bestFit="1" customWidth="1"/>
    <col min="73" max="73" width="10.5703125" bestFit="1" customWidth="1"/>
    <col min="74" max="74" width="10.28515625" bestFit="1" customWidth="1"/>
    <col min="75" max="75" width="11.5703125" bestFit="1" customWidth="1"/>
    <col min="76" max="76" width="16" bestFit="1" customWidth="1"/>
    <col min="77" max="77" width="12.140625" bestFit="1" customWidth="1"/>
    <col min="78" max="78" width="9.42578125" bestFit="1" customWidth="1"/>
    <col min="79" max="79" width="10.85546875" bestFit="1" customWidth="1"/>
    <col min="80" max="80" width="16" bestFit="1" customWidth="1"/>
    <col min="81" max="81" width="11.28515625" bestFit="1" customWidth="1"/>
  </cols>
  <sheetData>
    <row r="1" spans="1:105">
      <c r="A1" t="str">
        <f>'Trial Plans'!A1</f>
        <v>Project</v>
      </c>
      <c r="B1" s="450" t="str">
        <f>'Trial Plans'!B1</f>
        <v>Fungicides for powdery mildew in Mungbean</v>
      </c>
    </row>
    <row r="2" spans="1:105">
      <c r="A2" t="str">
        <f>'Trial Plans'!A2</f>
        <v>Trial</v>
      </c>
      <c r="B2" t="str">
        <f>'Trial Plans'!B2</f>
        <v>AM1305</v>
      </c>
    </row>
    <row r="3" spans="1:105">
      <c r="A3" t="str">
        <f>'Trial Plans'!A3</f>
        <v>District</v>
      </c>
      <c r="B3" s="450" t="str">
        <f>'Trial Plans'!B3</f>
        <v>Goolhi</v>
      </c>
    </row>
    <row r="4" spans="1:105">
      <c r="A4" t="str">
        <f>'Trial Plans'!A4</f>
        <v>Property</v>
      </c>
      <c r="B4" t="str">
        <f>'Trial Plans'!B4</f>
        <v>Overdraft</v>
      </c>
    </row>
    <row r="6" spans="1:105">
      <c r="B6" s="437" t="s">
        <v>263</v>
      </c>
      <c r="C6" s="502">
        <v>41394</v>
      </c>
    </row>
    <row r="7" spans="1:105">
      <c r="B7" s="437" t="s">
        <v>135</v>
      </c>
      <c r="C7" s="502">
        <v>41361</v>
      </c>
    </row>
    <row r="8" spans="1:105">
      <c r="B8" s="437" t="s">
        <v>137</v>
      </c>
      <c r="C8" s="502">
        <v>41377</v>
      </c>
    </row>
    <row r="9" spans="1:105">
      <c r="B9" s="437" t="s">
        <v>198</v>
      </c>
      <c r="C9" s="502">
        <v>41391</v>
      </c>
    </row>
    <row r="10" spans="1:105">
      <c r="B10" s="437" t="s">
        <v>260</v>
      </c>
      <c r="C10" s="481">
        <f>C6-C7</f>
        <v>33</v>
      </c>
    </row>
    <row r="11" spans="1:105">
      <c r="B11" s="437" t="s">
        <v>261</v>
      </c>
      <c r="C11" s="481">
        <f>C6-C8</f>
        <v>17</v>
      </c>
      <c r="AW11" s="461"/>
      <c r="AX11" s="461"/>
      <c r="AY11" s="461"/>
      <c r="AZ11" s="461"/>
      <c r="BA11" s="461"/>
      <c r="BB11" s="461"/>
    </row>
    <row r="12" spans="1:105" ht="20.25" customHeight="1" thickBot="1">
      <c r="B12" s="437" t="s">
        <v>262</v>
      </c>
      <c r="C12" s="617">
        <f>C6-C9</f>
        <v>3</v>
      </c>
      <c r="G12" s="693" t="s">
        <v>273</v>
      </c>
      <c r="H12" s="694"/>
      <c r="I12" s="694"/>
      <c r="J12" s="694"/>
      <c r="K12" s="694"/>
      <c r="L12" s="694"/>
      <c r="M12" s="694"/>
      <c r="N12" s="694"/>
      <c r="O12" s="694"/>
      <c r="P12" s="694"/>
      <c r="Q12" s="694"/>
      <c r="R12" s="694"/>
      <c r="S12" s="694"/>
      <c r="T12" s="694"/>
      <c r="U12" s="694"/>
      <c r="V12" s="694"/>
      <c r="W12" s="694"/>
      <c r="X12" s="694"/>
      <c r="Y12" s="694"/>
      <c r="Z12" s="694"/>
      <c r="AA12" s="694"/>
      <c r="AB12" s="694"/>
      <c r="AC12" s="694"/>
      <c r="AD12" s="694"/>
      <c r="AE12" s="694"/>
      <c r="AF12" s="694"/>
      <c r="AG12" s="694"/>
      <c r="AU12" s="462" t="s">
        <v>278</v>
      </c>
      <c r="AV12" s="462" t="s">
        <v>279</v>
      </c>
      <c r="AW12" s="462" t="s">
        <v>278</v>
      </c>
      <c r="AX12" s="462" t="s">
        <v>279</v>
      </c>
      <c r="AY12" s="462" t="s">
        <v>278</v>
      </c>
      <c r="AZ12" s="462" t="s">
        <v>279</v>
      </c>
      <c r="BA12" s="462" t="s">
        <v>278</v>
      </c>
      <c r="BB12" s="462" t="s">
        <v>279</v>
      </c>
    </row>
    <row r="13" spans="1:105" ht="62.25" customHeight="1" thickBot="1">
      <c r="G13" s="695" t="s">
        <v>274</v>
      </c>
      <c r="H13" s="696"/>
      <c r="I13" s="696"/>
      <c r="J13" s="696"/>
      <c r="K13" s="696"/>
      <c r="L13" s="696"/>
      <c r="M13" s="696"/>
      <c r="N13" s="696"/>
      <c r="O13" s="696"/>
      <c r="P13" s="690" t="s">
        <v>275</v>
      </c>
      <c r="Q13" s="691"/>
      <c r="R13" s="691"/>
      <c r="S13" s="691"/>
      <c r="T13" s="691"/>
      <c r="U13" s="691"/>
      <c r="V13" s="691"/>
      <c r="W13" s="691"/>
      <c r="X13" s="691"/>
      <c r="Y13" s="690" t="s">
        <v>276</v>
      </c>
      <c r="Z13" s="691"/>
      <c r="AA13" s="691"/>
      <c r="AB13" s="691"/>
      <c r="AC13" s="691"/>
      <c r="AD13" s="691"/>
      <c r="AE13" s="691"/>
      <c r="AF13" s="691"/>
      <c r="AG13" s="692"/>
      <c r="AH13" s="504"/>
      <c r="AI13" s="690" t="s">
        <v>277</v>
      </c>
      <c r="AJ13" s="691"/>
      <c r="AK13" s="691"/>
      <c r="AL13" s="691"/>
      <c r="AM13" s="691"/>
      <c r="AN13" s="691"/>
      <c r="AO13" s="691"/>
      <c r="AP13" s="691"/>
      <c r="AQ13" s="691"/>
      <c r="AR13" s="691"/>
      <c r="AS13" s="691"/>
      <c r="AT13" s="692"/>
      <c r="AU13" s="510" t="s">
        <v>281</v>
      </c>
      <c r="AV13" s="511" t="s">
        <v>280</v>
      </c>
      <c r="AW13" s="574" t="s">
        <v>327</v>
      </c>
      <c r="AX13" s="574" t="s">
        <v>332</v>
      </c>
      <c r="AY13" s="574" t="s">
        <v>328</v>
      </c>
      <c r="AZ13" s="574" t="s">
        <v>333</v>
      </c>
      <c r="BA13" s="574" t="s">
        <v>329</v>
      </c>
      <c r="BB13" s="574" t="s">
        <v>334</v>
      </c>
      <c r="BC13" s="493"/>
      <c r="BD13" s="493"/>
      <c r="BE13" s="493"/>
    </row>
    <row r="14" spans="1:105" ht="21" customHeight="1" thickBot="1">
      <c r="G14" s="614" t="s">
        <v>287</v>
      </c>
      <c r="H14" s="615" t="s">
        <v>287</v>
      </c>
      <c r="I14" s="615" t="s">
        <v>287</v>
      </c>
      <c r="J14" s="615" t="s">
        <v>288</v>
      </c>
      <c r="K14" s="615" t="s">
        <v>288</v>
      </c>
      <c r="L14" s="615" t="s">
        <v>288</v>
      </c>
      <c r="M14" s="615" t="s">
        <v>289</v>
      </c>
      <c r="N14" s="615" t="s">
        <v>289</v>
      </c>
      <c r="O14" s="615" t="s">
        <v>289</v>
      </c>
      <c r="P14" s="614" t="s">
        <v>287</v>
      </c>
      <c r="Q14" s="615" t="s">
        <v>287</v>
      </c>
      <c r="R14" s="615" t="s">
        <v>287</v>
      </c>
      <c r="S14" s="615" t="s">
        <v>288</v>
      </c>
      <c r="T14" s="615" t="s">
        <v>288</v>
      </c>
      <c r="U14" s="615" t="s">
        <v>288</v>
      </c>
      <c r="V14" s="615" t="s">
        <v>289</v>
      </c>
      <c r="W14" s="615" t="s">
        <v>289</v>
      </c>
      <c r="X14" s="615" t="s">
        <v>289</v>
      </c>
      <c r="Y14" s="614" t="s">
        <v>287</v>
      </c>
      <c r="Z14" s="615" t="s">
        <v>287</v>
      </c>
      <c r="AA14" s="615" t="s">
        <v>287</v>
      </c>
      <c r="AB14" s="615" t="s">
        <v>288</v>
      </c>
      <c r="AC14" s="615" t="s">
        <v>288</v>
      </c>
      <c r="AD14" s="615" t="s">
        <v>288</v>
      </c>
      <c r="AE14" s="615" t="s">
        <v>289</v>
      </c>
      <c r="AF14" s="615" t="s">
        <v>289</v>
      </c>
      <c r="AG14" s="616" t="s">
        <v>289</v>
      </c>
      <c r="AH14" s="504"/>
      <c r="AI14" s="612"/>
      <c r="AJ14" s="613"/>
      <c r="AK14" s="613"/>
      <c r="AL14" s="690" t="s">
        <v>335</v>
      </c>
      <c r="AM14" s="691"/>
      <c r="AN14" s="692"/>
      <c r="AO14" s="690" t="s">
        <v>336</v>
      </c>
      <c r="AP14" s="691"/>
      <c r="AQ14" s="692"/>
      <c r="AR14" s="690" t="s">
        <v>337</v>
      </c>
      <c r="AS14" s="691"/>
      <c r="AT14" s="692"/>
      <c r="AU14" s="579" t="s">
        <v>321</v>
      </c>
      <c r="AV14" s="579" t="s">
        <v>322</v>
      </c>
      <c r="AW14" s="513" t="s">
        <v>323</v>
      </c>
      <c r="AX14" s="513" t="s">
        <v>324</v>
      </c>
      <c r="AY14" s="512" t="s">
        <v>325</v>
      </c>
      <c r="AZ14" s="512" t="s">
        <v>326</v>
      </c>
      <c r="BA14" s="512" t="s">
        <v>330</v>
      </c>
      <c r="BB14" s="580" t="s">
        <v>331</v>
      </c>
      <c r="BC14" s="493"/>
      <c r="BD14" s="627" t="s">
        <v>604</v>
      </c>
      <c r="BE14" s="493"/>
    </row>
    <row r="15" spans="1:105" ht="53.25" customHeight="1" thickBot="1">
      <c r="A15" s="451" t="str">
        <f>'Trial Plans'!AI1</f>
        <v>Treat</v>
      </c>
      <c r="B15" s="451" t="str">
        <f>'Trial Plans'!AJ1</f>
        <v>Rep</v>
      </c>
      <c r="C15" s="451" t="str">
        <f>'Trial Plans'!AK1</f>
        <v>Run</v>
      </c>
      <c r="D15" s="451" t="str">
        <f>'Trial Plans'!AL1</f>
        <v>Plot</v>
      </c>
      <c r="E15" s="501" t="s">
        <v>272</v>
      </c>
      <c r="F15" s="501"/>
      <c r="G15" s="507">
        <v>1</v>
      </c>
      <c r="H15" s="508">
        <v>2</v>
      </c>
      <c r="I15" s="508">
        <v>3</v>
      </c>
      <c r="J15" s="508">
        <v>1</v>
      </c>
      <c r="K15" s="508">
        <v>2</v>
      </c>
      <c r="L15" s="508">
        <v>3</v>
      </c>
      <c r="M15" s="508">
        <v>1</v>
      </c>
      <c r="N15" s="508">
        <v>2</v>
      </c>
      <c r="O15" s="508">
        <v>3</v>
      </c>
      <c r="P15" s="507">
        <v>1</v>
      </c>
      <c r="Q15" s="508">
        <v>2</v>
      </c>
      <c r="R15" s="508">
        <v>3</v>
      </c>
      <c r="S15" s="508">
        <v>1</v>
      </c>
      <c r="T15" s="508">
        <v>2</v>
      </c>
      <c r="U15" s="508">
        <v>3</v>
      </c>
      <c r="V15" s="508">
        <v>1</v>
      </c>
      <c r="W15" s="508">
        <v>2</v>
      </c>
      <c r="X15" s="508">
        <v>3</v>
      </c>
      <c r="Y15" s="507">
        <v>1</v>
      </c>
      <c r="Z15" s="508">
        <v>2</v>
      </c>
      <c r="AA15" s="508">
        <v>3</v>
      </c>
      <c r="AB15" s="508">
        <v>1</v>
      </c>
      <c r="AC15" s="508">
        <v>2</v>
      </c>
      <c r="AD15" s="508">
        <v>3</v>
      </c>
      <c r="AE15" s="508">
        <v>1</v>
      </c>
      <c r="AF15" s="508">
        <v>2</v>
      </c>
      <c r="AG15" s="509">
        <v>3</v>
      </c>
      <c r="AH15" s="581"/>
      <c r="AI15" s="514">
        <v>1</v>
      </c>
      <c r="AJ15" s="515">
        <v>2</v>
      </c>
      <c r="AK15" s="516">
        <v>3</v>
      </c>
      <c r="AL15" s="582" t="s">
        <v>287</v>
      </c>
      <c r="AM15" s="582" t="s">
        <v>288</v>
      </c>
      <c r="AN15" s="582" t="s">
        <v>289</v>
      </c>
      <c r="AO15" s="582" t="s">
        <v>287</v>
      </c>
      <c r="AP15" s="582" t="s">
        <v>288</v>
      </c>
      <c r="AQ15" s="582" t="s">
        <v>289</v>
      </c>
      <c r="AR15" s="582" t="s">
        <v>287</v>
      </c>
      <c r="AS15" s="582" t="s">
        <v>288</v>
      </c>
      <c r="AT15" s="582" t="s">
        <v>289</v>
      </c>
      <c r="AU15" s="575" t="s">
        <v>285</v>
      </c>
      <c r="AV15" s="576" t="s">
        <v>286</v>
      </c>
      <c r="AW15" s="577" t="s">
        <v>323</v>
      </c>
      <c r="AX15" s="577" t="s">
        <v>324</v>
      </c>
      <c r="AY15" s="576" t="s">
        <v>325</v>
      </c>
      <c r="AZ15" s="576" t="s">
        <v>326</v>
      </c>
      <c r="BA15" s="576" t="s">
        <v>330</v>
      </c>
      <c r="BB15" s="578" t="s">
        <v>331</v>
      </c>
      <c r="BC15" s="573"/>
      <c r="BD15" s="451" t="s">
        <v>244</v>
      </c>
      <c r="BE15" s="451" t="s">
        <v>243</v>
      </c>
      <c r="BF15" s="451" t="s">
        <v>285</v>
      </c>
      <c r="BG15" s="451" t="s">
        <v>290</v>
      </c>
      <c r="BH15" s="451" t="s">
        <v>291</v>
      </c>
      <c r="BI15" s="451" t="s">
        <v>292</v>
      </c>
      <c r="BJ15" s="451" t="s">
        <v>286</v>
      </c>
      <c r="BK15" s="451" t="s">
        <v>293</v>
      </c>
      <c r="BL15" s="451" t="s">
        <v>294</v>
      </c>
      <c r="BM15" s="451" t="s">
        <v>295</v>
      </c>
      <c r="BN15" s="451" t="s">
        <v>345</v>
      </c>
      <c r="BO15" s="451" t="s">
        <v>338</v>
      </c>
      <c r="BP15" s="451" t="s">
        <v>339</v>
      </c>
      <c r="BQ15" s="451" t="s">
        <v>340</v>
      </c>
      <c r="BR15" s="451" t="s">
        <v>324</v>
      </c>
      <c r="BS15" s="451" t="s">
        <v>341</v>
      </c>
      <c r="BT15" s="451" t="s">
        <v>342</v>
      </c>
      <c r="BU15" s="451" t="s">
        <v>343</v>
      </c>
      <c r="BV15" s="451" t="s">
        <v>344</v>
      </c>
      <c r="BW15" s="451" t="s">
        <v>346</v>
      </c>
      <c r="BX15" s="451" t="s">
        <v>347</v>
      </c>
      <c r="BY15" s="451" t="s">
        <v>348</v>
      </c>
      <c r="BZ15" s="451" t="s">
        <v>349</v>
      </c>
      <c r="CA15" s="451" t="s">
        <v>350</v>
      </c>
      <c r="CB15" s="451" t="s">
        <v>351</v>
      </c>
      <c r="CC15" s="451" t="s">
        <v>352</v>
      </c>
      <c r="CD15" s="451" t="s">
        <v>353</v>
      </c>
      <c r="CE15" s="451" t="s">
        <v>354</v>
      </c>
      <c r="CF15" s="451" t="s">
        <v>355</v>
      </c>
      <c r="CG15" s="451" t="s">
        <v>356</v>
      </c>
      <c r="CH15" s="451" t="s">
        <v>357</v>
      </c>
      <c r="CI15" s="451" t="s">
        <v>358</v>
      </c>
      <c r="CJ15" s="451" t="s">
        <v>359</v>
      </c>
      <c r="CK15" s="451" t="s">
        <v>360</v>
      </c>
      <c r="CL15" s="547"/>
      <c r="CM15" s="547"/>
      <c r="CN15" s="584" t="s">
        <v>605</v>
      </c>
      <c r="CO15" s="585"/>
      <c r="CP15" s="585"/>
      <c r="CQ15" s="585"/>
      <c r="CR15" s="585"/>
      <c r="CS15" s="447"/>
      <c r="CT15" s="446"/>
      <c r="CU15" s="435" t="s">
        <v>736</v>
      </c>
      <c r="CV15" s="435"/>
      <c r="CW15" s="435"/>
      <c r="CX15" s="435"/>
      <c r="CY15" s="435"/>
      <c r="CZ15" s="435"/>
      <c r="DA15" s="447"/>
    </row>
    <row r="16" spans="1:105">
      <c r="A16" s="451">
        <f>'Trial Plans'!AI2</f>
        <v>11</v>
      </c>
      <c r="B16" s="451">
        <f>'Trial Plans'!AJ2</f>
        <v>1</v>
      </c>
      <c r="C16" s="451">
        <f>'Trial Plans'!AK2</f>
        <v>1</v>
      </c>
      <c r="D16" s="451">
        <f>'Trial Plans'!AL2</f>
        <v>1</v>
      </c>
      <c r="E16" s="462"/>
      <c r="F16" s="462"/>
      <c r="G16" s="505">
        <v>0</v>
      </c>
      <c r="H16" s="461">
        <v>0</v>
      </c>
      <c r="I16" s="461">
        <v>0</v>
      </c>
      <c r="J16" s="461">
        <v>0</v>
      </c>
      <c r="K16" s="461">
        <v>0</v>
      </c>
      <c r="L16" s="461">
        <v>0</v>
      </c>
      <c r="M16" s="461">
        <v>0</v>
      </c>
      <c r="N16" s="461">
        <v>0</v>
      </c>
      <c r="O16" s="461">
        <v>0</v>
      </c>
      <c r="P16" s="505">
        <v>0</v>
      </c>
      <c r="Q16" s="461">
        <v>0</v>
      </c>
      <c r="R16" s="461">
        <v>0</v>
      </c>
      <c r="S16" s="461">
        <v>0</v>
      </c>
      <c r="T16" s="461">
        <v>0</v>
      </c>
      <c r="U16" s="461">
        <v>0</v>
      </c>
      <c r="V16" s="461">
        <v>0</v>
      </c>
      <c r="W16" s="461">
        <v>0</v>
      </c>
      <c r="X16" s="461">
        <v>0</v>
      </c>
      <c r="Y16" s="505">
        <v>0</v>
      </c>
      <c r="Z16" s="461">
        <v>0</v>
      </c>
      <c r="AA16" s="461">
        <v>0</v>
      </c>
      <c r="AB16" s="461">
        <v>0</v>
      </c>
      <c r="AC16" s="461">
        <v>0</v>
      </c>
      <c r="AD16" s="461">
        <v>0</v>
      </c>
      <c r="AE16" s="461">
        <v>0</v>
      </c>
      <c r="AF16" s="461">
        <v>0</v>
      </c>
      <c r="AG16" s="461">
        <v>0</v>
      </c>
      <c r="AH16" s="462"/>
      <c r="AI16" s="462">
        <f t="shared" ref="AI16:AI75" si="0">COUNTIF(G16:O16,"&gt;0")</f>
        <v>0</v>
      </c>
      <c r="AJ16" s="462">
        <f t="shared" ref="AJ16:AJ75" si="1">COUNTIF(P16:X16,"&gt;0")</f>
        <v>0</v>
      </c>
      <c r="AK16" s="462">
        <f t="shared" ref="AK16:AK75" si="2">COUNTIF(Y16:AG16,"&gt;0")</f>
        <v>0</v>
      </c>
      <c r="AL16" s="462">
        <f>COUNTIF(G16:I16,"&gt;0")</f>
        <v>0</v>
      </c>
      <c r="AM16" s="462">
        <f>COUNTIF(J16:L16,"&gt;0")</f>
        <v>0</v>
      </c>
      <c r="AN16" s="462">
        <f>COUNTIF(M16:O16,"&gt;0")</f>
        <v>0</v>
      </c>
      <c r="AO16" s="462">
        <f>COUNTIF(P16:R16,"&gt;0")</f>
        <v>0</v>
      </c>
      <c r="AP16" s="462">
        <f>COUNTIF(S16:U16,"&gt;0")</f>
        <v>0</v>
      </c>
      <c r="AQ16" s="462">
        <f>COUNTIF(V16:X16,"&gt;0")</f>
        <v>0</v>
      </c>
      <c r="AR16" s="462">
        <f>COUNTIF(Y16:AA16,"&gt;0")</f>
        <v>0</v>
      </c>
      <c r="AS16" s="462">
        <f>COUNTIF(AB16:AD16,"&gt;0")</f>
        <v>0</v>
      </c>
      <c r="AT16" s="462">
        <f>COUNTIF(AE16:AG16,"&gt;0")</f>
        <v>0</v>
      </c>
      <c r="AU16" s="506">
        <f>SUM(G16:AG16)/(3*9)</f>
        <v>0</v>
      </c>
      <c r="AV16" s="506">
        <f>(SUM(AI16:AK16)/27)*100</f>
        <v>0</v>
      </c>
      <c r="AW16" s="506">
        <f>SUM(G16:I16,P16:R16,Y16:AA16)/9</f>
        <v>0</v>
      </c>
      <c r="AX16" s="506">
        <f>(SUM(AL16,AO16,AR16)/9)*100</f>
        <v>0</v>
      </c>
      <c r="AY16" s="506">
        <f>SUM(J16:L16,S16:U16,AB16:AD16)/9</f>
        <v>0</v>
      </c>
      <c r="AZ16" s="506">
        <f>(SUM(AM16,AP16,AS16)/9)*100</f>
        <v>0</v>
      </c>
      <c r="BA16" s="506">
        <f>SUM(M16:O16,V16:X16,AE16:AG16)/9</f>
        <v>0</v>
      </c>
      <c r="BB16" s="506">
        <f>(SUM(AN16,AQ16,AT16)/9)*100</f>
        <v>0</v>
      </c>
      <c r="BD16" s="462">
        <v>1</v>
      </c>
      <c r="BE16" s="462">
        <v>1</v>
      </c>
      <c r="BF16" s="619">
        <v>94.444444444444443</v>
      </c>
      <c r="BG16" s="462">
        <f t="shared" ref="BG16:BG48" si="3">LOG(BF16+1)</f>
        <v>1.9797506543919174</v>
      </c>
      <c r="BH16" s="462">
        <f t="shared" ref="BH16:BH48" si="4">SQRT(BF16+0.5)</f>
        <v>9.7439439881623109</v>
      </c>
      <c r="BI16" s="462">
        <f t="shared" ref="BI16:BI48" si="5">ASIN(SQRT(BF16/100))</f>
        <v>1.3328552019646882</v>
      </c>
      <c r="BJ16" s="619">
        <v>100</v>
      </c>
      <c r="BK16" s="462">
        <f>LOG(BJ16+1)</f>
        <v>2.0043213737826426</v>
      </c>
      <c r="BL16" s="462">
        <f>SQRT(BJ16+0.5)</f>
        <v>10.024968827881711</v>
      </c>
      <c r="BM16" s="462">
        <f>ASIN(SQRT(BJ16/100))</f>
        <v>1.5707963267948966</v>
      </c>
      <c r="BN16" s="619">
        <v>100</v>
      </c>
      <c r="BO16" s="462">
        <f>LOG(BN16+1)</f>
        <v>2.0043213737826426</v>
      </c>
      <c r="BP16" s="462">
        <f>SQRT(BN16+0.5)</f>
        <v>10.024968827881711</v>
      </c>
      <c r="BQ16" s="462">
        <f>ASIN(SQRT(BN16/100))</f>
        <v>1.5707963267948966</v>
      </c>
      <c r="BR16" s="619">
        <v>100</v>
      </c>
      <c r="BS16" s="462">
        <f>LOG(BR16+1)</f>
        <v>2.0043213737826426</v>
      </c>
      <c r="BT16" s="462">
        <f>SQRT(BR16+0.5)</f>
        <v>10.024968827881711</v>
      </c>
      <c r="BU16" s="462">
        <f>ASIN(SQRT(BR16/100))</f>
        <v>1.5707963267948966</v>
      </c>
      <c r="BV16" s="619">
        <v>100</v>
      </c>
      <c r="BW16" s="462">
        <f>LOG(BV16+1)</f>
        <v>2.0043213737826426</v>
      </c>
      <c r="BX16" s="462">
        <f>SQRT(BV16+0.5)</f>
        <v>10.024968827881711</v>
      </c>
      <c r="BY16" s="462">
        <f>ASIN(SQRT(BV16/100))</f>
        <v>1.5707963267948966</v>
      </c>
      <c r="BZ16" s="619">
        <v>100</v>
      </c>
      <c r="CA16" s="462">
        <f>LOG(BZ16+1)</f>
        <v>2.0043213737826426</v>
      </c>
      <c r="CB16" s="462">
        <f>SQRT(BZ16+0.5)</f>
        <v>10.024968827881711</v>
      </c>
      <c r="CC16" s="462">
        <f>ASIN(SQRT(BZ16/100))</f>
        <v>1.5707963267948966</v>
      </c>
      <c r="CD16" s="619">
        <v>83.333333333333329</v>
      </c>
      <c r="CE16" s="462">
        <f>LOG(CD16+1)</f>
        <v>1.9259992664561554</v>
      </c>
      <c r="CF16" s="462">
        <f>SQRT(CD16+0.5)</f>
        <v>9.1560544632135805</v>
      </c>
      <c r="CG16" s="462">
        <f>ASIN(SQRT(CD16/100))</f>
        <v>1.1502619915109313</v>
      </c>
      <c r="CH16" s="619">
        <v>100</v>
      </c>
      <c r="CI16" s="462">
        <f>LOG(CH16+1)</f>
        <v>2.0043213737826426</v>
      </c>
      <c r="CJ16" s="462">
        <f>SQRT(CH16+0.5)</f>
        <v>10.024968827881711</v>
      </c>
      <c r="CK16" s="462">
        <f>ASIN(SQRT(CH16/100))</f>
        <v>1.5707963267948966</v>
      </c>
      <c r="CN16" s="448"/>
      <c r="CO16" s="434"/>
      <c r="CP16" s="434"/>
      <c r="CQ16" s="434"/>
      <c r="CR16" s="434"/>
      <c r="CS16" s="436"/>
      <c r="CT16" s="448"/>
      <c r="CU16" s="434"/>
      <c r="CV16" s="434"/>
      <c r="CW16" s="434"/>
      <c r="CX16" s="434"/>
      <c r="CY16" s="434"/>
      <c r="CZ16" s="434"/>
      <c r="DA16" s="436"/>
    </row>
    <row r="17" spans="1:105">
      <c r="A17" s="451" t="s">
        <v>256</v>
      </c>
      <c r="B17" s="451">
        <f>'Trial Plans'!AJ3</f>
        <v>1</v>
      </c>
      <c r="C17" s="451">
        <f>'Trial Plans'!AK3</f>
        <v>2</v>
      </c>
      <c r="D17" s="451">
        <f>'Trial Plans'!AL3</f>
        <v>2</v>
      </c>
      <c r="E17" s="462"/>
      <c r="F17" s="462"/>
      <c r="G17" s="505"/>
      <c r="H17" s="461"/>
      <c r="I17" s="461"/>
      <c r="J17" s="461"/>
      <c r="K17" s="461"/>
      <c r="L17" s="461"/>
      <c r="M17" s="461"/>
      <c r="N17" s="461"/>
      <c r="O17" s="461"/>
      <c r="P17" s="505"/>
      <c r="Q17" s="461"/>
      <c r="R17" s="461"/>
      <c r="S17" s="461"/>
      <c r="T17" s="461"/>
      <c r="U17" s="461"/>
      <c r="V17" s="461"/>
      <c r="W17" s="461"/>
      <c r="X17" s="461"/>
      <c r="Y17" s="505"/>
      <c r="Z17" s="461"/>
      <c r="AA17" s="461"/>
      <c r="AB17" s="461"/>
      <c r="AC17" s="461"/>
      <c r="AD17" s="461"/>
      <c r="AE17" s="461"/>
      <c r="AF17" s="461"/>
      <c r="AG17" s="461"/>
      <c r="AH17" s="462"/>
      <c r="AI17" s="462">
        <f t="shared" si="0"/>
        <v>0</v>
      </c>
      <c r="AJ17" s="462">
        <f t="shared" si="1"/>
        <v>0</v>
      </c>
      <c r="AK17" s="462">
        <f t="shared" si="2"/>
        <v>0</v>
      </c>
      <c r="AL17" s="462">
        <f>COUNTIF(G17:I17,"&gt;0")</f>
        <v>0</v>
      </c>
      <c r="AM17" s="462">
        <f>COUNTIF(J17:L17,"&gt;0")</f>
        <v>0</v>
      </c>
      <c r="AN17" s="462">
        <f>COUNTIF(M17:O17,"&gt;0")</f>
        <v>0</v>
      </c>
      <c r="AO17" s="462">
        <f>COUNTIF(P17:R17,"&gt;0")</f>
        <v>0</v>
      </c>
      <c r="AP17" s="462">
        <f>COUNTIF(S17:U17,"&gt;0")</f>
        <v>0</v>
      </c>
      <c r="AQ17" s="462">
        <f>COUNTIF(V17:X17,"&gt;0")</f>
        <v>0</v>
      </c>
      <c r="AR17" s="462">
        <f>COUNTIF(Y17:AA17,"&gt;0")</f>
        <v>0</v>
      </c>
      <c r="AS17" s="462">
        <f>COUNTIF(AB17:AD17,"&gt;0")</f>
        <v>0</v>
      </c>
      <c r="AT17" s="462">
        <f>COUNTIF(AE17:AG17,"&gt;0")</f>
        <v>0</v>
      </c>
      <c r="AU17" s="506">
        <f>SUM(G17:AG17)/(3*9)</f>
        <v>0</v>
      </c>
      <c r="AV17" s="506">
        <f>(SUM(AI17:AK17)/27)*100</f>
        <v>0</v>
      </c>
      <c r="AW17" s="506">
        <f t="shared" ref="AW17:AW75" si="6">SUM(G17:I17,P17:R17,Y17:AA17)/9</f>
        <v>0</v>
      </c>
      <c r="AX17" s="506">
        <f t="shared" ref="AX17:AX75" si="7">(SUM(AL17,AO17,AR17)/9)*100</f>
        <v>0</v>
      </c>
      <c r="AY17" s="506">
        <f t="shared" ref="AY17:AY75" si="8">SUM(J17:L17,S17:U17,AB17:AD17)/9</f>
        <v>0</v>
      </c>
      <c r="AZ17" s="506">
        <f t="shared" ref="AZ17:AZ75" si="9">(SUM(AM17,AP17,AS17)/9)*100</f>
        <v>0</v>
      </c>
      <c r="BA17" s="506">
        <f t="shared" ref="BA17:BA75" si="10">SUM(M17:O17,V17:X17,AE17:AG17)/9</f>
        <v>0</v>
      </c>
      <c r="BB17" s="506">
        <f t="shared" ref="BB17:BB75" si="11">(SUM(AN17,AQ17,AT17)/9)*100</f>
        <v>0</v>
      </c>
      <c r="BD17" s="462">
        <v>1</v>
      </c>
      <c r="BE17" s="462">
        <v>3</v>
      </c>
      <c r="BF17" s="619">
        <v>83.703703703703709</v>
      </c>
      <c r="BG17" s="462">
        <f t="shared" si="3"/>
        <v>1.9279024004477612</v>
      </c>
      <c r="BH17" s="462">
        <f t="shared" si="4"/>
        <v>9.1762576088350798</v>
      </c>
      <c r="BI17" s="462">
        <f t="shared" si="5"/>
        <v>1.1552533980635527</v>
      </c>
      <c r="BJ17" s="619">
        <v>100</v>
      </c>
      <c r="BK17" s="462">
        <f t="shared" ref="BK17:BK48" si="12">LOG(BJ17+1)</f>
        <v>2.0043213737826426</v>
      </c>
      <c r="BL17" s="462">
        <f t="shared" ref="BL17:BL48" si="13">SQRT(BJ17+0.5)</f>
        <v>10.024968827881711</v>
      </c>
      <c r="BM17" s="462">
        <f t="shared" ref="BM17:BM48" si="14">ASIN(SQRT(BJ17/100))</f>
        <v>1.5707963267948966</v>
      </c>
      <c r="BN17" s="619">
        <v>100</v>
      </c>
      <c r="BO17" s="462">
        <f t="shared" ref="BO17:BO48" si="15">LOG(BN17+1)</f>
        <v>2.0043213737826426</v>
      </c>
      <c r="BP17" s="462">
        <f t="shared" ref="BP17:BP48" si="16">SQRT(BN17+0.5)</f>
        <v>10.024968827881711</v>
      </c>
      <c r="BQ17" s="462">
        <f t="shared" ref="BQ17:BQ48" si="17">ASIN(SQRT(BN17/100))</f>
        <v>1.5707963267948966</v>
      </c>
      <c r="BR17" s="619">
        <v>100</v>
      </c>
      <c r="BS17" s="462">
        <f t="shared" ref="BS17:BS48" si="18">LOG(BR17+1)</f>
        <v>2.0043213737826426</v>
      </c>
      <c r="BT17" s="462">
        <f t="shared" ref="BT17:BT48" si="19">SQRT(BR17+0.5)</f>
        <v>10.024968827881711</v>
      </c>
      <c r="BU17" s="462">
        <f t="shared" ref="BU17:BU48" si="20">ASIN(SQRT(BR17/100))</f>
        <v>1.5707963267948966</v>
      </c>
      <c r="BV17" s="619">
        <v>85.555555555555557</v>
      </c>
      <c r="BW17" s="462">
        <f t="shared" ref="BW17:BW48" si="21">LOG(BV17+1)</f>
        <v>1.9372949482332396</v>
      </c>
      <c r="BX17" s="462">
        <f t="shared" ref="BX17:BX48" si="22">SQRT(BV17+0.5)</f>
        <v>9.2766133667171644</v>
      </c>
      <c r="BY17" s="462">
        <f t="shared" ref="BY17:BY48" si="23">ASIN(SQRT(BV17/100))</f>
        <v>1.1809368123241752</v>
      </c>
      <c r="BZ17" s="619">
        <v>100</v>
      </c>
      <c r="CA17" s="462">
        <f t="shared" ref="CA17:CA48" si="24">LOG(BZ17+1)</f>
        <v>2.0043213737826426</v>
      </c>
      <c r="CB17" s="462">
        <f t="shared" ref="CB17:CB48" si="25">SQRT(BZ17+0.5)</f>
        <v>10.024968827881711</v>
      </c>
      <c r="CC17" s="462">
        <f t="shared" ref="CC17:CC48" si="26">ASIN(SQRT(BZ17/100))</f>
        <v>1.5707963267948966</v>
      </c>
      <c r="CD17" s="619">
        <v>65.555555555555557</v>
      </c>
      <c r="CE17" s="462">
        <f t="shared" ref="CE17:CE48" si="27">LOG(CD17+1)</f>
        <v>1.8231843129499865</v>
      </c>
      <c r="CF17" s="462">
        <f t="shared" ref="CF17:CF48" si="28">SQRT(CD17+0.5)</f>
        <v>8.1274568934910718</v>
      </c>
      <c r="CG17" s="462">
        <f t="shared" ref="CG17:CG48" si="29">ASIN(SQRT(CD17/100))</f>
        <v>0.94357913339732391</v>
      </c>
      <c r="CH17" s="619">
        <v>100</v>
      </c>
      <c r="CI17" s="462">
        <f t="shared" ref="CI17:CI48" si="30">LOG(CH17+1)</f>
        <v>2.0043213737826426</v>
      </c>
      <c r="CJ17" s="462">
        <f t="shared" ref="CJ17:CJ48" si="31">SQRT(CH17+0.5)</f>
        <v>10.024968827881711</v>
      </c>
      <c r="CK17" s="462">
        <f t="shared" ref="CK17:CK48" si="32">ASIN(SQRT(CH17/100))</f>
        <v>1.5707963267948966</v>
      </c>
      <c r="CN17" s="448" t="s">
        <v>606</v>
      </c>
      <c r="CO17" s="434"/>
      <c r="CP17" s="434"/>
      <c r="CQ17" s="434"/>
      <c r="CR17" s="434"/>
      <c r="CS17" s="436"/>
      <c r="CT17" s="448"/>
      <c r="CU17" s="434" t="s">
        <v>737</v>
      </c>
      <c r="CV17" s="434"/>
      <c r="CW17" s="434"/>
      <c r="CX17" s="434"/>
      <c r="CY17" s="434"/>
      <c r="CZ17" s="434"/>
      <c r="DA17" s="436"/>
    </row>
    <row r="18" spans="1:105">
      <c r="A18" s="451">
        <f>'Trial Plans'!AI4</f>
        <v>8</v>
      </c>
      <c r="B18" s="451">
        <f>'Trial Plans'!AJ4</f>
        <v>1</v>
      </c>
      <c r="C18" s="451">
        <f>'Trial Plans'!AK4</f>
        <v>3</v>
      </c>
      <c r="D18" s="451">
        <f>'Trial Plans'!AL4</f>
        <v>3</v>
      </c>
      <c r="E18" s="462"/>
      <c r="F18" s="462"/>
      <c r="G18" s="505">
        <v>0</v>
      </c>
      <c r="H18" s="461">
        <v>0</v>
      </c>
      <c r="I18" s="461">
        <v>0</v>
      </c>
      <c r="J18" s="461">
        <v>0</v>
      </c>
      <c r="K18" s="461">
        <v>0</v>
      </c>
      <c r="L18" s="461">
        <v>0</v>
      </c>
      <c r="M18" s="461">
        <v>0</v>
      </c>
      <c r="N18" s="461">
        <v>0</v>
      </c>
      <c r="O18" s="461">
        <v>0</v>
      </c>
      <c r="P18" s="505">
        <v>0</v>
      </c>
      <c r="Q18" s="461">
        <v>0</v>
      </c>
      <c r="R18" s="461">
        <v>0</v>
      </c>
      <c r="S18" s="461">
        <v>0</v>
      </c>
      <c r="T18" s="461">
        <v>0</v>
      </c>
      <c r="U18" s="461">
        <v>0</v>
      </c>
      <c r="V18" s="461">
        <v>0</v>
      </c>
      <c r="W18" s="461">
        <v>0</v>
      </c>
      <c r="X18" s="461">
        <v>0</v>
      </c>
      <c r="Y18" s="505">
        <v>0</v>
      </c>
      <c r="Z18" s="461">
        <v>0</v>
      </c>
      <c r="AA18" s="461">
        <v>0</v>
      </c>
      <c r="AB18" s="461">
        <v>0</v>
      </c>
      <c r="AC18" s="461">
        <v>0</v>
      </c>
      <c r="AD18" s="461">
        <v>0</v>
      </c>
      <c r="AE18" s="461">
        <v>0</v>
      </c>
      <c r="AF18" s="461">
        <v>0</v>
      </c>
      <c r="AG18" s="461">
        <v>0</v>
      </c>
      <c r="AH18" s="462"/>
      <c r="AI18" s="462">
        <f t="shared" si="0"/>
        <v>0</v>
      </c>
      <c r="AJ18" s="462">
        <f t="shared" si="1"/>
        <v>0</v>
      </c>
      <c r="AK18" s="462">
        <f t="shared" si="2"/>
        <v>0</v>
      </c>
      <c r="AL18" s="462">
        <f t="shared" ref="AL18:AL75" si="33">COUNTIF(G18:I18,"&gt;0")</f>
        <v>0</v>
      </c>
      <c r="AM18" s="462">
        <f t="shared" ref="AM18:AM75" si="34">COUNTIF(J18:L18,"&gt;0")</f>
        <v>0</v>
      </c>
      <c r="AN18" s="462">
        <f t="shared" ref="AN18:AN75" si="35">COUNTIF(M18:O18,"&gt;0")</f>
        <v>0</v>
      </c>
      <c r="AO18" s="462">
        <f t="shared" ref="AO18:AO75" si="36">COUNTIF(P18:R18,"&gt;0")</f>
        <v>0</v>
      </c>
      <c r="AP18" s="462">
        <f t="shared" ref="AP18:AP75" si="37">COUNTIF(S18:U18,"&gt;0")</f>
        <v>0</v>
      </c>
      <c r="AQ18" s="462">
        <f t="shared" ref="AQ18:AQ75" si="38">COUNTIF(V18:X18,"&gt;0")</f>
        <v>0</v>
      </c>
      <c r="AR18" s="462">
        <f t="shared" ref="AR18:AR75" si="39">COUNTIF(Y18:AA18,"&gt;0")</f>
        <v>0</v>
      </c>
      <c r="AS18" s="462">
        <f t="shared" ref="AS18:AS75" si="40">COUNTIF(AB18:AD18,"&gt;0")</f>
        <v>0</v>
      </c>
      <c r="AT18" s="462">
        <f t="shared" ref="AT18:AT75" si="41">COUNTIF(AE18:AG18,"&gt;0")</f>
        <v>0</v>
      </c>
      <c r="AU18" s="506">
        <f t="shared" ref="AU18:AU75" si="42">SUM(G18:AG18)/(3*9)</f>
        <v>0</v>
      </c>
      <c r="AV18" s="506">
        <f t="shared" ref="AV18:AV75" si="43">(SUM(AI18:AK18)/27)*100</f>
        <v>0</v>
      </c>
      <c r="AW18" s="506">
        <f t="shared" si="6"/>
        <v>0</v>
      </c>
      <c r="AX18" s="506">
        <f t="shared" si="7"/>
        <v>0</v>
      </c>
      <c r="AY18" s="506">
        <f t="shared" si="8"/>
        <v>0</v>
      </c>
      <c r="AZ18" s="506">
        <f t="shared" si="9"/>
        <v>0</v>
      </c>
      <c r="BA18" s="506">
        <f t="shared" si="10"/>
        <v>0</v>
      </c>
      <c r="BB18" s="506">
        <f t="shared" si="11"/>
        <v>0</v>
      </c>
      <c r="BD18" s="462">
        <v>1</v>
      </c>
      <c r="BE18" s="462">
        <v>4</v>
      </c>
      <c r="BF18" s="619">
        <v>96.296296296296291</v>
      </c>
      <c r="BG18" s="462">
        <f t="shared" si="3"/>
        <v>1.9880963086270829</v>
      </c>
      <c r="BH18" s="462">
        <f t="shared" si="4"/>
        <v>9.8385108779884103</v>
      </c>
      <c r="BI18" s="462">
        <f t="shared" si="5"/>
        <v>1.3771380263505697</v>
      </c>
      <c r="BJ18" s="619">
        <v>100</v>
      </c>
      <c r="BK18" s="462">
        <f t="shared" si="12"/>
        <v>2.0043213737826426</v>
      </c>
      <c r="BL18" s="462">
        <f t="shared" si="13"/>
        <v>10.024968827881711</v>
      </c>
      <c r="BM18" s="462">
        <f t="shared" si="14"/>
        <v>1.5707963267948966</v>
      </c>
      <c r="BN18" s="619">
        <v>100</v>
      </c>
      <c r="BO18" s="462">
        <f t="shared" si="15"/>
        <v>2.0043213737826426</v>
      </c>
      <c r="BP18" s="462">
        <f t="shared" si="16"/>
        <v>10.024968827881711</v>
      </c>
      <c r="BQ18" s="462">
        <f t="shared" si="17"/>
        <v>1.5707963267948966</v>
      </c>
      <c r="BR18" s="619">
        <v>100</v>
      </c>
      <c r="BS18" s="462">
        <f t="shared" si="18"/>
        <v>2.0043213737826426</v>
      </c>
      <c r="BT18" s="462">
        <f t="shared" si="19"/>
        <v>10.024968827881711</v>
      </c>
      <c r="BU18" s="462">
        <f t="shared" si="20"/>
        <v>1.5707963267948966</v>
      </c>
      <c r="BV18" s="619">
        <v>100</v>
      </c>
      <c r="BW18" s="462">
        <f t="shared" si="21"/>
        <v>2.0043213737826426</v>
      </c>
      <c r="BX18" s="462">
        <f t="shared" si="22"/>
        <v>10.024968827881711</v>
      </c>
      <c r="BY18" s="462">
        <f t="shared" si="23"/>
        <v>1.5707963267948966</v>
      </c>
      <c r="BZ18" s="619">
        <v>100</v>
      </c>
      <c r="CA18" s="462">
        <f t="shared" si="24"/>
        <v>2.0043213737826426</v>
      </c>
      <c r="CB18" s="462">
        <f t="shared" si="25"/>
        <v>10.024968827881711</v>
      </c>
      <c r="CC18" s="462">
        <f t="shared" si="26"/>
        <v>1.5707963267948966</v>
      </c>
      <c r="CD18" s="619">
        <v>88.888888888888886</v>
      </c>
      <c r="CE18" s="462">
        <f t="shared" si="27"/>
        <v>1.9537060121729475</v>
      </c>
      <c r="CF18" s="462">
        <f t="shared" si="28"/>
        <v>9.4545697357885565</v>
      </c>
      <c r="CG18" s="462">
        <f t="shared" si="29"/>
        <v>1.2309594173407747</v>
      </c>
      <c r="CH18" s="619">
        <v>100</v>
      </c>
      <c r="CI18" s="462">
        <f t="shared" si="30"/>
        <v>2.0043213737826426</v>
      </c>
      <c r="CJ18" s="462">
        <f t="shared" si="31"/>
        <v>10.024968827881711</v>
      </c>
      <c r="CK18" s="462">
        <f t="shared" si="32"/>
        <v>1.5707963267948966</v>
      </c>
      <c r="CN18" s="589" t="s">
        <v>532</v>
      </c>
      <c r="CO18" s="434"/>
      <c r="CP18" s="434"/>
      <c r="CQ18" s="434"/>
      <c r="CR18" s="434"/>
      <c r="CS18" s="436"/>
      <c r="CT18" s="589" t="s">
        <v>532</v>
      </c>
      <c r="CU18" s="434"/>
      <c r="CV18" s="434"/>
      <c r="CW18" s="434"/>
      <c r="CX18" s="434"/>
      <c r="CY18" s="434"/>
      <c r="CZ18" s="434"/>
      <c r="DA18" s="436"/>
    </row>
    <row r="19" spans="1:105">
      <c r="A19" s="451">
        <f>'Trial Plans'!AI5</f>
        <v>9</v>
      </c>
      <c r="B19" s="451">
        <f>'Trial Plans'!AJ5</f>
        <v>1</v>
      </c>
      <c r="C19" s="451">
        <f>'Trial Plans'!AK5</f>
        <v>4</v>
      </c>
      <c r="D19" s="451">
        <f>'Trial Plans'!AL5</f>
        <v>4</v>
      </c>
      <c r="E19" s="462"/>
      <c r="F19" s="462"/>
      <c r="G19" s="505">
        <v>0</v>
      </c>
      <c r="H19" s="461">
        <v>0</v>
      </c>
      <c r="I19" s="461">
        <v>0</v>
      </c>
      <c r="J19" s="461">
        <v>0</v>
      </c>
      <c r="K19" s="461">
        <v>0</v>
      </c>
      <c r="L19" s="461">
        <v>0</v>
      </c>
      <c r="M19" s="461">
        <v>0</v>
      </c>
      <c r="N19" s="461">
        <v>0</v>
      </c>
      <c r="O19" s="461">
        <v>0</v>
      </c>
      <c r="P19" s="505">
        <v>0</v>
      </c>
      <c r="Q19" s="461">
        <v>0</v>
      </c>
      <c r="R19" s="461">
        <v>0</v>
      </c>
      <c r="S19" s="461">
        <v>0</v>
      </c>
      <c r="T19" s="461">
        <v>0</v>
      </c>
      <c r="U19" s="461">
        <v>0</v>
      </c>
      <c r="V19" s="461">
        <v>0</v>
      </c>
      <c r="W19" s="461">
        <v>0</v>
      </c>
      <c r="X19" s="461">
        <v>0</v>
      </c>
      <c r="Y19" s="505">
        <v>0</v>
      </c>
      <c r="Z19" s="461">
        <v>0</v>
      </c>
      <c r="AA19" s="461">
        <v>0</v>
      </c>
      <c r="AB19" s="461">
        <v>0</v>
      </c>
      <c r="AC19" s="461">
        <v>0</v>
      </c>
      <c r="AD19" s="461">
        <v>0</v>
      </c>
      <c r="AE19" s="461">
        <v>0</v>
      </c>
      <c r="AF19" s="461">
        <v>0</v>
      </c>
      <c r="AG19" s="461">
        <v>0</v>
      </c>
      <c r="AH19" s="462"/>
      <c r="AI19" s="462">
        <f t="shared" si="0"/>
        <v>0</v>
      </c>
      <c r="AJ19" s="462">
        <f t="shared" si="1"/>
        <v>0</v>
      </c>
      <c r="AK19" s="462">
        <f t="shared" si="2"/>
        <v>0</v>
      </c>
      <c r="AL19" s="462">
        <f t="shared" si="33"/>
        <v>0</v>
      </c>
      <c r="AM19" s="462">
        <f t="shared" si="34"/>
        <v>0</v>
      </c>
      <c r="AN19" s="462">
        <f t="shared" si="35"/>
        <v>0</v>
      </c>
      <c r="AO19" s="462">
        <f t="shared" si="36"/>
        <v>0</v>
      </c>
      <c r="AP19" s="462">
        <f t="shared" si="37"/>
        <v>0</v>
      </c>
      <c r="AQ19" s="462">
        <f t="shared" si="38"/>
        <v>0</v>
      </c>
      <c r="AR19" s="462">
        <f t="shared" si="39"/>
        <v>0</v>
      </c>
      <c r="AS19" s="462">
        <f t="shared" si="40"/>
        <v>0</v>
      </c>
      <c r="AT19" s="462">
        <f t="shared" si="41"/>
        <v>0</v>
      </c>
      <c r="AU19" s="506">
        <f t="shared" si="42"/>
        <v>0</v>
      </c>
      <c r="AV19" s="506">
        <f t="shared" si="43"/>
        <v>0</v>
      </c>
      <c r="AW19" s="506">
        <f t="shared" si="6"/>
        <v>0</v>
      </c>
      <c r="AX19" s="506">
        <f t="shared" si="7"/>
        <v>0</v>
      </c>
      <c r="AY19" s="506">
        <f t="shared" si="8"/>
        <v>0</v>
      </c>
      <c r="AZ19" s="506">
        <f t="shared" si="9"/>
        <v>0</v>
      </c>
      <c r="BA19" s="506">
        <f t="shared" si="10"/>
        <v>0</v>
      </c>
      <c r="BB19" s="506">
        <f t="shared" si="11"/>
        <v>0</v>
      </c>
      <c r="BD19" s="462">
        <v>2</v>
      </c>
      <c r="BE19" s="462">
        <v>1</v>
      </c>
      <c r="BF19" s="619">
        <v>97.037037037037038</v>
      </c>
      <c r="BG19" s="462">
        <f t="shared" si="3"/>
        <v>1.991390177142361</v>
      </c>
      <c r="BH19" s="462">
        <f t="shared" si="4"/>
        <v>9.8760840942671724</v>
      </c>
      <c r="BI19" s="462">
        <f t="shared" si="5"/>
        <v>1.3978021582877356</v>
      </c>
      <c r="BJ19" s="619">
        <v>100</v>
      </c>
      <c r="BK19" s="462">
        <f t="shared" si="12"/>
        <v>2.0043213737826426</v>
      </c>
      <c r="BL19" s="462">
        <f t="shared" si="13"/>
        <v>10.024968827881711</v>
      </c>
      <c r="BM19" s="462">
        <f t="shared" si="14"/>
        <v>1.5707963267948966</v>
      </c>
      <c r="BN19" s="619">
        <v>100</v>
      </c>
      <c r="BO19" s="462">
        <f t="shared" si="15"/>
        <v>2.0043213737826426</v>
      </c>
      <c r="BP19" s="462">
        <f t="shared" si="16"/>
        <v>10.024968827881711</v>
      </c>
      <c r="BQ19" s="462">
        <f t="shared" si="17"/>
        <v>1.5707963267948966</v>
      </c>
      <c r="BR19" s="619">
        <v>100</v>
      </c>
      <c r="BS19" s="462">
        <f t="shared" si="18"/>
        <v>2.0043213737826426</v>
      </c>
      <c r="BT19" s="462">
        <f t="shared" si="19"/>
        <v>10.024968827881711</v>
      </c>
      <c r="BU19" s="462">
        <f t="shared" si="20"/>
        <v>1.5707963267948966</v>
      </c>
      <c r="BV19" s="619">
        <v>100</v>
      </c>
      <c r="BW19" s="462">
        <f t="shared" si="21"/>
        <v>2.0043213737826426</v>
      </c>
      <c r="BX19" s="462">
        <f t="shared" si="22"/>
        <v>10.024968827881711</v>
      </c>
      <c r="BY19" s="462">
        <f t="shared" si="23"/>
        <v>1.5707963267948966</v>
      </c>
      <c r="BZ19" s="619">
        <v>100</v>
      </c>
      <c r="CA19" s="462">
        <f t="shared" si="24"/>
        <v>2.0043213737826426</v>
      </c>
      <c r="CB19" s="462">
        <f t="shared" si="25"/>
        <v>10.024968827881711</v>
      </c>
      <c r="CC19" s="462">
        <f t="shared" si="26"/>
        <v>1.5707963267948966</v>
      </c>
      <c r="CD19" s="619">
        <v>91.111111111111114</v>
      </c>
      <c r="CE19" s="462">
        <f t="shared" si="27"/>
        <v>1.9643120211109486</v>
      </c>
      <c r="CF19" s="462">
        <f t="shared" si="28"/>
        <v>9.5713693435741529</v>
      </c>
      <c r="CG19" s="462">
        <f t="shared" si="29"/>
        <v>1.2680503751718923</v>
      </c>
      <c r="CH19" s="619">
        <v>100</v>
      </c>
      <c r="CI19" s="462">
        <f t="shared" si="30"/>
        <v>2.0043213737826426</v>
      </c>
      <c r="CJ19" s="462">
        <f t="shared" si="31"/>
        <v>10.024968827881711</v>
      </c>
      <c r="CK19" s="462">
        <f t="shared" si="32"/>
        <v>1.5707963267948966</v>
      </c>
      <c r="CN19" s="448" t="s">
        <v>386</v>
      </c>
      <c r="CO19" s="434"/>
      <c r="CP19" s="434"/>
      <c r="CQ19" s="434"/>
      <c r="CR19" s="434"/>
      <c r="CS19" s="436"/>
      <c r="CT19" s="448"/>
      <c r="CU19" s="434" t="s">
        <v>244</v>
      </c>
      <c r="CV19" s="434" t="s">
        <v>540</v>
      </c>
      <c r="CW19" s="434" t="s">
        <v>598</v>
      </c>
      <c r="CX19" s="434"/>
      <c r="CY19" s="434"/>
      <c r="CZ19" s="434"/>
      <c r="DA19" s="436"/>
    </row>
    <row r="20" spans="1:105">
      <c r="A20" s="451">
        <v>1</v>
      </c>
      <c r="B20" s="451">
        <f>'Trial Plans'!AJ6</f>
        <v>1</v>
      </c>
      <c r="C20" s="451">
        <f>'Trial Plans'!AK6</f>
        <v>5</v>
      </c>
      <c r="D20" s="451">
        <f>'Trial Plans'!AL6</f>
        <v>5</v>
      </c>
      <c r="E20" s="462"/>
      <c r="F20" s="462"/>
      <c r="G20" s="505">
        <v>100</v>
      </c>
      <c r="H20" s="461">
        <v>100</v>
      </c>
      <c r="I20" s="461">
        <v>100</v>
      </c>
      <c r="J20" s="461">
        <v>100</v>
      </c>
      <c r="K20" s="461">
        <v>100</v>
      </c>
      <c r="L20" s="461">
        <v>100</v>
      </c>
      <c r="M20" s="461">
        <v>70</v>
      </c>
      <c r="N20" s="461">
        <v>90</v>
      </c>
      <c r="O20" s="461">
        <v>80</v>
      </c>
      <c r="P20" s="505">
        <v>100</v>
      </c>
      <c r="Q20" s="461">
        <v>100</v>
      </c>
      <c r="R20" s="461">
        <v>100</v>
      </c>
      <c r="S20" s="461">
        <v>100</v>
      </c>
      <c r="T20" s="461">
        <v>100</v>
      </c>
      <c r="U20" s="461">
        <v>100</v>
      </c>
      <c r="V20" s="461">
        <v>70</v>
      </c>
      <c r="W20" s="461">
        <v>60</v>
      </c>
      <c r="X20" s="461">
        <v>80</v>
      </c>
      <c r="Y20" s="505">
        <v>100</v>
      </c>
      <c r="Z20" s="461">
        <v>100</v>
      </c>
      <c r="AA20" s="461">
        <v>100</v>
      </c>
      <c r="AB20" s="461">
        <v>100</v>
      </c>
      <c r="AC20" s="461">
        <v>100</v>
      </c>
      <c r="AD20" s="461">
        <v>100</v>
      </c>
      <c r="AE20" s="461">
        <v>100</v>
      </c>
      <c r="AF20" s="461">
        <v>100</v>
      </c>
      <c r="AG20" s="461">
        <v>100</v>
      </c>
      <c r="AH20" s="462"/>
      <c r="AI20" s="462">
        <f t="shared" si="0"/>
        <v>9</v>
      </c>
      <c r="AJ20" s="462">
        <f t="shared" si="1"/>
        <v>9</v>
      </c>
      <c r="AK20" s="462">
        <f t="shared" si="2"/>
        <v>9</v>
      </c>
      <c r="AL20" s="462">
        <f t="shared" si="33"/>
        <v>3</v>
      </c>
      <c r="AM20" s="462">
        <f t="shared" si="34"/>
        <v>3</v>
      </c>
      <c r="AN20" s="462">
        <f t="shared" si="35"/>
        <v>3</v>
      </c>
      <c r="AO20" s="462">
        <f t="shared" si="36"/>
        <v>3</v>
      </c>
      <c r="AP20" s="462">
        <f t="shared" si="37"/>
        <v>3</v>
      </c>
      <c r="AQ20" s="462">
        <f t="shared" si="38"/>
        <v>3</v>
      </c>
      <c r="AR20" s="462">
        <f t="shared" si="39"/>
        <v>3</v>
      </c>
      <c r="AS20" s="462">
        <f t="shared" si="40"/>
        <v>3</v>
      </c>
      <c r="AT20" s="462">
        <f t="shared" si="41"/>
        <v>3</v>
      </c>
      <c r="AU20" s="506">
        <f t="shared" si="42"/>
        <v>94.444444444444443</v>
      </c>
      <c r="AV20" s="506">
        <f t="shared" si="43"/>
        <v>100</v>
      </c>
      <c r="AW20" s="506">
        <f t="shared" si="6"/>
        <v>100</v>
      </c>
      <c r="AX20" s="506">
        <f t="shared" si="7"/>
        <v>100</v>
      </c>
      <c r="AY20" s="506">
        <f t="shared" si="8"/>
        <v>100</v>
      </c>
      <c r="AZ20" s="506">
        <f t="shared" si="9"/>
        <v>100</v>
      </c>
      <c r="BA20" s="506">
        <f t="shared" si="10"/>
        <v>83.333333333333329</v>
      </c>
      <c r="BB20" s="506">
        <f t="shared" si="11"/>
        <v>100</v>
      </c>
      <c r="BD20" s="462">
        <v>2</v>
      </c>
      <c r="BE20" s="462">
        <v>3</v>
      </c>
      <c r="BF20" s="619">
        <v>82.592592592592595</v>
      </c>
      <c r="BG20" s="462">
        <f t="shared" si="3"/>
        <v>1.9221677949187748</v>
      </c>
      <c r="BH20" s="462">
        <f t="shared" si="4"/>
        <v>9.1155138413910919</v>
      </c>
      <c r="BI20" s="462">
        <f t="shared" si="5"/>
        <v>1.1404100844974911</v>
      </c>
      <c r="BJ20" s="619">
        <v>100</v>
      </c>
      <c r="BK20" s="462">
        <f t="shared" si="12"/>
        <v>2.0043213737826426</v>
      </c>
      <c r="BL20" s="462">
        <f t="shared" si="13"/>
        <v>10.024968827881711</v>
      </c>
      <c r="BM20" s="462">
        <f t="shared" si="14"/>
        <v>1.5707963267948966</v>
      </c>
      <c r="BN20" s="619">
        <v>100</v>
      </c>
      <c r="BO20" s="462">
        <f t="shared" si="15"/>
        <v>2.0043213737826426</v>
      </c>
      <c r="BP20" s="462">
        <f t="shared" si="16"/>
        <v>10.024968827881711</v>
      </c>
      <c r="BQ20" s="462">
        <f t="shared" si="17"/>
        <v>1.5707963267948966</v>
      </c>
      <c r="BR20" s="619">
        <v>100</v>
      </c>
      <c r="BS20" s="462">
        <f t="shared" si="18"/>
        <v>2.0043213737826426</v>
      </c>
      <c r="BT20" s="462">
        <f t="shared" si="19"/>
        <v>10.024968827881711</v>
      </c>
      <c r="BU20" s="462">
        <f t="shared" si="20"/>
        <v>1.5707963267948966</v>
      </c>
      <c r="BV20" s="619">
        <v>85.555555555555557</v>
      </c>
      <c r="BW20" s="462">
        <f t="shared" si="21"/>
        <v>1.9372949482332396</v>
      </c>
      <c r="BX20" s="462">
        <f t="shared" si="22"/>
        <v>9.2766133667171644</v>
      </c>
      <c r="BY20" s="462">
        <f t="shared" si="23"/>
        <v>1.1809368123241752</v>
      </c>
      <c r="BZ20" s="619">
        <v>100</v>
      </c>
      <c r="CA20" s="462">
        <f t="shared" si="24"/>
        <v>2.0043213737826426</v>
      </c>
      <c r="CB20" s="462">
        <f t="shared" si="25"/>
        <v>10.024968827881711</v>
      </c>
      <c r="CC20" s="462">
        <f t="shared" si="26"/>
        <v>1.5707963267948966</v>
      </c>
      <c r="CD20" s="619">
        <v>62.222222222222221</v>
      </c>
      <c r="CE20" s="462">
        <f t="shared" si="27"/>
        <v>1.8008697569557464</v>
      </c>
      <c r="CF20" s="462">
        <f t="shared" si="28"/>
        <v>7.9197362470111479</v>
      </c>
      <c r="CG20" s="462">
        <f t="shared" si="29"/>
        <v>0.90887152067766486</v>
      </c>
      <c r="CH20" s="619">
        <v>100</v>
      </c>
      <c r="CI20" s="462">
        <f t="shared" si="30"/>
        <v>2.0043213737826426</v>
      </c>
      <c r="CJ20" s="462">
        <f t="shared" si="31"/>
        <v>10.024968827881711</v>
      </c>
      <c r="CK20" s="462">
        <f t="shared" si="32"/>
        <v>1.5707963267948966</v>
      </c>
      <c r="CN20" s="448" t="s">
        <v>607</v>
      </c>
      <c r="CO20" s="434"/>
      <c r="CP20" s="434"/>
      <c r="CQ20" s="434"/>
      <c r="CR20" s="434"/>
      <c r="CS20" s="436"/>
      <c r="CT20" s="448"/>
      <c r="CU20" s="434">
        <v>1</v>
      </c>
      <c r="CV20" s="434">
        <v>1.2884</v>
      </c>
      <c r="CW20" s="434" t="s">
        <v>543</v>
      </c>
      <c r="CX20" s="592">
        <f t="shared" ref="CX20:CX25" si="44">100*(SIN(CV20)*SIN(CV20))</f>
        <v>92.234979940723676</v>
      </c>
      <c r="CY20" s="434" t="str">
        <f t="shared" ref="CY20:CY25" si="45">LOWER(CW20)</f>
        <v>a</v>
      </c>
      <c r="CZ20" s="434"/>
      <c r="DA20" s="436"/>
    </row>
    <row r="21" spans="1:105">
      <c r="A21" s="451">
        <f>'Trial Plans'!AI7</f>
        <v>4</v>
      </c>
      <c r="B21" s="451">
        <f>'Trial Plans'!AJ7</f>
        <v>1</v>
      </c>
      <c r="C21" s="451">
        <f>'Trial Plans'!AK7</f>
        <v>6</v>
      </c>
      <c r="D21" s="451">
        <f>'Trial Plans'!AL7</f>
        <v>6</v>
      </c>
      <c r="E21" s="462"/>
      <c r="F21" s="462"/>
      <c r="G21" s="505">
        <v>0</v>
      </c>
      <c r="H21" s="461">
        <v>0</v>
      </c>
      <c r="I21" s="461">
        <v>0</v>
      </c>
      <c r="J21" s="461">
        <v>50</v>
      </c>
      <c r="K21" s="461">
        <v>20</v>
      </c>
      <c r="L21" s="461">
        <v>0</v>
      </c>
      <c r="M21" s="461">
        <v>0</v>
      </c>
      <c r="N21" s="461">
        <v>0</v>
      </c>
      <c r="O21" s="461">
        <v>0</v>
      </c>
      <c r="P21" s="505">
        <v>0</v>
      </c>
      <c r="Q21" s="461">
        <v>0</v>
      </c>
      <c r="R21" s="461">
        <v>0</v>
      </c>
      <c r="S21" s="461">
        <v>0</v>
      </c>
      <c r="T21" s="461">
        <v>0</v>
      </c>
      <c r="U21" s="461">
        <v>0</v>
      </c>
      <c r="V21" s="461">
        <v>0</v>
      </c>
      <c r="W21" s="461">
        <v>0</v>
      </c>
      <c r="X21" s="461">
        <v>10</v>
      </c>
      <c r="Y21" s="505">
        <v>0</v>
      </c>
      <c r="Z21" s="461">
        <v>0</v>
      </c>
      <c r="AA21" s="461">
        <v>0</v>
      </c>
      <c r="AB21" s="461">
        <v>0</v>
      </c>
      <c r="AC21" s="461">
        <v>5</v>
      </c>
      <c r="AD21" s="461">
        <v>0</v>
      </c>
      <c r="AE21" s="461">
        <v>0</v>
      </c>
      <c r="AF21" s="461">
        <v>0</v>
      </c>
      <c r="AG21" s="461">
        <v>0</v>
      </c>
      <c r="AH21" s="462"/>
      <c r="AI21" s="462">
        <f t="shared" si="0"/>
        <v>2</v>
      </c>
      <c r="AJ21" s="462">
        <f t="shared" si="1"/>
        <v>1</v>
      </c>
      <c r="AK21" s="462">
        <f t="shared" si="2"/>
        <v>1</v>
      </c>
      <c r="AL21" s="462">
        <f t="shared" si="33"/>
        <v>0</v>
      </c>
      <c r="AM21" s="462">
        <f t="shared" si="34"/>
        <v>2</v>
      </c>
      <c r="AN21" s="462">
        <f t="shared" si="35"/>
        <v>0</v>
      </c>
      <c r="AO21" s="462">
        <f t="shared" si="36"/>
        <v>0</v>
      </c>
      <c r="AP21" s="462">
        <f t="shared" si="37"/>
        <v>0</v>
      </c>
      <c r="AQ21" s="462">
        <f t="shared" si="38"/>
        <v>1</v>
      </c>
      <c r="AR21" s="462">
        <f t="shared" si="39"/>
        <v>0</v>
      </c>
      <c r="AS21" s="462">
        <f t="shared" si="40"/>
        <v>1</v>
      </c>
      <c r="AT21" s="462">
        <f t="shared" si="41"/>
        <v>0</v>
      </c>
      <c r="AU21" s="506">
        <f t="shared" si="42"/>
        <v>3.1481481481481484</v>
      </c>
      <c r="AV21" s="506">
        <f t="shared" si="43"/>
        <v>14.814814814814813</v>
      </c>
      <c r="AW21" s="506">
        <f t="shared" si="6"/>
        <v>0</v>
      </c>
      <c r="AX21" s="506">
        <f t="shared" si="7"/>
        <v>0</v>
      </c>
      <c r="AY21" s="506">
        <f t="shared" si="8"/>
        <v>8.3333333333333339</v>
      </c>
      <c r="AZ21" s="506">
        <f t="shared" si="9"/>
        <v>33.333333333333329</v>
      </c>
      <c r="BA21" s="506">
        <f t="shared" si="10"/>
        <v>1.1111111111111112</v>
      </c>
      <c r="BB21" s="506">
        <f t="shared" si="11"/>
        <v>11.111111111111111</v>
      </c>
      <c r="BD21" s="462">
        <v>2</v>
      </c>
      <c r="BE21" s="462">
        <v>4</v>
      </c>
      <c r="BF21" s="619">
        <v>62.407407407407405</v>
      </c>
      <c r="BG21" s="462">
        <f t="shared" si="3"/>
        <v>1.8021399961821472</v>
      </c>
      <c r="BH21" s="462">
        <f t="shared" si="4"/>
        <v>7.9314190033944998</v>
      </c>
      <c r="BI21" s="462">
        <f t="shared" si="5"/>
        <v>0.91078223420686466</v>
      </c>
      <c r="BJ21" s="619">
        <v>100</v>
      </c>
      <c r="BK21" s="462">
        <f t="shared" si="12"/>
        <v>2.0043213737826426</v>
      </c>
      <c r="BL21" s="462">
        <f t="shared" si="13"/>
        <v>10.024968827881711</v>
      </c>
      <c r="BM21" s="462">
        <f t="shared" si="14"/>
        <v>1.5707963267948966</v>
      </c>
      <c r="BN21" s="619">
        <v>100</v>
      </c>
      <c r="BO21" s="462">
        <f t="shared" si="15"/>
        <v>2.0043213737826426</v>
      </c>
      <c r="BP21" s="462">
        <f t="shared" si="16"/>
        <v>10.024968827881711</v>
      </c>
      <c r="BQ21" s="462">
        <f t="shared" si="17"/>
        <v>1.5707963267948966</v>
      </c>
      <c r="BR21" s="619">
        <v>100</v>
      </c>
      <c r="BS21" s="462">
        <f t="shared" si="18"/>
        <v>2.0043213737826426</v>
      </c>
      <c r="BT21" s="462">
        <f t="shared" si="19"/>
        <v>10.024968827881711</v>
      </c>
      <c r="BU21" s="462">
        <f t="shared" si="20"/>
        <v>1.5707963267948966</v>
      </c>
      <c r="BV21" s="619">
        <v>62.222222222222221</v>
      </c>
      <c r="BW21" s="462">
        <f t="shared" si="21"/>
        <v>1.8008697569557464</v>
      </c>
      <c r="BX21" s="462">
        <f t="shared" si="22"/>
        <v>7.9197362470111479</v>
      </c>
      <c r="BY21" s="462">
        <f t="shared" si="23"/>
        <v>0.90887152067766486</v>
      </c>
      <c r="BZ21" s="619">
        <v>100</v>
      </c>
      <c r="CA21" s="462">
        <f t="shared" si="24"/>
        <v>2.0043213737826426</v>
      </c>
      <c r="CB21" s="462">
        <f t="shared" si="25"/>
        <v>10.024968827881711</v>
      </c>
      <c r="CC21" s="462">
        <f t="shared" si="26"/>
        <v>1.5707963267948966</v>
      </c>
      <c r="CD21" s="619">
        <v>25</v>
      </c>
      <c r="CE21" s="462">
        <f t="shared" si="27"/>
        <v>1.414973347970818</v>
      </c>
      <c r="CF21" s="462">
        <f t="shared" si="28"/>
        <v>5.0497524691810387</v>
      </c>
      <c r="CG21" s="462">
        <f t="shared" si="29"/>
        <v>0.52359877559829893</v>
      </c>
      <c r="CH21" s="619">
        <v>100</v>
      </c>
      <c r="CI21" s="462">
        <f t="shared" si="30"/>
        <v>2.0043213737826426</v>
      </c>
      <c r="CJ21" s="462">
        <f t="shared" si="31"/>
        <v>10.024968827881711</v>
      </c>
      <c r="CK21" s="462">
        <f t="shared" si="32"/>
        <v>1.5707963267948966</v>
      </c>
      <c r="CN21" s="448" t="s">
        <v>608</v>
      </c>
      <c r="CO21" s="434"/>
      <c r="CP21" s="434"/>
      <c r="CQ21" s="434"/>
      <c r="CR21" s="434"/>
      <c r="CS21" s="436"/>
      <c r="CT21" s="448"/>
      <c r="CU21" s="434">
        <v>2</v>
      </c>
      <c r="CV21" s="434">
        <v>1.1496999999999999</v>
      </c>
      <c r="CW21" s="434" t="s">
        <v>599</v>
      </c>
      <c r="CX21" s="592">
        <f t="shared" si="44"/>
        <v>83.291423912484163</v>
      </c>
      <c r="CY21" s="434" t="str">
        <f t="shared" si="45"/>
        <v>ab</v>
      </c>
      <c r="CZ21" s="434"/>
      <c r="DA21" s="436"/>
    </row>
    <row r="22" spans="1:105">
      <c r="A22" s="451">
        <f>'Trial Plans'!AI8</f>
        <v>7</v>
      </c>
      <c r="B22" s="451">
        <f>'Trial Plans'!AJ8</f>
        <v>1</v>
      </c>
      <c r="C22" s="451">
        <f>'Trial Plans'!AK8</f>
        <v>7</v>
      </c>
      <c r="D22" s="451">
        <f>'Trial Plans'!AL8</f>
        <v>7</v>
      </c>
      <c r="E22" s="462"/>
      <c r="F22" s="462"/>
      <c r="G22" s="505">
        <v>100</v>
      </c>
      <c r="H22" s="461">
        <v>100</v>
      </c>
      <c r="I22" s="461">
        <v>100</v>
      </c>
      <c r="J22" s="461">
        <v>100</v>
      </c>
      <c r="K22" s="461">
        <v>100</v>
      </c>
      <c r="L22" s="461">
        <v>100</v>
      </c>
      <c r="M22" s="461">
        <v>0</v>
      </c>
      <c r="N22" s="461">
        <v>0</v>
      </c>
      <c r="O22" s="461">
        <v>0</v>
      </c>
      <c r="P22" s="505">
        <v>100</v>
      </c>
      <c r="Q22" s="461">
        <v>100</v>
      </c>
      <c r="R22" s="461">
        <v>100</v>
      </c>
      <c r="S22" s="461">
        <v>100</v>
      </c>
      <c r="T22" s="461">
        <v>100</v>
      </c>
      <c r="U22" s="461">
        <v>100</v>
      </c>
      <c r="V22" s="461">
        <v>0</v>
      </c>
      <c r="W22" s="461">
        <v>0</v>
      </c>
      <c r="X22" s="461">
        <v>0</v>
      </c>
      <c r="Y22" s="505">
        <v>100</v>
      </c>
      <c r="Z22" s="461">
        <v>100</v>
      </c>
      <c r="AA22" s="461">
        <v>100</v>
      </c>
      <c r="AB22" s="461">
        <v>80</v>
      </c>
      <c r="AC22" s="461">
        <v>70</v>
      </c>
      <c r="AD22" s="461">
        <v>75</v>
      </c>
      <c r="AE22" s="461">
        <v>50</v>
      </c>
      <c r="AF22" s="461">
        <v>45</v>
      </c>
      <c r="AG22" s="461">
        <v>40</v>
      </c>
      <c r="AH22" s="462"/>
      <c r="AI22" s="462">
        <f t="shared" si="0"/>
        <v>6</v>
      </c>
      <c r="AJ22" s="462">
        <f t="shared" si="1"/>
        <v>6</v>
      </c>
      <c r="AK22" s="462">
        <f t="shared" si="2"/>
        <v>9</v>
      </c>
      <c r="AL22" s="462">
        <f t="shared" si="33"/>
        <v>3</v>
      </c>
      <c r="AM22" s="462">
        <f t="shared" si="34"/>
        <v>3</v>
      </c>
      <c r="AN22" s="462">
        <f t="shared" si="35"/>
        <v>0</v>
      </c>
      <c r="AO22" s="462">
        <f t="shared" si="36"/>
        <v>3</v>
      </c>
      <c r="AP22" s="462">
        <f t="shared" si="37"/>
        <v>3</v>
      </c>
      <c r="AQ22" s="462">
        <f t="shared" si="38"/>
        <v>0</v>
      </c>
      <c r="AR22" s="462">
        <f t="shared" si="39"/>
        <v>3</v>
      </c>
      <c r="AS22" s="462">
        <f t="shared" si="40"/>
        <v>3</v>
      </c>
      <c r="AT22" s="462">
        <f t="shared" si="41"/>
        <v>3</v>
      </c>
      <c r="AU22" s="506">
        <f t="shared" si="42"/>
        <v>68.888888888888886</v>
      </c>
      <c r="AV22" s="506">
        <f t="shared" si="43"/>
        <v>77.777777777777786</v>
      </c>
      <c r="AW22" s="506">
        <f t="shared" si="6"/>
        <v>100</v>
      </c>
      <c r="AX22" s="506">
        <f t="shared" si="7"/>
        <v>100</v>
      </c>
      <c r="AY22" s="506">
        <f t="shared" si="8"/>
        <v>91.666666666666671</v>
      </c>
      <c r="AZ22" s="506">
        <f t="shared" si="9"/>
        <v>100</v>
      </c>
      <c r="BA22" s="506">
        <f t="shared" si="10"/>
        <v>15</v>
      </c>
      <c r="BB22" s="506">
        <f t="shared" si="11"/>
        <v>33.333333333333329</v>
      </c>
      <c r="BD22" s="462">
        <v>3</v>
      </c>
      <c r="BE22" s="462">
        <v>1</v>
      </c>
      <c r="BF22" s="619">
        <v>15.185185185185185</v>
      </c>
      <c r="BG22" s="462">
        <f t="shared" si="3"/>
        <v>1.2091176728114346</v>
      </c>
      <c r="BH22" s="462">
        <f t="shared" si="4"/>
        <v>3.9604526490270255</v>
      </c>
      <c r="BI22" s="462">
        <f t="shared" si="5"/>
        <v>0.40028598008623295</v>
      </c>
      <c r="BJ22" s="619">
        <v>33.333333333333329</v>
      </c>
      <c r="BK22" s="462">
        <f t="shared" si="12"/>
        <v>1.5357159699855096</v>
      </c>
      <c r="BL22" s="462">
        <f t="shared" si="13"/>
        <v>5.8166427888717154</v>
      </c>
      <c r="BM22" s="462">
        <f t="shared" si="14"/>
        <v>0.61547970867038726</v>
      </c>
      <c r="BN22" s="619">
        <v>4.4444444444444446</v>
      </c>
      <c r="BO22" s="462">
        <f t="shared" si="15"/>
        <v>0.73595357058918875</v>
      </c>
      <c r="BP22" s="462">
        <f t="shared" si="16"/>
        <v>2.2236106773543889</v>
      </c>
      <c r="BQ22" s="462">
        <f t="shared" si="17"/>
        <v>0.21241221373944433</v>
      </c>
      <c r="BR22" s="619">
        <v>33.333333333333329</v>
      </c>
      <c r="BS22" s="462">
        <f t="shared" si="18"/>
        <v>1.5357159699855096</v>
      </c>
      <c r="BT22" s="462">
        <f t="shared" si="19"/>
        <v>5.8166427888717154</v>
      </c>
      <c r="BU22" s="462">
        <f t="shared" si="20"/>
        <v>0.61547970867038726</v>
      </c>
      <c r="BV22" s="619">
        <v>41.111111111111114</v>
      </c>
      <c r="BW22" s="462">
        <f t="shared" si="21"/>
        <v>1.6243967005287474</v>
      </c>
      <c r="BX22" s="462">
        <f t="shared" si="22"/>
        <v>6.4506674934545432</v>
      </c>
      <c r="BY22" s="462">
        <f t="shared" si="23"/>
        <v>0.69603426601956164</v>
      </c>
      <c r="BZ22" s="619">
        <v>66.666666666666657</v>
      </c>
      <c r="CA22" s="462">
        <f t="shared" si="24"/>
        <v>1.8303747831935504</v>
      </c>
      <c r="CB22" s="462">
        <f t="shared" si="25"/>
        <v>8.1955272354294966</v>
      </c>
      <c r="CC22" s="462">
        <f t="shared" si="26"/>
        <v>0.95531661812450919</v>
      </c>
      <c r="CD22" s="619">
        <v>0</v>
      </c>
      <c r="CE22" s="462">
        <f t="shared" si="27"/>
        <v>0</v>
      </c>
      <c r="CF22" s="462">
        <f t="shared" si="28"/>
        <v>0.70710678118654757</v>
      </c>
      <c r="CG22" s="462">
        <f t="shared" si="29"/>
        <v>0</v>
      </c>
      <c r="CH22" s="619">
        <v>0</v>
      </c>
      <c r="CI22" s="462">
        <f t="shared" si="30"/>
        <v>0</v>
      </c>
      <c r="CJ22" s="462">
        <f t="shared" si="31"/>
        <v>0.70710678118654757</v>
      </c>
      <c r="CK22" s="462">
        <f t="shared" si="32"/>
        <v>0</v>
      </c>
      <c r="CN22" s="448" t="s">
        <v>609</v>
      </c>
      <c r="CO22" s="434"/>
      <c r="CP22" s="434"/>
      <c r="CQ22" s="434"/>
      <c r="CR22" s="434"/>
      <c r="CS22" s="436"/>
      <c r="CT22" s="448"/>
      <c r="CU22" s="434">
        <v>3</v>
      </c>
      <c r="CV22" s="434">
        <v>0.441</v>
      </c>
      <c r="CW22" s="434" t="s">
        <v>546</v>
      </c>
      <c r="CX22" s="592">
        <f>100*(SIN(CV22)*SIN(CV22))</f>
        <v>18.219580341671485</v>
      </c>
      <c r="CY22" s="434" t="str">
        <f t="shared" si="45"/>
        <v>c</v>
      </c>
      <c r="CZ22" s="434"/>
      <c r="DA22" s="436"/>
    </row>
    <row r="23" spans="1:105">
      <c r="A23" s="451" t="str">
        <f>'Trial Plans'!AI9</f>
        <v>x</v>
      </c>
      <c r="B23" s="451">
        <f>'Trial Plans'!AJ9</f>
        <v>1</v>
      </c>
      <c r="C23" s="451">
        <f>'Trial Plans'!AK9</f>
        <v>8</v>
      </c>
      <c r="D23" s="451">
        <f>'Trial Plans'!AL9</f>
        <v>8</v>
      </c>
      <c r="E23" s="462"/>
      <c r="F23" s="462"/>
      <c r="G23" s="505"/>
      <c r="H23" s="461"/>
      <c r="I23" s="461"/>
      <c r="J23" s="461"/>
      <c r="K23" s="461"/>
      <c r="L23" s="461"/>
      <c r="M23" s="461"/>
      <c r="N23" s="461"/>
      <c r="O23" s="461"/>
      <c r="P23" s="505"/>
      <c r="Q23" s="461"/>
      <c r="R23" s="461"/>
      <c r="S23" s="461"/>
      <c r="T23" s="461"/>
      <c r="U23" s="461"/>
      <c r="V23" s="461"/>
      <c r="W23" s="461"/>
      <c r="X23" s="461"/>
      <c r="Y23" s="505"/>
      <c r="Z23" s="461"/>
      <c r="AA23" s="461"/>
      <c r="AB23" s="461"/>
      <c r="AC23" s="461"/>
      <c r="AD23" s="461"/>
      <c r="AE23" s="461"/>
      <c r="AF23" s="461"/>
      <c r="AG23" s="461"/>
      <c r="AH23" s="462"/>
      <c r="AI23" s="462">
        <f t="shared" si="0"/>
        <v>0</v>
      </c>
      <c r="AJ23" s="462">
        <f t="shared" si="1"/>
        <v>0</v>
      </c>
      <c r="AK23" s="462">
        <f t="shared" si="2"/>
        <v>0</v>
      </c>
      <c r="AL23" s="462">
        <f t="shared" si="33"/>
        <v>0</v>
      </c>
      <c r="AM23" s="462">
        <f t="shared" si="34"/>
        <v>0</v>
      </c>
      <c r="AN23" s="462">
        <f t="shared" si="35"/>
        <v>0</v>
      </c>
      <c r="AO23" s="462">
        <f t="shared" si="36"/>
        <v>0</v>
      </c>
      <c r="AP23" s="462">
        <f t="shared" si="37"/>
        <v>0</v>
      </c>
      <c r="AQ23" s="462">
        <f t="shared" si="38"/>
        <v>0</v>
      </c>
      <c r="AR23" s="462">
        <f t="shared" si="39"/>
        <v>0</v>
      </c>
      <c r="AS23" s="462">
        <f t="shared" si="40"/>
        <v>0</v>
      </c>
      <c r="AT23" s="462">
        <f t="shared" si="41"/>
        <v>0</v>
      </c>
      <c r="AU23" s="506">
        <f t="shared" si="42"/>
        <v>0</v>
      </c>
      <c r="AV23" s="506">
        <f t="shared" si="43"/>
        <v>0</v>
      </c>
      <c r="AW23" s="506">
        <f t="shared" si="6"/>
        <v>0</v>
      </c>
      <c r="AX23" s="506">
        <f t="shared" si="7"/>
        <v>0</v>
      </c>
      <c r="AY23" s="506">
        <f t="shared" si="8"/>
        <v>0</v>
      </c>
      <c r="AZ23" s="506">
        <f t="shared" si="9"/>
        <v>0</v>
      </c>
      <c r="BA23" s="506">
        <f t="shared" si="10"/>
        <v>0</v>
      </c>
      <c r="BB23" s="506">
        <f t="shared" si="11"/>
        <v>0</v>
      </c>
      <c r="BD23" s="462">
        <v>3</v>
      </c>
      <c r="BE23" s="462">
        <v>3</v>
      </c>
      <c r="BF23" s="619">
        <v>32.25925925925926</v>
      </c>
      <c r="BG23" s="462">
        <f t="shared" si="3"/>
        <v>1.5219125725083171</v>
      </c>
      <c r="BH23" s="462">
        <f t="shared" si="4"/>
        <v>5.723570499195346</v>
      </c>
      <c r="BI23" s="462">
        <f t="shared" si="5"/>
        <v>0.60404016971132624</v>
      </c>
      <c r="BJ23" s="619">
        <v>77.777777777777786</v>
      </c>
      <c r="BK23" s="462">
        <f t="shared" si="12"/>
        <v>1.8964037257437416</v>
      </c>
      <c r="BL23" s="462">
        <f t="shared" si="13"/>
        <v>8.8474729599913324</v>
      </c>
      <c r="BM23" s="462">
        <f t="shared" si="14"/>
        <v>1.0799136485055856</v>
      </c>
      <c r="BN23" s="619">
        <v>35</v>
      </c>
      <c r="BO23" s="462">
        <f t="shared" si="15"/>
        <v>1.5563025007672873</v>
      </c>
      <c r="BP23" s="462">
        <f t="shared" si="16"/>
        <v>5.9581876439064922</v>
      </c>
      <c r="BQ23" s="462">
        <f t="shared" si="17"/>
        <v>0.63305183638974949</v>
      </c>
      <c r="BR23" s="619">
        <v>66.666666666666657</v>
      </c>
      <c r="BS23" s="462">
        <f t="shared" si="18"/>
        <v>1.8303747831935504</v>
      </c>
      <c r="BT23" s="462">
        <f t="shared" si="19"/>
        <v>8.1955272354294966</v>
      </c>
      <c r="BU23" s="462">
        <f t="shared" si="20"/>
        <v>0.95531661812450919</v>
      </c>
      <c r="BV23" s="619">
        <v>29</v>
      </c>
      <c r="BW23" s="462">
        <f t="shared" si="21"/>
        <v>1.4771212547196624</v>
      </c>
      <c r="BX23" s="462">
        <f t="shared" si="22"/>
        <v>5.4313902456001077</v>
      </c>
      <c r="BY23" s="462">
        <f t="shared" si="23"/>
        <v>0.56867550336250527</v>
      </c>
      <c r="BZ23" s="619">
        <v>100</v>
      </c>
      <c r="CA23" s="462">
        <f t="shared" si="24"/>
        <v>2.0043213737826426</v>
      </c>
      <c r="CB23" s="462">
        <f t="shared" si="25"/>
        <v>10.024968827881711</v>
      </c>
      <c r="CC23" s="462">
        <f t="shared" si="26"/>
        <v>1.5707963267948966</v>
      </c>
      <c r="CD23" s="619">
        <v>32.777777777777779</v>
      </c>
      <c r="CE23" s="462">
        <f t="shared" si="27"/>
        <v>1.5286310741694289</v>
      </c>
      <c r="CF23" s="462">
        <f t="shared" si="28"/>
        <v>5.76868943329226</v>
      </c>
      <c r="CG23" s="462">
        <f t="shared" si="29"/>
        <v>0.60957468688250938</v>
      </c>
      <c r="CH23" s="619">
        <v>66.666666666666657</v>
      </c>
      <c r="CI23" s="462">
        <f t="shared" si="30"/>
        <v>1.8303747831935504</v>
      </c>
      <c r="CJ23" s="462">
        <f t="shared" si="31"/>
        <v>8.1955272354294966</v>
      </c>
      <c r="CK23" s="462">
        <f t="shared" si="32"/>
        <v>0.95531661812450919</v>
      </c>
      <c r="CN23" s="448" t="s">
        <v>610</v>
      </c>
      <c r="CO23" s="434"/>
      <c r="CP23" s="434"/>
      <c r="CQ23" s="434"/>
      <c r="CR23" s="434"/>
      <c r="CS23" s="436"/>
      <c r="CT23" s="448"/>
      <c r="CU23" s="434">
        <v>4</v>
      </c>
      <c r="CV23" s="434">
        <v>0.26019999999999999</v>
      </c>
      <c r="CW23" s="434" t="s">
        <v>758</v>
      </c>
      <c r="CX23" s="592">
        <f t="shared" si="44"/>
        <v>6.6189820898860496</v>
      </c>
      <c r="CY23" s="434" t="str">
        <f t="shared" si="45"/>
        <v>cd</v>
      </c>
      <c r="CZ23" s="434"/>
      <c r="DA23" s="436"/>
    </row>
    <row r="24" spans="1:105">
      <c r="A24" s="451">
        <f>'Trial Plans'!AI10</f>
        <v>6</v>
      </c>
      <c r="B24" s="451">
        <f>'Trial Plans'!AJ10</f>
        <v>1</v>
      </c>
      <c r="C24" s="451">
        <f>'Trial Plans'!AK10</f>
        <v>9</v>
      </c>
      <c r="D24" s="451">
        <f>'Trial Plans'!AL10</f>
        <v>9</v>
      </c>
      <c r="E24" s="462"/>
      <c r="F24" s="462"/>
      <c r="G24" s="505">
        <v>50</v>
      </c>
      <c r="H24" s="461">
        <v>80</v>
      </c>
      <c r="I24" s="461">
        <v>50</v>
      </c>
      <c r="J24" s="461">
        <v>20</v>
      </c>
      <c r="K24" s="461">
        <v>50</v>
      </c>
      <c r="L24" s="461">
        <v>50</v>
      </c>
      <c r="M24" s="461">
        <v>20</v>
      </c>
      <c r="N24" s="461">
        <v>100</v>
      </c>
      <c r="O24" s="461">
        <v>20</v>
      </c>
      <c r="P24" s="505">
        <v>100</v>
      </c>
      <c r="Q24" s="461">
        <v>100</v>
      </c>
      <c r="R24" s="461">
        <v>100</v>
      </c>
      <c r="S24" s="461">
        <v>100</v>
      </c>
      <c r="T24" s="461">
        <v>100</v>
      </c>
      <c r="U24" s="461">
        <v>100</v>
      </c>
      <c r="V24" s="461">
        <v>20</v>
      </c>
      <c r="W24" s="461">
        <v>15</v>
      </c>
      <c r="X24" s="461">
        <v>30</v>
      </c>
      <c r="Y24" s="505">
        <v>100</v>
      </c>
      <c r="Z24" s="461">
        <v>100</v>
      </c>
      <c r="AA24" s="461">
        <v>100</v>
      </c>
      <c r="AB24" s="461">
        <v>100</v>
      </c>
      <c r="AC24" s="461">
        <v>50</v>
      </c>
      <c r="AD24" s="461">
        <v>20</v>
      </c>
      <c r="AE24" s="461">
        <v>0</v>
      </c>
      <c r="AF24" s="461">
        <v>30</v>
      </c>
      <c r="AG24" s="461">
        <v>30</v>
      </c>
      <c r="AH24" s="462"/>
      <c r="AI24" s="462">
        <f t="shared" si="0"/>
        <v>9</v>
      </c>
      <c r="AJ24" s="462">
        <f t="shared" si="1"/>
        <v>9</v>
      </c>
      <c r="AK24" s="462">
        <f t="shared" si="2"/>
        <v>8</v>
      </c>
      <c r="AL24" s="462">
        <f t="shared" si="33"/>
        <v>3</v>
      </c>
      <c r="AM24" s="462">
        <f t="shared" si="34"/>
        <v>3</v>
      </c>
      <c r="AN24" s="462">
        <f t="shared" si="35"/>
        <v>3</v>
      </c>
      <c r="AO24" s="462">
        <f t="shared" si="36"/>
        <v>3</v>
      </c>
      <c r="AP24" s="462">
        <f t="shared" si="37"/>
        <v>3</v>
      </c>
      <c r="AQ24" s="462">
        <f t="shared" si="38"/>
        <v>3</v>
      </c>
      <c r="AR24" s="462">
        <f t="shared" si="39"/>
        <v>3</v>
      </c>
      <c r="AS24" s="462">
        <f t="shared" si="40"/>
        <v>3</v>
      </c>
      <c r="AT24" s="462">
        <f t="shared" si="41"/>
        <v>2</v>
      </c>
      <c r="AU24" s="506">
        <f t="shared" si="42"/>
        <v>60.555555555555557</v>
      </c>
      <c r="AV24" s="506">
        <f t="shared" si="43"/>
        <v>96.296296296296291</v>
      </c>
      <c r="AW24" s="506">
        <f t="shared" si="6"/>
        <v>86.666666666666671</v>
      </c>
      <c r="AX24" s="506">
        <f t="shared" si="7"/>
        <v>100</v>
      </c>
      <c r="AY24" s="506">
        <f t="shared" si="8"/>
        <v>65.555555555555557</v>
      </c>
      <c r="AZ24" s="506">
        <f t="shared" si="9"/>
        <v>100</v>
      </c>
      <c r="BA24" s="506">
        <f t="shared" si="10"/>
        <v>29.444444444444443</v>
      </c>
      <c r="BB24" s="506">
        <f t="shared" si="11"/>
        <v>88.888888888888886</v>
      </c>
      <c r="BD24" s="462">
        <v>3</v>
      </c>
      <c r="BE24" s="462">
        <v>4</v>
      </c>
      <c r="BF24" s="619">
        <v>9.8148148148148149</v>
      </c>
      <c r="BG24" s="462">
        <f t="shared" si="3"/>
        <v>1.034019087289431</v>
      </c>
      <c r="BH24" s="462">
        <f t="shared" si="4"/>
        <v>3.2116685406210297</v>
      </c>
      <c r="BI24" s="462">
        <f t="shared" si="5"/>
        <v>0.3186513077318896</v>
      </c>
      <c r="BJ24" s="619">
        <v>40.74074074074074</v>
      </c>
      <c r="BK24" s="462">
        <f t="shared" si="12"/>
        <v>1.6205601518871193</v>
      </c>
      <c r="BL24" s="462">
        <f t="shared" si="13"/>
        <v>6.4218954165215694</v>
      </c>
      <c r="BM24" s="462">
        <f t="shared" si="14"/>
        <v>0.69226801160917018</v>
      </c>
      <c r="BN24" s="619">
        <v>0</v>
      </c>
      <c r="BO24" s="462">
        <f t="shared" si="15"/>
        <v>0</v>
      </c>
      <c r="BP24" s="462">
        <f t="shared" si="16"/>
        <v>0.70710678118654757</v>
      </c>
      <c r="BQ24" s="462">
        <f t="shared" si="17"/>
        <v>0</v>
      </c>
      <c r="BR24" s="619">
        <v>0</v>
      </c>
      <c r="BS24" s="462">
        <f t="shared" si="18"/>
        <v>0</v>
      </c>
      <c r="BT24" s="462">
        <f t="shared" si="19"/>
        <v>0.70710678118654757</v>
      </c>
      <c r="BU24" s="462">
        <f t="shared" si="20"/>
        <v>0</v>
      </c>
      <c r="BV24" s="619">
        <v>15.555555555555555</v>
      </c>
      <c r="BW24" s="462">
        <f t="shared" si="21"/>
        <v>1.2189437589729493</v>
      </c>
      <c r="BX24" s="462">
        <f t="shared" si="22"/>
        <v>4.0069384267237691</v>
      </c>
      <c r="BY24" s="462">
        <f t="shared" si="23"/>
        <v>0.40542062056452566</v>
      </c>
      <c r="BZ24" s="619">
        <v>44.444444444444443</v>
      </c>
      <c r="CA24" s="462">
        <f t="shared" si="24"/>
        <v>1.6574807985680169</v>
      </c>
      <c r="CB24" s="462">
        <f t="shared" si="25"/>
        <v>6.7040617870395884</v>
      </c>
      <c r="CC24" s="462">
        <f t="shared" si="26"/>
        <v>0.72972765622696634</v>
      </c>
      <c r="CD24" s="619">
        <v>13.888888888888889</v>
      </c>
      <c r="CE24" s="462">
        <f t="shared" si="27"/>
        <v>1.1728622889254827</v>
      </c>
      <c r="CF24" s="462">
        <f t="shared" si="28"/>
        <v>3.7932688922470139</v>
      </c>
      <c r="CG24" s="462">
        <f t="shared" si="29"/>
        <v>0.38189324819891579</v>
      </c>
      <c r="CH24" s="619">
        <v>77.777777777777786</v>
      </c>
      <c r="CI24" s="462">
        <f t="shared" si="30"/>
        <v>1.8964037257437416</v>
      </c>
      <c r="CJ24" s="462">
        <f t="shared" si="31"/>
        <v>8.8474729599913324</v>
      </c>
      <c r="CK24" s="462">
        <f t="shared" si="32"/>
        <v>1.0799136485055856</v>
      </c>
      <c r="CN24" s="448"/>
      <c r="CO24" s="434"/>
      <c r="CP24" s="434"/>
      <c r="CQ24" s="434"/>
      <c r="CR24" s="434"/>
      <c r="CS24" s="436"/>
      <c r="CT24" s="448"/>
      <c r="CU24" s="434">
        <v>5</v>
      </c>
      <c r="CV24" s="434">
        <v>0.26840000000000003</v>
      </c>
      <c r="CW24" s="434" t="s">
        <v>758</v>
      </c>
      <c r="CX24" s="592">
        <f t="shared" si="44"/>
        <v>7.0325238867726849</v>
      </c>
      <c r="CY24" s="434" t="str">
        <f t="shared" si="45"/>
        <v>cd</v>
      </c>
      <c r="CZ24" s="434"/>
      <c r="DA24" s="436"/>
    </row>
    <row r="25" spans="1:105">
      <c r="A25" s="451">
        <f>'Trial Plans'!AI11</f>
        <v>3</v>
      </c>
      <c r="B25" s="451">
        <f>'Trial Plans'!AJ11</f>
        <v>1</v>
      </c>
      <c r="C25" s="451">
        <f>'Trial Plans'!AK11</f>
        <v>10</v>
      </c>
      <c r="D25" s="451">
        <f>'Trial Plans'!AL11</f>
        <v>10</v>
      </c>
      <c r="E25" s="462"/>
      <c r="F25" s="462"/>
      <c r="G25" s="505">
        <v>0</v>
      </c>
      <c r="H25" s="461">
        <v>0</v>
      </c>
      <c r="I25" s="461">
        <v>0</v>
      </c>
      <c r="J25" s="461">
        <v>0</v>
      </c>
      <c r="K25" s="461">
        <v>0</v>
      </c>
      <c r="L25" s="461">
        <v>0</v>
      </c>
      <c r="M25" s="461">
        <v>0</v>
      </c>
      <c r="N25" s="461">
        <v>0</v>
      </c>
      <c r="O25" s="461">
        <v>0</v>
      </c>
      <c r="P25" s="505">
        <v>0</v>
      </c>
      <c r="Q25" s="461">
        <v>10</v>
      </c>
      <c r="R25" s="461">
        <v>10</v>
      </c>
      <c r="S25" s="461">
        <v>80</v>
      </c>
      <c r="T25" s="461">
        <v>5</v>
      </c>
      <c r="U25" s="461">
        <v>5</v>
      </c>
      <c r="V25" s="461">
        <v>0</v>
      </c>
      <c r="W25" s="461">
        <v>0</v>
      </c>
      <c r="X25" s="461">
        <v>0</v>
      </c>
      <c r="Y25" s="505">
        <v>20</v>
      </c>
      <c r="Z25" s="461">
        <v>0</v>
      </c>
      <c r="AA25" s="461">
        <v>0</v>
      </c>
      <c r="AB25" s="461">
        <v>100</v>
      </c>
      <c r="AC25" s="461">
        <v>100</v>
      </c>
      <c r="AD25" s="461">
        <v>80</v>
      </c>
      <c r="AE25" s="461">
        <v>0</v>
      </c>
      <c r="AF25" s="461">
        <v>0</v>
      </c>
      <c r="AG25" s="461">
        <v>0</v>
      </c>
      <c r="AH25" s="462"/>
      <c r="AI25" s="462">
        <f t="shared" si="0"/>
        <v>0</v>
      </c>
      <c r="AJ25" s="462">
        <f t="shared" si="1"/>
        <v>5</v>
      </c>
      <c r="AK25" s="462">
        <f t="shared" si="2"/>
        <v>4</v>
      </c>
      <c r="AL25" s="462">
        <f t="shared" si="33"/>
        <v>0</v>
      </c>
      <c r="AM25" s="462">
        <f t="shared" si="34"/>
        <v>0</v>
      </c>
      <c r="AN25" s="462">
        <f t="shared" si="35"/>
        <v>0</v>
      </c>
      <c r="AO25" s="462">
        <f t="shared" si="36"/>
        <v>2</v>
      </c>
      <c r="AP25" s="462">
        <f t="shared" si="37"/>
        <v>3</v>
      </c>
      <c r="AQ25" s="462">
        <f t="shared" si="38"/>
        <v>0</v>
      </c>
      <c r="AR25" s="462">
        <f t="shared" si="39"/>
        <v>1</v>
      </c>
      <c r="AS25" s="462">
        <f t="shared" si="40"/>
        <v>3</v>
      </c>
      <c r="AT25" s="462">
        <f t="shared" si="41"/>
        <v>0</v>
      </c>
      <c r="AU25" s="506">
        <f t="shared" si="42"/>
        <v>15.185185185185185</v>
      </c>
      <c r="AV25" s="506">
        <f t="shared" si="43"/>
        <v>33.333333333333329</v>
      </c>
      <c r="AW25" s="506">
        <f t="shared" si="6"/>
        <v>4.4444444444444446</v>
      </c>
      <c r="AX25" s="506">
        <f t="shared" si="7"/>
        <v>33.333333333333329</v>
      </c>
      <c r="AY25" s="506">
        <f t="shared" si="8"/>
        <v>41.111111111111114</v>
      </c>
      <c r="AZ25" s="506">
        <f t="shared" si="9"/>
        <v>66.666666666666657</v>
      </c>
      <c r="BA25" s="506">
        <f t="shared" si="10"/>
        <v>0</v>
      </c>
      <c r="BB25" s="506">
        <f t="shared" si="11"/>
        <v>0</v>
      </c>
      <c r="BD25" s="462">
        <v>4</v>
      </c>
      <c r="BE25" s="462">
        <v>1</v>
      </c>
      <c r="BF25" s="619">
        <v>3.1481481481481484</v>
      </c>
      <c r="BG25" s="462">
        <f t="shared" si="3"/>
        <v>0.61785425851119435</v>
      </c>
      <c r="BH25" s="462">
        <f t="shared" si="4"/>
        <v>1.9100126041856762</v>
      </c>
      <c r="BI25" s="462">
        <f t="shared" si="5"/>
        <v>0.17837461799255433</v>
      </c>
      <c r="BJ25" s="619">
        <v>14.814814814814813</v>
      </c>
      <c r="BK25" s="462">
        <f t="shared" si="12"/>
        <v>1.1990641108660365</v>
      </c>
      <c r="BL25" s="462">
        <f t="shared" si="13"/>
        <v>3.913414725634738</v>
      </c>
      <c r="BM25" s="462">
        <f t="shared" si="14"/>
        <v>0.39509966728638957</v>
      </c>
      <c r="BN25" s="619">
        <v>0</v>
      </c>
      <c r="BO25" s="462">
        <f t="shared" si="15"/>
        <v>0</v>
      </c>
      <c r="BP25" s="462">
        <f t="shared" si="16"/>
        <v>0.70710678118654757</v>
      </c>
      <c r="BQ25" s="462">
        <f t="shared" si="17"/>
        <v>0</v>
      </c>
      <c r="BR25" s="619">
        <v>0</v>
      </c>
      <c r="BS25" s="462">
        <f t="shared" si="18"/>
        <v>0</v>
      </c>
      <c r="BT25" s="462">
        <f t="shared" si="19"/>
        <v>0.70710678118654757</v>
      </c>
      <c r="BU25" s="462">
        <f t="shared" si="20"/>
        <v>0</v>
      </c>
      <c r="BV25" s="619">
        <v>8.3333333333333339</v>
      </c>
      <c r="BW25" s="462">
        <f t="shared" si="21"/>
        <v>0.97003677662255683</v>
      </c>
      <c r="BX25" s="462">
        <f t="shared" si="22"/>
        <v>2.9720924166878349</v>
      </c>
      <c r="BY25" s="462">
        <f t="shared" si="23"/>
        <v>0.29284277172857553</v>
      </c>
      <c r="BZ25" s="619">
        <v>33.333333333333329</v>
      </c>
      <c r="CA25" s="462">
        <f t="shared" si="24"/>
        <v>1.5357159699855096</v>
      </c>
      <c r="CB25" s="462">
        <f t="shared" si="25"/>
        <v>5.8166427888717154</v>
      </c>
      <c r="CC25" s="462">
        <f t="shared" si="26"/>
        <v>0.61547970867038726</v>
      </c>
      <c r="CD25" s="619">
        <v>1.1111111111111112</v>
      </c>
      <c r="CE25" s="462">
        <f t="shared" si="27"/>
        <v>0.3245110915135041</v>
      </c>
      <c r="CF25" s="462">
        <f t="shared" si="28"/>
        <v>1.2692955176439846</v>
      </c>
      <c r="CG25" s="462">
        <f t="shared" si="29"/>
        <v>0.10560544017958916</v>
      </c>
      <c r="CH25" s="619">
        <v>11.111111111111111</v>
      </c>
      <c r="CI25" s="462">
        <f t="shared" si="30"/>
        <v>1.0831839885012988</v>
      </c>
      <c r="CJ25" s="462">
        <f t="shared" si="31"/>
        <v>3.4075080500434787</v>
      </c>
      <c r="CK25" s="462">
        <f t="shared" si="32"/>
        <v>0.33983690945412193</v>
      </c>
      <c r="CN25" s="448" t="s">
        <v>611</v>
      </c>
      <c r="CO25" s="434"/>
      <c r="CP25" s="434"/>
      <c r="CQ25" s="434"/>
      <c r="CR25" s="434"/>
      <c r="CS25" s="436"/>
      <c r="CT25" s="448"/>
      <c r="CU25" s="434">
        <v>6</v>
      </c>
      <c r="CV25" s="434">
        <v>0.878</v>
      </c>
      <c r="CW25" s="434" t="s">
        <v>544</v>
      </c>
      <c r="CX25" s="592">
        <f t="shared" si="44"/>
        <v>59.207336374396448</v>
      </c>
      <c r="CY25" s="434" t="str">
        <f t="shared" si="45"/>
        <v>b</v>
      </c>
      <c r="CZ25" s="434"/>
      <c r="DA25" s="436"/>
    </row>
    <row r="26" spans="1:105">
      <c r="A26" s="451">
        <f>'Trial Plans'!AI12</f>
        <v>5</v>
      </c>
      <c r="B26" s="451">
        <f>'Trial Plans'!AJ12</f>
        <v>1</v>
      </c>
      <c r="C26" s="451">
        <f>'Trial Plans'!AK12</f>
        <v>11</v>
      </c>
      <c r="D26" s="451">
        <f>'Trial Plans'!AL12</f>
        <v>11</v>
      </c>
      <c r="E26" s="462"/>
      <c r="F26" s="462"/>
      <c r="G26" s="505">
        <v>0</v>
      </c>
      <c r="H26" s="461">
        <v>0</v>
      </c>
      <c r="I26" s="461">
        <v>0</v>
      </c>
      <c r="J26" s="461">
        <v>20</v>
      </c>
      <c r="K26" s="461">
        <v>20</v>
      </c>
      <c r="L26" s="461">
        <v>30</v>
      </c>
      <c r="M26" s="461">
        <v>10</v>
      </c>
      <c r="N26" s="461">
        <v>15</v>
      </c>
      <c r="O26" s="461">
        <v>20</v>
      </c>
      <c r="P26" s="505">
        <v>80</v>
      </c>
      <c r="Q26" s="461">
        <v>85</v>
      </c>
      <c r="R26" s="461">
        <v>90</v>
      </c>
      <c r="S26" s="461">
        <v>60</v>
      </c>
      <c r="T26" s="461">
        <v>60</v>
      </c>
      <c r="U26" s="461">
        <v>20</v>
      </c>
      <c r="V26" s="461">
        <v>0</v>
      </c>
      <c r="W26" s="461">
        <v>10</v>
      </c>
      <c r="X26" s="461">
        <v>30</v>
      </c>
      <c r="Y26" s="505">
        <v>0</v>
      </c>
      <c r="Z26" s="461">
        <v>0</v>
      </c>
      <c r="AA26" s="461">
        <v>0</v>
      </c>
      <c r="AB26" s="461">
        <v>0</v>
      </c>
      <c r="AC26" s="461">
        <v>0</v>
      </c>
      <c r="AD26" s="461">
        <v>0</v>
      </c>
      <c r="AE26" s="461">
        <v>0</v>
      </c>
      <c r="AF26" s="461">
        <v>0</v>
      </c>
      <c r="AG26" s="461">
        <v>0</v>
      </c>
      <c r="AH26" s="462"/>
      <c r="AI26" s="462">
        <f t="shared" si="0"/>
        <v>6</v>
      </c>
      <c r="AJ26" s="462">
        <f t="shared" si="1"/>
        <v>8</v>
      </c>
      <c r="AK26" s="462">
        <f t="shared" si="2"/>
        <v>0</v>
      </c>
      <c r="AL26" s="462">
        <f t="shared" si="33"/>
        <v>0</v>
      </c>
      <c r="AM26" s="462">
        <f t="shared" si="34"/>
        <v>3</v>
      </c>
      <c r="AN26" s="462">
        <f t="shared" si="35"/>
        <v>3</v>
      </c>
      <c r="AO26" s="462">
        <f t="shared" si="36"/>
        <v>3</v>
      </c>
      <c r="AP26" s="462">
        <f t="shared" si="37"/>
        <v>3</v>
      </c>
      <c r="AQ26" s="462">
        <f t="shared" si="38"/>
        <v>2</v>
      </c>
      <c r="AR26" s="462">
        <f t="shared" si="39"/>
        <v>0</v>
      </c>
      <c r="AS26" s="462">
        <f t="shared" si="40"/>
        <v>0</v>
      </c>
      <c r="AT26" s="462">
        <f t="shared" si="41"/>
        <v>0</v>
      </c>
      <c r="AU26" s="506">
        <f t="shared" si="42"/>
        <v>20.37037037037037</v>
      </c>
      <c r="AV26" s="506">
        <f t="shared" si="43"/>
        <v>51.851851851851848</v>
      </c>
      <c r="AW26" s="506">
        <f t="shared" si="6"/>
        <v>28.333333333333332</v>
      </c>
      <c r="AX26" s="506">
        <f t="shared" si="7"/>
        <v>33.333333333333329</v>
      </c>
      <c r="AY26" s="506">
        <f t="shared" si="8"/>
        <v>23.333333333333332</v>
      </c>
      <c r="AZ26" s="506">
        <f t="shared" si="9"/>
        <v>66.666666666666657</v>
      </c>
      <c r="BA26" s="506">
        <f t="shared" si="10"/>
        <v>9.4444444444444446</v>
      </c>
      <c r="BB26" s="506">
        <f t="shared" si="11"/>
        <v>55.555555555555557</v>
      </c>
      <c r="BD26" s="462">
        <v>4</v>
      </c>
      <c r="BE26" s="462">
        <v>3</v>
      </c>
      <c r="BF26" s="619">
        <v>8.8888888888888893</v>
      </c>
      <c r="BG26" s="462">
        <f t="shared" si="3"/>
        <v>0.99514749720558793</v>
      </c>
      <c r="BH26" s="462">
        <f t="shared" si="4"/>
        <v>3.064129385141706</v>
      </c>
      <c r="BI26" s="462">
        <f t="shared" si="5"/>
        <v>0.30274595162300438</v>
      </c>
      <c r="BJ26" s="619">
        <v>33.333333333333329</v>
      </c>
      <c r="BK26" s="462">
        <f t="shared" si="12"/>
        <v>1.5357159699855096</v>
      </c>
      <c r="BL26" s="462">
        <f t="shared" si="13"/>
        <v>5.8166427888717154</v>
      </c>
      <c r="BM26" s="462">
        <f t="shared" si="14"/>
        <v>0.61547970867038726</v>
      </c>
      <c r="BN26" s="619">
        <v>0</v>
      </c>
      <c r="BO26" s="462">
        <f t="shared" si="15"/>
        <v>0</v>
      </c>
      <c r="BP26" s="462">
        <f t="shared" si="16"/>
        <v>0.70710678118654757</v>
      </c>
      <c r="BQ26" s="462">
        <f t="shared" si="17"/>
        <v>0</v>
      </c>
      <c r="BR26" s="619">
        <v>0</v>
      </c>
      <c r="BS26" s="462">
        <f t="shared" si="18"/>
        <v>0</v>
      </c>
      <c r="BT26" s="462">
        <f t="shared" si="19"/>
        <v>0.70710678118654757</v>
      </c>
      <c r="BU26" s="462">
        <f t="shared" si="20"/>
        <v>0</v>
      </c>
      <c r="BV26" s="619">
        <v>6.666666666666667</v>
      </c>
      <c r="BW26" s="462">
        <f t="shared" si="21"/>
        <v>0.88460658129793046</v>
      </c>
      <c r="BX26" s="462">
        <f t="shared" si="22"/>
        <v>2.6770630673681683</v>
      </c>
      <c r="BY26" s="462">
        <f t="shared" si="23"/>
        <v>0.26115741090302425</v>
      </c>
      <c r="BZ26" s="619">
        <v>33.333333333333329</v>
      </c>
      <c r="CA26" s="462">
        <f t="shared" si="24"/>
        <v>1.5357159699855096</v>
      </c>
      <c r="CB26" s="462">
        <f t="shared" si="25"/>
        <v>5.8166427888717154</v>
      </c>
      <c r="CC26" s="462">
        <f t="shared" si="26"/>
        <v>0.61547970867038726</v>
      </c>
      <c r="CD26" s="619">
        <v>20</v>
      </c>
      <c r="CE26" s="462">
        <f t="shared" si="27"/>
        <v>1.3222192947339193</v>
      </c>
      <c r="CF26" s="462">
        <f t="shared" si="28"/>
        <v>4.5276925690687087</v>
      </c>
      <c r="CG26" s="462">
        <f t="shared" si="29"/>
        <v>0.46364760900080609</v>
      </c>
      <c r="CH26" s="619">
        <v>66.666666666666657</v>
      </c>
      <c r="CI26" s="462">
        <f t="shared" si="30"/>
        <v>1.8303747831935504</v>
      </c>
      <c r="CJ26" s="462">
        <f t="shared" si="31"/>
        <v>8.1955272354294966</v>
      </c>
      <c r="CK26" s="462">
        <f t="shared" si="32"/>
        <v>0.95531661812450919</v>
      </c>
      <c r="CN26" s="448"/>
      <c r="CO26" s="434"/>
      <c r="CP26" s="434"/>
      <c r="CQ26" s="434"/>
      <c r="CR26" s="434"/>
      <c r="CS26" s="436"/>
      <c r="CT26" s="448"/>
      <c r="CU26" s="434">
        <v>7</v>
      </c>
      <c r="CV26" s="434">
        <v>0.97799999999999998</v>
      </c>
      <c r="CW26" s="434" t="s">
        <v>599</v>
      </c>
      <c r="CX26" s="592">
        <f t="shared" ref="CX26:CX30" si="46">100*(SIN(CV26)*SIN(CV26))</f>
        <v>68.787394648192318</v>
      </c>
      <c r="CY26" s="434" t="str">
        <f t="shared" ref="CY26:CY30" si="47">LOWER(CW26)</f>
        <v>ab</v>
      </c>
      <c r="CZ26" s="434"/>
      <c r="DA26" s="436"/>
    </row>
    <row r="27" spans="1:105">
      <c r="A27" s="451">
        <f>'Trial Plans'!AI13</f>
        <v>2</v>
      </c>
      <c r="B27" s="451">
        <f>'Trial Plans'!AJ13</f>
        <v>1</v>
      </c>
      <c r="C27" s="451">
        <f>'Trial Plans'!AK13</f>
        <v>12</v>
      </c>
      <c r="D27" s="451">
        <f>'Trial Plans'!AL13</f>
        <v>12</v>
      </c>
      <c r="E27" s="462"/>
      <c r="F27" s="462"/>
      <c r="G27" s="505">
        <v>100</v>
      </c>
      <c r="H27" s="461">
        <v>100</v>
      </c>
      <c r="I27" s="461">
        <v>100</v>
      </c>
      <c r="J27" s="461">
        <v>100</v>
      </c>
      <c r="K27" s="461">
        <v>100</v>
      </c>
      <c r="L27" s="461">
        <v>100</v>
      </c>
      <c r="M27" s="461">
        <v>100</v>
      </c>
      <c r="N27" s="461">
        <v>100</v>
      </c>
      <c r="O27" s="461">
        <v>100</v>
      </c>
      <c r="P27" s="505">
        <v>100</v>
      </c>
      <c r="Q27" s="461">
        <v>100</v>
      </c>
      <c r="R27" s="461">
        <v>100</v>
      </c>
      <c r="S27" s="461">
        <v>100</v>
      </c>
      <c r="T27" s="461">
        <v>100</v>
      </c>
      <c r="U27" s="461">
        <v>100</v>
      </c>
      <c r="V27" s="461">
        <v>100</v>
      </c>
      <c r="W27" s="461">
        <v>100</v>
      </c>
      <c r="X27" s="461">
        <v>100</v>
      </c>
      <c r="Y27" s="505">
        <v>100</v>
      </c>
      <c r="Z27" s="461">
        <v>100</v>
      </c>
      <c r="AA27" s="461">
        <v>100</v>
      </c>
      <c r="AB27" s="461">
        <v>100</v>
      </c>
      <c r="AC27" s="461">
        <v>100</v>
      </c>
      <c r="AD27" s="461">
        <v>100</v>
      </c>
      <c r="AE27" s="461">
        <v>100</v>
      </c>
      <c r="AF27" s="461">
        <v>70</v>
      </c>
      <c r="AG27" s="461">
        <v>50</v>
      </c>
      <c r="AH27" s="462"/>
      <c r="AI27" s="462">
        <f t="shared" si="0"/>
        <v>9</v>
      </c>
      <c r="AJ27" s="462">
        <f t="shared" si="1"/>
        <v>9</v>
      </c>
      <c r="AK27" s="462">
        <f t="shared" si="2"/>
        <v>9</v>
      </c>
      <c r="AL27" s="462">
        <f t="shared" si="33"/>
        <v>3</v>
      </c>
      <c r="AM27" s="462">
        <f t="shared" si="34"/>
        <v>3</v>
      </c>
      <c r="AN27" s="462">
        <f t="shared" si="35"/>
        <v>3</v>
      </c>
      <c r="AO27" s="462">
        <f t="shared" si="36"/>
        <v>3</v>
      </c>
      <c r="AP27" s="462">
        <f t="shared" si="37"/>
        <v>3</v>
      </c>
      <c r="AQ27" s="462">
        <f t="shared" si="38"/>
        <v>3</v>
      </c>
      <c r="AR27" s="462">
        <f t="shared" si="39"/>
        <v>3</v>
      </c>
      <c r="AS27" s="462">
        <f t="shared" si="40"/>
        <v>3</v>
      </c>
      <c r="AT27" s="462">
        <f t="shared" si="41"/>
        <v>3</v>
      </c>
      <c r="AU27" s="506">
        <f t="shared" si="42"/>
        <v>97.037037037037038</v>
      </c>
      <c r="AV27" s="506">
        <f t="shared" si="43"/>
        <v>100</v>
      </c>
      <c r="AW27" s="506">
        <f t="shared" si="6"/>
        <v>100</v>
      </c>
      <c r="AX27" s="506">
        <f t="shared" si="7"/>
        <v>100</v>
      </c>
      <c r="AY27" s="506">
        <f t="shared" si="8"/>
        <v>100</v>
      </c>
      <c r="AZ27" s="506">
        <f t="shared" si="9"/>
        <v>100</v>
      </c>
      <c r="BA27" s="506">
        <f t="shared" si="10"/>
        <v>91.111111111111114</v>
      </c>
      <c r="BB27" s="506">
        <f t="shared" si="11"/>
        <v>100</v>
      </c>
      <c r="BD27" s="462">
        <v>4</v>
      </c>
      <c r="BE27" s="462">
        <v>4</v>
      </c>
      <c r="BF27" s="619">
        <v>8.7037037037037042</v>
      </c>
      <c r="BG27" s="462">
        <f t="shared" si="3"/>
        <v>0.98693752716075811</v>
      </c>
      <c r="BH27" s="462">
        <f t="shared" si="4"/>
        <v>3.0337606536613437</v>
      </c>
      <c r="BI27" s="462">
        <f t="shared" si="5"/>
        <v>0.29947686998163298</v>
      </c>
      <c r="BJ27" s="619">
        <v>22.222222222222221</v>
      </c>
      <c r="BK27" s="462">
        <f t="shared" si="12"/>
        <v>1.365903776671729</v>
      </c>
      <c r="BL27" s="462">
        <f t="shared" si="13"/>
        <v>4.7667832153583642</v>
      </c>
      <c r="BM27" s="462">
        <f t="shared" si="14"/>
        <v>0.49088267828931137</v>
      </c>
      <c r="BN27" s="619">
        <v>0</v>
      </c>
      <c r="BO27" s="462">
        <f t="shared" si="15"/>
        <v>0</v>
      </c>
      <c r="BP27" s="462">
        <f t="shared" si="16"/>
        <v>0.70710678118654757</v>
      </c>
      <c r="BQ27" s="462">
        <f t="shared" si="17"/>
        <v>0</v>
      </c>
      <c r="BR27" s="619">
        <v>0</v>
      </c>
      <c r="BS27" s="462">
        <f t="shared" si="18"/>
        <v>0</v>
      </c>
      <c r="BT27" s="462">
        <f t="shared" si="19"/>
        <v>0.70710678118654757</v>
      </c>
      <c r="BU27" s="462">
        <f t="shared" si="20"/>
        <v>0</v>
      </c>
      <c r="BV27" s="619">
        <v>0</v>
      </c>
      <c r="BW27" s="462">
        <f t="shared" si="21"/>
        <v>0</v>
      </c>
      <c r="BX27" s="462">
        <f t="shared" si="22"/>
        <v>0.70710678118654757</v>
      </c>
      <c r="BY27" s="462">
        <f t="shared" si="23"/>
        <v>0</v>
      </c>
      <c r="BZ27" s="619">
        <v>0</v>
      </c>
      <c r="CA27" s="462">
        <f t="shared" si="24"/>
        <v>0</v>
      </c>
      <c r="CB27" s="462">
        <f t="shared" si="25"/>
        <v>0.70710678118654757</v>
      </c>
      <c r="CC27" s="462">
        <f t="shared" si="26"/>
        <v>0</v>
      </c>
      <c r="CD27" s="619">
        <v>26.111111111111111</v>
      </c>
      <c r="CE27" s="462">
        <f t="shared" si="27"/>
        <v>1.4331473168994044</v>
      </c>
      <c r="CF27" s="462">
        <f t="shared" si="28"/>
        <v>5.1585958468473869</v>
      </c>
      <c r="CG27" s="462">
        <f t="shared" si="29"/>
        <v>0.53633648968063519</v>
      </c>
      <c r="CH27" s="619">
        <v>66.666666666666657</v>
      </c>
      <c r="CI27" s="462">
        <f t="shared" si="30"/>
        <v>1.8303747831935504</v>
      </c>
      <c r="CJ27" s="462">
        <f t="shared" si="31"/>
        <v>8.1955272354294966</v>
      </c>
      <c r="CK27" s="462">
        <f t="shared" si="32"/>
        <v>0.95531661812450919</v>
      </c>
      <c r="CN27" s="448" t="s">
        <v>369</v>
      </c>
      <c r="CO27" s="434"/>
      <c r="CP27" s="434"/>
      <c r="CQ27" s="434"/>
      <c r="CR27" s="434"/>
      <c r="CS27" s="436"/>
      <c r="CT27" s="448"/>
      <c r="CU27" s="434">
        <v>8</v>
      </c>
      <c r="CV27" s="434">
        <v>0.31319999999999998</v>
      </c>
      <c r="CW27" s="434" t="s">
        <v>758</v>
      </c>
      <c r="CX27" s="592">
        <f t="shared" si="46"/>
        <v>9.4928405576520785</v>
      </c>
      <c r="CY27" s="434" t="str">
        <f t="shared" si="47"/>
        <v>cd</v>
      </c>
      <c r="CZ27" s="434"/>
      <c r="DA27" s="436"/>
    </row>
    <row r="28" spans="1:105">
      <c r="A28" s="451">
        <f>'Trial Plans'!AI14</f>
        <v>10</v>
      </c>
      <c r="B28" s="451">
        <f>'Trial Plans'!AJ14</f>
        <v>1</v>
      </c>
      <c r="C28" s="451">
        <f>'Trial Plans'!AK14</f>
        <v>13</v>
      </c>
      <c r="D28" s="451">
        <f>'Trial Plans'!AL14</f>
        <v>13</v>
      </c>
      <c r="E28" s="462"/>
      <c r="F28" s="462"/>
      <c r="G28" s="505">
        <v>0</v>
      </c>
      <c r="H28" s="461">
        <v>0</v>
      </c>
      <c r="I28" s="461">
        <v>0</v>
      </c>
      <c r="J28" s="461">
        <v>0</v>
      </c>
      <c r="K28" s="461">
        <v>0</v>
      </c>
      <c r="L28" s="461">
        <v>0</v>
      </c>
      <c r="M28" s="461">
        <v>0</v>
      </c>
      <c r="N28" s="461">
        <v>0</v>
      </c>
      <c r="O28" s="461">
        <v>0</v>
      </c>
      <c r="P28" s="505">
        <v>0</v>
      </c>
      <c r="Q28" s="461">
        <v>0</v>
      </c>
      <c r="R28" s="461">
        <v>0</v>
      </c>
      <c r="S28" s="461">
        <v>0</v>
      </c>
      <c r="T28" s="461">
        <v>0</v>
      </c>
      <c r="U28" s="461">
        <v>0</v>
      </c>
      <c r="V28" s="461">
        <v>0</v>
      </c>
      <c r="W28" s="461">
        <v>0</v>
      </c>
      <c r="X28" s="461">
        <v>0</v>
      </c>
      <c r="Y28" s="505">
        <v>0</v>
      </c>
      <c r="Z28" s="461">
        <v>0</v>
      </c>
      <c r="AA28" s="461">
        <v>0</v>
      </c>
      <c r="AB28" s="461">
        <v>0</v>
      </c>
      <c r="AC28" s="461">
        <v>0</v>
      </c>
      <c r="AD28" s="461">
        <v>0</v>
      </c>
      <c r="AE28" s="461">
        <v>0</v>
      </c>
      <c r="AF28" s="461">
        <v>0</v>
      </c>
      <c r="AG28" s="461">
        <v>0</v>
      </c>
      <c r="AH28" s="462"/>
      <c r="AI28" s="462">
        <f t="shared" si="0"/>
        <v>0</v>
      </c>
      <c r="AJ28" s="462">
        <f t="shared" si="1"/>
        <v>0</v>
      </c>
      <c r="AK28" s="462">
        <f t="shared" si="2"/>
        <v>0</v>
      </c>
      <c r="AL28" s="462">
        <f t="shared" si="33"/>
        <v>0</v>
      </c>
      <c r="AM28" s="462">
        <f t="shared" si="34"/>
        <v>0</v>
      </c>
      <c r="AN28" s="462">
        <f t="shared" si="35"/>
        <v>0</v>
      </c>
      <c r="AO28" s="462">
        <f t="shared" si="36"/>
        <v>0</v>
      </c>
      <c r="AP28" s="462">
        <f t="shared" si="37"/>
        <v>0</v>
      </c>
      <c r="AQ28" s="462">
        <f t="shared" si="38"/>
        <v>0</v>
      </c>
      <c r="AR28" s="462">
        <f t="shared" si="39"/>
        <v>0</v>
      </c>
      <c r="AS28" s="462">
        <f t="shared" si="40"/>
        <v>0</v>
      </c>
      <c r="AT28" s="462">
        <f t="shared" si="41"/>
        <v>0</v>
      </c>
      <c r="AU28" s="506">
        <f t="shared" si="42"/>
        <v>0</v>
      </c>
      <c r="AV28" s="506">
        <f t="shared" si="43"/>
        <v>0</v>
      </c>
      <c r="AW28" s="506">
        <f t="shared" si="6"/>
        <v>0</v>
      </c>
      <c r="AX28" s="506">
        <f t="shared" si="7"/>
        <v>0</v>
      </c>
      <c r="AY28" s="506">
        <f t="shared" si="8"/>
        <v>0</v>
      </c>
      <c r="AZ28" s="506">
        <f t="shared" si="9"/>
        <v>0</v>
      </c>
      <c r="BA28" s="506">
        <f t="shared" si="10"/>
        <v>0</v>
      </c>
      <c r="BB28" s="506">
        <f t="shared" si="11"/>
        <v>0</v>
      </c>
      <c r="BD28" s="462">
        <v>5</v>
      </c>
      <c r="BE28" s="462">
        <v>1</v>
      </c>
      <c r="BF28" s="619">
        <v>20.37037037037037</v>
      </c>
      <c r="BG28" s="462">
        <f t="shared" si="3"/>
        <v>1.3298120489967442</v>
      </c>
      <c r="BH28" s="462">
        <f t="shared" si="4"/>
        <v>4.5684100484052843</v>
      </c>
      <c r="BI28" s="462">
        <f t="shared" si="5"/>
        <v>0.46826133933620029</v>
      </c>
      <c r="BJ28" s="619">
        <v>51.851851851851848</v>
      </c>
      <c r="BK28" s="462">
        <f t="shared" si="12"/>
        <v>1.7230602089556597</v>
      </c>
      <c r="BL28" s="462">
        <f t="shared" si="13"/>
        <v>7.2354579572997206</v>
      </c>
      <c r="BM28" s="462">
        <f t="shared" si="14"/>
        <v>0.80392091830349433</v>
      </c>
      <c r="BN28" s="619">
        <v>28.333333333333332</v>
      </c>
      <c r="BO28" s="462">
        <f t="shared" si="15"/>
        <v>1.4673614174305061</v>
      </c>
      <c r="BP28" s="462">
        <f t="shared" si="16"/>
        <v>5.3696678978623371</v>
      </c>
      <c r="BQ28" s="462">
        <f t="shared" si="17"/>
        <v>0.56130409540773263</v>
      </c>
      <c r="BR28" s="619">
        <v>33.333333333333329</v>
      </c>
      <c r="BS28" s="462">
        <f t="shared" si="18"/>
        <v>1.5357159699855096</v>
      </c>
      <c r="BT28" s="462">
        <f t="shared" si="19"/>
        <v>5.8166427888717154</v>
      </c>
      <c r="BU28" s="462">
        <f t="shared" si="20"/>
        <v>0.61547970867038726</v>
      </c>
      <c r="BV28" s="619">
        <v>23.333333333333332</v>
      </c>
      <c r="BW28" s="462">
        <f t="shared" si="21"/>
        <v>1.3862016054007935</v>
      </c>
      <c r="BX28" s="462">
        <f t="shared" si="22"/>
        <v>4.8819395052922694</v>
      </c>
      <c r="BY28" s="462">
        <f t="shared" si="23"/>
        <v>0.50413004112552051</v>
      </c>
      <c r="BZ28" s="619">
        <v>66.666666666666657</v>
      </c>
      <c r="CA28" s="462">
        <f t="shared" si="24"/>
        <v>1.8303747831935504</v>
      </c>
      <c r="CB28" s="462">
        <f t="shared" si="25"/>
        <v>8.1955272354294966</v>
      </c>
      <c r="CC28" s="462">
        <f t="shared" si="26"/>
        <v>0.95531661812450919</v>
      </c>
      <c r="CD28" s="619">
        <v>9.4444444444444446</v>
      </c>
      <c r="CE28" s="462">
        <f t="shared" si="27"/>
        <v>1.0188853441603738</v>
      </c>
      <c r="CF28" s="462">
        <f t="shared" si="28"/>
        <v>3.1534813214040835</v>
      </c>
      <c r="CG28" s="462">
        <f t="shared" si="29"/>
        <v>0.31237351029943194</v>
      </c>
      <c r="CH28" s="619">
        <v>55.555555555555557</v>
      </c>
      <c r="CI28" s="462">
        <f t="shared" si="30"/>
        <v>1.752475272897434</v>
      </c>
      <c r="CJ28" s="462">
        <f t="shared" si="31"/>
        <v>7.4870258150720677</v>
      </c>
      <c r="CK28" s="462">
        <f t="shared" si="32"/>
        <v>0.84106867056793033</v>
      </c>
      <c r="CN28" s="448" t="s">
        <v>370</v>
      </c>
      <c r="CO28" s="434"/>
      <c r="CP28" s="434"/>
      <c r="CQ28" s="434"/>
      <c r="CR28" s="434"/>
      <c r="CS28" s="436"/>
      <c r="CT28" s="448"/>
      <c r="CU28" s="434">
        <v>9</v>
      </c>
      <c r="CV28" s="434">
        <v>0</v>
      </c>
      <c r="CW28" s="434" t="s">
        <v>545</v>
      </c>
      <c r="CX28" s="592">
        <f t="shared" si="46"/>
        <v>0</v>
      </c>
      <c r="CY28" s="434" t="str">
        <f t="shared" si="47"/>
        <v>d</v>
      </c>
      <c r="CZ28" s="434"/>
      <c r="DA28" s="436"/>
    </row>
    <row r="29" spans="1:105">
      <c r="A29" s="451" t="str">
        <f>'Trial Plans'!AI15</f>
        <v>x</v>
      </c>
      <c r="B29" s="451">
        <f>'Trial Plans'!AJ15</f>
        <v>3</v>
      </c>
      <c r="C29" s="451">
        <f>'Trial Plans'!AK15</f>
        <v>14</v>
      </c>
      <c r="D29" s="451">
        <f>'Trial Plans'!AL15</f>
        <v>14</v>
      </c>
      <c r="E29" s="462"/>
      <c r="F29" s="462"/>
      <c r="G29" s="505"/>
      <c r="H29" s="461"/>
      <c r="I29" s="461"/>
      <c r="J29" s="461"/>
      <c r="K29" s="461"/>
      <c r="L29" s="461"/>
      <c r="M29" s="461"/>
      <c r="N29" s="461"/>
      <c r="O29" s="461"/>
      <c r="P29" s="505"/>
      <c r="Q29" s="461"/>
      <c r="R29" s="461"/>
      <c r="S29" s="461"/>
      <c r="T29" s="461"/>
      <c r="U29" s="461"/>
      <c r="V29" s="461"/>
      <c r="W29" s="461"/>
      <c r="X29" s="461"/>
      <c r="Y29" s="505"/>
      <c r="Z29" s="461"/>
      <c r="AA29" s="461"/>
      <c r="AB29" s="461"/>
      <c r="AC29" s="461"/>
      <c r="AD29" s="461"/>
      <c r="AE29" s="461"/>
      <c r="AF29" s="461"/>
      <c r="AG29" s="461"/>
      <c r="AH29" s="462"/>
      <c r="AI29" s="462">
        <f t="shared" si="0"/>
        <v>0</v>
      </c>
      <c r="AJ29" s="462">
        <f t="shared" si="1"/>
        <v>0</v>
      </c>
      <c r="AK29" s="462">
        <f t="shared" si="2"/>
        <v>0</v>
      </c>
      <c r="AL29" s="462">
        <f t="shared" si="33"/>
        <v>0</v>
      </c>
      <c r="AM29" s="462">
        <f t="shared" si="34"/>
        <v>0</v>
      </c>
      <c r="AN29" s="462">
        <f t="shared" si="35"/>
        <v>0</v>
      </c>
      <c r="AO29" s="462">
        <f t="shared" si="36"/>
        <v>0</v>
      </c>
      <c r="AP29" s="462">
        <f t="shared" si="37"/>
        <v>0</v>
      </c>
      <c r="AQ29" s="462">
        <f t="shared" si="38"/>
        <v>0</v>
      </c>
      <c r="AR29" s="462">
        <f t="shared" si="39"/>
        <v>0</v>
      </c>
      <c r="AS29" s="462">
        <f t="shared" si="40"/>
        <v>0</v>
      </c>
      <c r="AT29" s="462">
        <f t="shared" si="41"/>
        <v>0</v>
      </c>
      <c r="AU29" s="506">
        <f t="shared" si="42"/>
        <v>0</v>
      </c>
      <c r="AV29" s="506">
        <f t="shared" si="43"/>
        <v>0</v>
      </c>
      <c r="AW29" s="506">
        <f t="shared" si="6"/>
        <v>0</v>
      </c>
      <c r="AX29" s="506">
        <f t="shared" si="7"/>
        <v>0</v>
      </c>
      <c r="AY29" s="506">
        <f t="shared" si="8"/>
        <v>0</v>
      </c>
      <c r="AZ29" s="506">
        <f t="shared" si="9"/>
        <v>0</v>
      </c>
      <c r="BA29" s="506">
        <f t="shared" si="10"/>
        <v>0</v>
      </c>
      <c r="BB29" s="506">
        <f t="shared" si="11"/>
        <v>0</v>
      </c>
      <c r="BD29" s="462">
        <v>5</v>
      </c>
      <c r="BE29" s="462">
        <v>3</v>
      </c>
      <c r="BF29" s="619">
        <v>2.0370370370370372</v>
      </c>
      <c r="BG29" s="462">
        <f t="shared" si="3"/>
        <v>0.4824500882247294</v>
      </c>
      <c r="BH29" s="462">
        <f t="shared" si="4"/>
        <v>1.5928079096479391</v>
      </c>
      <c r="BI29" s="462">
        <f t="shared" si="5"/>
        <v>0.14321386236905803</v>
      </c>
      <c r="BJ29" s="619">
        <v>11.111111111111111</v>
      </c>
      <c r="BK29" s="462">
        <f t="shared" si="12"/>
        <v>1.0831839885012988</v>
      </c>
      <c r="BL29" s="462">
        <f t="shared" si="13"/>
        <v>3.4075080500434787</v>
      </c>
      <c r="BM29" s="462">
        <f t="shared" si="14"/>
        <v>0.33983690945412193</v>
      </c>
      <c r="BN29" s="619">
        <v>0</v>
      </c>
      <c r="BO29" s="462">
        <f t="shared" si="15"/>
        <v>0</v>
      </c>
      <c r="BP29" s="462">
        <f t="shared" si="16"/>
        <v>0.70710678118654757</v>
      </c>
      <c r="BQ29" s="462">
        <f t="shared" si="17"/>
        <v>0</v>
      </c>
      <c r="BR29" s="619">
        <v>0</v>
      </c>
      <c r="BS29" s="462">
        <f t="shared" si="18"/>
        <v>0</v>
      </c>
      <c r="BT29" s="462">
        <f t="shared" si="19"/>
        <v>0.70710678118654757</v>
      </c>
      <c r="BU29" s="462">
        <f t="shared" si="20"/>
        <v>0</v>
      </c>
      <c r="BV29" s="619">
        <v>6.1111111111111107</v>
      </c>
      <c r="BW29" s="462">
        <f t="shared" si="21"/>
        <v>0.85193746454456232</v>
      </c>
      <c r="BX29" s="462">
        <f t="shared" si="22"/>
        <v>2.5712081034235852</v>
      </c>
      <c r="BY29" s="462">
        <f t="shared" si="23"/>
        <v>0.24979633052107725</v>
      </c>
      <c r="BZ29" s="619">
        <v>33.333333333333329</v>
      </c>
      <c r="CA29" s="462">
        <f t="shared" si="24"/>
        <v>1.5357159699855096</v>
      </c>
      <c r="CB29" s="462">
        <f t="shared" si="25"/>
        <v>5.8166427888717154</v>
      </c>
      <c r="CC29" s="462">
        <f t="shared" si="26"/>
        <v>0.61547970867038726</v>
      </c>
      <c r="CD29" s="619">
        <v>0</v>
      </c>
      <c r="CE29" s="462">
        <f t="shared" si="27"/>
        <v>0</v>
      </c>
      <c r="CF29" s="462">
        <f t="shared" si="28"/>
        <v>0.70710678118654757</v>
      </c>
      <c r="CG29" s="462">
        <f t="shared" si="29"/>
        <v>0</v>
      </c>
      <c r="CH29" s="619">
        <v>0</v>
      </c>
      <c r="CI29" s="462">
        <f t="shared" si="30"/>
        <v>0</v>
      </c>
      <c r="CJ29" s="462">
        <f t="shared" si="31"/>
        <v>0.70710678118654757</v>
      </c>
      <c r="CK29" s="462">
        <f t="shared" si="32"/>
        <v>0</v>
      </c>
      <c r="CN29" s="448" t="s">
        <v>612</v>
      </c>
      <c r="CO29" s="434"/>
      <c r="CP29" s="434"/>
      <c r="CQ29" s="434"/>
      <c r="CR29" s="434"/>
      <c r="CS29" s="436"/>
      <c r="CT29" s="448"/>
      <c r="CU29" s="434">
        <v>10</v>
      </c>
      <c r="CV29" s="434">
        <v>0.29720000000000002</v>
      </c>
      <c r="CW29" s="434" t="s">
        <v>758</v>
      </c>
      <c r="CX29" s="592">
        <f t="shared" si="46"/>
        <v>8.5757672497307169</v>
      </c>
      <c r="CY29" s="434" t="str">
        <f t="shared" si="47"/>
        <v>cd</v>
      </c>
      <c r="CZ29" s="434"/>
      <c r="DA29" s="436"/>
    </row>
    <row r="30" spans="1:105">
      <c r="A30" s="451">
        <f>'Trial Plans'!AI16</f>
        <v>4</v>
      </c>
      <c r="B30" s="451">
        <f>'Trial Plans'!AJ16</f>
        <v>3</v>
      </c>
      <c r="C30" s="451">
        <f>'Trial Plans'!AK16</f>
        <v>15</v>
      </c>
      <c r="D30" s="451">
        <f>'Trial Plans'!AL16</f>
        <v>15</v>
      </c>
      <c r="E30" s="462"/>
      <c r="F30" s="462"/>
      <c r="G30" s="505">
        <v>0</v>
      </c>
      <c r="H30" s="461">
        <v>0</v>
      </c>
      <c r="I30" s="461">
        <v>0</v>
      </c>
      <c r="J30" s="461">
        <v>0</v>
      </c>
      <c r="K30" s="461">
        <v>0</v>
      </c>
      <c r="L30" s="461">
        <v>0</v>
      </c>
      <c r="M30" s="461">
        <v>0</v>
      </c>
      <c r="N30" s="461">
        <v>0</v>
      </c>
      <c r="O30" s="461">
        <v>0</v>
      </c>
      <c r="P30" s="505">
        <v>0</v>
      </c>
      <c r="Q30" s="461">
        <v>0</v>
      </c>
      <c r="R30" s="461">
        <v>0</v>
      </c>
      <c r="S30" s="461">
        <v>0</v>
      </c>
      <c r="T30" s="461">
        <v>0</v>
      </c>
      <c r="U30" s="461">
        <v>0</v>
      </c>
      <c r="V30" s="461">
        <v>20</v>
      </c>
      <c r="W30" s="461">
        <v>40</v>
      </c>
      <c r="X30" s="461">
        <v>25</v>
      </c>
      <c r="Y30" s="505">
        <v>0</v>
      </c>
      <c r="Z30" s="461">
        <v>0</v>
      </c>
      <c r="AA30" s="461">
        <v>0</v>
      </c>
      <c r="AB30" s="461">
        <v>20</v>
      </c>
      <c r="AC30" s="461">
        <v>20</v>
      </c>
      <c r="AD30" s="461">
        <v>20</v>
      </c>
      <c r="AE30" s="461">
        <v>40</v>
      </c>
      <c r="AF30" s="461">
        <v>50</v>
      </c>
      <c r="AG30" s="461">
        <v>5</v>
      </c>
      <c r="AH30" s="462"/>
      <c r="AI30" s="462">
        <f t="shared" si="0"/>
        <v>0</v>
      </c>
      <c r="AJ30" s="462">
        <f t="shared" si="1"/>
        <v>3</v>
      </c>
      <c r="AK30" s="462">
        <f t="shared" si="2"/>
        <v>6</v>
      </c>
      <c r="AL30" s="462">
        <f t="shared" si="33"/>
        <v>0</v>
      </c>
      <c r="AM30" s="462">
        <f t="shared" si="34"/>
        <v>0</v>
      </c>
      <c r="AN30" s="462">
        <f t="shared" si="35"/>
        <v>0</v>
      </c>
      <c r="AO30" s="462">
        <f t="shared" si="36"/>
        <v>0</v>
      </c>
      <c r="AP30" s="462">
        <f t="shared" si="37"/>
        <v>0</v>
      </c>
      <c r="AQ30" s="462">
        <f t="shared" si="38"/>
        <v>3</v>
      </c>
      <c r="AR30" s="462">
        <f t="shared" si="39"/>
        <v>0</v>
      </c>
      <c r="AS30" s="462">
        <f t="shared" si="40"/>
        <v>3</v>
      </c>
      <c r="AT30" s="462">
        <f t="shared" si="41"/>
        <v>3</v>
      </c>
      <c r="AU30" s="506">
        <f t="shared" si="42"/>
        <v>8.8888888888888893</v>
      </c>
      <c r="AV30" s="506">
        <f t="shared" si="43"/>
        <v>33.333333333333329</v>
      </c>
      <c r="AW30" s="506">
        <f t="shared" si="6"/>
        <v>0</v>
      </c>
      <c r="AX30" s="506">
        <f t="shared" si="7"/>
        <v>0</v>
      </c>
      <c r="AY30" s="506">
        <f t="shared" si="8"/>
        <v>6.666666666666667</v>
      </c>
      <c r="AZ30" s="506">
        <f t="shared" si="9"/>
        <v>33.333333333333329</v>
      </c>
      <c r="BA30" s="506">
        <f t="shared" si="10"/>
        <v>20</v>
      </c>
      <c r="BB30" s="506">
        <f t="shared" si="11"/>
        <v>66.666666666666657</v>
      </c>
      <c r="BD30" s="462">
        <v>5</v>
      </c>
      <c r="BE30" s="462">
        <v>4</v>
      </c>
      <c r="BF30" s="619">
        <v>3.7037037037037037</v>
      </c>
      <c r="BG30" s="462">
        <f t="shared" si="3"/>
        <v>0.67243995679696955</v>
      </c>
      <c r="BH30" s="462">
        <f t="shared" si="4"/>
        <v>2.0502935652495484</v>
      </c>
      <c r="BI30" s="462">
        <f t="shared" si="5"/>
        <v>0.19365830044432666</v>
      </c>
      <c r="BJ30" s="619">
        <v>29.629629629629626</v>
      </c>
      <c r="BK30" s="462">
        <f t="shared" si="12"/>
        <v>1.4861417453935593</v>
      </c>
      <c r="BL30" s="462">
        <f t="shared" si="13"/>
        <v>5.4890463315251425</v>
      </c>
      <c r="BM30" s="462">
        <f t="shared" si="14"/>
        <v>0.57559147161252633</v>
      </c>
      <c r="BN30" s="619">
        <v>0</v>
      </c>
      <c r="BO30" s="462">
        <f t="shared" si="15"/>
        <v>0</v>
      </c>
      <c r="BP30" s="462">
        <f t="shared" si="16"/>
        <v>0.70710678118654757</v>
      </c>
      <c r="BQ30" s="462">
        <f t="shared" si="17"/>
        <v>0</v>
      </c>
      <c r="BR30" s="619">
        <v>0</v>
      </c>
      <c r="BS30" s="462">
        <f t="shared" si="18"/>
        <v>0</v>
      </c>
      <c r="BT30" s="462">
        <f t="shared" si="19"/>
        <v>0.70710678118654757</v>
      </c>
      <c r="BU30" s="462">
        <f t="shared" si="20"/>
        <v>0</v>
      </c>
      <c r="BV30" s="619">
        <v>4.4444444444444446</v>
      </c>
      <c r="BW30" s="462">
        <f t="shared" si="21"/>
        <v>0.73595357058918875</v>
      </c>
      <c r="BX30" s="462">
        <f t="shared" si="22"/>
        <v>2.2236106773543889</v>
      </c>
      <c r="BY30" s="462">
        <f t="shared" si="23"/>
        <v>0.21241221373944433</v>
      </c>
      <c r="BZ30" s="619">
        <v>22.222222222222221</v>
      </c>
      <c r="CA30" s="462">
        <f t="shared" si="24"/>
        <v>1.365903776671729</v>
      </c>
      <c r="CB30" s="462">
        <f t="shared" si="25"/>
        <v>4.7667832153583642</v>
      </c>
      <c r="CC30" s="462">
        <f t="shared" si="26"/>
        <v>0.49088267828931137</v>
      </c>
      <c r="CD30" s="619">
        <v>6.666666666666667</v>
      </c>
      <c r="CE30" s="462">
        <f t="shared" si="27"/>
        <v>0.88460658129793046</v>
      </c>
      <c r="CF30" s="462">
        <f t="shared" si="28"/>
        <v>2.6770630673681683</v>
      </c>
      <c r="CG30" s="462">
        <f t="shared" si="29"/>
        <v>0.26115741090302425</v>
      </c>
      <c r="CH30" s="619">
        <v>66.666666666666657</v>
      </c>
      <c r="CI30" s="462">
        <f t="shared" si="30"/>
        <v>1.8303747831935504</v>
      </c>
      <c r="CJ30" s="462">
        <f t="shared" si="31"/>
        <v>8.1955272354294966</v>
      </c>
      <c r="CK30" s="462">
        <f t="shared" si="32"/>
        <v>0.95531661812450919</v>
      </c>
      <c r="CN30" s="448" t="s">
        <v>613</v>
      </c>
      <c r="CO30" s="434"/>
      <c r="CP30" s="434"/>
      <c r="CQ30" s="434"/>
      <c r="CR30" s="434"/>
      <c r="CS30" s="436"/>
      <c r="CT30" s="448"/>
      <c r="CU30" s="434">
        <v>11</v>
      </c>
      <c r="CV30" s="434">
        <v>0</v>
      </c>
      <c r="CW30" s="434" t="s">
        <v>545</v>
      </c>
      <c r="CX30" s="592">
        <f t="shared" si="46"/>
        <v>0</v>
      </c>
      <c r="CY30" s="434" t="str">
        <f t="shared" si="47"/>
        <v>d</v>
      </c>
      <c r="CZ30" s="434"/>
      <c r="DA30" s="436"/>
    </row>
    <row r="31" spans="1:105">
      <c r="A31" s="451" t="str">
        <f>'Trial Plans'!AI17</f>
        <v>sp</v>
      </c>
      <c r="B31" s="451">
        <f>'Trial Plans'!AJ17</f>
        <v>3</v>
      </c>
      <c r="C31" s="451">
        <f>'Trial Plans'!AK17</f>
        <v>16</v>
      </c>
      <c r="D31" s="451">
        <f>'Trial Plans'!AL17</f>
        <v>16</v>
      </c>
      <c r="E31" s="462"/>
      <c r="F31" s="462"/>
      <c r="G31" s="505"/>
      <c r="H31" s="461"/>
      <c r="I31" s="461"/>
      <c r="J31" s="461"/>
      <c r="K31" s="461"/>
      <c r="L31" s="461"/>
      <c r="M31" s="461"/>
      <c r="N31" s="461"/>
      <c r="O31" s="461"/>
      <c r="P31" s="505"/>
      <c r="Q31" s="461"/>
      <c r="R31" s="461"/>
      <c r="S31" s="461"/>
      <c r="T31" s="461"/>
      <c r="U31" s="461"/>
      <c r="V31" s="461"/>
      <c r="W31" s="461"/>
      <c r="X31" s="461"/>
      <c r="Y31" s="505"/>
      <c r="Z31" s="461"/>
      <c r="AA31" s="461"/>
      <c r="AB31" s="461"/>
      <c r="AC31" s="461"/>
      <c r="AD31" s="461"/>
      <c r="AE31" s="461"/>
      <c r="AF31" s="461"/>
      <c r="AG31" s="461"/>
      <c r="AH31" s="462"/>
      <c r="AI31" s="462">
        <f t="shared" si="0"/>
        <v>0</v>
      </c>
      <c r="AJ31" s="462">
        <f t="shared" si="1"/>
        <v>0</v>
      </c>
      <c r="AK31" s="462">
        <f t="shared" si="2"/>
        <v>0</v>
      </c>
      <c r="AL31" s="462">
        <f t="shared" si="33"/>
        <v>0</v>
      </c>
      <c r="AM31" s="462">
        <f t="shared" si="34"/>
        <v>0</v>
      </c>
      <c r="AN31" s="462">
        <f t="shared" si="35"/>
        <v>0</v>
      </c>
      <c r="AO31" s="462">
        <f t="shared" si="36"/>
        <v>0</v>
      </c>
      <c r="AP31" s="462">
        <f t="shared" si="37"/>
        <v>0</v>
      </c>
      <c r="AQ31" s="462">
        <f t="shared" si="38"/>
        <v>0</v>
      </c>
      <c r="AR31" s="462">
        <f t="shared" si="39"/>
        <v>0</v>
      </c>
      <c r="AS31" s="462">
        <f t="shared" si="40"/>
        <v>0</v>
      </c>
      <c r="AT31" s="462">
        <f t="shared" si="41"/>
        <v>0</v>
      </c>
      <c r="AU31" s="506">
        <f t="shared" si="42"/>
        <v>0</v>
      </c>
      <c r="AV31" s="506">
        <f t="shared" si="43"/>
        <v>0</v>
      </c>
      <c r="AW31" s="506">
        <f t="shared" si="6"/>
        <v>0</v>
      </c>
      <c r="AX31" s="506">
        <f t="shared" si="7"/>
        <v>0</v>
      </c>
      <c r="AY31" s="506">
        <f t="shared" si="8"/>
        <v>0</v>
      </c>
      <c r="AZ31" s="506">
        <f t="shared" si="9"/>
        <v>0</v>
      </c>
      <c r="BA31" s="506">
        <f t="shared" si="10"/>
        <v>0</v>
      </c>
      <c r="BB31" s="506">
        <f t="shared" si="11"/>
        <v>0</v>
      </c>
      <c r="BD31" s="462">
        <v>6</v>
      </c>
      <c r="BE31" s="462">
        <v>1</v>
      </c>
      <c r="BF31" s="619">
        <v>60.555555555555557</v>
      </c>
      <c r="BG31" s="462">
        <f t="shared" si="3"/>
        <v>1.7892672552891049</v>
      </c>
      <c r="BH31" s="462">
        <f t="shared" si="4"/>
        <v>7.8138054464873621</v>
      </c>
      <c r="BI31" s="462">
        <f t="shared" si="5"/>
        <v>0.89175393897985655</v>
      </c>
      <c r="BJ31" s="619">
        <v>96.296296296296291</v>
      </c>
      <c r="BK31" s="462">
        <f t="shared" si="12"/>
        <v>1.9880963086270829</v>
      </c>
      <c r="BL31" s="462">
        <f t="shared" si="13"/>
        <v>9.8385108779884103</v>
      </c>
      <c r="BM31" s="462">
        <f t="shared" si="14"/>
        <v>1.3771380263505697</v>
      </c>
      <c r="BN31" s="619">
        <v>86.666666666666671</v>
      </c>
      <c r="BO31" s="462">
        <f t="shared" si="15"/>
        <v>1.9428344937700954</v>
      </c>
      <c r="BP31" s="462">
        <f t="shared" si="16"/>
        <v>9.3363090494406116</v>
      </c>
      <c r="BQ31" s="462">
        <f t="shared" si="17"/>
        <v>1.1970041519603862</v>
      </c>
      <c r="BR31" s="619">
        <v>100</v>
      </c>
      <c r="BS31" s="462">
        <f t="shared" si="18"/>
        <v>2.0043213737826426</v>
      </c>
      <c r="BT31" s="462">
        <f t="shared" si="19"/>
        <v>10.024968827881711</v>
      </c>
      <c r="BU31" s="462">
        <f t="shared" si="20"/>
        <v>1.5707963267948966</v>
      </c>
      <c r="BV31" s="619">
        <v>65.555555555555557</v>
      </c>
      <c r="BW31" s="462">
        <f t="shared" si="21"/>
        <v>1.8231843129499865</v>
      </c>
      <c r="BX31" s="462">
        <f t="shared" si="22"/>
        <v>8.1274568934910718</v>
      </c>
      <c r="BY31" s="462">
        <f t="shared" si="23"/>
        <v>0.94357913339732391</v>
      </c>
      <c r="BZ31" s="619">
        <v>100</v>
      </c>
      <c r="CA31" s="462">
        <f t="shared" si="24"/>
        <v>2.0043213737826426</v>
      </c>
      <c r="CB31" s="462">
        <f t="shared" si="25"/>
        <v>10.024968827881711</v>
      </c>
      <c r="CC31" s="462">
        <f t="shared" si="26"/>
        <v>1.5707963267948966</v>
      </c>
      <c r="CD31" s="619">
        <v>29.444444444444443</v>
      </c>
      <c r="CE31" s="462">
        <f t="shared" si="27"/>
        <v>1.4835080533810632</v>
      </c>
      <c r="CF31" s="462">
        <f t="shared" si="28"/>
        <v>5.4721517197940006</v>
      </c>
      <c r="CG31" s="462">
        <f t="shared" si="29"/>
        <v>0.57356186061146253</v>
      </c>
      <c r="CH31" s="619">
        <v>88.888888888888886</v>
      </c>
      <c r="CI31" s="462">
        <f t="shared" si="30"/>
        <v>1.9537060121729475</v>
      </c>
      <c r="CJ31" s="462">
        <f t="shared" si="31"/>
        <v>9.4545697357885565</v>
      </c>
      <c r="CK31" s="462">
        <f t="shared" si="32"/>
        <v>1.2309594173407747</v>
      </c>
      <c r="CN31" s="448"/>
      <c r="CO31" s="434"/>
      <c r="CP31" s="434"/>
      <c r="CQ31" s="434"/>
      <c r="CR31" s="434"/>
      <c r="CS31" s="436"/>
      <c r="CT31" s="448"/>
      <c r="CU31" s="434"/>
      <c r="CV31" s="434"/>
      <c r="CW31" s="594" t="s">
        <v>548</v>
      </c>
      <c r="CX31" s="542" t="s">
        <v>536</v>
      </c>
      <c r="CY31" s="434"/>
      <c r="CZ31" s="434"/>
      <c r="DA31" s="436"/>
    </row>
    <row r="32" spans="1:105">
      <c r="A32" s="451">
        <f>'Trial Plans'!AI18</f>
        <v>6</v>
      </c>
      <c r="B32" s="451">
        <f>'Trial Plans'!AJ18</f>
        <v>3</v>
      </c>
      <c r="C32" s="451">
        <f>'Trial Plans'!AK18</f>
        <v>17</v>
      </c>
      <c r="D32" s="451">
        <f>'Trial Plans'!AL18</f>
        <v>17</v>
      </c>
      <c r="E32" s="462"/>
      <c r="F32" s="462"/>
      <c r="G32" s="505">
        <v>20</v>
      </c>
      <c r="H32" s="461">
        <v>25</v>
      </c>
      <c r="I32" s="461">
        <v>10</v>
      </c>
      <c r="J32" s="461">
        <v>80</v>
      </c>
      <c r="K32" s="461">
        <v>40</v>
      </c>
      <c r="L32" s="461">
        <v>85</v>
      </c>
      <c r="M32" s="461">
        <v>30</v>
      </c>
      <c r="N32" s="461">
        <v>30</v>
      </c>
      <c r="O32" s="461">
        <v>30</v>
      </c>
      <c r="P32" s="505">
        <v>100</v>
      </c>
      <c r="Q32" s="461">
        <v>100</v>
      </c>
      <c r="R32" s="461">
        <v>100</v>
      </c>
      <c r="S32" s="461">
        <v>100</v>
      </c>
      <c r="T32" s="461">
        <v>50</v>
      </c>
      <c r="U32" s="461">
        <v>70</v>
      </c>
      <c r="V32" s="461">
        <v>20</v>
      </c>
      <c r="W32" s="461">
        <v>50</v>
      </c>
      <c r="X32" s="461">
        <v>25</v>
      </c>
      <c r="Y32" s="505">
        <v>100</v>
      </c>
      <c r="Z32" s="461">
        <v>100</v>
      </c>
      <c r="AA32" s="461">
        <v>100</v>
      </c>
      <c r="AB32" s="461">
        <v>100</v>
      </c>
      <c r="AC32" s="461">
        <v>100</v>
      </c>
      <c r="AD32" s="461">
        <v>50</v>
      </c>
      <c r="AE32" s="461">
        <v>50</v>
      </c>
      <c r="AF32" s="461">
        <v>20</v>
      </c>
      <c r="AG32" s="461">
        <v>40</v>
      </c>
      <c r="AH32" s="462"/>
      <c r="AI32" s="462">
        <f t="shared" si="0"/>
        <v>9</v>
      </c>
      <c r="AJ32" s="462">
        <f t="shared" si="1"/>
        <v>9</v>
      </c>
      <c r="AK32" s="462">
        <f t="shared" si="2"/>
        <v>9</v>
      </c>
      <c r="AL32" s="462">
        <f t="shared" si="33"/>
        <v>3</v>
      </c>
      <c r="AM32" s="462">
        <f t="shared" si="34"/>
        <v>3</v>
      </c>
      <c r="AN32" s="462">
        <f t="shared" si="35"/>
        <v>3</v>
      </c>
      <c r="AO32" s="462">
        <f t="shared" si="36"/>
        <v>3</v>
      </c>
      <c r="AP32" s="462">
        <f t="shared" si="37"/>
        <v>3</v>
      </c>
      <c r="AQ32" s="462">
        <f t="shared" si="38"/>
        <v>3</v>
      </c>
      <c r="AR32" s="462">
        <f t="shared" si="39"/>
        <v>3</v>
      </c>
      <c r="AS32" s="462">
        <f t="shared" si="40"/>
        <v>3</v>
      </c>
      <c r="AT32" s="462">
        <f t="shared" si="41"/>
        <v>3</v>
      </c>
      <c r="AU32" s="506">
        <f t="shared" si="42"/>
        <v>60.185185185185183</v>
      </c>
      <c r="AV32" s="506">
        <f t="shared" si="43"/>
        <v>100</v>
      </c>
      <c r="AW32" s="506">
        <f t="shared" si="6"/>
        <v>72.777777777777771</v>
      </c>
      <c r="AX32" s="506">
        <f t="shared" si="7"/>
        <v>100</v>
      </c>
      <c r="AY32" s="506">
        <f t="shared" si="8"/>
        <v>75</v>
      </c>
      <c r="AZ32" s="506">
        <f t="shared" si="9"/>
        <v>100</v>
      </c>
      <c r="BA32" s="506">
        <f t="shared" si="10"/>
        <v>32.777777777777779</v>
      </c>
      <c r="BB32" s="506">
        <f t="shared" si="11"/>
        <v>100</v>
      </c>
      <c r="BD32" s="462">
        <v>6</v>
      </c>
      <c r="BE32" s="462">
        <v>3</v>
      </c>
      <c r="BF32" s="619">
        <v>60.185185185185183</v>
      </c>
      <c r="BG32" s="462">
        <f t="shared" si="3"/>
        <v>1.7866462788253761</v>
      </c>
      <c r="BH32" s="462">
        <f t="shared" si="4"/>
        <v>7.7900696521395227</v>
      </c>
      <c r="BI32" s="462">
        <f t="shared" si="5"/>
        <v>0.88796789642802443</v>
      </c>
      <c r="BJ32" s="619">
        <v>100</v>
      </c>
      <c r="BK32" s="462">
        <f t="shared" si="12"/>
        <v>2.0043213737826426</v>
      </c>
      <c r="BL32" s="462">
        <f t="shared" si="13"/>
        <v>10.024968827881711</v>
      </c>
      <c r="BM32" s="462">
        <f t="shared" si="14"/>
        <v>1.5707963267948966</v>
      </c>
      <c r="BN32" s="619">
        <v>72.777777777777771</v>
      </c>
      <c r="BO32" s="462">
        <f t="shared" si="15"/>
        <v>1.8679255699286925</v>
      </c>
      <c r="BP32" s="462">
        <f t="shared" si="16"/>
        <v>8.5602440255975054</v>
      </c>
      <c r="BQ32" s="462">
        <f t="shared" si="17"/>
        <v>1.0218962578343371</v>
      </c>
      <c r="BR32" s="619">
        <v>100</v>
      </c>
      <c r="BS32" s="462">
        <f t="shared" si="18"/>
        <v>2.0043213737826426</v>
      </c>
      <c r="BT32" s="462">
        <f t="shared" si="19"/>
        <v>10.024968827881711</v>
      </c>
      <c r="BU32" s="462">
        <f t="shared" si="20"/>
        <v>1.5707963267948966</v>
      </c>
      <c r="BV32" s="619">
        <v>75</v>
      </c>
      <c r="BW32" s="462">
        <f t="shared" si="21"/>
        <v>1.8808135922807914</v>
      </c>
      <c r="BX32" s="462">
        <f t="shared" si="22"/>
        <v>8.6890735984913832</v>
      </c>
      <c r="BY32" s="462">
        <f t="shared" si="23"/>
        <v>1.0471975511965976</v>
      </c>
      <c r="BZ32" s="619">
        <v>100</v>
      </c>
      <c r="CA32" s="462">
        <f t="shared" si="24"/>
        <v>2.0043213737826426</v>
      </c>
      <c r="CB32" s="462">
        <f t="shared" si="25"/>
        <v>10.024968827881711</v>
      </c>
      <c r="CC32" s="462">
        <f t="shared" si="26"/>
        <v>1.5707963267948966</v>
      </c>
      <c r="CD32" s="619">
        <v>32.777777777777779</v>
      </c>
      <c r="CE32" s="462">
        <f t="shared" si="27"/>
        <v>1.5286310741694289</v>
      </c>
      <c r="CF32" s="462">
        <f t="shared" si="28"/>
        <v>5.76868943329226</v>
      </c>
      <c r="CG32" s="462">
        <f t="shared" si="29"/>
        <v>0.60957468688250938</v>
      </c>
      <c r="CH32" s="619">
        <v>100</v>
      </c>
      <c r="CI32" s="462">
        <f t="shared" si="30"/>
        <v>2.0043213737826426</v>
      </c>
      <c r="CJ32" s="462">
        <f t="shared" si="31"/>
        <v>10.024968827881711</v>
      </c>
      <c r="CK32" s="462">
        <f t="shared" si="32"/>
        <v>1.5707963267948966</v>
      </c>
      <c r="CN32" s="448" t="s">
        <v>614</v>
      </c>
      <c r="CO32" s="434"/>
      <c r="CP32" s="434"/>
      <c r="CQ32" s="434"/>
      <c r="CR32" s="434"/>
      <c r="CS32" s="436"/>
      <c r="CT32" s="448"/>
      <c r="CU32" s="434"/>
      <c r="CV32" s="434"/>
      <c r="CW32" s="594" t="s">
        <v>549</v>
      </c>
      <c r="CX32" s="593" t="s">
        <v>550</v>
      </c>
      <c r="CY32" s="434"/>
      <c r="CZ32" s="434"/>
      <c r="DA32" s="436"/>
    </row>
    <row r="33" spans="1:105">
      <c r="A33" s="451">
        <f>'Trial Plans'!AI19</f>
        <v>1</v>
      </c>
      <c r="B33" s="451">
        <f>'Trial Plans'!AJ19</f>
        <v>3</v>
      </c>
      <c r="C33" s="451">
        <f>'Trial Plans'!AK19</f>
        <v>18</v>
      </c>
      <c r="D33" s="451">
        <f>'Trial Plans'!AL19</f>
        <v>18</v>
      </c>
      <c r="E33" s="462"/>
      <c r="F33" s="462"/>
      <c r="G33" s="505">
        <v>100</v>
      </c>
      <c r="H33" s="461">
        <v>100</v>
      </c>
      <c r="I33" s="461">
        <v>100</v>
      </c>
      <c r="J33" s="461">
        <v>100</v>
      </c>
      <c r="K33" s="461">
        <v>100</v>
      </c>
      <c r="L33" s="461">
        <v>100</v>
      </c>
      <c r="M33" s="461">
        <v>100</v>
      </c>
      <c r="N33" s="461">
        <v>100</v>
      </c>
      <c r="O33" s="461">
        <v>100</v>
      </c>
      <c r="P33" s="505">
        <v>100</v>
      </c>
      <c r="Q33" s="461">
        <v>100</v>
      </c>
      <c r="R33" s="461">
        <v>100</v>
      </c>
      <c r="S33" s="461">
        <v>100</v>
      </c>
      <c r="T33" s="461">
        <v>100</v>
      </c>
      <c r="U33" s="461">
        <v>100</v>
      </c>
      <c r="V33" s="461">
        <v>100</v>
      </c>
      <c r="W33" s="461">
        <v>50</v>
      </c>
      <c r="X33" s="461">
        <v>20</v>
      </c>
      <c r="Y33" s="505">
        <v>100</v>
      </c>
      <c r="Z33" s="461">
        <v>100</v>
      </c>
      <c r="AA33" s="461">
        <v>100</v>
      </c>
      <c r="AB33" s="461">
        <v>100</v>
      </c>
      <c r="AC33" s="461">
        <v>50</v>
      </c>
      <c r="AD33" s="461">
        <v>20</v>
      </c>
      <c r="AE33" s="461">
        <v>20</v>
      </c>
      <c r="AF33" s="461">
        <v>60</v>
      </c>
      <c r="AG33" s="461">
        <v>40</v>
      </c>
      <c r="AH33" s="462"/>
      <c r="AI33" s="462">
        <f t="shared" si="0"/>
        <v>9</v>
      </c>
      <c r="AJ33" s="462">
        <f t="shared" si="1"/>
        <v>9</v>
      </c>
      <c r="AK33" s="462">
        <f t="shared" si="2"/>
        <v>9</v>
      </c>
      <c r="AL33" s="462">
        <f t="shared" si="33"/>
        <v>3</v>
      </c>
      <c r="AM33" s="462">
        <f t="shared" si="34"/>
        <v>3</v>
      </c>
      <c r="AN33" s="462">
        <f t="shared" si="35"/>
        <v>3</v>
      </c>
      <c r="AO33" s="462">
        <f t="shared" si="36"/>
        <v>3</v>
      </c>
      <c r="AP33" s="462">
        <f t="shared" si="37"/>
        <v>3</v>
      </c>
      <c r="AQ33" s="462">
        <f t="shared" si="38"/>
        <v>3</v>
      </c>
      <c r="AR33" s="462">
        <f t="shared" si="39"/>
        <v>3</v>
      </c>
      <c r="AS33" s="462">
        <f t="shared" si="40"/>
        <v>3</v>
      </c>
      <c r="AT33" s="462">
        <f t="shared" si="41"/>
        <v>3</v>
      </c>
      <c r="AU33" s="506">
        <f t="shared" si="42"/>
        <v>83.703703703703709</v>
      </c>
      <c r="AV33" s="506">
        <f t="shared" si="43"/>
        <v>100</v>
      </c>
      <c r="AW33" s="506">
        <f t="shared" si="6"/>
        <v>100</v>
      </c>
      <c r="AX33" s="506">
        <f t="shared" si="7"/>
        <v>100</v>
      </c>
      <c r="AY33" s="506">
        <f t="shared" si="8"/>
        <v>85.555555555555557</v>
      </c>
      <c r="AZ33" s="506">
        <f t="shared" si="9"/>
        <v>100</v>
      </c>
      <c r="BA33" s="506">
        <f t="shared" si="10"/>
        <v>65.555555555555557</v>
      </c>
      <c r="BB33" s="506">
        <f t="shared" si="11"/>
        <v>100</v>
      </c>
      <c r="BD33" s="462">
        <v>6</v>
      </c>
      <c r="BE33" s="462">
        <v>4</v>
      </c>
      <c r="BF33" s="619">
        <v>56.851851851851855</v>
      </c>
      <c r="BG33" s="462">
        <f t="shared" si="3"/>
        <v>1.7623172653822943</v>
      </c>
      <c r="BH33" s="462">
        <f t="shared" si="4"/>
        <v>7.5731005441530916</v>
      </c>
      <c r="BI33" s="462">
        <f t="shared" si="5"/>
        <v>0.85413296794912064</v>
      </c>
      <c r="BJ33" s="619">
        <v>100</v>
      </c>
      <c r="BK33" s="462">
        <f t="shared" si="12"/>
        <v>2.0043213737826426</v>
      </c>
      <c r="BL33" s="462">
        <f t="shared" si="13"/>
        <v>10.024968827881711</v>
      </c>
      <c r="BM33" s="462">
        <f t="shared" si="14"/>
        <v>1.5707963267948966</v>
      </c>
      <c r="BN33" s="619">
        <v>70.555555555555557</v>
      </c>
      <c r="BO33" s="462">
        <f t="shared" si="15"/>
        <v>1.8546433579204873</v>
      </c>
      <c r="BP33" s="462">
        <f t="shared" si="16"/>
        <v>8.429445744267861</v>
      </c>
      <c r="BQ33" s="462">
        <f t="shared" si="17"/>
        <v>0.99723446618343403</v>
      </c>
      <c r="BR33" s="619">
        <v>100</v>
      </c>
      <c r="BS33" s="462">
        <f t="shared" si="18"/>
        <v>2.0043213737826426</v>
      </c>
      <c r="BT33" s="462">
        <f t="shared" si="19"/>
        <v>10.024968827881711</v>
      </c>
      <c r="BU33" s="462">
        <f t="shared" si="20"/>
        <v>1.5707963267948966</v>
      </c>
      <c r="BV33" s="619">
        <v>53.333333333333336</v>
      </c>
      <c r="BW33" s="462">
        <f t="shared" si="21"/>
        <v>1.7350663496842953</v>
      </c>
      <c r="BX33" s="462">
        <f t="shared" si="22"/>
        <v>7.3371202343517128</v>
      </c>
      <c r="BY33" s="462">
        <f t="shared" si="23"/>
        <v>0.81875623760256089</v>
      </c>
      <c r="BZ33" s="619">
        <v>100</v>
      </c>
      <c r="CA33" s="462">
        <f t="shared" si="24"/>
        <v>2.0043213737826426</v>
      </c>
      <c r="CB33" s="462">
        <f t="shared" si="25"/>
        <v>10.024968827881711</v>
      </c>
      <c r="CC33" s="462">
        <f t="shared" si="26"/>
        <v>1.5707963267948966</v>
      </c>
      <c r="CD33" s="619">
        <v>46.666666666666664</v>
      </c>
      <c r="CE33" s="462">
        <f t="shared" si="27"/>
        <v>1.6782147827453993</v>
      </c>
      <c r="CF33" s="462">
        <f t="shared" si="28"/>
        <v>6.8677992593455048</v>
      </c>
      <c r="CG33" s="462">
        <f t="shared" si="29"/>
        <v>0.75204008919233556</v>
      </c>
      <c r="CH33" s="619">
        <v>100</v>
      </c>
      <c r="CI33" s="462">
        <f t="shared" si="30"/>
        <v>2.0043213737826426</v>
      </c>
      <c r="CJ33" s="462">
        <f t="shared" si="31"/>
        <v>10.024968827881711</v>
      </c>
      <c r="CK33" s="462">
        <f t="shared" si="32"/>
        <v>1.5707963267948966</v>
      </c>
      <c r="CN33" s="448"/>
      <c r="CO33" s="434"/>
      <c r="CP33" s="434"/>
      <c r="CQ33" s="434"/>
      <c r="CR33" s="434"/>
      <c r="CS33" s="436"/>
      <c r="CT33" s="448"/>
      <c r="CU33" s="434"/>
      <c r="CV33" s="434"/>
      <c r="CW33" s="434"/>
      <c r="CX33" s="434"/>
      <c r="CY33" s="434"/>
      <c r="CZ33" s="434"/>
      <c r="DA33" s="436"/>
    </row>
    <row r="34" spans="1:105">
      <c r="A34" s="451">
        <f>'Trial Plans'!AI20</f>
        <v>9</v>
      </c>
      <c r="B34" s="451">
        <f>'Trial Plans'!AJ20</f>
        <v>3</v>
      </c>
      <c r="C34" s="451">
        <f>'Trial Plans'!AK20</f>
        <v>19</v>
      </c>
      <c r="D34" s="451">
        <f>'Trial Plans'!AL20</f>
        <v>19</v>
      </c>
      <c r="E34" s="462"/>
      <c r="F34" s="462"/>
      <c r="G34" s="505">
        <v>0</v>
      </c>
      <c r="H34" s="461">
        <v>0</v>
      </c>
      <c r="I34" s="461">
        <v>0</v>
      </c>
      <c r="J34" s="461">
        <v>0</v>
      </c>
      <c r="K34" s="461">
        <v>0</v>
      </c>
      <c r="L34" s="461">
        <v>0</v>
      </c>
      <c r="M34" s="461">
        <v>0</v>
      </c>
      <c r="N34" s="461">
        <v>0</v>
      </c>
      <c r="O34" s="461">
        <v>0</v>
      </c>
      <c r="P34" s="505">
        <v>0</v>
      </c>
      <c r="Q34" s="461">
        <v>0</v>
      </c>
      <c r="R34" s="461">
        <v>0</v>
      </c>
      <c r="S34" s="461">
        <v>0</v>
      </c>
      <c r="T34" s="461">
        <v>0</v>
      </c>
      <c r="U34" s="461">
        <v>0</v>
      </c>
      <c r="V34" s="461">
        <v>0</v>
      </c>
      <c r="W34" s="461">
        <v>0</v>
      </c>
      <c r="X34" s="461">
        <v>0</v>
      </c>
      <c r="Y34" s="505">
        <v>0</v>
      </c>
      <c r="Z34" s="461">
        <v>0</v>
      </c>
      <c r="AA34" s="461">
        <v>0</v>
      </c>
      <c r="AB34" s="461">
        <v>0</v>
      </c>
      <c r="AC34" s="461">
        <v>0</v>
      </c>
      <c r="AD34" s="461">
        <v>0</v>
      </c>
      <c r="AE34" s="461">
        <v>0</v>
      </c>
      <c r="AF34" s="461">
        <v>0</v>
      </c>
      <c r="AG34" s="461">
        <v>0</v>
      </c>
      <c r="AH34" s="462"/>
      <c r="AI34" s="462">
        <f t="shared" si="0"/>
        <v>0</v>
      </c>
      <c r="AJ34" s="462">
        <f t="shared" si="1"/>
        <v>0</v>
      </c>
      <c r="AK34" s="462">
        <f t="shared" si="2"/>
        <v>0</v>
      </c>
      <c r="AL34" s="462">
        <f t="shared" si="33"/>
        <v>0</v>
      </c>
      <c r="AM34" s="462">
        <f t="shared" si="34"/>
        <v>0</v>
      </c>
      <c r="AN34" s="462">
        <f t="shared" si="35"/>
        <v>0</v>
      </c>
      <c r="AO34" s="462">
        <f t="shared" si="36"/>
        <v>0</v>
      </c>
      <c r="AP34" s="462">
        <f t="shared" si="37"/>
        <v>0</v>
      </c>
      <c r="AQ34" s="462">
        <f t="shared" si="38"/>
        <v>0</v>
      </c>
      <c r="AR34" s="462">
        <f t="shared" si="39"/>
        <v>0</v>
      </c>
      <c r="AS34" s="462">
        <f t="shared" si="40"/>
        <v>0</v>
      </c>
      <c r="AT34" s="462">
        <f t="shared" si="41"/>
        <v>0</v>
      </c>
      <c r="AU34" s="506">
        <f t="shared" si="42"/>
        <v>0</v>
      </c>
      <c r="AV34" s="506">
        <f t="shared" si="43"/>
        <v>0</v>
      </c>
      <c r="AW34" s="506">
        <f t="shared" si="6"/>
        <v>0</v>
      </c>
      <c r="AX34" s="506">
        <f t="shared" si="7"/>
        <v>0</v>
      </c>
      <c r="AY34" s="506">
        <f t="shared" si="8"/>
        <v>0</v>
      </c>
      <c r="AZ34" s="506">
        <f t="shared" si="9"/>
        <v>0</v>
      </c>
      <c r="BA34" s="506">
        <f t="shared" si="10"/>
        <v>0</v>
      </c>
      <c r="BB34" s="506">
        <f t="shared" si="11"/>
        <v>0</v>
      </c>
      <c r="BD34" s="462">
        <v>7</v>
      </c>
      <c r="BE34" s="462">
        <v>1</v>
      </c>
      <c r="BF34" s="619">
        <v>68.888888888888886</v>
      </c>
      <c r="BG34" s="462">
        <f t="shared" si="3"/>
        <v>1.8444081360059441</v>
      </c>
      <c r="BH34" s="462">
        <f t="shared" si="4"/>
        <v>8.3299993330665334</v>
      </c>
      <c r="BI34" s="462">
        <f t="shared" si="5"/>
        <v>0.97909568392557489</v>
      </c>
      <c r="BJ34" s="619">
        <v>77.777777777777786</v>
      </c>
      <c r="BK34" s="462">
        <f t="shared" si="12"/>
        <v>1.8964037257437416</v>
      </c>
      <c r="BL34" s="462">
        <f t="shared" si="13"/>
        <v>8.8474729599913324</v>
      </c>
      <c r="BM34" s="462">
        <f t="shared" si="14"/>
        <v>1.0799136485055856</v>
      </c>
      <c r="BN34" s="619">
        <v>100</v>
      </c>
      <c r="BO34" s="462">
        <f t="shared" si="15"/>
        <v>2.0043213737826426</v>
      </c>
      <c r="BP34" s="462">
        <f t="shared" si="16"/>
        <v>10.024968827881711</v>
      </c>
      <c r="BQ34" s="462">
        <f t="shared" si="17"/>
        <v>1.5707963267948966</v>
      </c>
      <c r="BR34" s="619">
        <v>100</v>
      </c>
      <c r="BS34" s="462">
        <f t="shared" si="18"/>
        <v>2.0043213737826426</v>
      </c>
      <c r="BT34" s="462">
        <f t="shared" si="19"/>
        <v>10.024968827881711</v>
      </c>
      <c r="BU34" s="462">
        <f t="shared" si="20"/>
        <v>1.5707963267948966</v>
      </c>
      <c r="BV34" s="619">
        <v>91.666666666666671</v>
      </c>
      <c r="BW34" s="462">
        <f t="shared" si="21"/>
        <v>1.9669235411984138</v>
      </c>
      <c r="BX34" s="462">
        <f t="shared" si="22"/>
        <v>9.6003472159431134</v>
      </c>
      <c r="BY34" s="462">
        <f t="shared" si="23"/>
        <v>1.277953555066321</v>
      </c>
      <c r="BZ34" s="619">
        <v>100</v>
      </c>
      <c r="CA34" s="462">
        <f t="shared" si="24"/>
        <v>2.0043213737826426</v>
      </c>
      <c r="CB34" s="462">
        <f t="shared" si="25"/>
        <v>10.024968827881711</v>
      </c>
      <c r="CC34" s="462">
        <f t="shared" si="26"/>
        <v>1.5707963267948966</v>
      </c>
      <c r="CD34" s="619">
        <v>15</v>
      </c>
      <c r="CE34" s="462">
        <f t="shared" si="27"/>
        <v>1.2041199826559248</v>
      </c>
      <c r="CF34" s="462">
        <f t="shared" si="28"/>
        <v>3.9370039370059056</v>
      </c>
      <c r="CG34" s="462">
        <f t="shared" si="29"/>
        <v>0.3976994150920718</v>
      </c>
      <c r="CH34" s="619">
        <v>33.333333333333329</v>
      </c>
      <c r="CI34" s="462">
        <f t="shared" si="30"/>
        <v>1.5357159699855096</v>
      </c>
      <c r="CJ34" s="462">
        <f t="shared" si="31"/>
        <v>5.8166427888717154</v>
      </c>
      <c r="CK34" s="462">
        <f t="shared" si="32"/>
        <v>0.61547970867038726</v>
      </c>
      <c r="CN34" s="448" t="s">
        <v>615</v>
      </c>
      <c r="CO34" s="434"/>
      <c r="CP34" s="434"/>
      <c r="CQ34" s="434"/>
      <c r="CR34" s="434"/>
      <c r="CS34" s="436"/>
      <c r="CT34" s="448"/>
      <c r="CU34" s="434"/>
      <c r="CV34" s="434"/>
      <c r="CW34" s="434"/>
      <c r="CX34" s="434"/>
      <c r="CY34" s="434"/>
      <c r="CZ34" s="434"/>
      <c r="DA34" s="436"/>
    </row>
    <row r="35" spans="1:105">
      <c r="A35" s="451" t="str">
        <f>'Trial Plans'!AI21</f>
        <v>sp</v>
      </c>
      <c r="B35" s="451">
        <f>'Trial Plans'!AJ21</f>
        <v>3</v>
      </c>
      <c r="C35" s="451">
        <f>'Trial Plans'!AK21</f>
        <v>20</v>
      </c>
      <c r="D35" s="451">
        <f>'Trial Plans'!AL21</f>
        <v>20</v>
      </c>
      <c r="E35" s="462"/>
      <c r="F35" s="462"/>
      <c r="G35" s="505"/>
      <c r="H35" s="461"/>
      <c r="I35" s="461"/>
      <c r="J35" s="461"/>
      <c r="K35" s="461"/>
      <c r="L35" s="461"/>
      <c r="M35" s="461"/>
      <c r="N35" s="461"/>
      <c r="O35" s="461"/>
      <c r="P35" s="505"/>
      <c r="Q35" s="461"/>
      <c r="R35" s="461"/>
      <c r="S35" s="461"/>
      <c r="T35" s="461"/>
      <c r="U35" s="461"/>
      <c r="V35" s="461"/>
      <c r="W35" s="461"/>
      <c r="X35" s="461"/>
      <c r="Y35" s="505"/>
      <c r="Z35" s="461"/>
      <c r="AA35" s="461"/>
      <c r="AB35" s="461"/>
      <c r="AC35" s="461"/>
      <c r="AD35" s="461"/>
      <c r="AE35" s="461"/>
      <c r="AF35" s="461"/>
      <c r="AG35" s="461"/>
      <c r="AH35" s="462"/>
      <c r="AI35" s="462">
        <f t="shared" si="0"/>
        <v>0</v>
      </c>
      <c r="AJ35" s="462">
        <f t="shared" si="1"/>
        <v>0</v>
      </c>
      <c r="AK35" s="462">
        <f t="shared" si="2"/>
        <v>0</v>
      </c>
      <c r="AL35" s="462">
        <f t="shared" si="33"/>
        <v>0</v>
      </c>
      <c r="AM35" s="462">
        <f t="shared" si="34"/>
        <v>0</v>
      </c>
      <c r="AN35" s="462">
        <f t="shared" si="35"/>
        <v>0</v>
      </c>
      <c r="AO35" s="462">
        <f t="shared" si="36"/>
        <v>0</v>
      </c>
      <c r="AP35" s="462">
        <f t="shared" si="37"/>
        <v>0</v>
      </c>
      <c r="AQ35" s="462">
        <f t="shared" si="38"/>
        <v>0</v>
      </c>
      <c r="AR35" s="462">
        <f t="shared" si="39"/>
        <v>0</v>
      </c>
      <c r="AS35" s="462">
        <f t="shared" si="40"/>
        <v>0</v>
      </c>
      <c r="AT35" s="462">
        <f t="shared" si="41"/>
        <v>0</v>
      </c>
      <c r="AU35" s="506">
        <f t="shared" si="42"/>
        <v>0</v>
      </c>
      <c r="AV35" s="506">
        <f t="shared" si="43"/>
        <v>0</v>
      </c>
      <c r="AW35" s="506">
        <f t="shared" si="6"/>
        <v>0</v>
      </c>
      <c r="AX35" s="506">
        <f t="shared" si="7"/>
        <v>0</v>
      </c>
      <c r="AY35" s="506">
        <f t="shared" si="8"/>
        <v>0</v>
      </c>
      <c r="AZ35" s="506">
        <f t="shared" si="9"/>
        <v>0</v>
      </c>
      <c r="BA35" s="506">
        <f t="shared" si="10"/>
        <v>0</v>
      </c>
      <c r="BB35" s="506">
        <f t="shared" si="11"/>
        <v>0</v>
      </c>
      <c r="BD35" s="462">
        <v>7</v>
      </c>
      <c r="BE35" s="462">
        <v>3</v>
      </c>
      <c r="BF35" s="619">
        <v>71.666666666666671</v>
      </c>
      <c r="BG35" s="462">
        <f t="shared" si="3"/>
        <v>1.8613352388849425</v>
      </c>
      <c r="BH35" s="462">
        <f t="shared" si="4"/>
        <v>8.4950966249164388</v>
      </c>
      <c r="BI35" s="462">
        <f t="shared" si="5"/>
        <v>1.0094922313871642</v>
      </c>
      <c r="BJ35" s="619">
        <v>100</v>
      </c>
      <c r="BK35" s="462">
        <f t="shared" si="12"/>
        <v>2.0043213737826426</v>
      </c>
      <c r="BL35" s="462">
        <f t="shared" si="13"/>
        <v>10.024968827881711</v>
      </c>
      <c r="BM35" s="462">
        <f t="shared" si="14"/>
        <v>1.5707963267948966</v>
      </c>
      <c r="BN35" s="619">
        <v>90</v>
      </c>
      <c r="BO35" s="462">
        <f t="shared" si="15"/>
        <v>1.9590413923210936</v>
      </c>
      <c r="BP35" s="462">
        <f t="shared" si="16"/>
        <v>9.5131487952202232</v>
      </c>
      <c r="BQ35" s="462">
        <f t="shared" si="17"/>
        <v>1.2490457723982542</v>
      </c>
      <c r="BR35" s="619">
        <v>100</v>
      </c>
      <c r="BS35" s="462">
        <f t="shared" si="18"/>
        <v>2.0043213737826426</v>
      </c>
      <c r="BT35" s="462">
        <f t="shared" si="19"/>
        <v>10.024968827881711</v>
      </c>
      <c r="BU35" s="462">
        <f t="shared" si="20"/>
        <v>1.5707963267948966</v>
      </c>
      <c r="BV35" s="619">
        <v>70</v>
      </c>
      <c r="BW35" s="462">
        <f t="shared" si="21"/>
        <v>1.8512583487190752</v>
      </c>
      <c r="BX35" s="462">
        <f t="shared" si="22"/>
        <v>8.3964278118733322</v>
      </c>
      <c r="BY35" s="462">
        <f t="shared" si="23"/>
        <v>0.99115658643119231</v>
      </c>
      <c r="BZ35" s="619">
        <v>100</v>
      </c>
      <c r="CA35" s="462">
        <f t="shared" si="24"/>
        <v>2.0043213737826426</v>
      </c>
      <c r="CB35" s="462">
        <f t="shared" si="25"/>
        <v>10.024968827881711</v>
      </c>
      <c r="CC35" s="462">
        <f t="shared" si="26"/>
        <v>1.5707963267948966</v>
      </c>
      <c r="CD35" s="619">
        <v>55</v>
      </c>
      <c r="CE35" s="462">
        <f t="shared" si="27"/>
        <v>1.7481880270062005</v>
      </c>
      <c r="CF35" s="462">
        <f t="shared" si="28"/>
        <v>7.4498322128756698</v>
      </c>
      <c r="CG35" s="462">
        <f t="shared" si="29"/>
        <v>0.83548187397822815</v>
      </c>
      <c r="CH35" s="619">
        <v>100</v>
      </c>
      <c r="CI35" s="462">
        <f t="shared" si="30"/>
        <v>2.0043213737826426</v>
      </c>
      <c r="CJ35" s="462">
        <f t="shared" si="31"/>
        <v>10.024968827881711</v>
      </c>
      <c r="CK35" s="462">
        <f t="shared" si="32"/>
        <v>1.5707963267948966</v>
      </c>
      <c r="CN35" s="448"/>
      <c r="CO35" s="434"/>
      <c r="CP35" s="434"/>
      <c r="CQ35" s="434"/>
      <c r="CR35" s="434"/>
      <c r="CS35" s="436"/>
      <c r="CT35" s="448"/>
      <c r="CU35" s="434"/>
      <c r="CV35" s="434"/>
      <c r="CW35" s="434"/>
      <c r="CX35" s="434"/>
      <c r="CY35" s="434"/>
      <c r="CZ35" s="434"/>
      <c r="DA35" s="436"/>
    </row>
    <row r="36" spans="1:105">
      <c r="A36" s="451" t="str">
        <f>'Trial Plans'!AI22</f>
        <v>sp</v>
      </c>
      <c r="B36" s="451">
        <f>'Trial Plans'!AJ22</f>
        <v>3</v>
      </c>
      <c r="C36" s="451">
        <f>'Trial Plans'!AK22</f>
        <v>21</v>
      </c>
      <c r="D36" s="451">
        <f>'Trial Plans'!AL22</f>
        <v>21</v>
      </c>
      <c r="E36" s="462"/>
      <c r="F36" s="462"/>
      <c r="G36" s="505"/>
      <c r="H36" s="461"/>
      <c r="I36" s="461"/>
      <c r="J36" s="461"/>
      <c r="K36" s="461"/>
      <c r="L36" s="461"/>
      <c r="M36" s="461"/>
      <c r="N36" s="461"/>
      <c r="O36" s="461"/>
      <c r="P36" s="505"/>
      <c r="Q36" s="461"/>
      <c r="R36" s="461"/>
      <c r="S36" s="461"/>
      <c r="T36" s="461"/>
      <c r="U36" s="461"/>
      <c r="V36" s="461"/>
      <c r="W36" s="461"/>
      <c r="X36" s="461"/>
      <c r="Y36" s="505"/>
      <c r="Z36" s="461"/>
      <c r="AA36" s="461"/>
      <c r="AB36" s="461"/>
      <c r="AC36" s="461"/>
      <c r="AD36" s="461"/>
      <c r="AE36" s="461"/>
      <c r="AF36" s="461"/>
      <c r="AG36" s="461"/>
      <c r="AH36" s="462"/>
      <c r="AI36" s="462">
        <f t="shared" si="0"/>
        <v>0</v>
      </c>
      <c r="AJ36" s="462">
        <f t="shared" si="1"/>
        <v>0</v>
      </c>
      <c r="AK36" s="462">
        <f t="shared" si="2"/>
        <v>0</v>
      </c>
      <c r="AL36" s="462">
        <f t="shared" si="33"/>
        <v>0</v>
      </c>
      <c r="AM36" s="462">
        <f t="shared" si="34"/>
        <v>0</v>
      </c>
      <c r="AN36" s="462">
        <f t="shared" si="35"/>
        <v>0</v>
      </c>
      <c r="AO36" s="462">
        <f t="shared" si="36"/>
        <v>0</v>
      </c>
      <c r="AP36" s="462">
        <f t="shared" si="37"/>
        <v>0</v>
      </c>
      <c r="AQ36" s="462">
        <f t="shared" si="38"/>
        <v>0</v>
      </c>
      <c r="AR36" s="462">
        <f t="shared" si="39"/>
        <v>0</v>
      </c>
      <c r="AS36" s="462">
        <f t="shared" si="40"/>
        <v>0</v>
      </c>
      <c r="AT36" s="462">
        <f t="shared" si="41"/>
        <v>0</v>
      </c>
      <c r="AU36" s="506">
        <f t="shared" si="42"/>
        <v>0</v>
      </c>
      <c r="AV36" s="506">
        <f t="shared" si="43"/>
        <v>0</v>
      </c>
      <c r="AW36" s="506">
        <f t="shared" si="6"/>
        <v>0</v>
      </c>
      <c r="AX36" s="506">
        <f t="shared" si="7"/>
        <v>0</v>
      </c>
      <c r="AY36" s="506">
        <f t="shared" si="8"/>
        <v>0</v>
      </c>
      <c r="AZ36" s="506">
        <f t="shared" si="9"/>
        <v>0</v>
      </c>
      <c r="BA36" s="506">
        <f t="shared" si="10"/>
        <v>0</v>
      </c>
      <c r="BB36" s="506">
        <f t="shared" si="11"/>
        <v>0</v>
      </c>
      <c r="BD36" s="462">
        <v>7</v>
      </c>
      <c r="BE36" s="462">
        <v>4</v>
      </c>
      <c r="BF36" s="619">
        <v>65.740740740740748</v>
      </c>
      <c r="BG36" s="462">
        <f t="shared" si="3"/>
        <v>1.8243910224840569</v>
      </c>
      <c r="BH36" s="462">
        <f t="shared" si="4"/>
        <v>8.1388414863996914</v>
      </c>
      <c r="BI36" s="462">
        <f t="shared" si="5"/>
        <v>0.94552893441359487</v>
      </c>
      <c r="BJ36" s="619">
        <v>88.888888888888886</v>
      </c>
      <c r="BK36" s="462">
        <f t="shared" si="12"/>
        <v>1.9537060121729475</v>
      </c>
      <c r="BL36" s="462">
        <f t="shared" si="13"/>
        <v>9.4545697357885565</v>
      </c>
      <c r="BM36" s="462">
        <f t="shared" si="14"/>
        <v>1.2309594173407747</v>
      </c>
      <c r="BN36" s="619">
        <v>95.555555555555557</v>
      </c>
      <c r="BO36" s="462">
        <f t="shared" si="15"/>
        <v>1.9847772670093415</v>
      </c>
      <c r="BP36" s="462">
        <f t="shared" si="16"/>
        <v>9.8007936186594371</v>
      </c>
      <c r="BQ36" s="462">
        <f t="shared" si="17"/>
        <v>1.3583841130554524</v>
      </c>
      <c r="BR36" s="619">
        <v>100</v>
      </c>
      <c r="BS36" s="462">
        <f t="shared" si="18"/>
        <v>2.0043213737826426</v>
      </c>
      <c r="BT36" s="462">
        <f t="shared" si="19"/>
        <v>10.024968827881711</v>
      </c>
      <c r="BU36" s="462">
        <f t="shared" si="20"/>
        <v>1.5707963267948966</v>
      </c>
      <c r="BV36" s="619">
        <v>71.111111111111114</v>
      </c>
      <c r="BW36" s="462">
        <f t="shared" si="21"/>
        <v>1.8580021873610444</v>
      </c>
      <c r="BX36" s="462">
        <f t="shared" si="22"/>
        <v>8.4623348498574025</v>
      </c>
      <c r="BY36" s="462">
        <f t="shared" si="23"/>
        <v>1.0033458515160594</v>
      </c>
      <c r="BZ36" s="619">
        <v>100</v>
      </c>
      <c r="CA36" s="462">
        <f t="shared" si="24"/>
        <v>2.0043213737826426</v>
      </c>
      <c r="CB36" s="462">
        <f t="shared" si="25"/>
        <v>10.024968827881711</v>
      </c>
      <c r="CC36" s="462">
        <f t="shared" si="26"/>
        <v>1.5707963267948966</v>
      </c>
      <c r="CD36" s="619">
        <v>30.555555555555557</v>
      </c>
      <c r="CE36" s="462">
        <f t="shared" si="27"/>
        <v>1.4990758306077128</v>
      </c>
      <c r="CF36" s="462">
        <f t="shared" si="28"/>
        <v>5.5727511657668298</v>
      </c>
      <c r="CG36" s="462">
        <f t="shared" si="29"/>
        <v>0.58568554345715107</v>
      </c>
      <c r="CH36" s="619">
        <v>66.666666666666657</v>
      </c>
      <c r="CI36" s="462">
        <f t="shared" si="30"/>
        <v>1.8303747831935504</v>
      </c>
      <c r="CJ36" s="462">
        <f t="shared" si="31"/>
        <v>8.1955272354294966</v>
      </c>
      <c r="CK36" s="462">
        <f t="shared" si="32"/>
        <v>0.95531661812450919</v>
      </c>
      <c r="CN36" s="448" t="s">
        <v>584</v>
      </c>
      <c r="CO36" s="434"/>
      <c r="CP36" s="434"/>
      <c r="CQ36" s="434"/>
      <c r="CR36" s="434"/>
      <c r="CS36" s="436"/>
      <c r="CT36" s="448"/>
      <c r="CU36" s="434"/>
      <c r="CV36" s="434"/>
      <c r="CW36" s="434"/>
      <c r="CX36" s="434"/>
      <c r="CY36" s="434"/>
      <c r="CZ36" s="434"/>
      <c r="DA36" s="436"/>
    </row>
    <row r="37" spans="1:105">
      <c r="A37" s="451">
        <f>'Trial Plans'!AI23</f>
        <v>10</v>
      </c>
      <c r="B37" s="451">
        <f>'Trial Plans'!AJ23</f>
        <v>3</v>
      </c>
      <c r="C37" s="451">
        <f>'Trial Plans'!AK23</f>
        <v>22</v>
      </c>
      <c r="D37" s="451">
        <f>'Trial Plans'!AL23</f>
        <v>22</v>
      </c>
      <c r="E37" s="462"/>
      <c r="F37" s="462"/>
      <c r="G37" s="505">
        <v>20</v>
      </c>
      <c r="H37" s="461">
        <v>40</v>
      </c>
      <c r="I37" s="461">
        <v>30</v>
      </c>
      <c r="J37" s="461">
        <v>60</v>
      </c>
      <c r="K37" s="461">
        <v>60</v>
      </c>
      <c r="L37" s="461">
        <v>40</v>
      </c>
      <c r="M37" s="461">
        <v>0</v>
      </c>
      <c r="N37" s="461">
        <v>0</v>
      </c>
      <c r="O37" s="461">
        <v>0</v>
      </c>
      <c r="P37" s="505">
        <v>40</v>
      </c>
      <c r="Q37" s="461">
        <v>70</v>
      </c>
      <c r="R37" s="461">
        <v>80</v>
      </c>
      <c r="S37" s="461">
        <v>40</v>
      </c>
      <c r="T37" s="461">
        <v>40</v>
      </c>
      <c r="U37" s="461">
        <v>40</v>
      </c>
      <c r="V37" s="461">
        <v>30</v>
      </c>
      <c r="W37" s="461">
        <v>10</v>
      </c>
      <c r="X37" s="461">
        <v>50</v>
      </c>
      <c r="Y37" s="505">
        <v>20</v>
      </c>
      <c r="Z37" s="461">
        <v>50</v>
      </c>
      <c r="AA37" s="461">
        <v>5</v>
      </c>
      <c r="AB37" s="461">
        <v>0</v>
      </c>
      <c r="AC37" s="461">
        <v>0</v>
      </c>
      <c r="AD37" s="461">
        <v>0</v>
      </c>
      <c r="AE37" s="461">
        <v>0</v>
      </c>
      <c r="AF37" s="461">
        <v>10</v>
      </c>
      <c r="AG37" s="461">
        <v>20</v>
      </c>
      <c r="AH37" s="462"/>
      <c r="AI37" s="462">
        <f t="shared" si="0"/>
        <v>6</v>
      </c>
      <c r="AJ37" s="462">
        <f t="shared" si="1"/>
        <v>9</v>
      </c>
      <c r="AK37" s="462">
        <f t="shared" si="2"/>
        <v>5</v>
      </c>
      <c r="AL37" s="462">
        <f t="shared" si="33"/>
        <v>3</v>
      </c>
      <c r="AM37" s="462">
        <f t="shared" si="34"/>
        <v>3</v>
      </c>
      <c r="AN37" s="462">
        <f t="shared" si="35"/>
        <v>0</v>
      </c>
      <c r="AO37" s="462">
        <f t="shared" si="36"/>
        <v>3</v>
      </c>
      <c r="AP37" s="462">
        <f t="shared" si="37"/>
        <v>3</v>
      </c>
      <c r="AQ37" s="462">
        <f t="shared" si="38"/>
        <v>3</v>
      </c>
      <c r="AR37" s="462">
        <f t="shared" si="39"/>
        <v>3</v>
      </c>
      <c r="AS37" s="462">
        <f t="shared" si="40"/>
        <v>0</v>
      </c>
      <c r="AT37" s="462">
        <f t="shared" si="41"/>
        <v>2</v>
      </c>
      <c r="AU37" s="506">
        <f t="shared" si="42"/>
        <v>27.962962962962962</v>
      </c>
      <c r="AV37" s="506">
        <f t="shared" si="43"/>
        <v>74.074074074074076</v>
      </c>
      <c r="AW37" s="506">
        <f t="shared" si="6"/>
        <v>39.444444444444443</v>
      </c>
      <c r="AX37" s="506">
        <f t="shared" si="7"/>
        <v>100</v>
      </c>
      <c r="AY37" s="506">
        <f t="shared" si="8"/>
        <v>31.111111111111111</v>
      </c>
      <c r="AZ37" s="506">
        <f t="shared" si="9"/>
        <v>66.666666666666657</v>
      </c>
      <c r="BA37" s="506">
        <f t="shared" si="10"/>
        <v>13.333333333333334</v>
      </c>
      <c r="BB37" s="506">
        <f t="shared" si="11"/>
        <v>55.555555555555557</v>
      </c>
      <c r="BD37" s="462">
        <v>8</v>
      </c>
      <c r="BE37" s="462">
        <v>1</v>
      </c>
      <c r="BF37" s="619">
        <v>0</v>
      </c>
      <c r="BG37" s="462">
        <f t="shared" si="3"/>
        <v>0</v>
      </c>
      <c r="BH37" s="462">
        <f t="shared" si="4"/>
        <v>0.70710678118654757</v>
      </c>
      <c r="BI37" s="462">
        <f t="shared" si="5"/>
        <v>0</v>
      </c>
      <c r="BJ37" s="619">
        <v>0</v>
      </c>
      <c r="BK37" s="462">
        <f t="shared" si="12"/>
        <v>0</v>
      </c>
      <c r="BL37" s="462">
        <f t="shared" si="13"/>
        <v>0.70710678118654757</v>
      </c>
      <c r="BM37" s="462">
        <f t="shared" si="14"/>
        <v>0</v>
      </c>
      <c r="BN37" s="619">
        <v>0</v>
      </c>
      <c r="BO37" s="462">
        <f t="shared" si="15"/>
        <v>0</v>
      </c>
      <c r="BP37" s="462">
        <f t="shared" si="16"/>
        <v>0.70710678118654757</v>
      </c>
      <c r="BQ37" s="462">
        <f t="shared" si="17"/>
        <v>0</v>
      </c>
      <c r="BR37" s="619">
        <v>0</v>
      </c>
      <c r="BS37" s="462">
        <f t="shared" si="18"/>
        <v>0</v>
      </c>
      <c r="BT37" s="462">
        <f t="shared" si="19"/>
        <v>0.70710678118654757</v>
      </c>
      <c r="BU37" s="462">
        <f t="shared" si="20"/>
        <v>0</v>
      </c>
      <c r="BV37" s="619">
        <v>0</v>
      </c>
      <c r="BW37" s="462">
        <f t="shared" si="21"/>
        <v>0</v>
      </c>
      <c r="BX37" s="462">
        <f t="shared" si="22"/>
        <v>0.70710678118654757</v>
      </c>
      <c r="BY37" s="462">
        <f t="shared" si="23"/>
        <v>0</v>
      </c>
      <c r="BZ37" s="619">
        <v>0</v>
      </c>
      <c r="CA37" s="462">
        <f t="shared" si="24"/>
        <v>0</v>
      </c>
      <c r="CB37" s="462">
        <f t="shared" si="25"/>
        <v>0.70710678118654757</v>
      </c>
      <c r="CC37" s="462">
        <f t="shared" si="26"/>
        <v>0</v>
      </c>
      <c r="CD37" s="619">
        <v>0</v>
      </c>
      <c r="CE37" s="462">
        <f t="shared" si="27"/>
        <v>0</v>
      </c>
      <c r="CF37" s="462">
        <f t="shared" si="28"/>
        <v>0.70710678118654757</v>
      </c>
      <c r="CG37" s="462">
        <f t="shared" si="29"/>
        <v>0</v>
      </c>
      <c r="CH37" s="619">
        <v>0</v>
      </c>
      <c r="CI37" s="462">
        <f t="shared" si="30"/>
        <v>0</v>
      </c>
      <c r="CJ37" s="462">
        <f t="shared" si="31"/>
        <v>0.70710678118654757</v>
      </c>
      <c r="CK37" s="462">
        <f t="shared" si="32"/>
        <v>0</v>
      </c>
      <c r="CN37" s="448" t="s">
        <v>616</v>
      </c>
      <c r="CO37" s="434"/>
      <c r="CP37" s="434"/>
      <c r="CQ37" s="434"/>
      <c r="CR37" s="434"/>
      <c r="CS37" s="436"/>
      <c r="CT37" s="448"/>
      <c r="CU37" s="434"/>
      <c r="CV37" s="434"/>
      <c r="CW37" s="434"/>
      <c r="CX37" s="434"/>
      <c r="CY37" s="434"/>
      <c r="CZ37" s="434"/>
      <c r="DA37" s="436"/>
    </row>
    <row r="38" spans="1:105">
      <c r="A38" s="451" t="str">
        <f>'Trial Plans'!AI24</f>
        <v>x</v>
      </c>
      <c r="B38" s="451">
        <f>'Trial Plans'!AJ24</f>
        <v>3</v>
      </c>
      <c r="C38" s="451">
        <f>'Trial Plans'!AK24</f>
        <v>23</v>
      </c>
      <c r="D38" s="451">
        <f>'Trial Plans'!AL24</f>
        <v>23</v>
      </c>
      <c r="E38" s="462"/>
      <c r="F38" s="462"/>
      <c r="G38" s="505"/>
      <c r="H38" s="461"/>
      <c r="I38" s="461"/>
      <c r="J38" s="461"/>
      <c r="K38" s="461"/>
      <c r="L38" s="461"/>
      <c r="M38" s="461"/>
      <c r="N38" s="461"/>
      <c r="O38" s="461"/>
      <c r="P38" s="505"/>
      <c r="Q38" s="461"/>
      <c r="R38" s="461"/>
      <c r="S38" s="461"/>
      <c r="T38" s="461"/>
      <c r="U38" s="461"/>
      <c r="V38" s="461"/>
      <c r="W38" s="461"/>
      <c r="X38" s="461"/>
      <c r="Y38" s="505"/>
      <c r="Z38" s="461"/>
      <c r="AA38" s="461"/>
      <c r="AB38" s="461"/>
      <c r="AC38" s="461"/>
      <c r="AD38" s="461"/>
      <c r="AE38" s="461"/>
      <c r="AF38" s="461"/>
      <c r="AG38" s="461"/>
      <c r="AH38" s="462"/>
      <c r="AI38" s="462">
        <f t="shared" si="0"/>
        <v>0</v>
      </c>
      <c r="AJ38" s="462">
        <f t="shared" si="1"/>
        <v>0</v>
      </c>
      <c r="AK38" s="462">
        <f t="shared" si="2"/>
        <v>0</v>
      </c>
      <c r="AL38" s="462">
        <f t="shared" si="33"/>
        <v>0</v>
      </c>
      <c r="AM38" s="462">
        <f t="shared" si="34"/>
        <v>0</v>
      </c>
      <c r="AN38" s="462">
        <f t="shared" si="35"/>
        <v>0</v>
      </c>
      <c r="AO38" s="462">
        <f t="shared" si="36"/>
        <v>0</v>
      </c>
      <c r="AP38" s="462">
        <f t="shared" si="37"/>
        <v>0</v>
      </c>
      <c r="AQ38" s="462">
        <f t="shared" si="38"/>
        <v>0</v>
      </c>
      <c r="AR38" s="462">
        <f t="shared" si="39"/>
        <v>0</v>
      </c>
      <c r="AS38" s="462">
        <f t="shared" si="40"/>
        <v>0</v>
      </c>
      <c r="AT38" s="462">
        <f t="shared" si="41"/>
        <v>0</v>
      </c>
      <c r="AU38" s="506">
        <f t="shared" si="42"/>
        <v>0</v>
      </c>
      <c r="AV38" s="506">
        <f t="shared" si="43"/>
        <v>0</v>
      </c>
      <c r="AW38" s="506">
        <f t="shared" si="6"/>
        <v>0</v>
      </c>
      <c r="AX38" s="506">
        <f t="shared" si="7"/>
        <v>0</v>
      </c>
      <c r="AY38" s="506">
        <f t="shared" si="8"/>
        <v>0</v>
      </c>
      <c r="AZ38" s="506">
        <f t="shared" si="9"/>
        <v>0</v>
      </c>
      <c r="BA38" s="506">
        <f t="shared" si="10"/>
        <v>0</v>
      </c>
      <c r="BB38" s="506">
        <f t="shared" si="11"/>
        <v>0</v>
      </c>
      <c r="BD38" s="462">
        <v>8</v>
      </c>
      <c r="BE38" s="462">
        <v>3</v>
      </c>
      <c r="BF38" s="619">
        <v>65.18518518518519</v>
      </c>
      <c r="BG38" s="462">
        <f t="shared" si="3"/>
        <v>1.820760788346657</v>
      </c>
      <c r="BH38" s="462">
        <f t="shared" si="4"/>
        <v>8.1046397319797752</v>
      </c>
      <c r="BI38" s="462">
        <f t="shared" si="5"/>
        <v>0.93968695010661285</v>
      </c>
      <c r="BJ38" s="619">
        <v>88.888888888888886</v>
      </c>
      <c r="BK38" s="462">
        <f t="shared" si="12"/>
        <v>1.9537060121729475</v>
      </c>
      <c r="BL38" s="462">
        <f t="shared" si="13"/>
        <v>9.4545697357885565</v>
      </c>
      <c r="BM38" s="462">
        <f t="shared" si="14"/>
        <v>1.2309594173407747</v>
      </c>
      <c r="BN38" s="619">
        <v>100</v>
      </c>
      <c r="BO38" s="462">
        <f t="shared" si="15"/>
        <v>2.0043213737826426</v>
      </c>
      <c r="BP38" s="462">
        <f t="shared" si="16"/>
        <v>10.024968827881711</v>
      </c>
      <c r="BQ38" s="462">
        <f t="shared" si="17"/>
        <v>1.5707963267948966</v>
      </c>
      <c r="BR38" s="619">
        <v>100</v>
      </c>
      <c r="BS38" s="462">
        <f t="shared" si="18"/>
        <v>2.0043213737826426</v>
      </c>
      <c r="BT38" s="462">
        <f t="shared" si="19"/>
        <v>10.024968827881711</v>
      </c>
      <c r="BU38" s="462">
        <f t="shared" si="20"/>
        <v>1.5707963267948966</v>
      </c>
      <c r="BV38" s="619">
        <v>63.333333333333336</v>
      </c>
      <c r="BW38" s="462">
        <f t="shared" si="21"/>
        <v>1.8084360542881115</v>
      </c>
      <c r="BX38" s="462">
        <f t="shared" si="22"/>
        <v>7.9895765428045893</v>
      </c>
      <c r="BY38" s="462">
        <f t="shared" si="23"/>
        <v>0.92036456131415001</v>
      </c>
      <c r="BZ38" s="619">
        <v>100</v>
      </c>
      <c r="CA38" s="462">
        <f t="shared" si="24"/>
        <v>2.0043213737826426</v>
      </c>
      <c r="CB38" s="462">
        <f t="shared" si="25"/>
        <v>10.024968827881711</v>
      </c>
      <c r="CC38" s="462">
        <f t="shared" si="26"/>
        <v>1.5707963267948966</v>
      </c>
      <c r="CD38" s="619">
        <v>32.222222222222221</v>
      </c>
      <c r="CE38" s="462">
        <f t="shared" si="27"/>
        <v>1.5214286788851048</v>
      </c>
      <c r="CF38" s="462">
        <f t="shared" si="28"/>
        <v>5.7203341005768378</v>
      </c>
      <c r="CG38" s="462">
        <f t="shared" si="29"/>
        <v>0.6036439651911335</v>
      </c>
      <c r="CH38" s="619">
        <v>66.666666666666657</v>
      </c>
      <c r="CI38" s="462">
        <f t="shared" si="30"/>
        <v>1.8303747831935504</v>
      </c>
      <c r="CJ38" s="462">
        <f t="shared" si="31"/>
        <v>8.1955272354294966</v>
      </c>
      <c r="CK38" s="462">
        <f t="shared" si="32"/>
        <v>0.95531661812450919</v>
      </c>
      <c r="CN38" s="448" t="s">
        <v>617</v>
      </c>
      <c r="CO38" s="434"/>
      <c r="CP38" s="434"/>
      <c r="CQ38" s="434"/>
      <c r="CR38" s="434"/>
      <c r="CS38" s="436"/>
      <c r="CT38" s="448"/>
      <c r="CU38" s="434" t="s">
        <v>738</v>
      </c>
      <c r="CV38" s="434"/>
      <c r="CW38" s="434"/>
      <c r="CX38" s="434"/>
      <c r="CY38" s="434"/>
      <c r="CZ38" s="434"/>
      <c r="DA38" s="436"/>
    </row>
    <row r="39" spans="1:105">
      <c r="A39" s="451">
        <f>'Trial Plans'!AI25</f>
        <v>2</v>
      </c>
      <c r="B39" s="451">
        <f>'Trial Plans'!AJ25</f>
        <v>4</v>
      </c>
      <c r="C39" s="451">
        <f>'Trial Plans'!AK25</f>
        <v>24</v>
      </c>
      <c r="D39" s="451">
        <f>'Trial Plans'!AL25</f>
        <v>24</v>
      </c>
      <c r="E39" s="462"/>
      <c r="F39" s="462"/>
      <c r="G39" s="505">
        <v>100</v>
      </c>
      <c r="H39" s="461">
        <v>100</v>
      </c>
      <c r="I39" s="461">
        <v>100</v>
      </c>
      <c r="J39" s="461">
        <v>100</v>
      </c>
      <c r="K39" s="461">
        <v>100</v>
      </c>
      <c r="L39" s="461">
        <v>100</v>
      </c>
      <c r="M39" s="461">
        <v>30</v>
      </c>
      <c r="N39" s="461">
        <v>50</v>
      </c>
      <c r="O39" s="461">
        <v>10</v>
      </c>
      <c r="P39" s="505">
        <v>100</v>
      </c>
      <c r="Q39" s="461">
        <v>100</v>
      </c>
      <c r="R39" s="461">
        <v>100</v>
      </c>
      <c r="S39" s="461">
        <v>20</v>
      </c>
      <c r="T39" s="461">
        <v>20</v>
      </c>
      <c r="U39" s="461">
        <v>20</v>
      </c>
      <c r="V39" s="461">
        <v>10</v>
      </c>
      <c r="W39" s="461">
        <v>10</v>
      </c>
      <c r="X39" s="461">
        <v>5</v>
      </c>
      <c r="Y39" s="505">
        <v>100</v>
      </c>
      <c r="Z39" s="461">
        <v>100</v>
      </c>
      <c r="AA39" s="461">
        <v>100</v>
      </c>
      <c r="AB39" s="461">
        <v>70</v>
      </c>
      <c r="AC39" s="461">
        <v>50</v>
      </c>
      <c r="AD39" s="461">
        <v>80</v>
      </c>
      <c r="AE39" s="461">
        <v>40</v>
      </c>
      <c r="AF39" s="461">
        <v>30</v>
      </c>
      <c r="AG39" s="461">
        <v>40</v>
      </c>
      <c r="AH39" s="462"/>
      <c r="AI39" s="462">
        <f t="shared" si="0"/>
        <v>9</v>
      </c>
      <c r="AJ39" s="462">
        <f t="shared" si="1"/>
        <v>9</v>
      </c>
      <c r="AK39" s="462">
        <f t="shared" si="2"/>
        <v>9</v>
      </c>
      <c r="AL39" s="462">
        <f t="shared" si="33"/>
        <v>3</v>
      </c>
      <c r="AM39" s="462">
        <f t="shared" si="34"/>
        <v>3</v>
      </c>
      <c r="AN39" s="462">
        <f t="shared" si="35"/>
        <v>3</v>
      </c>
      <c r="AO39" s="462">
        <f t="shared" si="36"/>
        <v>3</v>
      </c>
      <c r="AP39" s="462">
        <f t="shared" si="37"/>
        <v>3</v>
      </c>
      <c r="AQ39" s="462">
        <f t="shared" si="38"/>
        <v>3</v>
      </c>
      <c r="AR39" s="462">
        <f t="shared" si="39"/>
        <v>3</v>
      </c>
      <c r="AS39" s="462">
        <f t="shared" si="40"/>
        <v>3</v>
      </c>
      <c r="AT39" s="462">
        <f t="shared" si="41"/>
        <v>3</v>
      </c>
      <c r="AU39" s="506">
        <f t="shared" si="42"/>
        <v>62.407407407407405</v>
      </c>
      <c r="AV39" s="506">
        <f t="shared" si="43"/>
        <v>100</v>
      </c>
      <c r="AW39" s="506">
        <f t="shared" si="6"/>
        <v>100</v>
      </c>
      <c r="AX39" s="506">
        <f t="shared" si="7"/>
        <v>100</v>
      </c>
      <c r="AY39" s="506">
        <f t="shared" si="8"/>
        <v>62.222222222222221</v>
      </c>
      <c r="AZ39" s="506">
        <f t="shared" si="9"/>
        <v>100</v>
      </c>
      <c r="BA39" s="506">
        <f t="shared" si="10"/>
        <v>25</v>
      </c>
      <c r="BB39" s="506">
        <f t="shared" si="11"/>
        <v>100</v>
      </c>
      <c r="BD39" s="462">
        <v>8</v>
      </c>
      <c r="BE39" s="462">
        <v>4</v>
      </c>
      <c r="BF39" s="619">
        <v>0</v>
      </c>
      <c r="BG39" s="462">
        <f t="shared" si="3"/>
        <v>0</v>
      </c>
      <c r="BH39" s="462">
        <f t="shared" si="4"/>
        <v>0.70710678118654757</v>
      </c>
      <c r="BI39" s="462">
        <f t="shared" si="5"/>
        <v>0</v>
      </c>
      <c r="BJ39" s="619">
        <v>0</v>
      </c>
      <c r="BK39" s="462">
        <f t="shared" si="12"/>
        <v>0</v>
      </c>
      <c r="BL39" s="462">
        <f t="shared" si="13"/>
        <v>0.70710678118654757</v>
      </c>
      <c r="BM39" s="462">
        <f t="shared" si="14"/>
        <v>0</v>
      </c>
      <c r="BN39" s="619">
        <v>0</v>
      </c>
      <c r="BO39" s="462">
        <f t="shared" si="15"/>
        <v>0</v>
      </c>
      <c r="BP39" s="462">
        <f t="shared" si="16"/>
        <v>0.70710678118654757</v>
      </c>
      <c r="BQ39" s="462">
        <f t="shared" si="17"/>
        <v>0</v>
      </c>
      <c r="BR39" s="619">
        <v>0</v>
      </c>
      <c r="BS39" s="462">
        <f t="shared" si="18"/>
        <v>0</v>
      </c>
      <c r="BT39" s="462">
        <f t="shared" si="19"/>
        <v>0.70710678118654757</v>
      </c>
      <c r="BU39" s="462">
        <f t="shared" si="20"/>
        <v>0</v>
      </c>
      <c r="BV39" s="619">
        <v>0</v>
      </c>
      <c r="BW39" s="462">
        <f t="shared" si="21"/>
        <v>0</v>
      </c>
      <c r="BX39" s="462">
        <f t="shared" si="22"/>
        <v>0.70710678118654757</v>
      </c>
      <c r="BY39" s="462">
        <f t="shared" si="23"/>
        <v>0</v>
      </c>
      <c r="BZ39" s="619">
        <v>0</v>
      </c>
      <c r="CA39" s="462">
        <f t="shared" si="24"/>
        <v>0</v>
      </c>
      <c r="CB39" s="462">
        <f t="shared" si="25"/>
        <v>0.70710678118654757</v>
      </c>
      <c r="CC39" s="462">
        <f t="shared" si="26"/>
        <v>0</v>
      </c>
      <c r="CD39" s="619">
        <v>0</v>
      </c>
      <c r="CE39" s="462">
        <f t="shared" si="27"/>
        <v>0</v>
      </c>
      <c r="CF39" s="462">
        <f t="shared" si="28"/>
        <v>0.70710678118654757</v>
      </c>
      <c r="CG39" s="462">
        <f t="shared" si="29"/>
        <v>0</v>
      </c>
      <c r="CH39" s="619">
        <v>0</v>
      </c>
      <c r="CI39" s="462">
        <f t="shared" si="30"/>
        <v>0</v>
      </c>
      <c r="CJ39" s="462">
        <f t="shared" si="31"/>
        <v>0.70710678118654757</v>
      </c>
      <c r="CK39" s="462">
        <f t="shared" si="32"/>
        <v>0</v>
      </c>
      <c r="CN39" s="448" t="s">
        <v>618</v>
      </c>
      <c r="CO39" s="434"/>
      <c r="CP39" s="434"/>
      <c r="CQ39" s="434"/>
      <c r="CR39" s="434"/>
      <c r="CS39" s="436"/>
      <c r="CT39" s="448"/>
      <c r="CU39" s="434" t="s">
        <v>739</v>
      </c>
      <c r="CV39" s="434"/>
      <c r="CW39" s="434"/>
      <c r="CX39" s="434"/>
      <c r="CY39" s="434"/>
      <c r="CZ39" s="434"/>
      <c r="DA39" s="436"/>
    </row>
    <row r="40" spans="1:105">
      <c r="A40" s="451">
        <f>'Trial Plans'!AI26</f>
        <v>3</v>
      </c>
      <c r="B40" s="451">
        <f>'Trial Plans'!AJ26</f>
        <v>4</v>
      </c>
      <c r="C40" s="451">
        <f>'Trial Plans'!AK26</f>
        <v>25</v>
      </c>
      <c r="D40" s="451">
        <f>'Trial Plans'!AL26</f>
        <v>25</v>
      </c>
      <c r="E40" s="462"/>
      <c r="F40" s="462"/>
      <c r="G40" s="505">
        <v>0</v>
      </c>
      <c r="H40" s="461">
        <v>0</v>
      </c>
      <c r="I40" s="461">
        <v>0</v>
      </c>
      <c r="J40" s="461">
        <v>0</v>
      </c>
      <c r="K40" s="461">
        <v>0</v>
      </c>
      <c r="L40" s="461">
        <v>0</v>
      </c>
      <c r="M40" s="461">
        <v>30</v>
      </c>
      <c r="N40" s="461">
        <v>15</v>
      </c>
      <c r="O40" s="461">
        <v>0</v>
      </c>
      <c r="P40" s="505">
        <v>0</v>
      </c>
      <c r="Q40" s="461">
        <v>0</v>
      </c>
      <c r="R40" s="461">
        <v>0</v>
      </c>
      <c r="S40" s="461">
        <v>0</v>
      </c>
      <c r="T40" s="461">
        <v>60</v>
      </c>
      <c r="U40" s="461">
        <v>60</v>
      </c>
      <c r="V40" s="461">
        <v>20</v>
      </c>
      <c r="W40" s="461">
        <v>30</v>
      </c>
      <c r="X40" s="461">
        <v>15</v>
      </c>
      <c r="Y40" s="505">
        <v>0</v>
      </c>
      <c r="Z40" s="461">
        <v>0</v>
      </c>
      <c r="AA40" s="461">
        <v>0</v>
      </c>
      <c r="AB40" s="461">
        <v>0</v>
      </c>
      <c r="AC40" s="461">
        <v>10</v>
      </c>
      <c r="AD40" s="461">
        <v>10</v>
      </c>
      <c r="AE40" s="461">
        <v>0</v>
      </c>
      <c r="AF40" s="461">
        <v>5</v>
      </c>
      <c r="AG40" s="461">
        <v>10</v>
      </c>
      <c r="AH40" s="462"/>
      <c r="AI40" s="462">
        <f t="shared" si="0"/>
        <v>2</v>
      </c>
      <c r="AJ40" s="462">
        <f t="shared" si="1"/>
        <v>5</v>
      </c>
      <c r="AK40" s="462">
        <f t="shared" si="2"/>
        <v>4</v>
      </c>
      <c r="AL40" s="462">
        <f t="shared" si="33"/>
        <v>0</v>
      </c>
      <c r="AM40" s="462">
        <f t="shared" si="34"/>
        <v>0</v>
      </c>
      <c r="AN40" s="462">
        <f t="shared" si="35"/>
        <v>2</v>
      </c>
      <c r="AO40" s="462">
        <f t="shared" si="36"/>
        <v>0</v>
      </c>
      <c r="AP40" s="462">
        <f t="shared" si="37"/>
        <v>2</v>
      </c>
      <c r="AQ40" s="462">
        <f t="shared" si="38"/>
        <v>3</v>
      </c>
      <c r="AR40" s="462">
        <f t="shared" si="39"/>
        <v>0</v>
      </c>
      <c r="AS40" s="462">
        <f t="shared" si="40"/>
        <v>2</v>
      </c>
      <c r="AT40" s="462">
        <f t="shared" si="41"/>
        <v>2</v>
      </c>
      <c r="AU40" s="506">
        <f t="shared" si="42"/>
        <v>9.8148148148148149</v>
      </c>
      <c r="AV40" s="506">
        <f t="shared" si="43"/>
        <v>40.74074074074074</v>
      </c>
      <c r="AW40" s="506">
        <f t="shared" si="6"/>
        <v>0</v>
      </c>
      <c r="AX40" s="506">
        <f t="shared" si="7"/>
        <v>0</v>
      </c>
      <c r="AY40" s="506">
        <f t="shared" si="8"/>
        <v>15.555555555555555</v>
      </c>
      <c r="AZ40" s="506">
        <f t="shared" si="9"/>
        <v>44.444444444444443</v>
      </c>
      <c r="BA40" s="506">
        <f t="shared" si="10"/>
        <v>13.888888888888889</v>
      </c>
      <c r="BB40" s="506">
        <f t="shared" si="11"/>
        <v>77.777777777777786</v>
      </c>
      <c r="BD40" s="462">
        <v>9</v>
      </c>
      <c r="BE40" s="462">
        <v>1</v>
      </c>
      <c r="BF40" s="619">
        <v>0</v>
      </c>
      <c r="BG40" s="462">
        <f t="shared" si="3"/>
        <v>0</v>
      </c>
      <c r="BH40" s="462">
        <f t="shared" si="4"/>
        <v>0.70710678118654757</v>
      </c>
      <c r="BI40" s="462">
        <f t="shared" si="5"/>
        <v>0</v>
      </c>
      <c r="BJ40" s="619">
        <v>0</v>
      </c>
      <c r="BK40" s="462">
        <f t="shared" si="12"/>
        <v>0</v>
      </c>
      <c r="BL40" s="462">
        <f t="shared" si="13"/>
        <v>0.70710678118654757</v>
      </c>
      <c r="BM40" s="462">
        <f t="shared" si="14"/>
        <v>0</v>
      </c>
      <c r="BN40" s="619">
        <v>0</v>
      </c>
      <c r="BO40" s="462">
        <f t="shared" si="15"/>
        <v>0</v>
      </c>
      <c r="BP40" s="462">
        <f t="shared" si="16"/>
        <v>0.70710678118654757</v>
      </c>
      <c r="BQ40" s="462">
        <f t="shared" si="17"/>
        <v>0</v>
      </c>
      <c r="BR40" s="619">
        <v>0</v>
      </c>
      <c r="BS40" s="462">
        <f t="shared" si="18"/>
        <v>0</v>
      </c>
      <c r="BT40" s="462">
        <f t="shared" si="19"/>
        <v>0.70710678118654757</v>
      </c>
      <c r="BU40" s="462">
        <f t="shared" si="20"/>
        <v>0</v>
      </c>
      <c r="BV40" s="619">
        <v>0</v>
      </c>
      <c r="BW40" s="462">
        <f t="shared" si="21"/>
        <v>0</v>
      </c>
      <c r="BX40" s="462">
        <f t="shared" si="22"/>
        <v>0.70710678118654757</v>
      </c>
      <c r="BY40" s="462">
        <f t="shared" si="23"/>
        <v>0</v>
      </c>
      <c r="BZ40" s="619">
        <v>0</v>
      </c>
      <c r="CA40" s="462">
        <f t="shared" si="24"/>
        <v>0</v>
      </c>
      <c r="CB40" s="462">
        <f t="shared" si="25"/>
        <v>0.70710678118654757</v>
      </c>
      <c r="CC40" s="462">
        <f t="shared" si="26"/>
        <v>0</v>
      </c>
      <c r="CD40" s="619">
        <v>0</v>
      </c>
      <c r="CE40" s="462">
        <f t="shared" si="27"/>
        <v>0</v>
      </c>
      <c r="CF40" s="462">
        <f t="shared" si="28"/>
        <v>0.70710678118654757</v>
      </c>
      <c r="CG40" s="462">
        <f t="shared" si="29"/>
        <v>0</v>
      </c>
      <c r="CH40" s="619">
        <v>0</v>
      </c>
      <c r="CI40" s="462">
        <f t="shared" si="30"/>
        <v>0</v>
      </c>
      <c r="CJ40" s="462">
        <f t="shared" si="31"/>
        <v>0.70710678118654757</v>
      </c>
      <c r="CK40" s="462">
        <f t="shared" si="32"/>
        <v>0</v>
      </c>
      <c r="CN40" s="448" t="s">
        <v>619</v>
      </c>
      <c r="CO40" s="434"/>
      <c r="CP40" s="434"/>
      <c r="CQ40" s="434"/>
      <c r="CR40" s="434"/>
      <c r="CS40" s="436"/>
      <c r="CT40" s="448"/>
      <c r="CU40" s="434" t="s">
        <v>740</v>
      </c>
      <c r="CV40" s="434"/>
      <c r="CW40" s="434"/>
      <c r="CX40" s="434"/>
      <c r="CY40" s="434"/>
      <c r="CZ40" s="434"/>
      <c r="DA40" s="436"/>
    </row>
    <row r="41" spans="1:105">
      <c r="A41" s="451">
        <f>'Trial Plans'!AI27</f>
        <v>5</v>
      </c>
      <c r="B41" s="451">
        <f>'Trial Plans'!AJ27</f>
        <v>4</v>
      </c>
      <c r="C41" s="451">
        <f>'Trial Plans'!AK27</f>
        <v>26</v>
      </c>
      <c r="D41" s="451">
        <f>'Trial Plans'!AL27</f>
        <v>26</v>
      </c>
      <c r="E41" s="462"/>
      <c r="F41" s="462"/>
      <c r="G41" s="505">
        <v>0</v>
      </c>
      <c r="H41" s="461">
        <v>0</v>
      </c>
      <c r="I41" s="461">
        <v>0</v>
      </c>
      <c r="J41" s="461">
        <v>0</v>
      </c>
      <c r="K41" s="461">
        <v>0</v>
      </c>
      <c r="L41" s="461">
        <v>0</v>
      </c>
      <c r="M41" s="461">
        <v>0</v>
      </c>
      <c r="N41" s="461">
        <v>0</v>
      </c>
      <c r="O41" s="461">
        <v>0</v>
      </c>
      <c r="P41" s="505">
        <v>0</v>
      </c>
      <c r="Q41" s="461">
        <v>0</v>
      </c>
      <c r="R41" s="461">
        <v>0</v>
      </c>
      <c r="S41" s="461">
        <v>0</v>
      </c>
      <c r="T41" s="461">
        <v>0</v>
      </c>
      <c r="U41" s="461">
        <v>0</v>
      </c>
      <c r="V41" s="461">
        <v>10</v>
      </c>
      <c r="W41" s="461">
        <v>25</v>
      </c>
      <c r="X41" s="461">
        <v>5</v>
      </c>
      <c r="Y41" s="505">
        <v>0</v>
      </c>
      <c r="Z41" s="461">
        <v>0</v>
      </c>
      <c r="AA41" s="461">
        <v>0</v>
      </c>
      <c r="AB41" s="461">
        <v>0</v>
      </c>
      <c r="AC41" s="461">
        <v>10</v>
      </c>
      <c r="AD41" s="461">
        <v>30</v>
      </c>
      <c r="AE41" s="461">
        <v>5</v>
      </c>
      <c r="AF41" s="461">
        <v>10</v>
      </c>
      <c r="AG41" s="461">
        <v>5</v>
      </c>
      <c r="AH41" s="462"/>
      <c r="AI41" s="462">
        <f t="shared" si="0"/>
        <v>0</v>
      </c>
      <c r="AJ41" s="462">
        <f t="shared" si="1"/>
        <v>3</v>
      </c>
      <c r="AK41" s="462">
        <f t="shared" si="2"/>
        <v>5</v>
      </c>
      <c r="AL41" s="462">
        <f t="shared" si="33"/>
        <v>0</v>
      </c>
      <c r="AM41" s="462">
        <f t="shared" si="34"/>
        <v>0</v>
      </c>
      <c r="AN41" s="462">
        <f t="shared" si="35"/>
        <v>0</v>
      </c>
      <c r="AO41" s="462">
        <f t="shared" si="36"/>
        <v>0</v>
      </c>
      <c r="AP41" s="462">
        <f t="shared" si="37"/>
        <v>0</v>
      </c>
      <c r="AQ41" s="462">
        <f t="shared" si="38"/>
        <v>3</v>
      </c>
      <c r="AR41" s="462">
        <f t="shared" si="39"/>
        <v>0</v>
      </c>
      <c r="AS41" s="462">
        <f t="shared" si="40"/>
        <v>2</v>
      </c>
      <c r="AT41" s="462">
        <f t="shared" si="41"/>
        <v>3</v>
      </c>
      <c r="AU41" s="506">
        <f t="shared" si="42"/>
        <v>3.7037037037037037</v>
      </c>
      <c r="AV41" s="506">
        <f t="shared" si="43"/>
        <v>29.629629629629626</v>
      </c>
      <c r="AW41" s="506">
        <f t="shared" si="6"/>
        <v>0</v>
      </c>
      <c r="AX41" s="506">
        <f t="shared" si="7"/>
        <v>0</v>
      </c>
      <c r="AY41" s="506">
        <f t="shared" si="8"/>
        <v>4.4444444444444446</v>
      </c>
      <c r="AZ41" s="506">
        <f t="shared" si="9"/>
        <v>22.222222222222221</v>
      </c>
      <c r="BA41" s="506">
        <f t="shared" si="10"/>
        <v>6.666666666666667</v>
      </c>
      <c r="BB41" s="506">
        <f t="shared" si="11"/>
        <v>66.666666666666657</v>
      </c>
      <c r="BD41" s="462">
        <v>9</v>
      </c>
      <c r="BE41" s="462">
        <v>3</v>
      </c>
      <c r="BF41" s="619">
        <v>0</v>
      </c>
      <c r="BG41" s="462">
        <f t="shared" si="3"/>
        <v>0</v>
      </c>
      <c r="BH41" s="462">
        <f t="shared" si="4"/>
        <v>0.70710678118654757</v>
      </c>
      <c r="BI41" s="462">
        <f t="shared" si="5"/>
        <v>0</v>
      </c>
      <c r="BJ41" s="619">
        <v>0</v>
      </c>
      <c r="BK41" s="462">
        <f t="shared" si="12"/>
        <v>0</v>
      </c>
      <c r="BL41" s="462">
        <f t="shared" si="13"/>
        <v>0.70710678118654757</v>
      </c>
      <c r="BM41" s="462">
        <f t="shared" si="14"/>
        <v>0</v>
      </c>
      <c r="BN41" s="619">
        <v>0</v>
      </c>
      <c r="BO41" s="462">
        <f t="shared" si="15"/>
        <v>0</v>
      </c>
      <c r="BP41" s="462">
        <f t="shared" si="16"/>
        <v>0.70710678118654757</v>
      </c>
      <c r="BQ41" s="462">
        <f t="shared" si="17"/>
        <v>0</v>
      </c>
      <c r="BR41" s="619">
        <v>0</v>
      </c>
      <c r="BS41" s="462">
        <f t="shared" si="18"/>
        <v>0</v>
      </c>
      <c r="BT41" s="462">
        <f t="shared" si="19"/>
        <v>0.70710678118654757</v>
      </c>
      <c r="BU41" s="462">
        <f t="shared" si="20"/>
        <v>0</v>
      </c>
      <c r="BV41" s="619">
        <v>0</v>
      </c>
      <c r="BW41" s="462">
        <f t="shared" si="21"/>
        <v>0</v>
      </c>
      <c r="BX41" s="462">
        <f t="shared" si="22"/>
        <v>0.70710678118654757</v>
      </c>
      <c r="BY41" s="462">
        <f t="shared" si="23"/>
        <v>0</v>
      </c>
      <c r="BZ41" s="619">
        <v>0</v>
      </c>
      <c r="CA41" s="462">
        <f t="shared" si="24"/>
        <v>0</v>
      </c>
      <c r="CB41" s="462">
        <f t="shared" si="25"/>
        <v>0.70710678118654757</v>
      </c>
      <c r="CC41" s="462">
        <f t="shared" si="26"/>
        <v>0</v>
      </c>
      <c r="CD41" s="619">
        <v>0</v>
      </c>
      <c r="CE41" s="462">
        <f t="shared" si="27"/>
        <v>0</v>
      </c>
      <c r="CF41" s="462">
        <f t="shared" si="28"/>
        <v>0.70710678118654757</v>
      </c>
      <c r="CG41" s="462">
        <f t="shared" si="29"/>
        <v>0</v>
      </c>
      <c r="CH41" s="619">
        <v>0</v>
      </c>
      <c r="CI41" s="462">
        <f t="shared" si="30"/>
        <v>0</v>
      </c>
      <c r="CJ41" s="462">
        <f t="shared" si="31"/>
        <v>0.70710678118654757</v>
      </c>
      <c r="CK41" s="462">
        <f t="shared" si="32"/>
        <v>0</v>
      </c>
      <c r="CN41" s="448" t="s">
        <v>620</v>
      </c>
      <c r="CO41" s="434"/>
      <c r="CP41" s="434"/>
      <c r="CQ41" s="434"/>
      <c r="CR41" s="434"/>
      <c r="CS41" s="436"/>
      <c r="CT41" s="448"/>
      <c r="CU41" s="434" t="s">
        <v>443</v>
      </c>
      <c r="CV41" s="434"/>
      <c r="CW41" s="434"/>
      <c r="CX41" s="434"/>
      <c r="CY41" s="434"/>
      <c r="CZ41" s="434"/>
      <c r="DA41" s="436"/>
    </row>
    <row r="42" spans="1:105">
      <c r="A42" s="451">
        <f>'Trial Plans'!AI28</f>
        <v>7</v>
      </c>
      <c r="B42" s="451">
        <f>'Trial Plans'!AJ28</f>
        <v>4</v>
      </c>
      <c r="C42" s="451">
        <f>'Trial Plans'!AK28</f>
        <v>27</v>
      </c>
      <c r="D42" s="451">
        <f>'Trial Plans'!AL28</f>
        <v>27</v>
      </c>
      <c r="E42" s="462"/>
      <c r="F42" s="462"/>
      <c r="G42" s="505">
        <v>80</v>
      </c>
      <c r="H42" s="461">
        <v>80</v>
      </c>
      <c r="I42" s="461">
        <v>100</v>
      </c>
      <c r="J42" s="461">
        <v>40</v>
      </c>
      <c r="K42" s="461">
        <v>40</v>
      </c>
      <c r="L42" s="461">
        <v>30</v>
      </c>
      <c r="M42" s="461">
        <v>50</v>
      </c>
      <c r="N42" s="461">
        <v>40</v>
      </c>
      <c r="O42" s="461">
        <v>5</v>
      </c>
      <c r="P42" s="505">
        <v>100</v>
      </c>
      <c r="Q42" s="461">
        <v>100</v>
      </c>
      <c r="R42" s="461">
        <v>100</v>
      </c>
      <c r="S42" s="461">
        <v>70</v>
      </c>
      <c r="T42" s="461">
        <v>100</v>
      </c>
      <c r="U42" s="461">
        <v>80</v>
      </c>
      <c r="V42" s="461">
        <v>0</v>
      </c>
      <c r="W42" s="461">
        <v>0</v>
      </c>
      <c r="X42" s="461">
        <v>0</v>
      </c>
      <c r="Y42" s="505">
        <v>100</v>
      </c>
      <c r="Z42" s="461">
        <v>100</v>
      </c>
      <c r="AA42" s="461">
        <v>100</v>
      </c>
      <c r="AB42" s="461">
        <v>90</v>
      </c>
      <c r="AC42" s="461">
        <v>90</v>
      </c>
      <c r="AD42" s="461">
        <v>100</v>
      </c>
      <c r="AE42" s="461">
        <v>60</v>
      </c>
      <c r="AF42" s="461">
        <v>50</v>
      </c>
      <c r="AG42" s="461">
        <v>70</v>
      </c>
      <c r="AH42" s="462"/>
      <c r="AI42" s="462">
        <f t="shared" si="0"/>
        <v>9</v>
      </c>
      <c r="AJ42" s="462">
        <f t="shared" si="1"/>
        <v>6</v>
      </c>
      <c r="AK42" s="462">
        <f t="shared" si="2"/>
        <v>9</v>
      </c>
      <c r="AL42" s="462">
        <f t="shared" si="33"/>
        <v>3</v>
      </c>
      <c r="AM42" s="462">
        <f t="shared" si="34"/>
        <v>3</v>
      </c>
      <c r="AN42" s="462">
        <f t="shared" si="35"/>
        <v>3</v>
      </c>
      <c r="AO42" s="462">
        <f t="shared" si="36"/>
        <v>3</v>
      </c>
      <c r="AP42" s="462">
        <f t="shared" si="37"/>
        <v>3</v>
      </c>
      <c r="AQ42" s="462">
        <f t="shared" si="38"/>
        <v>0</v>
      </c>
      <c r="AR42" s="462">
        <f t="shared" si="39"/>
        <v>3</v>
      </c>
      <c r="AS42" s="462">
        <f t="shared" si="40"/>
        <v>3</v>
      </c>
      <c r="AT42" s="462">
        <f t="shared" si="41"/>
        <v>3</v>
      </c>
      <c r="AU42" s="506">
        <f t="shared" si="42"/>
        <v>65.740740740740748</v>
      </c>
      <c r="AV42" s="506">
        <f t="shared" si="43"/>
        <v>88.888888888888886</v>
      </c>
      <c r="AW42" s="506">
        <f t="shared" si="6"/>
        <v>95.555555555555557</v>
      </c>
      <c r="AX42" s="506">
        <f t="shared" si="7"/>
        <v>100</v>
      </c>
      <c r="AY42" s="506">
        <f t="shared" si="8"/>
        <v>71.111111111111114</v>
      </c>
      <c r="AZ42" s="506">
        <f t="shared" si="9"/>
        <v>100</v>
      </c>
      <c r="BA42" s="506">
        <f t="shared" si="10"/>
        <v>30.555555555555557</v>
      </c>
      <c r="BB42" s="506">
        <f t="shared" si="11"/>
        <v>66.666666666666657</v>
      </c>
      <c r="BD42" s="462">
        <v>9</v>
      </c>
      <c r="BE42" s="462">
        <v>4</v>
      </c>
      <c r="BF42" s="619">
        <v>0</v>
      </c>
      <c r="BG42" s="462">
        <f t="shared" si="3"/>
        <v>0</v>
      </c>
      <c r="BH42" s="462">
        <f t="shared" si="4"/>
        <v>0.70710678118654757</v>
      </c>
      <c r="BI42" s="462">
        <f t="shared" si="5"/>
        <v>0</v>
      </c>
      <c r="BJ42" s="619">
        <v>0</v>
      </c>
      <c r="BK42" s="462">
        <f t="shared" si="12"/>
        <v>0</v>
      </c>
      <c r="BL42" s="462">
        <f t="shared" si="13"/>
        <v>0.70710678118654757</v>
      </c>
      <c r="BM42" s="462">
        <f t="shared" si="14"/>
        <v>0</v>
      </c>
      <c r="BN42" s="619">
        <v>0</v>
      </c>
      <c r="BO42" s="462">
        <f t="shared" si="15"/>
        <v>0</v>
      </c>
      <c r="BP42" s="462">
        <f t="shared" si="16"/>
        <v>0.70710678118654757</v>
      </c>
      <c r="BQ42" s="462">
        <f t="shared" si="17"/>
        <v>0</v>
      </c>
      <c r="BR42" s="619">
        <v>0</v>
      </c>
      <c r="BS42" s="462">
        <f t="shared" si="18"/>
        <v>0</v>
      </c>
      <c r="BT42" s="462">
        <f t="shared" si="19"/>
        <v>0.70710678118654757</v>
      </c>
      <c r="BU42" s="462">
        <f t="shared" si="20"/>
        <v>0</v>
      </c>
      <c r="BV42" s="619">
        <v>0</v>
      </c>
      <c r="BW42" s="462">
        <f t="shared" si="21"/>
        <v>0</v>
      </c>
      <c r="BX42" s="462">
        <f t="shared" si="22"/>
        <v>0.70710678118654757</v>
      </c>
      <c r="BY42" s="462">
        <f t="shared" si="23"/>
        <v>0</v>
      </c>
      <c r="BZ42" s="619">
        <v>0</v>
      </c>
      <c r="CA42" s="462">
        <f t="shared" si="24"/>
        <v>0</v>
      </c>
      <c r="CB42" s="462">
        <f t="shared" si="25"/>
        <v>0.70710678118654757</v>
      </c>
      <c r="CC42" s="462">
        <f t="shared" si="26"/>
        <v>0</v>
      </c>
      <c r="CD42" s="619">
        <v>0</v>
      </c>
      <c r="CE42" s="462">
        <f t="shared" si="27"/>
        <v>0</v>
      </c>
      <c r="CF42" s="462">
        <f t="shared" si="28"/>
        <v>0.70710678118654757</v>
      </c>
      <c r="CG42" s="462">
        <f t="shared" si="29"/>
        <v>0</v>
      </c>
      <c r="CH42" s="619">
        <v>0</v>
      </c>
      <c r="CI42" s="462">
        <f t="shared" si="30"/>
        <v>0</v>
      </c>
      <c r="CJ42" s="462">
        <f t="shared" si="31"/>
        <v>0.70710678118654757</v>
      </c>
      <c r="CK42" s="462">
        <f t="shared" si="32"/>
        <v>0</v>
      </c>
      <c r="CN42" s="448" t="s">
        <v>621</v>
      </c>
      <c r="CO42" s="434"/>
      <c r="CP42" s="434"/>
      <c r="CQ42" s="434"/>
      <c r="CR42" s="434"/>
      <c r="CS42" s="436"/>
      <c r="CT42" s="448"/>
      <c r="CU42" s="434" t="s">
        <v>444</v>
      </c>
      <c r="CV42" s="434"/>
      <c r="CW42" s="434"/>
      <c r="CX42" s="434"/>
      <c r="CY42" s="434"/>
      <c r="CZ42" s="434"/>
      <c r="DA42" s="436"/>
    </row>
    <row r="43" spans="1:105">
      <c r="A43" s="451">
        <f>'Trial Plans'!AI29</f>
        <v>8</v>
      </c>
      <c r="B43" s="451">
        <f>'Trial Plans'!AJ29</f>
        <v>4</v>
      </c>
      <c r="C43" s="451">
        <f>'Trial Plans'!AK29</f>
        <v>28</v>
      </c>
      <c r="D43" s="451">
        <f>'Trial Plans'!AL29</f>
        <v>28</v>
      </c>
      <c r="E43" s="462"/>
      <c r="F43" s="462"/>
      <c r="G43" s="505">
        <v>0</v>
      </c>
      <c r="H43" s="461">
        <v>0</v>
      </c>
      <c r="I43" s="461">
        <v>0</v>
      </c>
      <c r="J43" s="461">
        <v>0</v>
      </c>
      <c r="K43" s="461">
        <v>0</v>
      </c>
      <c r="L43" s="461">
        <v>0</v>
      </c>
      <c r="M43" s="461">
        <v>0</v>
      </c>
      <c r="N43" s="461">
        <v>0</v>
      </c>
      <c r="O43" s="461">
        <v>0</v>
      </c>
      <c r="P43" s="505">
        <v>0</v>
      </c>
      <c r="Q43" s="461">
        <v>0</v>
      </c>
      <c r="R43" s="461">
        <v>0</v>
      </c>
      <c r="S43" s="461">
        <v>0</v>
      </c>
      <c r="T43" s="461">
        <v>0</v>
      </c>
      <c r="U43" s="461">
        <v>0</v>
      </c>
      <c r="V43" s="461">
        <v>0</v>
      </c>
      <c r="W43" s="461">
        <v>0</v>
      </c>
      <c r="X43" s="461">
        <v>0</v>
      </c>
      <c r="Y43" s="505">
        <v>0</v>
      </c>
      <c r="Z43" s="461">
        <v>0</v>
      </c>
      <c r="AA43" s="461">
        <v>0</v>
      </c>
      <c r="AB43" s="461">
        <v>0</v>
      </c>
      <c r="AC43" s="461">
        <v>0</v>
      </c>
      <c r="AD43" s="461">
        <v>0</v>
      </c>
      <c r="AE43" s="461">
        <v>0</v>
      </c>
      <c r="AF43" s="461">
        <v>0</v>
      </c>
      <c r="AG43" s="461">
        <v>0</v>
      </c>
      <c r="AH43" s="462"/>
      <c r="AI43" s="462">
        <f t="shared" si="0"/>
        <v>0</v>
      </c>
      <c r="AJ43" s="462">
        <f t="shared" si="1"/>
        <v>0</v>
      </c>
      <c r="AK43" s="462">
        <f t="shared" si="2"/>
        <v>0</v>
      </c>
      <c r="AL43" s="462">
        <f t="shared" si="33"/>
        <v>0</v>
      </c>
      <c r="AM43" s="462">
        <f t="shared" si="34"/>
        <v>0</v>
      </c>
      <c r="AN43" s="462">
        <f t="shared" si="35"/>
        <v>0</v>
      </c>
      <c r="AO43" s="462">
        <f t="shared" si="36"/>
        <v>0</v>
      </c>
      <c r="AP43" s="462">
        <f t="shared" si="37"/>
        <v>0</v>
      </c>
      <c r="AQ43" s="462">
        <f t="shared" si="38"/>
        <v>0</v>
      </c>
      <c r="AR43" s="462">
        <f t="shared" si="39"/>
        <v>0</v>
      </c>
      <c r="AS43" s="462">
        <f t="shared" si="40"/>
        <v>0</v>
      </c>
      <c r="AT43" s="462">
        <f t="shared" si="41"/>
        <v>0</v>
      </c>
      <c r="AU43" s="506">
        <f t="shared" si="42"/>
        <v>0</v>
      </c>
      <c r="AV43" s="506">
        <f t="shared" si="43"/>
        <v>0</v>
      </c>
      <c r="AW43" s="506">
        <f t="shared" si="6"/>
        <v>0</v>
      </c>
      <c r="AX43" s="506">
        <f t="shared" si="7"/>
        <v>0</v>
      </c>
      <c r="AY43" s="506">
        <f t="shared" si="8"/>
        <v>0</v>
      </c>
      <c r="AZ43" s="506">
        <f t="shared" si="9"/>
        <v>0</v>
      </c>
      <c r="BA43" s="506">
        <f t="shared" si="10"/>
        <v>0</v>
      </c>
      <c r="BB43" s="506">
        <f t="shared" si="11"/>
        <v>0</v>
      </c>
      <c r="BD43" s="462">
        <v>10</v>
      </c>
      <c r="BE43" s="462">
        <v>1</v>
      </c>
      <c r="BF43" s="619">
        <v>0</v>
      </c>
      <c r="BG43" s="462">
        <f t="shared" si="3"/>
        <v>0</v>
      </c>
      <c r="BH43" s="462">
        <f t="shared" si="4"/>
        <v>0.70710678118654757</v>
      </c>
      <c r="BI43" s="462">
        <f t="shared" si="5"/>
        <v>0</v>
      </c>
      <c r="BJ43" s="619">
        <v>0</v>
      </c>
      <c r="BK43" s="462">
        <f t="shared" si="12"/>
        <v>0</v>
      </c>
      <c r="BL43" s="462">
        <f t="shared" si="13"/>
        <v>0.70710678118654757</v>
      </c>
      <c r="BM43" s="462">
        <f t="shared" si="14"/>
        <v>0</v>
      </c>
      <c r="BN43" s="619">
        <v>0</v>
      </c>
      <c r="BO43" s="462">
        <f t="shared" si="15"/>
        <v>0</v>
      </c>
      <c r="BP43" s="462">
        <f t="shared" si="16"/>
        <v>0.70710678118654757</v>
      </c>
      <c r="BQ43" s="462">
        <f t="shared" si="17"/>
        <v>0</v>
      </c>
      <c r="BR43" s="619">
        <v>0</v>
      </c>
      <c r="BS43" s="462">
        <f t="shared" si="18"/>
        <v>0</v>
      </c>
      <c r="BT43" s="462">
        <f t="shared" si="19"/>
        <v>0.70710678118654757</v>
      </c>
      <c r="BU43" s="462">
        <f t="shared" si="20"/>
        <v>0</v>
      </c>
      <c r="BV43" s="619">
        <v>0</v>
      </c>
      <c r="BW43" s="462">
        <f t="shared" si="21"/>
        <v>0</v>
      </c>
      <c r="BX43" s="462">
        <f t="shared" si="22"/>
        <v>0.70710678118654757</v>
      </c>
      <c r="BY43" s="462">
        <f t="shared" si="23"/>
        <v>0</v>
      </c>
      <c r="BZ43" s="619">
        <v>0</v>
      </c>
      <c r="CA43" s="462">
        <f t="shared" si="24"/>
        <v>0</v>
      </c>
      <c r="CB43" s="462">
        <f t="shared" si="25"/>
        <v>0.70710678118654757</v>
      </c>
      <c r="CC43" s="462">
        <f t="shared" si="26"/>
        <v>0</v>
      </c>
      <c r="CD43" s="619">
        <v>0</v>
      </c>
      <c r="CE43" s="462">
        <f t="shared" si="27"/>
        <v>0</v>
      </c>
      <c r="CF43" s="462">
        <f t="shared" si="28"/>
        <v>0.70710678118654757</v>
      </c>
      <c r="CG43" s="462">
        <f t="shared" si="29"/>
        <v>0</v>
      </c>
      <c r="CH43" s="619">
        <v>0</v>
      </c>
      <c r="CI43" s="462">
        <f t="shared" si="30"/>
        <v>0</v>
      </c>
      <c r="CJ43" s="462">
        <f t="shared" si="31"/>
        <v>0.70710678118654757</v>
      </c>
      <c r="CK43" s="462">
        <f t="shared" si="32"/>
        <v>0</v>
      </c>
      <c r="CN43" s="448" t="s">
        <v>622</v>
      </c>
      <c r="CO43" s="434"/>
      <c r="CP43" s="434"/>
      <c r="CQ43" s="434"/>
      <c r="CR43" s="434"/>
      <c r="CS43" s="436"/>
      <c r="CT43" s="448"/>
      <c r="CU43" s="434"/>
      <c r="CV43" s="434"/>
      <c r="CW43" s="434"/>
      <c r="CX43" s="434"/>
      <c r="CY43" s="434"/>
      <c r="CZ43" s="434"/>
      <c r="DA43" s="436"/>
    </row>
    <row r="44" spans="1:105">
      <c r="A44" s="451">
        <f>'Trial Plans'!AI30</f>
        <v>11</v>
      </c>
      <c r="B44" s="451">
        <f>'Trial Plans'!AJ30</f>
        <v>4</v>
      </c>
      <c r="C44" s="451">
        <f>'Trial Plans'!AK30</f>
        <v>29</v>
      </c>
      <c r="D44" s="451">
        <f>'Trial Plans'!AL30</f>
        <v>29</v>
      </c>
      <c r="E44" s="462"/>
      <c r="F44" s="462"/>
      <c r="G44" s="505">
        <v>0</v>
      </c>
      <c r="H44" s="461">
        <v>0</v>
      </c>
      <c r="I44" s="461">
        <v>0</v>
      </c>
      <c r="J44" s="461">
        <v>0</v>
      </c>
      <c r="K44" s="461">
        <v>0</v>
      </c>
      <c r="L44" s="461">
        <v>0</v>
      </c>
      <c r="M44" s="461">
        <v>0</v>
      </c>
      <c r="N44" s="461">
        <v>0</v>
      </c>
      <c r="O44" s="461">
        <v>0</v>
      </c>
      <c r="P44" s="505">
        <v>0</v>
      </c>
      <c r="Q44" s="461">
        <v>0</v>
      </c>
      <c r="R44" s="461">
        <v>0</v>
      </c>
      <c r="S44" s="461">
        <v>0</v>
      </c>
      <c r="T44" s="461">
        <v>0</v>
      </c>
      <c r="U44" s="461">
        <v>0</v>
      </c>
      <c r="V44" s="461">
        <v>0</v>
      </c>
      <c r="W44" s="461">
        <v>0</v>
      </c>
      <c r="X44" s="461">
        <v>0</v>
      </c>
      <c r="Y44" s="505">
        <v>0</v>
      </c>
      <c r="Z44" s="461">
        <v>0</v>
      </c>
      <c r="AA44" s="461">
        <v>0</v>
      </c>
      <c r="AB44" s="461">
        <v>0</v>
      </c>
      <c r="AC44" s="461">
        <v>0</v>
      </c>
      <c r="AD44" s="461">
        <v>0</v>
      </c>
      <c r="AE44" s="461">
        <v>0</v>
      </c>
      <c r="AF44" s="461">
        <v>0</v>
      </c>
      <c r="AG44" s="461">
        <v>0</v>
      </c>
      <c r="AH44" s="462"/>
      <c r="AI44" s="462">
        <f t="shared" si="0"/>
        <v>0</v>
      </c>
      <c r="AJ44" s="462">
        <f t="shared" si="1"/>
        <v>0</v>
      </c>
      <c r="AK44" s="462">
        <f t="shared" si="2"/>
        <v>0</v>
      </c>
      <c r="AL44" s="462">
        <f t="shared" si="33"/>
        <v>0</v>
      </c>
      <c r="AM44" s="462">
        <f t="shared" si="34"/>
        <v>0</v>
      </c>
      <c r="AN44" s="462">
        <f t="shared" si="35"/>
        <v>0</v>
      </c>
      <c r="AO44" s="462">
        <f t="shared" si="36"/>
        <v>0</v>
      </c>
      <c r="AP44" s="462">
        <f t="shared" si="37"/>
        <v>0</v>
      </c>
      <c r="AQ44" s="462">
        <f t="shared" si="38"/>
        <v>0</v>
      </c>
      <c r="AR44" s="462">
        <f t="shared" si="39"/>
        <v>0</v>
      </c>
      <c r="AS44" s="462">
        <f t="shared" si="40"/>
        <v>0</v>
      </c>
      <c r="AT44" s="462">
        <f t="shared" si="41"/>
        <v>0</v>
      </c>
      <c r="AU44" s="506">
        <f t="shared" si="42"/>
        <v>0</v>
      </c>
      <c r="AV44" s="506">
        <f t="shared" si="43"/>
        <v>0</v>
      </c>
      <c r="AW44" s="506">
        <f t="shared" si="6"/>
        <v>0</v>
      </c>
      <c r="AX44" s="506">
        <f t="shared" si="7"/>
        <v>0</v>
      </c>
      <c r="AY44" s="506">
        <f t="shared" si="8"/>
        <v>0</v>
      </c>
      <c r="AZ44" s="506">
        <f t="shared" si="9"/>
        <v>0</v>
      </c>
      <c r="BA44" s="506">
        <f t="shared" si="10"/>
        <v>0</v>
      </c>
      <c r="BB44" s="506">
        <f t="shared" si="11"/>
        <v>0</v>
      </c>
      <c r="BD44" s="462">
        <v>10</v>
      </c>
      <c r="BE44" s="462">
        <v>3</v>
      </c>
      <c r="BF44" s="619">
        <v>27.962962962962962</v>
      </c>
      <c r="BG44" s="462">
        <f t="shared" si="3"/>
        <v>1.4618429889008606</v>
      </c>
      <c r="BH44" s="462">
        <f t="shared" si="4"/>
        <v>5.3350691619662216</v>
      </c>
      <c r="BI44" s="462">
        <f t="shared" si="5"/>
        <v>0.55718630308207706</v>
      </c>
      <c r="BJ44" s="619">
        <v>74.074074074074076</v>
      </c>
      <c r="BK44" s="462">
        <f t="shared" si="12"/>
        <v>1.8754899845340214</v>
      </c>
      <c r="BL44" s="462">
        <f t="shared" si="13"/>
        <v>8.6356281806290198</v>
      </c>
      <c r="BM44" s="462">
        <f t="shared" si="14"/>
        <v>1.0365702822269824</v>
      </c>
      <c r="BN44" s="619">
        <v>39.444444444444443</v>
      </c>
      <c r="BO44" s="462">
        <f t="shared" si="15"/>
        <v>1.6068588742097312</v>
      </c>
      <c r="BP44" s="462">
        <f t="shared" si="16"/>
        <v>6.3201617419528464</v>
      </c>
      <c r="BQ44" s="462">
        <f t="shared" si="17"/>
        <v>0.67904238781504023</v>
      </c>
      <c r="BR44" s="619">
        <v>100</v>
      </c>
      <c r="BS44" s="462">
        <f t="shared" si="18"/>
        <v>2.0043213737826426</v>
      </c>
      <c r="BT44" s="462">
        <f t="shared" si="19"/>
        <v>10.024968827881711</v>
      </c>
      <c r="BU44" s="462">
        <f t="shared" si="20"/>
        <v>1.5707963267948966</v>
      </c>
      <c r="BV44" s="619">
        <v>31.111111111111111</v>
      </c>
      <c r="BW44" s="462">
        <f t="shared" si="21"/>
        <v>1.506655333317223</v>
      </c>
      <c r="BX44" s="462">
        <f t="shared" si="22"/>
        <v>5.6223759311443331</v>
      </c>
      <c r="BY44" s="462">
        <f t="shared" si="23"/>
        <v>0.59170064286932178</v>
      </c>
      <c r="BZ44" s="619">
        <v>66.666666666666657</v>
      </c>
      <c r="CA44" s="462">
        <f t="shared" si="24"/>
        <v>1.8303747831935504</v>
      </c>
      <c r="CB44" s="462">
        <f t="shared" si="25"/>
        <v>8.1955272354294966</v>
      </c>
      <c r="CC44" s="462">
        <f t="shared" si="26"/>
        <v>0.95531661812450919</v>
      </c>
      <c r="CD44" s="619">
        <v>13.333333333333334</v>
      </c>
      <c r="CE44" s="462">
        <f t="shared" si="27"/>
        <v>1.156347200859924</v>
      </c>
      <c r="CF44" s="462">
        <f t="shared" si="28"/>
        <v>3.7193189340702331</v>
      </c>
      <c r="CG44" s="462">
        <f t="shared" si="29"/>
        <v>0.37379217483451038</v>
      </c>
      <c r="CH44" s="619">
        <v>55.555555555555557</v>
      </c>
      <c r="CI44" s="462">
        <f t="shared" si="30"/>
        <v>1.752475272897434</v>
      </c>
      <c r="CJ44" s="462">
        <f t="shared" si="31"/>
        <v>7.4870258150720677</v>
      </c>
      <c r="CK44" s="462">
        <f t="shared" si="32"/>
        <v>0.84106867056793033</v>
      </c>
      <c r="CN44" s="448" t="s">
        <v>623</v>
      </c>
      <c r="CO44" s="434"/>
      <c r="CP44" s="434"/>
      <c r="CQ44" s="434"/>
      <c r="CR44" s="434"/>
      <c r="CS44" s="436"/>
      <c r="CT44" s="448"/>
      <c r="CU44" s="434"/>
      <c r="CV44" s="434"/>
      <c r="CW44" s="434"/>
      <c r="CX44" s="434"/>
      <c r="CY44" s="434"/>
      <c r="CZ44" s="434"/>
      <c r="DA44" s="436"/>
    </row>
    <row r="45" spans="1:105">
      <c r="A45" s="451">
        <f>'Trial Plans'!AI31</f>
        <v>10</v>
      </c>
      <c r="B45" s="451">
        <f>'Trial Plans'!AJ31</f>
        <v>4</v>
      </c>
      <c r="C45" s="451">
        <f>'Trial Plans'!AK31</f>
        <v>30</v>
      </c>
      <c r="D45" s="451">
        <f>'Trial Plans'!AL31</f>
        <v>30</v>
      </c>
      <c r="E45" s="462"/>
      <c r="F45" s="462"/>
      <c r="G45" s="505">
        <v>0</v>
      </c>
      <c r="H45" s="461">
        <v>5</v>
      </c>
      <c r="I45" s="461">
        <v>10</v>
      </c>
      <c r="J45" s="461">
        <v>10</v>
      </c>
      <c r="K45" s="461">
        <v>20</v>
      </c>
      <c r="L45" s="461">
        <v>5</v>
      </c>
      <c r="M45" s="461">
        <v>1</v>
      </c>
      <c r="N45" s="461">
        <v>0</v>
      </c>
      <c r="O45" s="461">
        <v>0</v>
      </c>
      <c r="P45" s="505">
        <v>10</v>
      </c>
      <c r="Q45" s="461">
        <v>5</v>
      </c>
      <c r="R45" s="461">
        <v>10</v>
      </c>
      <c r="S45" s="461">
        <v>0</v>
      </c>
      <c r="T45" s="461">
        <v>0</v>
      </c>
      <c r="U45" s="461">
        <v>0</v>
      </c>
      <c r="V45" s="461">
        <v>5</v>
      </c>
      <c r="W45" s="461">
        <v>0</v>
      </c>
      <c r="X45" s="461">
        <v>0</v>
      </c>
      <c r="Y45" s="505">
        <v>20</v>
      </c>
      <c r="Z45" s="461">
        <v>20</v>
      </c>
      <c r="AA45" s="461">
        <v>30</v>
      </c>
      <c r="AB45" s="461">
        <v>40</v>
      </c>
      <c r="AC45" s="461">
        <v>50</v>
      </c>
      <c r="AD45" s="461">
        <v>10</v>
      </c>
      <c r="AE45" s="461">
        <v>25</v>
      </c>
      <c r="AF45" s="461">
        <v>10</v>
      </c>
      <c r="AG45" s="461">
        <v>5</v>
      </c>
      <c r="AH45" s="462"/>
      <c r="AI45" s="462">
        <f t="shared" si="0"/>
        <v>6</v>
      </c>
      <c r="AJ45" s="462">
        <f t="shared" si="1"/>
        <v>4</v>
      </c>
      <c r="AK45" s="462">
        <f t="shared" si="2"/>
        <v>9</v>
      </c>
      <c r="AL45" s="462">
        <f t="shared" si="33"/>
        <v>2</v>
      </c>
      <c r="AM45" s="462">
        <f t="shared" si="34"/>
        <v>3</v>
      </c>
      <c r="AN45" s="462">
        <f t="shared" si="35"/>
        <v>1</v>
      </c>
      <c r="AO45" s="462">
        <f t="shared" si="36"/>
        <v>3</v>
      </c>
      <c r="AP45" s="462">
        <f t="shared" si="37"/>
        <v>0</v>
      </c>
      <c r="AQ45" s="462">
        <f t="shared" si="38"/>
        <v>1</v>
      </c>
      <c r="AR45" s="462">
        <f t="shared" si="39"/>
        <v>3</v>
      </c>
      <c r="AS45" s="462">
        <f t="shared" si="40"/>
        <v>3</v>
      </c>
      <c r="AT45" s="462">
        <f t="shared" si="41"/>
        <v>3</v>
      </c>
      <c r="AU45" s="506">
        <f t="shared" si="42"/>
        <v>10.777777777777779</v>
      </c>
      <c r="AV45" s="506">
        <f t="shared" si="43"/>
        <v>70.370370370370367</v>
      </c>
      <c r="AW45" s="506">
        <f t="shared" si="6"/>
        <v>12.222222222222221</v>
      </c>
      <c r="AX45" s="506">
        <f t="shared" si="7"/>
        <v>88.888888888888886</v>
      </c>
      <c r="AY45" s="506">
        <f t="shared" si="8"/>
        <v>15</v>
      </c>
      <c r="AZ45" s="506">
        <f t="shared" si="9"/>
        <v>66.666666666666657</v>
      </c>
      <c r="BA45" s="506">
        <f t="shared" si="10"/>
        <v>5.1111111111111107</v>
      </c>
      <c r="BB45" s="506">
        <f t="shared" si="11"/>
        <v>55.555555555555557</v>
      </c>
      <c r="BD45" s="462">
        <v>10</v>
      </c>
      <c r="BE45" s="462">
        <v>4</v>
      </c>
      <c r="BF45" s="619">
        <v>10.777777777777779</v>
      </c>
      <c r="BG45" s="462">
        <f t="shared" si="3"/>
        <v>1.0710633558254454</v>
      </c>
      <c r="BH45" s="462">
        <f t="shared" si="4"/>
        <v>3.3582402799349809</v>
      </c>
      <c r="BI45" s="462">
        <f t="shared" si="5"/>
        <v>0.33449823880265334</v>
      </c>
      <c r="BJ45" s="619">
        <v>70.370370370370367</v>
      </c>
      <c r="BK45" s="462">
        <f t="shared" si="12"/>
        <v>1.8535179504964656</v>
      </c>
      <c r="BL45" s="462">
        <f t="shared" si="13"/>
        <v>8.4184541556256249</v>
      </c>
      <c r="BM45" s="462">
        <f t="shared" si="14"/>
        <v>0.99520485518237034</v>
      </c>
      <c r="BN45" s="619">
        <v>12.222222222222221</v>
      </c>
      <c r="BO45" s="462">
        <f t="shared" si="15"/>
        <v>1.1213044519532058</v>
      </c>
      <c r="BP45" s="462">
        <f t="shared" si="16"/>
        <v>3.5668224265054493</v>
      </c>
      <c r="BQ45" s="462">
        <f t="shared" si="17"/>
        <v>0.35714727731612339</v>
      </c>
      <c r="BR45" s="619">
        <v>88.888888888888886</v>
      </c>
      <c r="BS45" s="462">
        <f t="shared" si="18"/>
        <v>1.9537060121729475</v>
      </c>
      <c r="BT45" s="462">
        <f t="shared" si="19"/>
        <v>9.4545697357885565</v>
      </c>
      <c r="BU45" s="462">
        <f t="shared" si="20"/>
        <v>1.2309594173407747</v>
      </c>
      <c r="BV45" s="619">
        <v>15</v>
      </c>
      <c r="BW45" s="462">
        <f t="shared" si="21"/>
        <v>1.2041199826559248</v>
      </c>
      <c r="BX45" s="462">
        <f t="shared" si="22"/>
        <v>3.9370039370059056</v>
      </c>
      <c r="BY45" s="462">
        <f t="shared" si="23"/>
        <v>0.3976994150920718</v>
      </c>
      <c r="BZ45" s="619">
        <v>66.666666666666657</v>
      </c>
      <c r="CA45" s="462">
        <f t="shared" si="24"/>
        <v>1.8303747831935504</v>
      </c>
      <c r="CB45" s="462">
        <f t="shared" si="25"/>
        <v>8.1955272354294966</v>
      </c>
      <c r="CC45" s="462">
        <f t="shared" si="26"/>
        <v>0.95531661812450919</v>
      </c>
      <c r="CD45" s="619">
        <v>5.1111111111111107</v>
      </c>
      <c r="CE45" s="462">
        <f t="shared" si="27"/>
        <v>0.7861201800549189</v>
      </c>
      <c r="CF45" s="462">
        <f t="shared" si="28"/>
        <v>2.3687784005919825</v>
      </c>
      <c r="CG45" s="462">
        <f t="shared" si="29"/>
        <v>0.2280492036602261</v>
      </c>
      <c r="CH45" s="619">
        <v>55.555555555555557</v>
      </c>
      <c r="CI45" s="462">
        <f t="shared" si="30"/>
        <v>1.752475272897434</v>
      </c>
      <c r="CJ45" s="462">
        <f t="shared" si="31"/>
        <v>7.4870258150720677</v>
      </c>
      <c r="CK45" s="462">
        <f t="shared" si="32"/>
        <v>0.84106867056793033</v>
      </c>
      <c r="CN45" s="448" t="s">
        <v>624</v>
      </c>
      <c r="CO45" s="434"/>
      <c r="CP45" s="434"/>
      <c r="CQ45" s="434"/>
      <c r="CR45" s="434"/>
      <c r="CS45" s="436"/>
      <c r="CT45" s="448"/>
      <c r="CU45" s="434"/>
      <c r="CV45" s="434"/>
      <c r="CW45" s="434"/>
      <c r="CX45" s="434"/>
      <c r="CY45" s="434"/>
      <c r="CZ45" s="434"/>
      <c r="DA45" s="436"/>
    </row>
    <row r="46" spans="1:105" ht="15.75" thickBot="1">
      <c r="A46" s="451">
        <f>'Trial Plans'!AI32</f>
        <v>2</v>
      </c>
      <c r="B46" s="451">
        <f>'Trial Plans'!AJ32</f>
        <v>2</v>
      </c>
      <c r="C46" s="451">
        <f>'Trial Plans'!AK32</f>
        <v>1</v>
      </c>
      <c r="D46" s="451">
        <f>'Trial Plans'!AL32</f>
        <v>31</v>
      </c>
      <c r="E46" s="462"/>
      <c r="F46" s="462"/>
      <c r="G46" s="505"/>
      <c r="H46" s="461"/>
      <c r="I46" s="461"/>
      <c r="J46" s="461"/>
      <c r="K46" s="461"/>
      <c r="L46" s="461"/>
      <c r="M46" s="461"/>
      <c r="N46" s="461"/>
      <c r="O46" s="461"/>
      <c r="P46" s="505"/>
      <c r="Q46" s="461"/>
      <c r="R46" s="461"/>
      <c r="S46" s="461"/>
      <c r="T46" s="461"/>
      <c r="U46" s="461"/>
      <c r="V46" s="461"/>
      <c r="W46" s="461"/>
      <c r="X46" s="461"/>
      <c r="Y46" s="505"/>
      <c r="Z46" s="461"/>
      <c r="AA46" s="461"/>
      <c r="AB46" s="461"/>
      <c r="AC46" s="461"/>
      <c r="AD46" s="461"/>
      <c r="AE46" s="461"/>
      <c r="AF46" s="461"/>
      <c r="AG46" s="461"/>
      <c r="AH46" s="462"/>
      <c r="AI46" s="462">
        <f t="shared" si="0"/>
        <v>0</v>
      </c>
      <c r="AJ46" s="462">
        <f t="shared" si="1"/>
        <v>0</v>
      </c>
      <c r="AK46" s="462">
        <f t="shared" si="2"/>
        <v>0</v>
      </c>
      <c r="AL46" s="462">
        <f t="shared" si="33"/>
        <v>0</v>
      </c>
      <c r="AM46" s="462">
        <f t="shared" si="34"/>
        <v>0</v>
      </c>
      <c r="AN46" s="462">
        <f t="shared" si="35"/>
        <v>0</v>
      </c>
      <c r="AO46" s="462">
        <f t="shared" si="36"/>
        <v>0</v>
      </c>
      <c r="AP46" s="462">
        <f t="shared" si="37"/>
        <v>0</v>
      </c>
      <c r="AQ46" s="462">
        <f t="shared" si="38"/>
        <v>0</v>
      </c>
      <c r="AR46" s="462">
        <f t="shared" si="39"/>
        <v>0</v>
      </c>
      <c r="AS46" s="462">
        <f t="shared" si="40"/>
        <v>0</v>
      </c>
      <c r="AT46" s="462">
        <f t="shared" si="41"/>
        <v>0</v>
      </c>
      <c r="AU46" s="506">
        <f t="shared" si="42"/>
        <v>0</v>
      </c>
      <c r="AV46" s="506">
        <f t="shared" si="43"/>
        <v>0</v>
      </c>
      <c r="AW46" s="506">
        <f t="shared" si="6"/>
        <v>0</v>
      </c>
      <c r="AX46" s="506">
        <f t="shared" si="7"/>
        <v>0</v>
      </c>
      <c r="AY46" s="506">
        <f t="shared" si="8"/>
        <v>0</v>
      </c>
      <c r="AZ46" s="506">
        <f t="shared" si="9"/>
        <v>0</v>
      </c>
      <c r="BA46" s="506">
        <f t="shared" si="10"/>
        <v>0</v>
      </c>
      <c r="BB46" s="506">
        <f t="shared" si="11"/>
        <v>0</v>
      </c>
      <c r="BD46" s="462">
        <v>11</v>
      </c>
      <c r="BE46" s="462">
        <v>1</v>
      </c>
      <c r="BF46" s="619">
        <v>0</v>
      </c>
      <c r="BG46" s="462">
        <f t="shared" si="3"/>
        <v>0</v>
      </c>
      <c r="BH46" s="462">
        <f t="shared" si="4"/>
        <v>0.70710678118654757</v>
      </c>
      <c r="BI46" s="462">
        <f t="shared" si="5"/>
        <v>0</v>
      </c>
      <c r="BJ46" s="619">
        <v>0</v>
      </c>
      <c r="BK46" s="462">
        <f t="shared" si="12"/>
        <v>0</v>
      </c>
      <c r="BL46" s="462">
        <f t="shared" si="13"/>
        <v>0.70710678118654757</v>
      </c>
      <c r="BM46" s="462">
        <f t="shared" si="14"/>
        <v>0</v>
      </c>
      <c r="BN46" s="619">
        <v>0</v>
      </c>
      <c r="BO46" s="462">
        <f t="shared" si="15"/>
        <v>0</v>
      </c>
      <c r="BP46" s="462">
        <f t="shared" si="16"/>
        <v>0.70710678118654757</v>
      </c>
      <c r="BQ46" s="462">
        <f t="shared" si="17"/>
        <v>0</v>
      </c>
      <c r="BR46" s="619">
        <v>0</v>
      </c>
      <c r="BS46" s="462">
        <f t="shared" si="18"/>
        <v>0</v>
      </c>
      <c r="BT46" s="462">
        <f t="shared" si="19"/>
        <v>0.70710678118654757</v>
      </c>
      <c r="BU46" s="462">
        <f t="shared" si="20"/>
        <v>0</v>
      </c>
      <c r="BV46" s="619">
        <v>0</v>
      </c>
      <c r="BW46" s="462">
        <f t="shared" si="21"/>
        <v>0</v>
      </c>
      <c r="BX46" s="462">
        <f t="shared" si="22"/>
        <v>0.70710678118654757</v>
      </c>
      <c r="BY46" s="462">
        <f t="shared" si="23"/>
        <v>0</v>
      </c>
      <c r="BZ46" s="619">
        <v>0</v>
      </c>
      <c r="CA46" s="462">
        <f t="shared" si="24"/>
        <v>0</v>
      </c>
      <c r="CB46" s="462">
        <f t="shared" si="25"/>
        <v>0.70710678118654757</v>
      </c>
      <c r="CC46" s="462">
        <f t="shared" si="26"/>
        <v>0</v>
      </c>
      <c r="CD46" s="619">
        <v>0</v>
      </c>
      <c r="CE46" s="462">
        <f t="shared" si="27"/>
        <v>0</v>
      </c>
      <c r="CF46" s="462">
        <f t="shared" si="28"/>
        <v>0.70710678118654757</v>
      </c>
      <c r="CG46" s="462">
        <f t="shared" si="29"/>
        <v>0</v>
      </c>
      <c r="CH46" s="619">
        <v>0</v>
      </c>
      <c r="CI46" s="462">
        <f t="shared" si="30"/>
        <v>0</v>
      </c>
      <c r="CJ46" s="462">
        <f t="shared" si="31"/>
        <v>0.70710678118654757</v>
      </c>
      <c r="CK46" s="462">
        <f t="shared" si="32"/>
        <v>0</v>
      </c>
      <c r="CN46" s="449"/>
      <c r="CO46" s="438"/>
      <c r="CP46" s="438"/>
      <c r="CQ46" s="438"/>
      <c r="CR46" s="438"/>
      <c r="CS46" s="441"/>
      <c r="CT46" s="449"/>
      <c r="CU46" s="438"/>
      <c r="CV46" s="438"/>
      <c r="CW46" s="438"/>
      <c r="CX46" s="438"/>
      <c r="CY46" s="438"/>
      <c r="CZ46" s="438"/>
      <c r="DA46" s="441"/>
    </row>
    <row r="47" spans="1:105">
      <c r="A47" s="451">
        <f>'Trial Plans'!AI33</f>
        <v>7</v>
      </c>
      <c r="B47" s="451">
        <f>'Trial Plans'!AJ33</f>
        <v>2</v>
      </c>
      <c r="C47" s="451">
        <f>'Trial Plans'!AK33</f>
        <v>2</v>
      </c>
      <c r="D47" s="451">
        <f>'Trial Plans'!AL33</f>
        <v>32</v>
      </c>
      <c r="E47" s="462"/>
      <c r="F47" s="462"/>
      <c r="G47" s="505"/>
      <c r="H47" s="461"/>
      <c r="I47" s="461"/>
      <c r="J47" s="461"/>
      <c r="K47" s="461"/>
      <c r="L47" s="461"/>
      <c r="M47" s="461"/>
      <c r="N47" s="461"/>
      <c r="O47" s="461"/>
      <c r="P47" s="505"/>
      <c r="Q47" s="461"/>
      <c r="R47" s="461"/>
      <c r="S47" s="461"/>
      <c r="T47" s="461"/>
      <c r="U47" s="461"/>
      <c r="V47" s="461"/>
      <c r="W47" s="461"/>
      <c r="X47" s="461"/>
      <c r="Y47" s="505"/>
      <c r="Z47" s="461"/>
      <c r="AA47" s="461"/>
      <c r="AB47" s="461"/>
      <c r="AC47" s="461"/>
      <c r="AD47" s="461"/>
      <c r="AE47" s="461"/>
      <c r="AF47" s="461"/>
      <c r="AG47" s="461"/>
      <c r="AH47" s="462"/>
      <c r="AI47" s="462">
        <f t="shared" si="0"/>
        <v>0</v>
      </c>
      <c r="AJ47" s="462">
        <f t="shared" si="1"/>
        <v>0</v>
      </c>
      <c r="AK47" s="462">
        <f t="shared" si="2"/>
        <v>0</v>
      </c>
      <c r="AL47" s="462">
        <f t="shared" si="33"/>
        <v>0</v>
      </c>
      <c r="AM47" s="462">
        <f t="shared" si="34"/>
        <v>0</v>
      </c>
      <c r="AN47" s="462">
        <f t="shared" si="35"/>
        <v>0</v>
      </c>
      <c r="AO47" s="462">
        <f t="shared" si="36"/>
        <v>0</v>
      </c>
      <c r="AP47" s="462">
        <f t="shared" si="37"/>
        <v>0</v>
      </c>
      <c r="AQ47" s="462">
        <f t="shared" si="38"/>
        <v>0</v>
      </c>
      <c r="AR47" s="462">
        <f t="shared" si="39"/>
        <v>0</v>
      </c>
      <c r="AS47" s="462">
        <f t="shared" si="40"/>
        <v>0</v>
      </c>
      <c r="AT47" s="462">
        <f t="shared" si="41"/>
        <v>0</v>
      </c>
      <c r="AU47" s="506">
        <f t="shared" si="42"/>
        <v>0</v>
      </c>
      <c r="AV47" s="506">
        <f t="shared" si="43"/>
        <v>0</v>
      </c>
      <c r="AW47" s="506">
        <f t="shared" si="6"/>
        <v>0</v>
      </c>
      <c r="AX47" s="506">
        <f t="shared" si="7"/>
        <v>0</v>
      </c>
      <c r="AY47" s="506">
        <f t="shared" si="8"/>
        <v>0</v>
      </c>
      <c r="AZ47" s="506">
        <f t="shared" si="9"/>
        <v>0</v>
      </c>
      <c r="BA47" s="506">
        <f t="shared" si="10"/>
        <v>0</v>
      </c>
      <c r="BB47" s="506">
        <f t="shared" si="11"/>
        <v>0</v>
      </c>
      <c r="BD47" s="462">
        <v>11</v>
      </c>
      <c r="BE47" s="462">
        <v>3</v>
      </c>
      <c r="BF47" s="619">
        <v>0</v>
      </c>
      <c r="BG47" s="462">
        <f t="shared" si="3"/>
        <v>0</v>
      </c>
      <c r="BH47" s="462">
        <f t="shared" si="4"/>
        <v>0.70710678118654757</v>
      </c>
      <c r="BI47" s="462">
        <f t="shared" si="5"/>
        <v>0</v>
      </c>
      <c r="BJ47" s="619">
        <v>0</v>
      </c>
      <c r="BK47" s="462">
        <f t="shared" si="12"/>
        <v>0</v>
      </c>
      <c r="BL47" s="462">
        <f t="shared" si="13"/>
        <v>0.70710678118654757</v>
      </c>
      <c r="BM47" s="462">
        <f t="shared" si="14"/>
        <v>0</v>
      </c>
      <c r="BN47" s="619">
        <v>0</v>
      </c>
      <c r="BO47" s="462">
        <f t="shared" si="15"/>
        <v>0</v>
      </c>
      <c r="BP47" s="462">
        <f t="shared" si="16"/>
        <v>0.70710678118654757</v>
      </c>
      <c r="BQ47" s="462">
        <f t="shared" si="17"/>
        <v>0</v>
      </c>
      <c r="BR47" s="619">
        <v>0</v>
      </c>
      <c r="BS47" s="462">
        <f t="shared" si="18"/>
        <v>0</v>
      </c>
      <c r="BT47" s="462">
        <f t="shared" si="19"/>
        <v>0.70710678118654757</v>
      </c>
      <c r="BU47" s="462">
        <f t="shared" si="20"/>
        <v>0</v>
      </c>
      <c r="BV47" s="619">
        <v>0</v>
      </c>
      <c r="BW47" s="462">
        <f t="shared" si="21"/>
        <v>0</v>
      </c>
      <c r="BX47" s="462">
        <f t="shared" si="22"/>
        <v>0.70710678118654757</v>
      </c>
      <c r="BY47" s="462">
        <f t="shared" si="23"/>
        <v>0</v>
      </c>
      <c r="BZ47" s="619">
        <v>0</v>
      </c>
      <c r="CA47" s="462">
        <f t="shared" si="24"/>
        <v>0</v>
      </c>
      <c r="CB47" s="462">
        <f t="shared" si="25"/>
        <v>0.70710678118654757</v>
      </c>
      <c r="CC47" s="462">
        <f t="shared" si="26"/>
        <v>0</v>
      </c>
      <c r="CD47" s="619">
        <v>0</v>
      </c>
      <c r="CE47" s="462">
        <f t="shared" si="27"/>
        <v>0</v>
      </c>
      <c r="CF47" s="462">
        <f t="shared" si="28"/>
        <v>0.70710678118654757</v>
      </c>
      <c r="CG47" s="462">
        <f t="shared" si="29"/>
        <v>0</v>
      </c>
      <c r="CH47" s="619">
        <v>0</v>
      </c>
      <c r="CI47" s="462">
        <f t="shared" si="30"/>
        <v>0</v>
      </c>
      <c r="CJ47" s="462">
        <f t="shared" si="31"/>
        <v>0.70710678118654757</v>
      </c>
      <c r="CK47" s="462">
        <f t="shared" si="32"/>
        <v>0</v>
      </c>
      <c r="CN47" s="446" t="s">
        <v>625</v>
      </c>
      <c r="CO47" s="435"/>
      <c r="CP47" s="435"/>
      <c r="CQ47" s="435"/>
      <c r="CR47" s="435"/>
      <c r="CS47" s="447"/>
      <c r="CT47" s="446"/>
      <c r="CU47" s="435" t="s">
        <v>741</v>
      </c>
      <c r="CV47" s="435"/>
      <c r="CW47" s="435"/>
      <c r="CX47" s="435"/>
      <c r="CY47" s="435"/>
      <c r="CZ47" s="435"/>
      <c r="DA47" s="447"/>
    </row>
    <row r="48" spans="1:105">
      <c r="A48" s="451">
        <f>'Trial Plans'!AI34</f>
        <v>3</v>
      </c>
      <c r="B48" s="451">
        <f>'Trial Plans'!AJ34</f>
        <v>2</v>
      </c>
      <c r="C48" s="451">
        <f>'Trial Plans'!AK34</f>
        <v>3</v>
      </c>
      <c r="D48" s="451">
        <f>'Trial Plans'!AL34</f>
        <v>33</v>
      </c>
      <c r="E48" s="462"/>
      <c r="F48" s="462"/>
      <c r="G48" s="505"/>
      <c r="H48" s="461"/>
      <c r="I48" s="461"/>
      <c r="J48" s="461"/>
      <c r="K48" s="461"/>
      <c r="L48" s="461"/>
      <c r="M48" s="461"/>
      <c r="N48" s="461"/>
      <c r="O48" s="461"/>
      <c r="P48" s="505"/>
      <c r="Q48" s="461"/>
      <c r="R48" s="461"/>
      <c r="S48" s="461"/>
      <c r="T48" s="461"/>
      <c r="U48" s="461"/>
      <c r="V48" s="461"/>
      <c r="W48" s="461"/>
      <c r="X48" s="461"/>
      <c r="Y48" s="505"/>
      <c r="Z48" s="461"/>
      <c r="AA48" s="461"/>
      <c r="AB48" s="461"/>
      <c r="AC48" s="461"/>
      <c r="AD48" s="461"/>
      <c r="AE48" s="461"/>
      <c r="AF48" s="461"/>
      <c r="AG48" s="461"/>
      <c r="AH48" s="462"/>
      <c r="AI48" s="462">
        <f t="shared" si="0"/>
        <v>0</v>
      </c>
      <c r="AJ48" s="462">
        <f t="shared" si="1"/>
        <v>0</v>
      </c>
      <c r="AK48" s="462">
        <f t="shared" si="2"/>
        <v>0</v>
      </c>
      <c r="AL48" s="462">
        <f t="shared" si="33"/>
        <v>0</v>
      </c>
      <c r="AM48" s="462">
        <f t="shared" si="34"/>
        <v>0</v>
      </c>
      <c r="AN48" s="462">
        <f t="shared" si="35"/>
        <v>0</v>
      </c>
      <c r="AO48" s="462">
        <f t="shared" si="36"/>
        <v>0</v>
      </c>
      <c r="AP48" s="462">
        <f t="shared" si="37"/>
        <v>0</v>
      </c>
      <c r="AQ48" s="462">
        <f t="shared" si="38"/>
        <v>0</v>
      </c>
      <c r="AR48" s="462">
        <f t="shared" si="39"/>
        <v>0</v>
      </c>
      <c r="AS48" s="462">
        <f t="shared" si="40"/>
        <v>0</v>
      </c>
      <c r="AT48" s="462">
        <f t="shared" si="41"/>
        <v>0</v>
      </c>
      <c r="AU48" s="506">
        <f t="shared" si="42"/>
        <v>0</v>
      </c>
      <c r="AV48" s="506">
        <f t="shared" si="43"/>
        <v>0</v>
      </c>
      <c r="AW48" s="506">
        <f t="shared" si="6"/>
        <v>0</v>
      </c>
      <c r="AX48" s="506">
        <f t="shared" si="7"/>
        <v>0</v>
      </c>
      <c r="AY48" s="506">
        <f t="shared" si="8"/>
        <v>0</v>
      </c>
      <c r="AZ48" s="506">
        <f t="shared" si="9"/>
        <v>0</v>
      </c>
      <c r="BA48" s="506">
        <f t="shared" si="10"/>
        <v>0</v>
      </c>
      <c r="BB48" s="506">
        <f t="shared" si="11"/>
        <v>0</v>
      </c>
      <c r="BD48" s="462">
        <v>11</v>
      </c>
      <c r="BE48" s="462">
        <v>4</v>
      </c>
      <c r="BF48" s="619">
        <v>0</v>
      </c>
      <c r="BG48" s="462">
        <f t="shared" si="3"/>
        <v>0</v>
      </c>
      <c r="BH48" s="462">
        <f t="shared" si="4"/>
        <v>0.70710678118654757</v>
      </c>
      <c r="BI48" s="462">
        <f t="shared" si="5"/>
        <v>0</v>
      </c>
      <c r="BJ48" s="619">
        <v>0</v>
      </c>
      <c r="BK48" s="462">
        <f t="shared" si="12"/>
        <v>0</v>
      </c>
      <c r="BL48" s="462">
        <f t="shared" si="13"/>
        <v>0.70710678118654757</v>
      </c>
      <c r="BM48" s="462">
        <f t="shared" si="14"/>
        <v>0</v>
      </c>
      <c r="BN48" s="619">
        <v>0</v>
      </c>
      <c r="BO48" s="462">
        <f t="shared" si="15"/>
        <v>0</v>
      </c>
      <c r="BP48" s="462">
        <f t="shared" si="16"/>
        <v>0.70710678118654757</v>
      </c>
      <c r="BQ48" s="462">
        <f t="shared" si="17"/>
        <v>0</v>
      </c>
      <c r="BR48" s="619">
        <v>0</v>
      </c>
      <c r="BS48" s="462">
        <f t="shared" si="18"/>
        <v>0</v>
      </c>
      <c r="BT48" s="462">
        <f t="shared" si="19"/>
        <v>0.70710678118654757</v>
      </c>
      <c r="BU48" s="462">
        <f t="shared" si="20"/>
        <v>0</v>
      </c>
      <c r="BV48" s="619">
        <v>0</v>
      </c>
      <c r="BW48" s="462">
        <f t="shared" si="21"/>
        <v>0</v>
      </c>
      <c r="BX48" s="462">
        <f t="shared" si="22"/>
        <v>0.70710678118654757</v>
      </c>
      <c r="BY48" s="462">
        <f t="shared" si="23"/>
        <v>0</v>
      </c>
      <c r="BZ48" s="619">
        <v>0</v>
      </c>
      <c r="CA48" s="462">
        <f t="shared" si="24"/>
        <v>0</v>
      </c>
      <c r="CB48" s="462">
        <f t="shared" si="25"/>
        <v>0.70710678118654757</v>
      </c>
      <c r="CC48" s="462">
        <f t="shared" si="26"/>
        <v>0</v>
      </c>
      <c r="CD48" s="619">
        <v>0</v>
      </c>
      <c r="CE48" s="462">
        <f t="shared" si="27"/>
        <v>0</v>
      </c>
      <c r="CF48" s="462">
        <f t="shared" si="28"/>
        <v>0.70710678118654757</v>
      </c>
      <c r="CG48" s="462">
        <f t="shared" si="29"/>
        <v>0</v>
      </c>
      <c r="CH48" s="619">
        <v>0</v>
      </c>
      <c r="CI48" s="462">
        <f t="shared" si="30"/>
        <v>0</v>
      </c>
      <c r="CJ48" s="462">
        <f t="shared" si="31"/>
        <v>0.70710678118654757</v>
      </c>
      <c r="CK48" s="462">
        <f t="shared" si="32"/>
        <v>0</v>
      </c>
      <c r="CN48" s="588" t="s">
        <v>533</v>
      </c>
      <c r="CO48" s="434"/>
      <c r="CP48" s="434"/>
      <c r="CQ48" s="434"/>
      <c r="CR48" s="434"/>
      <c r="CS48" s="436"/>
      <c r="CT48" s="588" t="s">
        <v>533</v>
      </c>
      <c r="CU48" s="434"/>
      <c r="CV48" s="434"/>
      <c r="CW48" s="434"/>
      <c r="CX48" s="434"/>
      <c r="CY48" s="434"/>
      <c r="CZ48" s="434"/>
      <c r="DA48" s="436"/>
    </row>
    <row r="49" spans="1:105">
      <c r="A49" s="451">
        <f>'Trial Plans'!AI35</f>
        <v>6</v>
      </c>
      <c r="B49" s="451">
        <f>'Trial Plans'!AJ35</f>
        <v>2</v>
      </c>
      <c r="C49" s="451">
        <f>'Trial Plans'!AK35</f>
        <v>4</v>
      </c>
      <c r="D49" s="451">
        <f>'Trial Plans'!AL35</f>
        <v>34</v>
      </c>
      <c r="E49" s="462"/>
      <c r="F49" s="462"/>
      <c r="G49" s="505"/>
      <c r="H49" s="461"/>
      <c r="I49" s="461"/>
      <c r="J49" s="461"/>
      <c r="K49" s="461"/>
      <c r="L49" s="461"/>
      <c r="M49" s="461"/>
      <c r="N49" s="461"/>
      <c r="O49" s="461"/>
      <c r="P49" s="505"/>
      <c r="Q49" s="461"/>
      <c r="R49" s="461"/>
      <c r="S49" s="461"/>
      <c r="T49" s="461"/>
      <c r="U49" s="461"/>
      <c r="V49" s="461"/>
      <c r="W49" s="461"/>
      <c r="X49" s="461"/>
      <c r="Y49" s="505"/>
      <c r="Z49" s="461"/>
      <c r="AA49" s="461"/>
      <c r="AB49" s="461"/>
      <c r="AC49" s="461"/>
      <c r="AD49" s="461"/>
      <c r="AE49" s="461"/>
      <c r="AF49" s="461"/>
      <c r="AG49" s="461"/>
      <c r="AH49" s="462"/>
      <c r="AI49" s="462">
        <f t="shared" si="0"/>
        <v>0</v>
      </c>
      <c r="AJ49" s="462">
        <f t="shared" si="1"/>
        <v>0</v>
      </c>
      <c r="AK49" s="462">
        <f t="shared" si="2"/>
        <v>0</v>
      </c>
      <c r="AL49" s="462">
        <f t="shared" si="33"/>
        <v>0</v>
      </c>
      <c r="AM49" s="462">
        <f t="shared" si="34"/>
        <v>0</v>
      </c>
      <c r="AN49" s="462">
        <f t="shared" si="35"/>
        <v>0</v>
      </c>
      <c r="AO49" s="462">
        <f t="shared" si="36"/>
        <v>0</v>
      </c>
      <c r="AP49" s="462">
        <f t="shared" si="37"/>
        <v>0</v>
      </c>
      <c r="AQ49" s="462">
        <f t="shared" si="38"/>
        <v>0</v>
      </c>
      <c r="AR49" s="462">
        <f t="shared" si="39"/>
        <v>0</v>
      </c>
      <c r="AS49" s="462">
        <f t="shared" si="40"/>
        <v>0</v>
      </c>
      <c r="AT49" s="462">
        <f t="shared" si="41"/>
        <v>0</v>
      </c>
      <c r="AU49" s="506">
        <f t="shared" si="42"/>
        <v>0</v>
      </c>
      <c r="AV49" s="506">
        <f t="shared" si="43"/>
        <v>0</v>
      </c>
      <c r="AW49" s="506">
        <f t="shared" si="6"/>
        <v>0</v>
      </c>
      <c r="AX49" s="506">
        <f t="shared" si="7"/>
        <v>0</v>
      </c>
      <c r="AY49" s="506">
        <f t="shared" si="8"/>
        <v>0</v>
      </c>
      <c r="AZ49" s="506">
        <f t="shared" si="9"/>
        <v>0</v>
      </c>
      <c r="BA49" s="506">
        <f t="shared" si="10"/>
        <v>0</v>
      </c>
      <c r="BB49" s="506">
        <f t="shared" si="11"/>
        <v>0</v>
      </c>
      <c r="BD49" s="462"/>
      <c r="BE49" s="462"/>
      <c r="BF49" s="462"/>
      <c r="BG49" s="462"/>
      <c r="BH49" s="462"/>
      <c r="BI49" s="462"/>
      <c r="BJ49" s="462"/>
      <c r="BK49" s="462"/>
      <c r="BL49" s="462"/>
      <c r="BM49" s="462"/>
      <c r="BN49" s="462"/>
      <c r="BO49" s="462"/>
      <c r="BP49" s="462"/>
      <c r="BQ49" s="462"/>
      <c r="BR49" s="462"/>
      <c r="BS49" s="462"/>
      <c r="BT49" s="462"/>
      <c r="BU49" s="462"/>
      <c r="BV49" s="462"/>
      <c r="BW49" s="462"/>
      <c r="BX49" s="462"/>
      <c r="BY49" s="462"/>
      <c r="BZ49" s="462"/>
      <c r="CA49" s="462"/>
      <c r="CB49" s="462"/>
      <c r="CC49" s="462"/>
      <c r="CD49" s="462"/>
      <c r="CE49" s="462"/>
      <c r="CF49" s="462"/>
      <c r="CG49" s="462"/>
      <c r="CH49" s="462"/>
      <c r="CI49" s="462"/>
      <c r="CJ49" s="462"/>
      <c r="CK49" s="462"/>
      <c r="CN49" s="448" t="s">
        <v>626</v>
      </c>
      <c r="CO49" s="434"/>
      <c r="CP49" s="434"/>
      <c r="CQ49" s="434"/>
      <c r="CR49" s="434"/>
      <c r="CS49" s="436"/>
      <c r="CT49" s="448"/>
      <c r="CU49" s="434" t="s">
        <v>244</v>
      </c>
      <c r="CV49" s="434" t="s">
        <v>540</v>
      </c>
      <c r="CW49" s="434" t="s">
        <v>598</v>
      </c>
      <c r="CX49" s="434"/>
      <c r="CY49" s="434"/>
      <c r="CZ49" s="434"/>
      <c r="DA49" s="436"/>
    </row>
    <row r="50" spans="1:105">
      <c r="A50" s="451">
        <f>'Trial Plans'!AI36</f>
        <v>10</v>
      </c>
      <c r="B50" s="451">
        <f>'Trial Plans'!AJ36</f>
        <v>2</v>
      </c>
      <c r="C50" s="451">
        <f>'Trial Plans'!AK36</f>
        <v>5</v>
      </c>
      <c r="D50" s="451">
        <f>'Trial Plans'!AL36</f>
        <v>35</v>
      </c>
      <c r="E50" s="462"/>
      <c r="F50" s="462"/>
      <c r="G50" s="505"/>
      <c r="H50" s="461"/>
      <c r="I50" s="461"/>
      <c r="J50" s="461"/>
      <c r="K50" s="461"/>
      <c r="L50" s="461"/>
      <c r="M50" s="461"/>
      <c r="N50" s="461"/>
      <c r="O50" s="461"/>
      <c r="P50" s="505"/>
      <c r="Q50" s="461"/>
      <c r="R50" s="461"/>
      <c r="S50" s="461"/>
      <c r="T50" s="461"/>
      <c r="U50" s="461"/>
      <c r="V50" s="461"/>
      <c r="W50" s="461"/>
      <c r="X50" s="461"/>
      <c r="Y50" s="505"/>
      <c r="Z50" s="461"/>
      <c r="AA50" s="461"/>
      <c r="AB50" s="461"/>
      <c r="AC50" s="461"/>
      <c r="AD50" s="461"/>
      <c r="AE50" s="461"/>
      <c r="AF50" s="461"/>
      <c r="AG50" s="461"/>
      <c r="AH50" s="462"/>
      <c r="AI50" s="462">
        <f t="shared" si="0"/>
        <v>0</v>
      </c>
      <c r="AJ50" s="462">
        <f t="shared" si="1"/>
        <v>0</v>
      </c>
      <c r="AK50" s="462">
        <f t="shared" si="2"/>
        <v>0</v>
      </c>
      <c r="AL50" s="462">
        <f t="shared" si="33"/>
        <v>0</v>
      </c>
      <c r="AM50" s="462">
        <f t="shared" si="34"/>
        <v>0</v>
      </c>
      <c r="AN50" s="462">
        <f t="shared" si="35"/>
        <v>0</v>
      </c>
      <c r="AO50" s="462">
        <f t="shared" si="36"/>
        <v>0</v>
      </c>
      <c r="AP50" s="462">
        <f t="shared" si="37"/>
        <v>0</v>
      </c>
      <c r="AQ50" s="462">
        <f t="shared" si="38"/>
        <v>0</v>
      </c>
      <c r="AR50" s="462">
        <f t="shared" si="39"/>
        <v>0</v>
      </c>
      <c r="AS50" s="462">
        <f t="shared" si="40"/>
        <v>0</v>
      </c>
      <c r="AT50" s="462">
        <f t="shared" si="41"/>
        <v>0</v>
      </c>
      <c r="AU50" s="506">
        <f t="shared" si="42"/>
        <v>0</v>
      </c>
      <c r="AV50" s="506">
        <f t="shared" si="43"/>
        <v>0</v>
      </c>
      <c r="AW50" s="506">
        <f t="shared" si="6"/>
        <v>0</v>
      </c>
      <c r="AX50" s="506">
        <f t="shared" si="7"/>
        <v>0</v>
      </c>
      <c r="AY50" s="506">
        <f t="shared" si="8"/>
        <v>0</v>
      </c>
      <c r="AZ50" s="506">
        <f t="shared" si="9"/>
        <v>0</v>
      </c>
      <c r="BA50" s="506">
        <f t="shared" si="10"/>
        <v>0</v>
      </c>
      <c r="BB50" s="506">
        <f t="shared" si="11"/>
        <v>0</v>
      </c>
      <c r="BD50" s="462"/>
      <c r="BE50" s="462"/>
      <c r="BF50" s="462"/>
      <c r="BG50" s="462"/>
      <c r="BH50" s="462"/>
      <c r="BI50" s="462"/>
      <c r="BJ50" s="462"/>
      <c r="BK50" s="462"/>
      <c r="BL50" s="462"/>
      <c r="BM50" s="462"/>
      <c r="BN50" s="462"/>
      <c r="BO50" s="462"/>
      <c r="BP50" s="462"/>
      <c r="BQ50" s="462"/>
      <c r="BR50" s="462"/>
      <c r="BS50" s="462"/>
      <c r="BT50" s="462"/>
      <c r="BU50" s="462"/>
      <c r="BV50" s="462"/>
      <c r="BW50" s="462"/>
      <c r="BX50" s="462"/>
      <c r="BY50" s="462"/>
      <c r="BZ50" s="462"/>
      <c r="CA50" s="462"/>
      <c r="CB50" s="462"/>
      <c r="CC50" s="462"/>
      <c r="CD50" s="462"/>
      <c r="CE50" s="462"/>
      <c r="CF50" s="462"/>
      <c r="CG50" s="462"/>
      <c r="CH50" s="462"/>
      <c r="CI50" s="462"/>
      <c r="CJ50" s="462"/>
      <c r="CK50" s="462"/>
      <c r="CN50" s="448" t="s">
        <v>627</v>
      </c>
      <c r="CO50" s="434"/>
      <c r="CP50" s="434"/>
      <c r="CQ50" s="434"/>
      <c r="CR50" s="434"/>
      <c r="CS50" s="436"/>
      <c r="CT50" s="448"/>
      <c r="CU50" s="434">
        <v>1</v>
      </c>
      <c r="CV50" s="434">
        <v>10.025</v>
      </c>
      <c r="CW50" s="434" t="s">
        <v>543</v>
      </c>
      <c r="CX50" s="628">
        <f t="shared" ref="CX50:CX60" si="48">(CV50*CV50)-0.5</f>
        <v>100.00062500000001</v>
      </c>
      <c r="CY50" s="434" t="str">
        <f t="shared" ref="CY50:CY60" si="49">LOWER(CW50)</f>
        <v>a</v>
      </c>
      <c r="CZ50" s="434"/>
      <c r="DA50" s="436"/>
    </row>
    <row r="51" spans="1:105">
      <c r="A51" s="451">
        <f>'Trial Plans'!AI37</f>
        <v>5</v>
      </c>
      <c r="B51" s="451">
        <f>'Trial Plans'!AJ37</f>
        <v>2</v>
      </c>
      <c r="C51" s="451">
        <f>'Trial Plans'!AK37</f>
        <v>6</v>
      </c>
      <c r="D51" s="451">
        <f>'Trial Plans'!AL37</f>
        <v>36</v>
      </c>
      <c r="E51" s="462"/>
      <c r="F51" s="462"/>
      <c r="G51" s="505"/>
      <c r="H51" s="461"/>
      <c r="I51" s="461"/>
      <c r="J51" s="461"/>
      <c r="K51" s="461"/>
      <c r="L51" s="461"/>
      <c r="M51" s="461"/>
      <c r="N51" s="461"/>
      <c r="O51" s="461"/>
      <c r="P51" s="505"/>
      <c r="Q51" s="461"/>
      <c r="R51" s="461"/>
      <c r="S51" s="461"/>
      <c r="T51" s="461"/>
      <c r="U51" s="461"/>
      <c r="V51" s="461"/>
      <c r="W51" s="461"/>
      <c r="X51" s="461"/>
      <c r="Y51" s="505"/>
      <c r="Z51" s="461"/>
      <c r="AA51" s="461"/>
      <c r="AB51" s="461"/>
      <c r="AC51" s="461"/>
      <c r="AD51" s="461"/>
      <c r="AE51" s="461"/>
      <c r="AF51" s="461"/>
      <c r="AG51" s="461"/>
      <c r="AH51" s="462"/>
      <c r="AI51" s="462">
        <f t="shared" si="0"/>
        <v>0</v>
      </c>
      <c r="AJ51" s="462">
        <f t="shared" si="1"/>
        <v>0</v>
      </c>
      <c r="AK51" s="462">
        <f t="shared" si="2"/>
        <v>0</v>
      </c>
      <c r="AL51" s="462">
        <f t="shared" si="33"/>
        <v>0</v>
      </c>
      <c r="AM51" s="462">
        <f t="shared" si="34"/>
        <v>0</v>
      </c>
      <c r="AN51" s="462">
        <f t="shared" si="35"/>
        <v>0</v>
      </c>
      <c r="AO51" s="462">
        <f t="shared" si="36"/>
        <v>0</v>
      </c>
      <c r="AP51" s="462">
        <f t="shared" si="37"/>
        <v>0</v>
      </c>
      <c r="AQ51" s="462">
        <f t="shared" si="38"/>
        <v>0</v>
      </c>
      <c r="AR51" s="462">
        <f t="shared" si="39"/>
        <v>0</v>
      </c>
      <c r="AS51" s="462">
        <f t="shared" si="40"/>
        <v>0</v>
      </c>
      <c r="AT51" s="462">
        <f t="shared" si="41"/>
        <v>0</v>
      </c>
      <c r="AU51" s="506">
        <f t="shared" si="42"/>
        <v>0</v>
      </c>
      <c r="AV51" s="506">
        <f t="shared" si="43"/>
        <v>0</v>
      </c>
      <c r="AW51" s="506">
        <f t="shared" si="6"/>
        <v>0</v>
      </c>
      <c r="AX51" s="506">
        <f t="shared" si="7"/>
        <v>0</v>
      </c>
      <c r="AY51" s="506">
        <f t="shared" si="8"/>
        <v>0</v>
      </c>
      <c r="AZ51" s="506">
        <f t="shared" si="9"/>
        <v>0</v>
      </c>
      <c r="BA51" s="506">
        <f t="shared" si="10"/>
        <v>0</v>
      </c>
      <c r="BB51" s="506">
        <f t="shared" si="11"/>
        <v>0</v>
      </c>
      <c r="BD51" s="462"/>
      <c r="BE51" s="462"/>
      <c r="BF51" s="462"/>
      <c r="BG51" s="462"/>
      <c r="BH51" s="462"/>
      <c r="BI51" s="462"/>
      <c r="BJ51" s="462"/>
      <c r="BK51" s="462"/>
      <c r="BL51" s="462"/>
      <c r="BM51" s="462"/>
      <c r="BN51" s="462"/>
      <c r="BO51" s="462"/>
      <c r="BP51" s="462"/>
      <c r="BQ51" s="462"/>
      <c r="BR51" s="462"/>
      <c r="BS51" s="462"/>
      <c r="BT51" s="462"/>
      <c r="BU51" s="462"/>
      <c r="BV51" s="462"/>
      <c r="BW51" s="462"/>
      <c r="BX51" s="462"/>
      <c r="BY51" s="462"/>
      <c r="BZ51" s="462"/>
      <c r="CA51" s="462"/>
      <c r="CB51" s="462"/>
      <c r="CC51" s="462"/>
      <c r="CD51" s="462"/>
      <c r="CE51" s="462"/>
      <c r="CF51" s="462"/>
      <c r="CG51" s="462"/>
      <c r="CH51" s="462"/>
      <c r="CI51" s="462"/>
      <c r="CJ51" s="462"/>
      <c r="CK51" s="462"/>
      <c r="CN51" s="448" t="s">
        <v>628</v>
      </c>
      <c r="CO51" s="434"/>
      <c r="CP51" s="434"/>
      <c r="CQ51" s="434"/>
      <c r="CR51" s="434"/>
      <c r="CS51" s="436"/>
      <c r="CT51" s="448"/>
      <c r="CU51" s="434">
        <v>2</v>
      </c>
      <c r="CV51" s="434">
        <v>10.025</v>
      </c>
      <c r="CW51" s="434" t="s">
        <v>543</v>
      </c>
      <c r="CX51" s="628">
        <f t="shared" si="48"/>
        <v>100.00062500000001</v>
      </c>
      <c r="CY51" s="434" t="str">
        <f t="shared" si="49"/>
        <v>a</v>
      </c>
      <c r="CZ51" s="434"/>
      <c r="DA51" s="436"/>
    </row>
    <row r="52" spans="1:105">
      <c r="A52" s="451">
        <f>'Trial Plans'!AI38</f>
        <v>9</v>
      </c>
      <c r="B52" s="451">
        <f>'Trial Plans'!AJ38</f>
        <v>2</v>
      </c>
      <c r="C52" s="451">
        <f>'Trial Plans'!AK38</f>
        <v>7</v>
      </c>
      <c r="D52" s="451">
        <f>'Trial Plans'!AL38</f>
        <v>37</v>
      </c>
      <c r="E52" s="462"/>
      <c r="F52" s="462"/>
      <c r="G52" s="505"/>
      <c r="H52" s="461"/>
      <c r="I52" s="461"/>
      <c r="J52" s="461"/>
      <c r="K52" s="461"/>
      <c r="L52" s="461"/>
      <c r="M52" s="461"/>
      <c r="N52" s="461"/>
      <c r="O52" s="461"/>
      <c r="P52" s="505"/>
      <c r="Q52" s="461"/>
      <c r="R52" s="461"/>
      <c r="S52" s="461"/>
      <c r="T52" s="461"/>
      <c r="U52" s="461"/>
      <c r="V52" s="461"/>
      <c r="W52" s="461"/>
      <c r="X52" s="461"/>
      <c r="Y52" s="505"/>
      <c r="Z52" s="461"/>
      <c r="AA52" s="461"/>
      <c r="AB52" s="461"/>
      <c r="AC52" s="461"/>
      <c r="AD52" s="461"/>
      <c r="AE52" s="461"/>
      <c r="AF52" s="461"/>
      <c r="AG52" s="461"/>
      <c r="AH52" s="462"/>
      <c r="AI52" s="462">
        <f t="shared" si="0"/>
        <v>0</v>
      </c>
      <c r="AJ52" s="462">
        <f t="shared" si="1"/>
        <v>0</v>
      </c>
      <c r="AK52" s="462">
        <f t="shared" si="2"/>
        <v>0</v>
      </c>
      <c r="AL52" s="462">
        <f t="shared" si="33"/>
        <v>0</v>
      </c>
      <c r="AM52" s="462">
        <f t="shared" si="34"/>
        <v>0</v>
      </c>
      <c r="AN52" s="462">
        <f t="shared" si="35"/>
        <v>0</v>
      </c>
      <c r="AO52" s="462">
        <f t="shared" si="36"/>
        <v>0</v>
      </c>
      <c r="AP52" s="462">
        <f t="shared" si="37"/>
        <v>0</v>
      </c>
      <c r="AQ52" s="462">
        <f t="shared" si="38"/>
        <v>0</v>
      </c>
      <c r="AR52" s="462">
        <f t="shared" si="39"/>
        <v>0</v>
      </c>
      <c r="AS52" s="462">
        <f t="shared" si="40"/>
        <v>0</v>
      </c>
      <c r="AT52" s="462">
        <f t="shared" si="41"/>
        <v>0</v>
      </c>
      <c r="AU52" s="506">
        <f t="shared" si="42"/>
        <v>0</v>
      </c>
      <c r="AV52" s="506">
        <f t="shared" si="43"/>
        <v>0</v>
      </c>
      <c r="AW52" s="506">
        <f t="shared" si="6"/>
        <v>0</v>
      </c>
      <c r="AX52" s="506">
        <f t="shared" si="7"/>
        <v>0</v>
      </c>
      <c r="AY52" s="506">
        <f t="shared" si="8"/>
        <v>0</v>
      </c>
      <c r="AZ52" s="506">
        <f t="shared" si="9"/>
        <v>0</v>
      </c>
      <c r="BA52" s="506">
        <f t="shared" si="10"/>
        <v>0</v>
      </c>
      <c r="BB52" s="506">
        <f t="shared" si="11"/>
        <v>0</v>
      </c>
      <c r="BD52" s="462"/>
      <c r="BE52" s="462"/>
      <c r="BF52" s="462"/>
      <c r="BG52" s="462"/>
      <c r="BH52" s="462"/>
      <c r="BI52" s="462"/>
      <c r="BJ52" s="462"/>
      <c r="BK52" s="462"/>
      <c r="BL52" s="462"/>
      <c r="BM52" s="462"/>
      <c r="BN52" s="462"/>
      <c r="BO52" s="462"/>
      <c r="BP52" s="462"/>
      <c r="BQ52" s="462"/>
      <c r="BR52" s="462"/>
      <c r="BS52" s="462"/>
      <c r="BT52" s="462"/>
      <c r="BU52" s="462"/>
      <c r="BV52" s="462"/>
      <c r="BW52" s="462"/>
      <c r="BX52" s="462"/>
      <c r="BY52" s="462"/>
      <c r="BZ52" s="462"/>
      <c r="CA52" s="462"/>
      <c r="CB52" s="462"/>
      <c r="CC52" s="462"/>
      <c r="CD52" s="462"/>
      <c r="CE52" s="462"/>
      <c r="CF52" s="462"/>
      <c r="CG52" s="462"/>
      <c r="CH52" s="462"/>
      <c r="CI52" s="462"/>
      <c r="CJ52" s="462"/>
      <c r="CK52" s="462"/>
      <c r="CN52" s="448" t="s">
        <v>629</v>
      </c>
      <c r="CO52" s="434"/>
      <c r="CP52" s="434"/>
      <c r="CQ52" s="434"/>
      <c r="CR52" s="434"/>
      <c r="CS52" s="436"/>
      <c r="CT52" s="448"/>
      <c r="CU52" s="434">
        <v>3</v>
      </c>
      <c r="CV52" s="434">
        <v>7.0289999999999999</v>
      </c>
      <c r="CW52" s="434" t="s">
        <v>759</v>
      </c>
      <c r="CX52" s="628">
        <f t="shared" si="48"/>
        <v>48.906841</v>
      </c>
      <c r="CY52" s="434" t="str">
        <f t="shared" si="49"/>
        <v>abc</v>
      </c>
      <c r="CZ52" s="434"/>
      <c r="DA52" s="436"/>
    </row>
    <row r="53" spans="1:105">
      <c r="A53" s="451" t="str">
        <f>'Trial Plans'!AI39</f>
        <v>x</v>
      </c>
      <c r="B53" s="451">
        <f>'Trial Plans'!AJ39</f>
        <v>2</v>
      </c>
      <c r="C53" s="451">
        <f>'Trial Plans'!AK39</f>
        <v>8</v>
      </c>
      <c r="D53" s="451">
        <f>'Trial Plans'!AL39</f>
        <v>38</v>
      </c>
      <c r="E53" s="462"/>
      <c r="F53" s="462"/>
      <c r="G53" s="505"/>
      <c r="H53" s="461"/>
      <c r="I53" s="461"/>
      <c r="J53" s="461"/>
      <c r="K53" s="461"/>
      <c r="L53" s="461"/>
      <c r="M53" s="461"/>
      <c r="N53" s="461"/>
      <c r="O53" s="461"/>
      <c r="P53" s="505"/>
      <c r="Q53" s="461"/>
      <c r="R53" s="461"/>
      <c r="S53" s="461"/>
      <c r="T53" s="461"/>
      <c r="U53" s="461"/>
      <c r="V53" s="461"/>
      <c r="W53" s="461"/>
      <c r="X53" s="461"/>
      <c r="Y53" s="505"/>
      <c r="Z53" s="461"/>
      <c r="AA53" s="461"/>
      <c r="AB53" s="461"/>
      <c r="AC53" s="461"/>
      <c r="AD53" s="461"/>
      <c r="AE53" s="461"/>
      <c r="AF53" s="461"/>
      <c r="AG53" s="461"/>
      <c r="AH53" s="462"/>
      <c r="AI53" s="462">
        <f t="shared" si="0"/>
        <v>0</v>
      </c>
      <c r="AJ53" s="462">
        <f t="shared" si="1"/>
        <v>0</v>
      </c>
      <c r="AK53" s="462">
        <f t="shared" si="2"/>
        <v>0</v>
      </c>
      <c r="AL53" s="462">
        <f t="shared" si="33"/>
        <v>0</v>
      </c>
      <c r="AM53" s="462">
        <f t="shared" si="34"/>
        <v>0</v>
      </c>
      <c r="AN53" s="462">
        <f t="shared" si="35"/>
        <v>0</v>
      </c>
      <c r="AO53" s="462">
        <f t="shared" si="36"/>
        <v>0</v>
      </c>
      <c r="AP53" s="462">
        <f t="shared" si="37"/>
        <v>0</v>
      </c>
      <c r="AQ53" s="462">
        <f t="shared" si="38"/>
        <v>0</v>
      </c>
      <c r="AR53" s="462">
        <f t="shared" si="39"/>
        <v>0</v>
      </c>
      <c r="AS53" s="462">
        <f t="shared" si="40"/>
        <v>0</v>
      </c>
      <c r="AT53" s="462">
        <f t="shared" si="41"/>
        <v>0</v>
      </c>
      <c r="AU53" s="506">
        <f t="shared" si="42"/>
        <v>0</v>
      </c>
      <c r="AV53" s="506">
        <f t="shared" si="43"/>
        <v>0</v>
      </c>
      <c r="AW53" s="506">
        <f t="shared" si="6"/>
        <v>0</v>
      </c>
      <c r="AX53" s="506">
        <f t="shared" si="7"/>
        <v>0</v>
      </c>
      <c r="AY53" s="506">
        <f t="shared" si="8"/>
        <v>0</v>
      </c>
      <c r="AZ53" s="506">
        <f t="shared" si="9"/>
        <v>0</v>
      </c>
      <c r="BA53" s="506">
        <f t="shared" si="10"/>
        <v>0</v>
      </c>
      <c r="BB53" s="506">
        <f t="shared" si="11"/>
        <v>0</v>
      </c>
      <c r="BD53" s="462"/>
      <c r="BE53" s="462"/>
      <c r="BF53" s="462"/>
      <c r="BG53" s="462"/>
      <c r="BH53" s="462"/>
      <c r="BI53" s="462"/>
      <c r="BJ53" s="462"/>
      <c r="BK53" s="462"/>
      <c r="BL53" s="462"/>
      <c r="BM53" s="462"/>
      <c r="BN53" s="462"/>
      <c r="BO53" s="462"/>
      <c r="BP53" s="462"/>
      <c r="BQ53" s="462"/>
      <c r="BR53" s="462"/>
      <c r="BS53" s="462"/>
      <c r="BT53" s="462"/>
      <c r="BU53" s="462"/>
      <c r="BV53" s="462"/>
      <c r="BW53" s="462"/>
      <c r="BX53" s="462"/>
      <c r="BY53" s="462"/>
      <c r="BZ53" s="462"/>
      <c r="CA53" s="462"/>
      <c r="CB53" s="462"/>
      <c r="CC53" s="462"/>
      <c r="CD53" s="462"/>
      <c r="CE53" s="462"/>
      <c r="CF53" s="462"/>
      <c r="CG53" s="462"/>
      <c r="CH53" s="462"/>
      <c r="CI53" s="462"/>
      <c r="CJ53" s="462"/>
      <c r="CK53" s="462"/>
      <c r="CN53" s="448" t="s">
        <v>630</v>
      </c>
      <c r="CO53" s="434"/>
      <c r="CP53" s="434"/>
      <c r="CQ53" s="434"/>
      <c r="CR53" s="434"/>
      <c r="CS53" s="436"/>
      <c r="CT53" s="448"/>
      <c r="CU53" s="434">
        <v>4</v>
      </c>
      <c r="CV53" s="434">
        <v>4.8319999999999999</v>
      </c>
      <c r="CW53" s="434" t="s">
        <v>546</v>
      </c>
      <c r="CX53" s="628">
        <f t="shared" si="48"/>
        <v>22.848223999999998</v>
      </c>
      <c r="CY53" s="434" t="str">
        <f t="shared" si="49"/>
        <v>c</v>
      </c>
      <c r="CZ53" s="434"/>
      <c r="DA53" s="436"/>
    </row>
    <row r="54" spans="1:105">
      <c r="A54" s="451">
        <f>'Trial Plans'!AI40</f>
        <v>8</v>
      </c>
      <c r="B54" s="451">
        <f>'Trial Plans'!AJ40</f>
        <v>2</v>
      </c>
      <c r="C54" s="451">
        <f>'Trial Plans'!AK40</f>
        <v>9</v>
      </c>
      <c r="D54" s="451">
        <f>'Trial Plans'!AL40</f>
        <v>39</v>
      </c>
      <c r="E54" s="462"/>
      <c r="F54" s="462"/>
      <c r="G54" s="505"/>
      <c r="H54" s="461"/>
      <c r="I54" s="461"/>
      <c r="J54" s="461"/>
      <c r="K54" s="461"/>
      <c r="L54" s="461"/>
      <c r="M54" s="461"/>
      <c r="N54" s="461"/>
      <c r="O54" s="461"/>
      <c r="P54" s="505"/>
      <c r="Q54" s="461"/>
      <c r="R54" s="461"/>
      <c r="S54" s="461"/>
      <c r="T54" s="461"/>
      <c r="U54" s="461"/>
      <c r="V54" s="461"/>
      <c r="W54" s="461"/>
      <c r="X54" s="461"/>
      <c r="Y54" s="505"/>
      <c r="Z54" s="461"/>
      <c r="AA54" s="461"/>
      <c r="AB54" s="461"/>
      <c r="AC54" s="461"/>
      <c r="AD54" s="461"/>
      <c r="AE54" s="461"/>
      <c r="AF54" s="461"/>
      <c r="AG54" s="461"/>
      <c r="AH54" s="462"/>
      <c r="AI54" s="462">
        <f t="shared" si="0"/>
        <v>0</v>
      </c>
      <c r="AJ54" s="462">
        <f t="shared" si="1"/>
        <v>0</v>
      </c>
      <c r="AK54" s="462">
        <f t="shared" si="2"/>
        <v>0</v>
      </c>
      <c r="AL54" s="462">
        <f t="shared" si="33"/>
        <v>0</v>
      </c>
      <c r="AM54" s="462">
        <f t="shared" si="34"/>
        <v>0</v>
      </c>
      <c r="AN54" s="462">
        <f t="shared" si="35"/>
        <v>0</v>
      </c>
      <c r="AO54" s="462">
        <f t="shared" si="36"/>
        <v>0</v>
      </c>
      <c r="AP54" s="462">
        <f t="shared" si="37"/>
        <v>0</v>
      </c>
      <c r="AQ54" s="462">
        <f t="shared" si="38"/>
        <v>0</v>
      </c>
      <c r="AR54" s="462">
        <f t="shared" si="39"/>
        <v>0</v>
      </c>
      <c r="AS54" s="462">
        <f t="shared" si="40"/>
        <v>0</v>
      </c>
      <c r="AT54" s="462">
        <f t="shared" si="41"/>
        <v>0</v>
      </c>
      <c r="AU54" s="506">
        <f t="shared" si="42"/>
        <v>0</v>
      </c>
      <c r="AV54" s="506">
        <f t="shared" si="43"/>
        <v>0</v>
      </c>
      <c r="AW54" s="506">
        <f t="shared" si="6"/>
        <v>0</v>
      </c>
      <c r="AX54" s="506">
        <f t="shared" si="7"/>
        <v>0</v>
      </c>
      <c r="AY54" s="506">
        <f t="shared" si="8"/>
        <v>0</v>
      </c>
      <c r="AZ54" s="506">
        <f t="shared" si="9"/>
        <v>0</v>
      </c>
      <c r="BA54" s="506">
        <f t="shared" si="10"/>
        <v>0</v>
      </c>
      <c r="BB54" s="506">
        <f t="shared" si="11"/>
        <v>0</v>
      </c>
      <c r="BD54" s="462"/>
      <c r="BE54" s="462"/>
      <c r="BF54" s="462"/>
      <c r="BG54" s="462"/>
      <c r="BH54" s="462"/>
      <c r="BI54" s="462"/>
      <c r="BJ54" s="462"/>
      <c r="BK54" s="462"/>
      <c r="BL54" s="462"/>
      <c r="BM54" s="462"/>
      <c r="BN54" s="462"/>
      <c r="BO54" s="462"/>
      <c r="BP54" s="462"/>
      <c r="BQ54" s="462"/>
      <c r="BR54" s="462"/>
      <c r="BS54" s="462"/>
      <c r="BT54" s="462"/>
      <c r="BU54" s="462"/>
      <c r="BV54" s="462"/>
      <c r="BW54" s="462"/>
      <c r="BX54" s="462"/>
      <c r="BY54" s="462"/>
      <c r="BZ54" s="462"/>
      <c r="CA54" s="462"/>
      <c r="CB54" s="462"/>
      <c r="CC54" s="462"/>
      <c r="CD54" s="462"/>
      <c r="CE54" s="462"/>
      <c r="CF54" s="462"/>
      <c r="CG54" s="462"/>
      <c r="CH54" s="462"/>
      <c r="CI54" s="462"/>
      <c r="CJ54" s="462"/>
      <c r="CK54" s="462"/>
      <c r="CN54" s="448"/>
      <c r="CO54" s="434"/>
      <c r="CP54" s="434"/>
      <c r="CQ54" s="434"/>
      <c r="CR54" s="434"/>
      <c r="CS54" s="436"/>
      <c r="CT54" s="448"/>
      <c r="CU54" s="434">
        <v>5</v>
      </c>
      <c r="CV54" s="434">
        <v>5.3769999999999998</v>
      </c>
      <c r="CW54" s="434" t="s">
        <v>546</v>
      </c>
      <c r="CX54" s="628">
        <f t="shared" si="48"/>
        <v>28.412128999999997</v>
      </c>
      <c r="CY54" s="434" t="str">
        <f t="shared" si="49"/>
        <v>c</v>
      </c>
      <c r="CZ54" s="434"/>
      <c r="DA54" s="436"/>
    </row>
    <row r="55" spans="1:105">
      <c r="A55" s="451">
        <f>'Trial Plans'!AI41</f>
        <v>4</v>
      </c>
      <c r="B55" s="451">
        <f>'Trial Plans'!AJ41</f>
        <v>2</v>
      </c>
      <c r="C55" s="451">
        <f>'Trial Plans'!AK41</f>
        <v>10</v>
      </c>
      <c r="D55" s="451">
        <f>'Trial Plans'!AL41</f>
        <v>40</v>
      </c>
      <c r="E55" s="462"/>
      <c r="F55" s="462"/>
      <c r="G55" s="505"/>
      <c r="H55" s="461"/>
      <c r="I55" s="461"/>
      <c r="J55" s="461"/>
      <c r="K55" s="461"/>
      <c r="L55" s="461"/>
      <c r="M55" s="461"/>
      <c r="N55" s="461"/>
      <c r="O55" s="461"/>
      <c r="P55" s="505"/>
      <c r="Q55" s="461"/>
      <c r="R55" s="461"/>
      <c r="S55" s="461"/>
      <c r="T55" s="461"/>
      <c r="U55" s="461"/>
      <c r="V55" s="461"/>
      <c r="W55" s="461"/>
      <c r="X55" s="461"/>
      <c r="Y55" s="505"/>
      <c r="Z55" s="461"/>
      <c r="AA55" s="461"/>
      <c r="AB55" s="461"/>
      <c r="AC55" s="461"/>
      <c r="AD55" s="461"/>
      <c r="AE55" s="461"/>
      <c r="AF55" s="461"/>
      <c r="AG55" s="461"/>
      <c r="AH55" s="462"/>
      <c r="AI55" s="462">
        <f t="shared" si="0"/>
        <v>0</v>
      </c>
      <c r="AJ55" s="462">
        <f t="shared" si="1"/>
        <v>0</v>
      </c>
      <c r="AK55" s="462">
        <f t="shared" si="2"/>
        <v>0</v>
      </c>
      <c r="AL55" s="462">
        <f t="shared" si="33"/>
        <v>0</v>
      </c>
      <c r="AM55" s="462">
        <f t="shared" si="34"/>
        <v>0</v>
      </c>
      <c r="AN55" s="462">
        <f t="shared" si="35"/>
        <v>0</v>
      </c>
      <c r="AO55" s="462">
        <f t="shared" si="36"/>
        <v>0</v>
      </c>
      <c r="AP55" s="462">
        <f t="shared" si="37"/>
        <v>0</v>
      </c>
      <c r="AQ55" s="462">
        <f t="shared" si="38"/>
        <v>0</v>
      </c>
      <c r="AR55" s="462">
        <f t="shared" si="39"/>
        <v>0</v>
      </c>
      <c r="AS55" s="462">
        <f t="shared" si="40"/>
        <v>0</v>
      </c>
      <c r="AT55" s="462">
        <f t="shared" si="41"/>
        <v>0</v>
      </c>
      <c r="AU55" s="506">
        <f t="shared" si="42"/>
        <v>0</v>
      </c>
      <c r="AV55" s="506">
        <f t="shared" si="43"/>
        <v>0</v>
      </c>
      <c r="AW55" s="506">
        <f t="shared" si="6"/>
        <v>0</v>
      </c>
      <c r="AX55" s="506">
        <f t="shared" si="7"/>
        <v>0</v>
      </c>
      <c r="AY55" s="506">
        <f t="shared" si="8"/>
        <v>0</v>
      </c>
      <c r="AZ55" s="506">
        <f t="shared" si="9"/>
        <v>0</v>
      </c>
      <c r="BA55" s="506">
        <f t="shared" si="10"/>
        <v>0</v>
      </c>
      <c r="BB55" s="506">
        <f t="shared" si="11"/>
        <v>0</v>
      </c>
      <c r="BD55" s="462"/>
      <c r="BE55" s="462"/>
      <c r="BF55" s="462"/>
      <c r="BG55" s="462"/>
      <c r="BH55" s="462"/>
      <c r="BI55" s="462"/>
      <c r="BJ55" s="462"/>
      <c r="BK55" s="462"/>
      <c r="BL55" s="462"/>
      <c r="BM55" s="462"/>
      <c r="BN55" s="462"/>
      <c r="BO55" s="462"/>
      <c r="BP55" s="462"/>
      <c r="BQ55" s="462"/>
      <c r="BR55" s="462"/>
      <c r="BS55" s="462"/>
      <c r="BT55" s="462"/>
      <c r="BU55" s="462"/>
      <c r="BV55" s="462"/>
      <c r="BW55" s="462"/>
      <c r="BX55" s="462"/>
      <c r="BY55" s="462"/>
      <c r="BZ55" s="462"/>
      <c r="CA55" s="462"/>
      <c r="CB55" s="462"/>
      <c r="CC55" s="462"/>
      <c r="CD55" s="462"/>
      <c r="CE55" s="462"/>
      <c r="CF55" s="462"/>
      <c r="CG55" s="462"/>
      <c r="CH55" s="462"/>
      <c r="CI55" s="462"/>
      <c r="CJ55" s="462"/>
      <c r="CK55" s="462"/>
      <c r="CN55" s="448" t="s">
        <v>631</v>
      </c>
      <c r="CO55" s="434"/>
      <c r="CP55" s="434"/>
      <c r="CQ55" s="434"/>
      <c r="CR55" s="434"/>
      <c r="CS55" s="436"/>
      <c r="CT55" s="448"/>
      <c r="CU55" s="434">
        <v>6</v>
      </c>
      <c r="CV55" s="434">
        <v>9.9629999999999992</v>
      </c>
      <c r="CW55" s="434" t="s">
        <v>543</v>
      </c>
      <c r="CX55" s="628">
        <f t="shared" si="48"/>
        <v>98.761368999999988</v>
      </c>
      <c r="CY55" s="434" t="str">
        <f t="shared" si="49"/>
        <v>a</v>
      </c>
      <c r="CZ55" s="434"/>
      <c r="DA55" s="436"/>
    </row>
    <row r="56" spans="1:105">
      <c r="A56" s="451">
        <f>'Trial Plans'!AI42</f>
        <v>1</v>
      </c>
      <c r="B56" s="451">
        <f>'Trial Plans'!AJ42</f>
        <v>2</v>
      </c>
      <c r="C56" s="451">
        <f>'Trial Plans'!AK42</f>
        <v>11</v>
      </c>
      <c r="D56" s="451">
        <f>'Trial Plans'!AL42</f>
        <v>41</v>
      </c>
      <c r="E56" s="462"/>
      <c r="F56" s="462"/>
      <c r="G56" s="505"/>
      <c r="H56" s="461"/>
      <c r="I56" s="461"/>
      <c r="J56" s="461"/>
      <c r="K56" s="461"/>
      <c r="L56" s="461"/>
      <c r="M56" s="461"/>
      <c r="N56" s="461"/>
      <c r="O56" s="461"/>
      <c r="P56" s="505"/>
      <c r="Q56" s="461"/>
      <c r="R56" s="461"/>
      <c r="S56" s="461"/>
      <c r="T56" s="461"/>
      <c r="U56" s="461"/>
      <c r="V56" s="461"/>
      <c r="W56" s="461"/>
      <c r="X56" s="461"/>
      <c r="Y56" s="505"/>
      <c r="Z56" s="461"/>
      <c r="AA56" s="461"/>
      <c r="AB56" s="461"/>
      <c r="AC56" s="461"/>
      <c r="AD56" s="461"/>
      <c r="AE56" s="461"/>
      <c r="AF56" s="461"/>
      <c r="AG56" s="461"/>
      <c r="AH56" s="462"/>
      <c r="AI56" s="462">
        <f t="shared" si="0"/>
        <v>0</v>
      </c>
      <c r="AJ56" s="462">
        <f t="shared" si="1"/>
        <v>0</v>
      </c>
      <c r="AK56" s="462">
        <f t="shared" si="2"/>
        <v>0</v>
      </c>
      <c r="AL56" s="462">
        <f t="shared" si="33"/>
        <v>0</v>
      </c>
      <c r="AM56" s="462">
        <f t="shared" si="34"/>
        <v>0</v>
      </c>
      <c r="AN56" s="462">
        <f t="shared" si="35"/>
        <v>0</v>
      </c>
      <c r="AO56" s="462">
        <f t="shared" si="36"/>
        <v>0</v>
      </c>
      <c r="AP56" s="462">
        <f t="shared" si="37"/>
        <v>0</v>
      </c>
      <c r="AQ56" s="462">
        <f t="shared" si="38"/>
        <v>0</v>
      </c>
      <c r="AR56" s="462">
        <f t="shared" si="39"/>
        <v>0</v>
      </c>
      <c r="AS56" s="462">
        <f t="shared" si="40"/>
        <v>0</v>
      </c>
      <c r="AT56" s="462">
        <f t="shared" si="41"/>
        <v>0</v>
      </c>
      <c r="AU56" s="506">
        <f t="shared" si="42"/>
        <v>0</v>
      </c>
      <c r="AV56" s="506">
        <f t="shared" si="43"/>
        <v>0</v>
      </c>
      <c r="AW56" s="506">
        <f t="shared" si="6"/>
        <v>0</v>
      </c>
      <c r="AX56" s="506">
        <f t="shared" si="7"/>
        <v>0</v>
      </c>
      <c r="AY56" s="506">
        <f t="shared" si="8"/>
        <v>0</v>
      </c>
      <c r="AZ56" s="506">
        <f t="shared" si="9"/>
        <v>0</v>
      </c>
      <c r="BA56" s="506">
        <f t="shared" si="10"/>
        <v>0</v>
      </c>
      <c r="BB56" s="506">
        <f t="shared" si="11"/>
        <v>0</v>
      </c>
      <c r="BD56" s="462"/>
      <c r="BE56" s="462"/>
      <c r="BF56" s="462"/>
      <c r="BG56" s="462"/>
      <c r="BH56" s="462"/>
      <c r="BI56" s="462"/>
      <c r="BJ56" s="462"/>
      <c r="BK56" s="462"/>
      <c r="BL56" s="462"/>
      <c r="BM56" s="462"/>
      <c r="BN56" s="462"/>
      <c r="BO56" s="462"/>
      <c r="BP56" s="462"/>
      <c r="BQ56" s="462"/>
      <c r="BR56" s="462"/>
      <c r="BS56" s="462"/>
      <c r="BT56" s="462"/>
      <c r="BU56" s="462"/>
      <c r="BV56" s="462"/>
      <c r="BW56" s="462"/>
      <c r="BX56" s="462"/>
      <c r="BY56" s="462"/>
      <c r="BZ56" s="462"/>
      <c r="CA56" s="462"/>
      <c r="CB56" s="462"/>
      <c r="CC56" s="462"/>
      <c r="CD56" s="462"/>
      <c r="CE56" s="462"/>
      <c r="CF56" s="462"/>
      <c r="CG56" s="462"/>
      <c r="CH56" s="462"/>
      <c r="CI56" s="462"/>
      <c r="CJ56" s="462"/>
      <c r="CK56" s="462"/>
      <c r="CN56" s="448"/>
      <c r="CO56" s="434"/>
      <c r="CP56" s="434"/>
      <c r="CQ56" s="434"/>
      <c r="CR56" s="434"/>
      <c r="CS56" s="436"/>
      <c r="CT56" s="448"/>
      <c r="CU56" s="434">
        <v>7</v>
      </c>
      <c r="CV56" s="434">
        <v>9.4420000000000002</v>
      </c>
      <c r="CW56" s="434" t="s">
        <v>599</v>
      </c>
      <c r="CX56" s="628">
        <f t="shared" si="48"/>
        <v>88.651364000000001</v>
      </c>
      <c r="CY56" s="434" t="str">
        <f t="shared" si="49"/>
        <v>ab</v>
      </c>
      <c r="CZ56" s="434"/>
      <c r="DA56" s="436"/>
    </row>
    <row r="57" spans="1:105">
      <c r="A57" s="451">
        <f>'Trial Plans'!AI43</f>
        <v>11</v>
      </c>
      <c r="B57" s="451">
        <f>'Trial Plans'!AJ43</f>
        <v>2</v>
      </c>
      <c r="C57" s="451">
        <f>'Trial Plans'!AK43</f>
        <v>12</v>
      </c>
      <c r="D57" s="451">
        <f>'Trial Plans'!AL43</f>
        <v>42</v>
      </c>
      <c r="E57" s="462"/>
      <c r="F57" s="462"/>
      <c r="G57" s="505"/>
      <c r="H57" s="461"/>
      <c r="I57" s="461"/>
      <c r="J57" s="461"/>
      <c r="K57" s="461"/>
      <c r="L57" s="461"/>
      <c r="M57" s="461"/>
      <c r="N57" s="461"/>
      <c r="O57" s="461"/>
      <c r="P57" s="505"/>
      <c r="Q57" s="461"/>
      <c r="R57" s="461"/>
      <c r="S57" s="461"/>
      <c r="T57" s="461"/>
      <c r="U57" s="461"/>
      <c r="V57" s="461"/>
      <c r="W57" s="461"/>
      <c r="X57" s="461"/>
      <c r="Y57" s="505"/>
      <c r="Z57" s="461"/>
      <c r="AA57" s="461"/>
      <c r="AB57" s="461"/>
      <c r="AC57" s="461"/>
      <c r="AD57" s="461"/>
      <c r="AE57" s="461"/>
      <c r="AF57" s="461"/>
      <c r="AG57" s="461"/>
      <c r="AH57" s="462"/>
      <c r="AI57" s="462">
        <f t="shared" si="0"/>
        <v>0</v>
      </c>
      <c r="AJ57" s="462">
        <f t="shared" si="1"/>
        <v>0</v>
      </c>
      <c r="AK57" s="462">
        <f t="shared" si="2"/>
        <v>0</v>
      </c>
      <c r="AL57" s="462">
        <f t="shared" si="33"/>
        <v>0</v>
      </c>
      <c r="AM57" s="462">
        <f t="shared" si="34"/>
        <v>0</v>
      </c>
      <c r="AN57" s="462">
        <f t="shared" si="35"/>
        <v>0</v>
      </c>
      <c r="AO57" s="462">
        <f t="shared" si="36"/>
        <v>0</v>
      </c>
      <c r="AP57" s="462">
        <f t="shared" si="37"/>
        <v>0</v>
      </c>
      <c r="AQ57" s="462">
        <f t="shared" si="38"/>
        <v>0</v>
      </c>
      <c r="AR57" s="462">
        <f t="shared" si="39"/>
        <v>0</v>
      </c>
      <c r="AS57" s="462">
        <f t="shared" si="40"/>
        <v>0</v>
      </c>
      <c r="AT57" s="462">
        <f t="shared" si="41"/>
        <v>0</v>
      </c>
      <c r="AU57" s="506">
        <f t="shared" si="42"/>
        <v>0</v>
      </c>
      <c r="AV57" s="506">
        <f t="shared" si="43"/>
        <v>0</v>
      </c>
      <c r="AW57" s="506">
        <f t="shared" si="6"/>
        <v>0</v>
      </c>
      <c r="AX57" s="506">
        <f t="shared" si="7"/>
        <v>0</v>
      </c>
      <c r="AY57" s="506">
        <f t="shared" si="8"/>
        <v>0</v>
      </c>
      <c r="AZ57" s="506">
        <f t="shared" si="9"/>
        <v>0</v>
      </c>
      <c r="BA57" s="506">
        <f t="shared" si="10"/>
        <v>0</v>
      </c>
      <c r="BB57" s="506">
        <f t="shared" si="11"/>
        <v>0</v>
      </c>
      <c r="BD57" s="462"/>
      <c r="BE57" s="462"/>
      <c r="BF57" s="462"/>
      <c r="BG57" s="462"/>
      <c r="BH57" s="462"/>
      <c r="BI57" s="462"/>
      <c r="BJ57" s="462"/>
      <c r="BK57" s="462"/>
      <c r="BL57" s="462"/>
      <c r="BM57" s="462"/>
      <c r="BN57" s="462"/>
      <c r="BO57" s="462"/>
      <c r="BP57" s="462"/>
      <c r="BQ57" s="462"/>
      <c r="BR57" s="462"/>
      <c r="BS57" s="462"/>
      <c r="BT57" s="462"/>
      <c r="BU57" s="462"/>
      <c r="BV57" s="462"/>
      <c r="BW57" s="462"/>
      <c r="BX57" s="462"/>
      <c r="BY57" s="462"/>
      <c r="BZ57" s="462"/>
      <c r="CA57" s="462"/>
      <c r="CB57" s="462"/>
      <c r="CC57" s="462"/>
      <c r="CD57" s="462"/>
      <c r="CE57" s="462"/>
      <c r="CF57" s="462"/>
      <c r="CG57" s="462"/>
      <c r="CH57" s="462"/>
      <c r="CI57" s="462"/>
      <c r="CJ57" s="462"/>
      <c r="CK57" s="462"/>
      <c r="CN57" s="448" t="s">
        <v>369</v>
      </c>
      <c r="CO57" s="434"/>
      <c r="CP57" s="434"/>
      <c r="CQ57" s="434"/>
      <c r="CR57" s="434"/>
      <c r="CS57" s="436"/>
      <c r="CT57" s="448"/>
      <c r="CU57" s="434">
        <v>8</v>
      </c>
      <c r="CV57" s="434">
        <v>3.6230000000000002</v>
      </c>
      <c r="CW57" s="434" t="s">
        <v>758</v>
      </c>
      <c r="CX57" s="628">
        <f t="shared" si="48"/>
        <v>12.626129000000002</v>
      </c>
      <c r="CY57" s="434" t="str">
        <f t="shared" si="49"/>
        <v>cd</v>
      </c>
      <c r="CZ57" s="434"/>
      <c r="DA57" s="436"/>
    </row>
    <row r="58" spans="1:105">
      <c r="A58" s="451" t="str">
        <f>'Trial Plans'!AI44</f>
        <v>sp</v>
      </c>
      <c r="B58" s="451">
        <f>'Trial Plans'!AJ44</f>
        <v>2</v>
      </c>
      <c r="C58" s="451">
        <f>'Trial Plans'!AK44</f>
        <v>13</v>
      </c>
      <c r="D58" s="451">
        <f>'Trial Plans'!AL44</f>
        <v>43</v>
      </c>
      <c r="E58" s="462"/>
      <c r="F58" s="462"/>
      <c r="G58" s="505"/>
      <c r="H58" s="461"/>
      <c r="I58" s="461"/>
      <c r="J58" s="461"/>
      <c r="K58" s="461"/>
      <c r="L58" s="461"/>
      <c r="M58" s="461"/>
      <c r="N58" s="461"/>
      <c r="O58" s="461"/>
      <c r="P58" s="505"/>
      <c r="Q58" s="461"/>
      <c r="R58" s="461"/>
      <c r="S58" s="461"/>
      <c r="T58" s="461"/>
      <c r="U58" s="461"/>
      <c r="V58" s="461"/>
      <c r="W58" s="461"/>
      <c r="X58" s="461"/>
      <c r="Y58" s="505"/>
      <c r="Z58" s="461"/>
      <c r="AA58" s="461"/>
      <c r="AB58" s="461"/>
      <c r="AC58" s="461"/>
      <c r="AD58" s="461"/>
      <c r="AE58" s="461"/>
      <c r="AF58" s="461"/>
      <c r="AG58" s="461"/>
      <c r="AH58" s="462"/>
      <c r="AI58" s="462">
        <f t="shared" si="0"/>
        <v>0</v>
      </c>
      <c r="AJ58" s="462">
        <f t="shared" si="1"/>
        <v>0</v>
      </c>
      <c r="AK58" s="462">
        <f t="shared" si="2"/>
        <v>0</v>
      </c>
      <c r="AL58" s="462">
        <f t="shared" si="33"/>
        <v>0</v>
      </c>
      <c r="AM58" s="462">
        <f t="shared" si="34"/>
        <v>0</v>
      </c>
      <c r="AN58" s="462">
        <f t="shared" si="35"/>
        <v>0</v>
      </c>
      <c r="AO58" s="462">
        <f t="shared" si="36"/>
        <v>0</v>
      </c>
      <c r="AP58" s="462">
        <f t="shared" si="37"/>
        <v>0</v>
      </c>
      <c r="AQ58" s="462">
        <f t="shared" si="38"/>
        <v>0</v>
      </c>
      <c r="AR58" s="462">
        <f t="shared" si="39"/>
        <v>0</v>
      </c>
      <c r="AS58" s="462">
        <f t="shared" si="40"/>
        <v>0</v>
      </c>
      <c r="AT58" s="462">
        <f t="shared" si="41"/>
        <v>0</v>
      </c>
      <c r="AU58" s="506">
        <f t="shared" si="42"/>
        <v>0</v>
      </c>
      <c r="AV58" s="506">
        <f t="shared" si="43"/>
        <v>0</v>
      </c>
      <c r="AW58" s="506">
        <f t="shared" si="6"/>
        <v>0</v>
      </c>
      <c r="AX58" s="506">
        <f t="shared" si="7"/>
        <v>0</v>
      </c>
      <c r="AY58" s="506">
        <f t="shared" si="8"/>
        <v>0</v>
      </c>
      <c r="AZ58" s="506">
        <f t="shared" si="9"/>
        <v>0</v>
      </c>
      <c r="BA58" s="506">
        <f t="shared" si="10"/>
        <v>0</v>
      </c>
      <c r="BB58" s="506">
        <f t="shared" si="11"/>
        <v>0</v>
      </c>
      <c r="BD58" s="462"/>
      <c r="BE58" s="462"/>
      <c r="BF58" s="462"/>
      <c r="BG58" s="462"/>
      <c r="BH58" s="462"/>
      <c r="BI58" s="462"/>
      <c r="BJ58" s="462"/>
      <c r="BK58" s="462"/>
      <c r="BL58" s="462"/>
      <c r="BM58" s="462"/>
      <c r="BN58" s="462"/>
      <c r="BO58" s="462"/>
      <c r="BP58" s="462"/>
      <c r="BQ58" s="462"/>
      <c r="BR58" s="462"/>
      <c r="BS58" s="462"/>
      <c r="BT58" s="462"/>
      <c r="BU58" s="462"/>
      <c r="BV58" s="462"/>
      <c r="BW58" s="462"/>
      <c r="BX58" s="462"/>
      <c r="BY58" s="462"/>
      <c r="BZ58" s="462"/>
      <c r="CA58" s="462"/>
      <c r="CB58" s="462"/>
      <c r="CC58" s="462"/>
      <c r="CD58" s="462"/>
      <c r="CE58" s="462"/>
      <c r="CF58" s="462"/>
      <c r="CG58" s="462"/>
      <c r="CH58" s="462"/>
      <c r="CI58" s="462"/>
      <c r="CJ58" s="462"/>
      <c r="CK58" s="462"/>
      <c r="CN58" s="448" t="s">
        <v>370</v>
      </c>
      <c r="CO58" s="434"/>
      <c r="CP58" s="434"/>
      <c r="CQ58" s="434"/>
      <c r="CR58" s="434"/>
      <c r="CS58" s="436"/>
      <c r="CT58" s="448"/>
      <c r="CU58" s="434">
        <v>9</v>
      </c>
      <c r="CV58" s="434">
        <v>0.70699999999999996</v>
      </c>
      <c r="CW58" s="434" t="s">
        <v>545</v>
      </c>
      <c r="CX58" s="628">
        <f t="shared" si="48"/>
        <v>-1.5100000000006775E-4</v>
      </c>
      <c r="CY58" s="434" t="str">
        <f t="shared" si="49"/>
        <v>d</v>
      </c>
      <c r="CZ58" s="434"/>
      <c r="DA58" s="436"/>
    </row>
    <row r="59" spans="1:105">
      <c r="A59" s="451" t="str">
        <f>'Trial Plans'!AI45</f>
        <v>x</v>
      </c>
      <c r="B59" s="451">
        <f>'Trial Plans'!AJ45</f>
        <v>3</v>
      </c>
      <c r="C59" s="451">
        <f>'Trial Plans'!AK45</f>
        <v>14</v>
      </c>
      <c r="D59" s="451">
        <f>'Trial Plans'!AL45</f>
        <v>44</v>
      </c>
      <c r="E59" s="462"/>
      <c r="F59" s="462"/>
      <c r="G59" s="505"/>
      <c r="H59" s="461"/>
      <c r="I59" s="461"/>
      <c r="J59" s="461"/>
      <c r="K59" s="461"/>
      <c r="L59" s="461"/>
      <c r="M59" s="461"/>
      <c r="N59" s="461"/>
      <c r="O59" s="461"/>
      <c r="P59" s="505"/>
      <c r="Q59" s="461"/>
      <c r="R59" s="461"/>
      <c r="S59" s="461"/>
      <c r="T59" s="461"/>
      <c r="U59" s="461"/>
      <c r="V59" s="461"/>
      <c r="W59" s="461"/>
      <c r="X59" s="461"/>
      <c r="Y59" s="505"/>
      <c r="Z59" s="461"/>
      <c r="AA59" s="461"/>
      <c r="AB59" s="461"/>
      <c r="AC59" s="461"/>
      <c r="AD59" s="461"/>
      <c r="AE59" s="461"/>
      <c r="AF59" s="461"/>
      <c r="AG59" s="461"/>
      <c r="AH59" s="462"/>
      <c r="AI59" s="462">
        <f t="shared" si="0"/>
        <v>0</v>
      </c>
      <c r="AJ59" s="462">
        <f t="shared" si="1"/>
        <v>0</v>
      </c>
      <c r="AK59" s="462">
        <f t="shared" si="2"/>
        <v>0</v>
      </c>
      <c r="AL59" s="462">
        <f t="shared" si="33"/>
        <v>0</v>
      </c>
      <c r="AM59" s="462">
        <f t="shared" si="34"/>
        <v>0</v>
      </c>
      <c r="AN59" s="462">
        <f t="shared" si="35"/>
        <v>0</v>
      </c>
      <c r="AO59" s="462">
        <f t="shared" si="36"/>
        <v>0</v>
      </c>
      <c r="AP59" s="462">
        <f t="shared" si="37"/>
        <v>0</v>
      </c>
      <c r="AQ59" s="462">
        <f t="shared" si="38"/>
        <v>0</v>
      </c>
      <c r="AR59" s="462">
        <f t="shared" si="39"/>
        <v>0</v>
      </c>
      <c r="AS59" s="462">
        <f t="shared" si="40"/>
        <v>0</v>
      </c>
      <c r="AT59" s="462">
        <f t="shared" si="41"/>
        <v>0</v>
      </c>
      <c r="AU59" s="506">
        <f t="shared" si="42"/>
        <v>0</v>
      </c>
      <c r="AV59" s="506">
        <f t="shared" si="43"/>
        <v>0</v>
      </c>
      <c r="AW59" s="506">
        <f t="shared" si="6"/>
        <v>0</v>
      </c>
      <c r="AX59" s="506">
        <f t="shared" si="7"/>
        <v>0</v>
      </c>
      <c r="AY59" s="506">
        <f t="shared" si="8"/>
        <v>0</v>
      </c>
      <c r="AZ59" s="506">
        <f t="shared" si="9"/>
        <v>0</v>
      </c>
      <c r="BA59" s="506">
        <f t="shared" si="10"/>
        <v>0</v>
      </c>
      <c r="BB59" s="506">
        <f t="shared" si="11"/>
        <v>0</v>
      </c>
      <c r="BD59" s="462"/>
      <c r="BE59" s="462"/>
      <c r="BF59" s="462"/>
      <c r="BG59" s="462"/>
      <c r="BH59" s="462"/>
      <c r="BI59" s="462"/>
      <c r="BJ59" s="462"/>
      <c r="BK59" s="462"/>
      <c r="BL59" s="462"/>
      <c r="BM59" s="462"/>
      <c r="BN59" s="462"/>
      <c r="BO59" s="462"/>
      <c r="BP59" s="462"/>
      <c r="BQ59" s="462"/>
      <c r="BR59" s="462"/>
      <c r="BS59" s="462"/>
      <c r="BT59" s="462"/>
      <c r="BU59" s="462"/>
      <c r="BV59" s="462"/>
      <c r="BW59" s="462"/>
      <c r="BX59" s="462"/>
      <c r="BY59" s="462"/>
      <c r="BZ59" s="462"/>
      <c r="CA59" s="462"/>
      <c r="CB59" s="462"/>
      <c r="CC59" s="462"/>
      <c r="CD59" s="462"/>
      <c r="CE59" s="462"/>
      <c r="CF59" s="462"/>
      <c r="CG59" s="462"/>
      <c r="CH59" s="462"/>
      <c r="CI59" s="462"/>
      <c r="CJ59" s="462"/>
      <c r="CK59" s="462"/>
      <c r="CN59" s="448" t="s">
        <v>632</v>
      </c>
      <c r="CO59" s="434"/>
      <c r="CP59" s="434"/>
      <c r="CQ59" s="434"/>
      <c r="CR59" s="434"/>
      <c r="CS59" s="436"/>
      <c r="CT59" s="448"/>
      <c r="CU59" s="434">
        <v>10</v>
      </c>
      <c r="CV59" s="434">
        <v>5.92</v>
      </c>
      <c r="CW59" s="434" t="s">
        <v>547</v>
      </c>
      <c r="CX59" s="628">
        <f t="shared" si="48"/>
        <v>34.546399999999998</v>
      </c>
      <c r="CY59" s="434" t="str">
        <f t="shared" si="49"/>
        <v>bc</v>
      </c>
      <c r="CZ59" s="434"/>
      <c r="DA59" s="436"/>
    </row>
    <row r="60" spans="1:105">
      <c r="A60" s="451">
        <f>'Trial Plans'!AI46</f>
        <v>5</v>
      </c>
      <c r="B60" s="451">
        <f>'Trial Plans'!AJ46</f>
        <v>3</v>
      </c>
      <c r="C60" s="451">
        <f>'Trial Plans'!AK46</f>
        <v>15</v>
      </c>
      <c r="D60" s="451">
        <f>'Trial Plans'!AL46</f>
        <v>45</v>
      </c>
      <c r="E60" s="462"/>
      <c r="F60" s="462"/>
      <c r="G60" s="505">
        <v>0</v>
      </c>
      <c r="H60" s="461">
        <v>0</v>
      </c>
      <c r="I60" s="461">
        <v>0</v>
      </c>
      <c r="J60" s="461">
        <v>20</v>
      </c>
      <c r="K60" s="461">
        <v>10</v>
      </c>
      <c r="L60" s="461">
        <v>25</v>
      </c>
      <c r="M60" s="461">
        <v>0</v>
      </c>
      <c r="N60" s="461">
        <v>0</v>
      </c>
      <c r="O60" s="461">
        <v>0</v>
      </c>
      <c r="P60" s="505">
        <v>0</v>
      </c>
      <c r="Q60" s="461">
        <v>0</v>
      </c>
      <c r="R60" s="461">
        <v>0</v>
      </c>
      <c r="S60" s="461">
        <v>0</v>
      </c>
      <c r="T60" s="461">
        <v>0</v>
      </c>
      <c r="U60" s="461">
        <v>0</v>
      </c>
      <c r="V60" s="461">
        <v>0</v>
      </c>
      <c r="W60" s="461">
        <v>0</v>
      </c>
      <c r="X60" s="461">
        <v>0</v>
      </c>
      <c r="Y60" s="505">
        <v>0</v>
      </c>
      <c r="Z60" s="461">
        <v>0</v>
      </c>
      <c r="AA60" s="461">
        <v>0</v>
      </c>
      <c r="AB60" s="461">
        <v>0</v>
      </c>
      <c r="AC60" s="461">
        <v>0</v>
      </c>
      <c r="AD60" s="461">
        <v>0</v>
      </c>
      <c r="AE60" s="461">
        <v>0</v>
      </c>
      <c r="AF60" s="461">
        <v>0</v>
      </c>
      <c r="AG60" s="461">
        <v>0</v>
      </c>
      <c r="AH60" s="462"/>
      <c r="AI60" s="462">
        <f t="shared" si="0"/>
        <v>3</v>
      </c>
      <c r="AJ60" s="462">
        <f t="shared" si="1"/>
        <v>0</v>
      </c>
      <c r="AK60" s="462">
        <f t="shared" si="2"/>
        <v>0</v>
      </c>
      <c r="AL60" s="462">
        <f t="shared" si="33"/>
        <v>0</v>
      </c>
      <c r="AM60" s="462">
        <f t="shared" si="34"/>
        <v>3</v>
      </c>
      <c r="AN60" s="462">
        <f t="shared" si="35"/>
        <v>0</v>
      </c>
      <c r="AO60" s="462">
        <f t="shared" si="36"/>
        <v>0</v>
      </c>
      <c r="AP60" s="462">
        <f t="shared" si="37"/>
        <v>0</v>
      </c>
      <c r="AQ60" s="462">
        <f t="shared" si="38"/>
        <v>0</v>
      </c>
      <c r="AR60" s="462">
        <f t="shared" si="39"/>
        <v>0</v>
      </c>
      <c r="AS60" s="462">
        <f t="shared" si="40"/>
        <v>0</v>
      </c>
      <c r="AT60" s="462">
        <f t="shared" si="41"/>
        <v>0</v>
      </c>
      <c r="AU60" s="506">
        <f t="shared" si="42"/>
        <v>2.0370370370370372</v>
      </c>
      <c r="AV60" s="506">
        <f t="shared" si="43"/>
        <v>11.111111111111111</v>
      </c>
      <c r="AW60" s="506">
        <f t="shared" si="6"/>
        <v>0</v>
      </c>
      <c r="AX60" s="506">
        <f t="shared" si="7"/>
        <v>0</v>
      </c>
      <c r="AY60" s="506">
        <f t="shared" si="8"/>
        <v>6.1111111111111107</v>
      </c>
      <c r="AZ60" s="506">
        <f t="shared" si="9"/>
        <v>33.333333333333329</v>
      </c>
      <c r="BA60" s="506">
        <f t="shared" si="10"/>
        <v>0</v>
      </c>
      <c r="BB60" s="506">
        <f t="shared" si="11"/>
        <v>0</v>
      </c>
      <c r="BD60" s="462"/>
      <c r="BE60" s="462"/>
      <c r="BF60" s="462"/>
      <c r="BG60" s="462"/>
      <c r="BH60" s="462"/>
      <c r="BI60" s="462"/>
      <c r="BJ60" s="462"/>
      <c r="BK60" s="462"/>
      <c r="BL60" s="462"/>
      <c r="BM60" s="462"/>
      <c r="BN60" s="462"/>
      <c r="BO60" s="462"/>
      <c r="BP60" s="462"/>
      <c r="BQ60" s="462"/>
      <c r="BR60" s="462"/>
      <c r="BS60" s="462"/>
      <c r="BT60" s="462"/>
      <c r="BU60" s="462"/>
      <c r="BV60" s="462"/>
      <c r="BW60" s="462"/>
      <c r="BX60" s="462"/>
      <c r="BY60" s="462"/>
      <c r="BZ60" s="462"/>
      <c r="CA60" s="462"/>
      <c r="CB60" s="462"/>
      <c r="CC60" s="462"/>
      <c r="CD60" s="462"/>
      <c r="CE60" s="462"/>
      <c r="CF60" s="462"/>
      <c r="CG60" s="462"/>
      <c r="CH60" s="462"/>
      <c r="CI60" s="462"/>
      <c r="CJ60" s="462"/>
      <c r="CK60" s="462"/>
      <c r="CN60" s="448" t="s">
        <v>633</v>
      </c>
      <c r="CO60" s="434"/>
      <c r="CP60" s="434"/>
      <c r="CQ60" s="434"/>
      <c r="CR60" s="434"/>
      <c r="CS60" s="436"/>
      <c r="CT60" s="448"/>
      <c r="CU60" s="434">
        <v>11</v>
      </c>
      <c r="CV60" s="434">
        <v>0.70699999999999996</v>
      </c>
      <c r="CW60" s="434" t="s">
        <v>545</v>
      </c>
      <c r="CX60" s="628">
        <f t="shared" si="48"/>
        <v>-1.5100000000006775E-4</v>
      </c>
      <c r="CY60" s="434" t="str">
        <f t="shared" si="49"/>
        <v>d</v>
      </c>
      <c r="CZ60" s="434"/>
      <c r="DA60" s="436"/>
    </row>
    <row r="61" spans="1:105">
      <c r="A61" s="451">
        <f>'Trial Plans'!AI47</f>
        <v>2</v>
      </c>
      <c r="B61" s="451">
        <f>'Trial Plans'!AJ47</f>
        <v>3</v>
      </c>
      <c r="C61" s="451">
        <f>'Trial Plans'!AK47</f>
        <v>16</v>
      </c>
      <c r="D61" s="451">
        <f>'Trial Plans'!AL47</f>
        <v>46</v>
      </c>
      <c r="E61" s="462"/>
      <c r="F61" s="462"/>
      <c r="G61" s="505">
        <v>100</v>
      </c>
      <c r="H61" s="461">
        <v>100</v>
      </c>
      <c r="I61" s="461">
        <v>100</v>
      </c>
      <c r="J61" s="461">
        <v>100</v>
      </c>
      <c r="K61" s="461">
        <v>100</v>
      </c>
      <c r="L61" s="461">
        <v>100</v>
      </c>
      <c r="M61" s="461">
        <v>100</v>
      </c>
      <c r="N61" s="461">
        <v>40</v>
      </c>
      <c r="O61" s="461">
        <v>20</v>
      </c>
      <c r="P61" s="505">
        <v>100</v>
      </c>
      <c r="Q61" s="461">
        <v>100</v>
      </c>
      <c r="R61" s="461">
        <v>100</v>
      </c>
      <c r="S61" s="461">
        <v>80</v>
      </c>
      <c r="T61" s="461">
        <v>50</v>
      </c>
      <c r="U61" s="461">
        <v>40</v>
      </c>
      <c r="V61" s="461">
        <v>100</v>
      </c>
      <c r="W61" s="461">
        <v>100</v>
      </c>
      <c r="X61" s="461">
        <v>100</v>
      </c>
      <c r="Y61" s="505">
        <v>100</v>
      </c>
      <c r="Z61" s="461">
        <v>100</v>
      </c>
      <c r="AA61" s="461">
        <v>100</v>
      </c>
      <c r="AB61" s="461">
        <v>100</v>
      </c>
      <c r="AC61" s="461">
        <v>100</v>
      </c>
      <c r="AD61" s="461">
        <v>100</v>
      </c>
      <c r="AE61" s="461">
        <v>20</v>
      </c>
      <c r="AF61" s="461">
        <v>20</v>
      </c>
      <c r="AG61" s="461">
        <v>60</v>
      </c>
      <c r="AH61" s="462"/>
      <c r="AI61" s="462">
        <f t="shared" si="0"/>
        <v>9</v>
      </c>
      <c r="AJ61" s="462">
        <f t="shared" si="1"/>
        <v>9</v>
      </c>
      <c r="AK61" s="462">
        <f t="shared" si="2"/>
        <v>9</v>
      </c>
      <c r="AL61" s="462">
        <f t="shared" si="33"/>
        <v>3</v>
      </c>
      <c r="AM61" s="462">
        <f>COUNTIF(J61:L61,"&gt;0")</f>
        <v>3</v>
      </c>
      <c r="AN61" s="462">
        <f t="shared" si="35"/>
        <v>3</v>
      </c>
      <c r="AO61" s="462">
        <f t="shared" si="36"/>
        <v>3</v>
      </c>
      <c r="AP61" s="462">
        <f t="shared" si="37"/>
        <v>3</v>
      </c>
      <c r="AQ61" s="462">
        <f t="shared" si="38"/>
        <v>3</v>
      </c>
      <c r="AR61" s="462">
        <f t="shared" si="39"/>
        <v>3</v>
      </c>
      <c r="AS61" s="462">
        <f t="shared" si="40"/>
        <v>3</v>
      </c>
      <c r="AT61" s="462">
        <f t="shared" si="41"/>
        <v>3</v>
      </c>
      <c r="AU61" s="506">
        <f t="shared" si="42"/>
        <v>82.592592592592595</v>
      </c>
      <c r="AV61" s="506">
        <f t="shared" si="43"/>
        <v>100</v>
      </c>
      <c r="AW61" s="506">
        <f t="shared" si="6"/>
        <v>100</v>
      </c>
      <c r="AX61" s="506">
        <f t="shared" si="7"/>
        <v>100</v>
      </c>
      <c r="AY61" s="506">
        <f t="shared" si="8"/>
        <v>85.555555555555557</v>
      </c>
      <c r="AZ61" s="506">
        <f t="shared" si="9"/>
        <v>100</v>
      </c>
      <c r="BA61" s="506">
        <f t="shared" si="10"/>
        <v>62.222222222222221</v>
      </c>
      <c r="BB61" s="506">
        <f t="shared" si="11"/>
        <v>100</v>
      </c>
      <c r="BD61" s="462"/>
      <c r="BE61" s="462"/>
      <c r="BF61" s="462"/>
      <c r="BG61" s="462"/>
      <c r="BH61" s="462"/>
      <c r="BI61" s="462"/>
      <c r="BJ61" s="462"/>
      <c r="BK61" s="462"/>
      <c r="BL61" s="462"/>
      <c r="BM61" s="462"/>
      <c r="BN61" s="462"/>
      <c r="BO61" s="462"/>
      <c r="BP61" s="462"/>
      <c r="BQ61" s="462"/>
      <c r="BR61" s="462"/>
      <c r="BS61" s="462"/>
      <c r="BT61" s="462"/>
      <c r="BU61" s="462"/>
      <c r="BV61" s="462"/>
      <c r="BW61" s="462"/>
      <c r="BX61" s="462"/>
      <c r="BY61" s="462"/>
      <c r="BZ61" s="462"/>
      <c r="CA61" s="462"/>
      <c r="CB61" s="462"/>
      <c r="CC61" s="462"/>
      <c r="CD61" s="462"/>
      <c r="CE61" s="462"/>
      <c r="CF61" s="462"/>
      <c r="CG61" s="462"/>
      <c r="CH61" s="462"/>
      <c r="CN61" s="448"/>
      <c r="CO61" s="434"/>
      <c r="CP61" s="434"/>
      <c r="CQ61" s="434"/>
      <c r="CR61" s="434"/>
      <c r="CS61" s="436"/>
      <c r="CT61" s="448"/>
      <c r="CU61" s="434"/>
      <c r="CV61" s="434"/>
      <c r="CW61" s="594" t="s">
        <v>548</v>
      </c>
      <c r="CX61" s="434" t="s">
        <v>536</v>
      </c>
      <c r="CY61" s="434"/>
      <c r="CZ61" s="434"/>
      <c r="DA61" s="436"/>
    </row>
    <row r="62" spans="1:105">
      <c r="A62" s="451">
        <f>'Trial Plans'!AI48</f>
        <v>7</v>
      </c>
      <c r="B62" s="451">
        <f>'Trial Plans'!AJ48</f>
        <v>3</v>
      </c>
      <c r="C62" s="451">
        <f>'Trial Plans'!AK48</f>
        <v>17</v>
      </c>
      <c r="D62" s="451">
        <f>'Trial Plans'!AL48</f>
        <v>47</v>
      </c>
      <c r="E62" s="462"/>
      <c r="F62" s="462"/>
      <c r="G62" s="505">
        <v>100</v>
      </c>
      <c r="H62" s="461">
        <v>100</v>
      </c>
      <c r="I62" s="461">
        <v>100</v>
      </c>
      <c r="J62" s="461">
        <v>60</v>
      </c>
      <c r="K62" s="461">
        <v>60</v>
      </c>
      <c r="L62" s="461">
        <v>70</v>
      </c>
      <c r="M62" s="461">
        <v>80</v>
      </c>
      <c r="N62" s="461">
        <v>50</v>
      </c>
      <c r="O62" s="461">
        <v>90</v>
      </c>
      <c r="P62" s="505">
        <v>100</v>
      </c>
      <c r="Q62" s="461">
        <v>100</v>
      </c>
      <c r="R62" s="461">
        <v>100</v>
      </c>
      <c r="S62" s="461">
        <v>100</v>
      </c>
      <c r="T62" s="461">
        <v>100</v>
      </c>
      <c r="U62" s="461">
        <v>100</v>
      </c>
      <c r="V62" s="461">
        <v>30</v>
      </c>
      <c r="W62" s="461">
        <v>50</v>
      </c>
      <c r="X62" s="461">
        <v>30</v>
      </c>
      <c r="Y62" s="505">
        <v>70</v>
      </c>
      <c r="Z62" s="461">
        <v>70</v>
      </c>
      <c r="AA62" s="461">
        <v>70</v>
      </c>
      <c r="AB62" s="461">
        <v>50</v>
      </c>
      <c r="AC62" s="461">
        <v>10</v>
      </c>
      <c r="AD62" s="461">
        <v>80</v>
      </c>
      <c r="AE62" s="461">
        <v>40</v>
      </c>
      <c r="AF62" s="461">
        <v>50</v>
      </c>
      <c r="AG62" s="461">
        <v>75</v>
      </c>
      <c r="AH62" s="462"/>
      <c r="AI62" s="462">
        <f t="shared" si="0"/>
        <v>9</v>
      </c>
      <c r="AJ62" s="462">
        <f t="shared" si="1"/>
        <v>9</v>
      </c>
      <c r="AK62" s="462">
        <f t="shared" si="2"/>
        <v>9</v>
      </c>
      <c r="AL62" s="462">
        <f t="shared" si="33"/>
        <v>3</v>
      </c>
      <c r="AM62" s="462">
        <f t="shared" si="34"/>
        <v>3</v>
      </c>
      <c r="AN62" s="462">
        <f t="shared" si="35"/>
        <v>3</v>
      </c>
      <c r="AO62" s="462">
        <f t="shared" si="36"/>
        <v>3</v>
      </c>
      <c r="AP62" s="462">
        <f t="shared" si="37"/>
        <v>3</v>
      </c>
      <c r="AQ62" s="462">
        <f t="shared" si="38"/>
        <v>3</v>
      </c>
      <c r="AR62" s="462">
        <f t="shared" si="39"/>
        <v>3</v>
      </c>
      <c r="AS62" s="462">
        <f t="shared" si="40"/>
        <v>3</v>
      </c>
      <c r="AT62" s="462">
        <f t="shared" si="41"/>
        <v>3</v>
      </c>
      <c r="AU62" s="506">
        <f t="shared" si="42"/>
        <v>71.666666666666671</v>
      </c>
      <c r="AV62" s="506">
        <f t="shared" si="43"/>
        <v>100</v>
      </c>
      <c r="AW62" s="506">
        <f t="shared" si="6"/>
        <v>90</v>
      </c>
      <c r="AX62" s="506">
        <f t="shared" si="7"/>
        <v>100</v>
      </c>
      <c r="AY62" s="506">
        <f t="shared" si="8"/>
        <v>70</v>
      </c>
      <c r="AZ62" s="506">
        <f t="shared" si="9"/>
        <v>100</v>
      </c>
      <c r="BA62" s="506">
        <f t="shared" si="10"/>
        <v>55</v>
      </c>
      <c r="BB62" s="506">
        <f t="shared" si="11"/>
        <v>100</v>
      </c>
      <c r="BD62" s="462"/>
      <c r="BE62" s="462"/>
      <c r="BF62" s="462"/>
      <c r="BG62" s="462"/>
      <c r="BH62" s="462"/>
      <c r="BI62" s="462"/>
      <c r="BJ62" s="462"/>
      <c r="BK62" s="462"/>
      <c r="BL62" s="462"/>
      <c r="BM62" s="462"/>
      <c r="BN62" s="462"/>
      <c r="BO62" s="462"/>
      <c r="BP62" s="462"/>
      <c r="BQ62" s="462"/>
      <c r="BR62" s="462"/>
      <c r="BS62" s="462"/>
      <c r="BT62" s="462"/>
      <c r="BU62" s="462"/>
      <c r="BV62" s="462"/>
      <c r="BW62" s="462"/>
      <c r="BX62" s="462"/>
      <c r="BY62" s="462"/>
      <c r="BZ62" s="462"/>
      <c r="CA62" s="462"/>
      <c r="CB62" s="462"/>
      <c r="CC62" s="462"/>
      <c r="CD62" s="462"/>
      <c r="CE62" s="462"/>
      <c r="CF62" s="462"/>
      <c r="CG62" s="462"/>
      <c r="CH62" s="462"/>
      <c r="CN62" s="448" t="s">
        <v>634</v>
      </c>
      <c r="CO62" s="434"/>
      <c r="CP62" s="434"/>
      <c r="CQ62" s="434"/>
      <c r="CR62" s="434"/>
      <c r="CS62" s="436"/>
      <c r="CT62" s="448"/>
      <c r="CU62" s="434"/>
      <c r="CV62" s="434"/>
      <c r="CW62" s="594" t="s">
        <v>549</v>
      </c>
      <c r="CX62" s="434" t="s">
        <v>762</v>
      </c>
      <c r="CY62" s="434"/>
      <c r="CZ62" s="434"/>
      <c r="DA62" s="436"/>
    </row>
    <row r="63" spans="1:105">
      <c r="A63" s="451">
        <f>'Trial Plans'!AI49</f>
        <v>3</v>
      </c>
      <c r="B63" s="451">
        <f>'Trial Plans'!AJ49</f>
        <v>3</v>
      </c>
      <c r="C63" s="451">
        <f>'Trial Plans'!AK49</f>
        <v>18</v>
      </c>
      <c r="D63" s="451">
        <f>'Trial Plans'!AL49</f>
        <v>48</v>
      </c>
      <c r="E63" s="462"/>
      <c r="F63" s="462"/>
      <c r="G63" s="505">
        <v>10</v>
      </c>
      <c r="H63" s="461">
        <v>15</v>
      </c>
      <c r="I63" s="461">
        <v>20</v>
      </c>
      <c r="J63" s="461">
        <v>5</v>
      </c>
      <c r="K63" s="461">
        <v>20</v>
      </c>
      <c r="L63" s="461">
        <v>1</v>
      </c>
      <c r="M63" s="461">
        <v>0</v>
      </c>
      <c r="N63" s="461">
        <v>0</v>
      </c>
      <c r="O63" s="461">
        <v>0</v>
      </c>
      <c r="P63" s="505">
        <v>0</v>
      </c>
      <c r="Q63" s="461">
        <v>0</v>
      </c>
      <c r="R63" s="461">
        <v>0</v>
      </c>
      <c r="S63" s="461">
        <v>10</v>
      </c>
      <c r="T63" s="461">
        <v>10</v>
      </c>
      <c r="U63" s="461">
        <v>15</v>
      </c>
      <c r="V63" s="461">
        <v>30</v>
      </c>
      <c r="W63" s="461">
        <v>35</v>
      </c>
      <c r="X63" s="461">
        <v>10</v>
      </c>
      <c r="Y63" s="505">
        <v>100</v>
      </c>
      <c r="Z63" s="461">
        <v>80</v>
      </c>
      <c r="AA63" s="461">
        <v>90</v>
      </c>
      <c r="AB63" s="461">
        <v>70</v>
      </c>
      <c r="AC63" s="461">
        <v>40</v>
      </c>
      <c r="AD63" s="461">
        <v>90</v>
      </c>
      <c r="AE63" s="461">
        <v>100</v>
      </c>
      <c r="AF63" s="461">
        <v>80</v>
      </c>
      <c r="AG63" s="461">
        <v>40</v>
      </c>
      <c r="AH63" s="462"/>
      <c r="AI63" s="462">
        <f t="shared" si="0"/>
        <v>6</v>
      </c>
      <c r="AJ63" s="462">
        <f t="shared" si="1"/>
        <v>6</v>
      </c>
      <c r="AK63" s="462">
        <f t="shared" si="2"/>
        <v>9</v>
      </c>
      <c r="AL63" s="462">
        <f t="shared" si="33"/>
        <v>3</v>
      </c>
      <c r="AM63" s="462">
        <f t="shared" si="34"/>
        <v>3</v>
      </c>
      <c r="AN63" s="462">
        <f t="shared" si="35"/>
        <v>0</v>
      </c>
      <c r="AO63" s="462">
        <f t="shared" si="36"/>
        <v>0</v>
      </c>
      <c r="AP63" s="462">
        <f t="shared" si="37"/>
        <v>3</v>
      </c>
      <c r="AQ63" s="462">
        <f t="shared" si="38"/>
        <v>3</v>
      </c>
      <c r="AR63" s="462">
        <f t="shared" si="39"/>
        <v>3</v>
      </c>
      <c r="AS63" s="462">
        <f t="shared" si="40"/>
        <v>3</v>
      </c>
      <c r="AT63" s="462">
        <f t="shared" si="41"/>
        <v>3</v>
      </c>
      <c r="AU63" s="506">
        <f t="shared" si="42"/>
        <v>32.25925925925926</v>
      </c>
      <c r="AV63" s="506">
        <f t="shared" si="43"/>
        <v>77.777777777777786</v>
      </c>
      <c r="AW63" s="506">
        <f t="shared" si="6"/>
        <v>35</v>
      </c>
      <c r="AX63" s="506">
        <f t="shared" si="7"/>
        <v>66.666666666666657</v>
      </c>
      <c r="AY63" s="506">
        <f t="shared" si="8"/>
        <v>29</v>
      </c>
      <c r="AZ63" s="506">
        <f t="shared" si="9"/>
        <v>100</v>
      </c>
      <c r="BA63" s="506">
        <f t="shared" si="10"/>
        <v>32.777777777777779</v>
      </c>
      <c r="BB63" s="506">
        <f t="shared" si="11"/>
        <v>66.666666666666657</v>
      </c>
      <c r="BD63" s="462"/>
      <c r="BE63" s="462"/>
      <c r="BF63" s="462"/>
      <c r="BG63" s="462"/>
      <c r="BH63" s="462"/>
      <c r="BI63" s="462"/>
      <c r="BJ63" s="462"/>
      <c r="BK63" s="462"/>
      <c r="BL63" s="462"/>
      <c r="BM63" s="462"/>
      <c r="BN63" s="462"/>
      <c r="BO63" s="462"/>
      <c r="BP63" s="462"/>
      <c r="BQ63" s="462"/>
      <c r="BR63" s="462"/>
      <c r="BS63" s="462"/>
      <c r="BT63" s="462"/>
      <c r="BU63" s="462"/>
      <c r="BV63" s="462"/>
      <c r="BW63" s="462"/>
      <c r="BX63" s="462"/>
      <c r="BY63" s="462"/>
      <c r="BZ63" s="462"/>
      <c r="CA63" s="462"/>
      <c r="CB63" s="462"/>
      <c r="CC63" s="462"/>
      <c r="CD63" s="462"/>
      <c r="CE63" s="462"/>
      <c r="CF63" s="462"/>
      <c r="CG63" s="462"/>
      <c r="CH63" s="462"/>
      <c r="CN63" s="448"/>
      <c r="CO63" s="434"/>
      <c r="CP63" s="434"/>
      <c r="CQ63" s="434"/>
      <c r="CR63" s="434"/>
      <c r="CS63" s="436"/>
      <c r="CT63" s="448"/>
      <c r="CU63" s="434"/>
      <c r="CV63" s="434"/>
      <c r="CW63" s="434"/>
      <c r="CX63" s="434"/>
      <c r="CY63" s="434"/>
      <c r="CZ63" s="434"/>
      <c r="DA63" s="436"/>
    </row>
    <row r="64" spans="1:105">
      <c r="A64" s="451" t="str">
        <f>'Trial Plans'!AI50</f>
        <v>x</v>
      </c>
      <c r="B64" s="451">
        <f>'Trial Plans'!AJ50</f>
        <v>3</v>
      </c>
      <c r="C64" s="451">
        <f>'Trial Plans'!AK50</f>
        <v>19</v>
      </c>
      <c r="D64" s="451">
        <f>'Trial Plans'!AL50</f>
        <v>49</v>
      </c>
      <c r="E64" s="462"/>
      <c r="F64" s="462"/>
      <c r="G64" s="505"/>
      <c r="H64" s="461"/>
      <c r="I64" s="461"/>
      <c r="J64" s="461"/>
      <c r="K64" s="461"/>
      <c r="L64" s="461"/>
      <c r="M64" s="461"/>
      <c r="N64" s="461"/>
      <c r="O64" s="461"/>
      <c r="P64" s="505"/>
      <c r="Q64" s="461"/>
      <c r="R64" s="461"/>
      <c r="S64" s="461"/>
      <c r="T64" s="461"/>
      <c r="U64" s="461"/>
      <c r="V64" s="461"/>
      <c r="W64" s="461"/>
      <c r="X64" s="461"/>
      <c r="Y64" s="505"/>
      <c r="Z64" s="461"/>
      <c r="AA64" s="461"/>
      <c r="AB64" s="461"/>
      <c r="AC64" s="461"/>
      <c r="AD64" s="461"/>
      <c r="AE64" s="461"/>
      <c r="AF64" s="461"/>
      <c r="AG64" s="461"/>
      <c r="AH64" s="462"/>
      <c r="AI64" s="462">
        <f t="shared" si="0"/>
        <v>0</v>
      </c>
      <c r="AJ64" s="462">
        <f t="shared" si="1"/>
        <v>0</v>
      </c>
      <c r="AK64" s="462">
        <f t="shared" si="2"/>
        <v>0</v>
      </c>
      <c r="AL64" s="462">
        <f t="shared" si="33"/>
        <v>0</v>
      </c>
      <c r="AM64" s="462">
        <f t="shared" si="34"/>
        <v>0</v>
      </c>
      <c r="AN64" s="462">
        <f t="shared" si="35"/>
        <v>0</v>
      </c>
      <c r="AO64" s="462">
        <f t="shared" si="36"/>
        <v>0</v>
      </c>
      <c r="AP64" s="462">
        <f t="shared" si="37"/>
        <v>0</v>
      </c>
      <c r="AQ64" s="462">
        <f t="shared" si="38"/>
        <v>0</v>
      </c>
      <c r="AR64" s="462">
        <f t="shared" si="39"/>
        <v>0</v>
      </c>
      <c r="AS64" s="462">
        <f t="shared" si="40"/>
        <v>0</v>
      </c>
      <c r="AT64" s="462">
        <f t="shared" si="41"/>
        <v>0</v>
      </c>
      <c r="AU64" s="506">
        <f t="shared" si="42"/>
        <v>0</v>
      </c>
      <c r="AV64" s="506">
        <f t="shared" si="43"/>
        <v>0</v>
      </c>
      <c r="AW64" s="506">
        <f t="shared" si="6"/>
        <v>0</v>
      </c>
      <c r="AX64" s="506">
        <f t="shared" si="7"/>
        <v>0</v>
      </c>
      <c r="AY64" s="506">
        <f t="shared" si="8"/>
        <v>0</v>
      </c>
      <c r="AZ64" s="506">
        <f t="shared" si="9"/>
        <v>0</v>
      </c>
      <c r="BA64" s="506">
        <f t="shared" si="10"/>
        <v>0</v>
      </c>
      <c r="BB64" s="506">
        <f t="shared" si="11"/>
        <v>0</v>
      </c>
      <c r="BD64" s="462"/>
      <c r="BE64" s="462"/>
      <c r="BF64" s="462"/>
      <c r="BG64" s="462"/>
      <c r="BH64" s="462"/>
      <c r="BI64" s="462"/>
      <c r="BJ64" s="462"/>
      <c r="BK64" s="462"/>
      <c r="BL64" s="462"/>
      <c r="BM64" s="462"/>
      <c r="BN64" s="462"/>
      <c r="BO64" s="462"/>
      <c r="BP64" s="462"/>
      <c r="BQ64" s="462"/>
      <c r="BR64" s="462"/>
      <c r="BS64" s="462"/>
      <c r="BT64" s="462"/>
      <c r="BU64" s="462"/>
      <c r="BV64" s="462"/>
      <c r="BW64" s="462"/>
      <c r="BX64" s="462"/>
      <c r="BY64" s="462"/>
      <c r="BZ64" s="462"/>
      <c r="CA64" s="462"/>
      <c r="CB64" s="462"/>
      <c r="CC64" s="462"/>
      <c r="CD64" s="462"/>
      <c r="CE64" s="462"/>
      <c r="CF64" s="462"/>
      <c r="CG64" s="462"/>
      <c r="CH64" s="462"/>
      <c r="CN64" s="448" t="s">
        <v>635</v>
      </c>
      <c r="CO64" s="434"/>
      <c r="CP64" s="434"/>
      <c r="CQ64" s="434"/>
      <c r="CR64" s="434"/>
      <c r="CS64" s="436"/>
      <c r="CT64" s="448"/>
      <c r="CU64" s="434"/>
      <c r="CV64" s="434"/>
      <c r="CW64" s="434"/>
      <c r="CX64" s="434"/>
      <c r="CY64" s="434"/>
      <c r="CZ64" s="434"/>
      <c r="DA64" s="436"/>
    </row>
    <row r="65" spans="1:105">
      <c r="A65" s="451" t="str">
        <f>'Trial Plans'!AI51</f>
        <v>x</v>
      </c>
      <c r="B65" s="451">
        <f>'Trial Plans'!AJ51</f>
        <v>3</v>
      </c>
      <c r="C65" s="451">
        <f>'Trial Plans'!AK51</f>
        <v>20</v>
      </c>
      <c r="D65" s="451">
        <f>'Trial Plans'!AL51</f>
        <v>50</v>
      </c>
      <c r="E65" s="462"/>
      <c r="F65" s="462"/>
      <c r="G65" s="505"/>
      <c r="H65" s="461"/>
      <c r="I65" s="461"/>
      <c r="J65" s="461"/>
      <c r="K65" s="461"/>
      <c r="L65" s="461"/>
      <c r="M65" s="461"/>
      <c r="N65" s="461"/>
      <c r="O65" s="461"/>
      <c r="P65" s="505"/>
      <c r="Q65" s="461"/>
      <c r="R65" s="461"/>
      <c r="S65" s="461"/>
      <c r="T65" s="461"/>
      <c r="U65" s="461"/>
      <c r="V65" s="461"/>
      <c r="W65" s="461"/>
      <c r="X65" s="461"/>
      <c r="Y65" s="505"/>
      <c r="Z65" s="461"/>
      <c r="AA65" s="461"/>
      <c r="AB65" s="461"/>
      <c r="AC65" s="461"/>
      <c r="AD65" s="461"/>
      <c r="AE65" s="461"/>
      <c r="AF65" s="461"/>
      <c r="AG65" s="461"/>
      <c r="AH65" s="462"/>
      <c r="AI65" s="462">
        <f t="shared" si="0"/>
        <v>0</v>
      </c>
      <c r="AJ65" s="462">
        <f t="shared" si="1"/>
        <v>0</v>
      </c>
      <c r="AK65" s="462">
        <f t="shared" si="2"/>
        <v>0</v>
      </c>
      <c r="AL65" s="462">
        <f t="shared" si="33"/>
        <v>0</v>
      </c>
      <c r="AM65" s="462">
        <f t="shared" si="34"/>
        <v>0</v>
      </c>
      <c r="AN65" s="462">
        <f t="shared" si="35"/>
        <v>0</v>
      </c>
      <c r="AO65" s="462">
        <f t="shared" si="36"/>
        <v>0</v>
      </c>
      <c r="AP65" s="462">
        <f t="shared" si="37"/>
        <v>0</v>
      </c>
      <c r="AQ65" s="462">
        <f t="shared" si="38"/>
        <v>0</v>
      </c>
      <c r="AR65" s="462">
        <f t="shared" si="39"/>
        <v>0</v>
      </c>
      <c r="AS65" s="462">
        <f t="shared" si="40"/>
        <v>0</v>
      </c>
      <c r="AT65" s="462">
        <f t="shared" si="41"/>
        <v>0</v>
      </c>
      <c r="AU65" s="506">
        <f t="shared" si="42"/>
        <v>0</v>
      </c>
      <c r="AV65" s="506">
        <f t="shared" si="43"/>
        <v>0</v>
      </c>
      <c r="AW65" s="506">
        <f t="shared" si="6"/>
        <v>0</v>
      </c>
      <c r="AX65" s="506">
        <f t="shared" si="7"/>
        <v>0</v>
      </c>
      <c r="AY65" s="506">
        <f t="shared" si="8"/>
        <v>0</v>
      </c>
      <c r="AZ65" s="506">
        <f t="shared" si="9"/>
        <v>0</v>
      </c>
      <c r="BA65" s="506">
        <f t="shared" si="10"/>
        <v>0</v>
      </c>
      <c r="BB65" s="506">
        <f t="shared" si="11"/>
        <v>0</v>
      </c>
      <c r="BD65" s="462"/>
      <c r="BE65" s="462"/>
      <c r="BF65" s="462"/>
      <c r="BG65" s="462"/>
      <c r="BH65" s="462"/>
      <c r="BI65" s="462"/>
      <c r="BJ65" s="462"/>
      <c r="BK65" s="462"/>
      <c r="BL65" s="462"/>
      <c r="BM65" s="462"/>
      <c r="BN65" s="462"/>
      <c r="BO65" s="462"/>
      <c r="BP65" s="462"/>
      <c r="BQ65" s="462"/>
      <c r="BR65" s="462"/>
      <c r="BS65" s="462"/>
      <c r="BT65" s="462"/>
      <c r="BU65" s="462"/>
      <c r="BV65" s="462"/>
      <c r="BW65" s="462"/>
      <c r="BX65" s="462"/>
      <c r="BY65" s="462"/>
      <c r="BZ65" s="462"/>
      <c r="CA65" s="462"/>
      <c r="CB65" s="462"/>
      <c r="CC65" s="462"/>
      <c r="CD65" s="462"/>
      <c r="CE65" s="462"/>
      <c r="CF65" s="462"/>
      <c r="CG65" s="462"/>
      <c r="CH65" s="462"/>
      <c r="CN65" s="448"/>
      <c r="CO65" s="434"/>
      <c r="CP65" s="434"/>
      <c r="CQ65" s="434"/>
      <c r="CR65" s="434"/>
      <c r="CS65" s="436"/>
      <c r="CT65" s="448"/>
      <c r="CU65" s="434"/>
      <c r="CV65" s="434"/>
      <c r="CW65" s="434"/>
      <c r="CX65" s="434"/>
      <c r="CY65" s="434"/>
      <c r="CZ65" s="434"/>
      <c r="DA65" s="436"/>
    </row>
    <row r="66" spans="1:105">
      <c r="A66" s="451">
        <f>'Trial Plans'!AI52</f>
        <v>8</v>
      </c>
      <c r="B66" s="451">
        <f>'Trial Plans'!AJ52</f>
        <v>3</v>
      </c>
      <c r="C66" s="451">
        <f>'Trial Plans'!AK52</f>
        <v>21</v>
      </c>
      <c r="D66" s="451">
        <f>'Trial Plans'!AL52</f>
        <v>51</v>
      </c>
      <c r="E66" s="462"/>
      <c r="F66" s="462"/>
      <c r="G66" s="505">
        <v>100</v>
      </c>
      <c r="H66" s="461">
        <v>100</v>
      </c>
      <c r="I66" s="461">
        <v>100</v>
      </c>
      <c r="J66" s="461">
        <v>20</v>
      </c>
      <c r="K66" s="461">
        <v>20</v>
      </c>
      <c r="L66" s="461">
        <v>40</v>
      </c>
      <c r="M66" s="461">
        <v>0</v>
      </c>
      <c r="N66" s="461">
        <v>0</v>
      </c>
      <c r="O66" s="461">
        <v>0</v>
      </c>
      <c r="P66" s="505">
        <v>100</v>
      </c>
      <c r="Q66" s="461">
        <v>100</v>
      </c>
      <c r="R66" s="461">
        <v>100</v>
      </c>
      <c r="S66" s="461">
        <v>100</v>
      </c>
      <c r="T66" s="461">
        <v>100</v>
      </c>
      <c r="U66" s="461">
        <v>100</v>
      </c>
      <c r="V66" s="461">
        <v>100</v>
      </c>
      <c r="W66" s="461">
        <v>100</v>
      </c>
      <c r="X66" s="461">
        <v>50</v>
      </c>
      <c r="Y66" s="505">
        <v>100</v>
      </c>
      <c r="Z66" s="461">
        <v>100</v>
      </c>
      <c r="AA66" s="461">
        <v>100</v>
      </c>
      <c r="AB66" s="461">
        <v>60</v>
      </c>
      <c r="AC66" s="461">
        <v>50</v>
      </c>
      <c r="AD66" s="461">
        <v>80</v>
      </c>
      <c r="AE66" s="461">
        <v>10</v>
      </c>
      <c r="AF66" s="461">
        <v>5</v>
      </c>
      <c r="AG66" s="461">
        <v>25</v>
      </c>
      <c r="AH66" s="462"/>
      <c r="AI66" s="462">
        <f t="shared" si="0"/>
        <v>6</v>
      </c>
      <c r="AJ66" s="462">
        <f t="shared" si="1"/>
        <v>9</v>
      </c>
      <c r="AK66" s="462">
        <f t="shared" si="2"/>
        <v>9</v>
      </c>
      <c r="AL66" s="462">
        <f t="shared" si="33"/>
        <v>3</v>
      </c>
      <c r="AM66" s="462">
        <f t="shared" si="34"/>
        <v>3</v>
      </c>
      <c r="AN66" s="462">
        <f t="shared" si="35"/>
        <v>0</v>
      </c>
      <c r="AO66" s="462">
        <f t="shared" si="36"/>
        <v>3</v>
      </c>
      <c r="AP66" s="462">
        <f t="shared" si="37"/>
        <v>3</v>
      </c>
      <c r="AQ66" s="462">
        <f t="shared" si="38"/>
        <v>3</v>
      </c>
      <c r="AR66" s="462">
        <f t="shared" si="39"/>
        <v>3</v>
      </c>
      <c r="AS66" s="462">
        <f t="shared" si="40"/>
        <v>3</v>
      </c>
      <c r="AT66" s="462">
        <f t="shared" si="41"/>
        <v>3</v>
      </c>
      <c r="AU66" s="506">
        <f t="shared" si="42"/>
        <v>65.18518518518519</v>
      </c>
      <c r="AV66" s="506">
        <f t="shared" si="43"/>
        <v>88.888888888888886</v>
      </c>
      <c r="AW66" s="506">
        <f t="shared" si="6"/>
        <v>100</v>
      </c>
      <c r="AX66" s="506">
        <f t="shared" si="7"/>
        <v>100</v>
      </c>
      <c r="AY66" s="506">
        <f t="shared" si="8"/>
        <v>63.333333333333336</v>
      </c>
      <c r="AZ66" s="506">
        <f t="shared" si="9"/>
        <v>100</v>
      </c>
      <c r="BA66" s="506">
        <f t="shared" si="10"/>
        <v>32.222222222222221</v>
      </c>
      <c r="BB66" s="506">
        <f t="shared" si="11"/>
        <v>66.666666666666657</v>
      </c>
      <c r="BD66" s="462"/>
      <c r="BE66" s="462"/>
      <c r="BF66" s="462"/>
      <c r="BG66" s="462"/>
      <c r="BH66" s="462"/>
      <c r="BI66" s="462"/>
      <c r="BJ66" s="462"/>
      <c r="BK66" s="462"/>
      <c r="BL66" s="462"/>
      <c r="BM66" s="462"/>
      <c r="BN66" s="462"/>
      <c r="BO66" s="462"/>
      <c r="BP66" s="462"/>
      <c r="BQ66" s="462"/>
      <c r="BR66" s="462"/>
      <c r="BS66" s="462"/>
      <c r="BT66" s="462"/>
      <c r="BU66" s="462"/>
      <c r="BV66" s="462"/>
      <c r="BW66" s="462"/>
      <c r="BX66" s="462"/>
      <c r="BY66" s="462"/>
      <c r="BZ66" s="462"/>
      <c r="CA66" s="462"/>
      <c r="CB66" s="462"/>
      <c r="CC66" s="462"/>
      <c r="CD66" s="462"/>
      <c r="CE66" s="462"/>
      <c r="CF66" s="462"/>
      <c r="CG66" s="462"/>
      <c r="CH66" s="462"/>
      <c r="CN66" s="448" t="s">
        <v>584</v>
      </c>
      <c r="CO66" s="434"/>
      <c r="CP66" s="434"/>
      <c r="CQ66" s="434"/>
      <c r="CR66" s="434"/>
      <c r="CS66" s="436"/>
      <c r="CT66" s="448"/>
      <c r="CU66" s="434" t="s">
        <v>742</v>
      </c>
      <c r="CV66" s="434"/>
      <c r="CW66" s="434"/>
      <c r="CX66" s="434"/>
      <c r="CY66" s="434"/>
      <c r="CZ66" s="434"/>
      <c r="DA66" s="436"/>
    </row>
    <row r="67" spans="1:105">
      <c r="A67" s="451">
        <f>'Trial Plans'!AI53</f>
        <v>11</v>
      </c>
      <c r="B67" s="451">
        <f>'Trial Plans'!AJ53</f>
        <v>3</v>
      </c>
      <c r="C67" s="451">
        <f>'Trial Plans'!AK53</f>
        <v>22</v>
      </c>
      <c r="D67" s="451">
        <f>'Trial Plans'!AL53</f>
        <v>52</v>
      </c>
      <c r="E67" s="462"/>
      <c r="F67" s="462"/>
      <c r="G67" s="505">
        <v>0</v>
      </c>
      <c r="H67" s="461">
        <v>0</v>
      </c>
      <c r="I67" s="461">
        <v>0</v>
      </c>
      <c r="J67" s="461">
        <v>0</v>
      </c>
      <c r="K67" s="461">
        <v>0</v>
      </c>
      <c r="L67" s="461">
        <v>0</v>
      </c>
      <c r="M67" s="461">
        <v>0</v>
      </c>
      <c r="N67" s="461">
        <v>0</v>
      </c>
      <c r="O67" s="461">
        <v>0</v>
      </c>
      <c r="P67" s="505">
        <v>0</v>
      </c>
      <c r="Q67" s="461">
        <v>0</v>
      </c>
      <c r="R67" s="461">
        <v>0</v>
      </c>
      <c r="S67" s="461">
        <v>0</v>
      </c>
      <c r="T67" s="461">
        <v>0</v>
      </c>
      <c r="U67" s="461">
        <v>0</v>
      </c>
      <c r="V67" s="461">
        <v>0</v>
      </c>
      <c r="W67" s="461">
        <v>0</v>
      </c>
      <c r="X67" s="461">
        <v>0</v>
      </c>
      <c r="Y67" s="505">
        <v>0</v>
      </c>
      <c r="Z67" s="461">
        <v>0</v>
      </c>
      <c r="AA67" s="461">
        <v>0</v>
      </c>
      <c r="AB67" s="461">
        <v>0</v>
      </c>
      <c r="AC67" s="461">
        <v>0</v>
      </c>
      <c r="AD67" s="461">
        <v>0</v>
      </c>
      <c r="AE67" s="461">
        <v>0</v>
      </c>
      <c r="AF67" s="461">
        <v>0</v>
      </c>
      <c r="AG67" s="461">
        <v>0</v>
      </c>
      <c r="AH67" s="462"/>
      <c r="AI67" s="462">
        <f t="shared" si="0"/>
        <v>0</v>
      </c>
      <c r="AJ67" s="462">
        <f t="shared" si="1"/>
        <v>0</v>
      </c>
      <c r="AK67" s="462">
        <f t="shared" si="2"/>
        <v>0</v>
      </c>
      <c r="AL67" s="462">
        <f t="shared" si="33"/>
        <v>0</v>
      </c>
      <c r="AM67" s="462">
        <f t="shared" si="34"/>
        <v>0</v>
      </c>
      <c r="AN67" s="462">
        <f t="shared" si="35"/>
        <v>0</v>
      </c>
      <c r="AO67" s="462">
        <f t="shared" si="36"/>
        <v>0</v>
      </c>
      <c r="AP67" s="462">
        <f t="shared" si="37"/>
        <v>0</v>
      </c>
      <c r="AQ67" s="462">
        <f t="shared" si="38"/>
        <v>0</v>
      </c>
      <c r="AR67" s="462">
        <f t="shared" si="39"/>
        <v>0</v>
      </c>
      <c r="AS67" s="462">
        <f t="shared" si="40"/>
        <v>0</v>
      </c>
      <c r="AT67" s="462">
        <f t="shared" si="41"/>
        <v>0</v>
      </c>
      <c r="AU67" s="506">
        <f t="shared" si="42"/>
        <v>0</v>
      </c>
      <c r="AV67" s="506">
        <f t="shared" si="43"/>
        <v>0</v>
      </c>
      <c r="AW67" s="506">
        <f t="shared" si="6"/>
        <v>0</v>
      </c>
      <c r="AX67" s="506">
        <f t="shared" si="7"/>
        <v>0</v>
      </c>
      <c r="AY67" s="506">
        <f t="shared" si="8"/>
        <v>0</v>
      </c>
      <c r="AZ67" s="506">
        <f t="shared" si="9"/>
        <v>0</v>
      </c>
      <c r="BA67" s="506">
        <f t="shared" si="10"/>
        <v>0</v>
      </c>
      <c r="BB67" s="506">
        <f t="shared" si="11"/>
        <v>0</v>
      </c>
      <c r="BD67" s="462"/>
      <c r="BE67" s="462"/>
      <c r="BF67" s="462"/>
      <c r="BG67" s="462"/>
      <c r="BH67" s="462"/>
      <c r="BI67" s="462"/>
      <c r="BJ67" s="462"/>
      <c r="BK67" s="462"/>
      <c r="BL67" s="462"/>
      <c r="BM67" s="462"/>
      <c r="BN67" s="462"/>
      <c r="BO67" s="462"/>
      <c r="BP67" s="462"/>
      <c r="BQ67" s="462"/>
      <c r="BR67" s="462"/>
      <c r="BS67" s="462"/>
      <c r="BT67" s="462"/>
      <c r="BU67" s="462"/>
      <c r="BV67" s="462"/>
      <c r="BW67" s="462"/>
      <c r="BX67" s="462"/>
      <c r="BY67" s="462"/>
      <c r="BZ67" s="462"/>
      <c r="CA67" s="462"/>
      <c r="CB67" s="462"/>
      <c r="CC67" s="462"/>
      <c r="CD67" s="462"/>
      <c r="CE67" s="462"/>
      <c r="CF67" s="462"/>
      <c r="CG67" s="462"/>
      <c r="CH67" s="462"/>
      <c r="CN67" s="448" t="s">
        <v>636</v>
      </c>
      <c r="CO67" s="434"/>
      <c r="CP67" s="434"/>
      <c r="CQ67" s="434"/>
      <c r="CR67" s="434"/>
      <c r="CS67" s="436"/>
      <c r="CT67" s="448"/>
      <c r="CU67" s="434" t="s">
        <v>743</v>
      </c>
      <c r="CV67" s="434"/>
      <c r="CW67" s="434"/>
      <c r="CX67" s="434"/>
      <c r="CY67" s="434"/>
      <c r="CZ67" s="434"/>
      <c r="DA67" s="436"/>
    </row>
    <row r="68" spans="1:105">
      <c r="A68" s="451" t="str">
        <f>'Trial Plans'!AI54</f>
        <v>x</v>
      </c>
      <c r="B68" s="451">
        <f>'Trial Plans'!AJ54</f>
        <v>3</v>
      </c>
      <c r="C68" s="451">
        <f>'Trial Plans'!AK54</f>
        <v>23</v>
      </c>
      <c r="D68" s="451">
        <f>'Trial Plans'!AL54</f>
        <v>53</v>
      </c>
      <c r="E68" s="462"/>
      <c r="F68" s="462"/>
      <c r="G68" s="505"/>
      <c r="H68" s="461"/>
      <c r="I68" s="461"/>
      <c r="J68" s="461"/>
      <c r="K68" s="461"/>
      <c r="L68" s="461"/>
      <c r="M68" s="461"/>
      <c r="N68" s="461"/>
      <c r="O68" s="461"/>
      <c r="P68" s="505"/>
      <c r="Q68" s="461"/>
      <c r="R68" s="461"/>
      <c r="S68" s="461"/>
      <c r="T68" s="461"/>
      <c r="U68" s="461"/>
      <c r="V68" s="461"/>
      <c r="W68" s="461"/>
      <c r="X68" s="461"/>
      <c r="Y68" s="505"/>
      <c r="Z68" s="461"/>
      <c r="AA68" s="461"/>
      <c r="AB68" s="461"/>
      <c r="AC68" s="461"/>
      <c r="AD68" s="461"/>
      <c r="AE68" s="461"/>
      <c r="AF68" s="461"/>
      <c r="AG68" s="461"/>
      <c r="AH68" s="462"/>
      <c r="AI68" s="462">
        <f t="shared" si="0"/>
        <v>0</v>
      </c>
      <c r="AJ68" s="462">
        <f t="shared" si="1"/>
        <v>0</v>
      </c>
      <c r="AK68" s="462">
        <f t="shared" si="2"/>
        <v>0</v>
      </c>
      <c r="AL68" s="462">
        <f t="shared" si="33"/>
        <v>0</v>
      </c>
      <c r="AM68" s="462">
        <f t="shared" si="34"/>
        <v>0</v>
      </c>
      <c r="AN68" s="462">
        <f t="shared" si="35"/>
        <v>0</v>
      </c>
      <c r="AO68" s="462">
        <f t="shared" si="36"/>
        <v>0</v>
      </c>
      <c r="AP68" s="462">
        <f t="shared" si="37"/>
        <v>0</v>
      </c>
      <c r="AQ68" s="462">
        <f t="shared" si="38"/>
        <v>0</v>
      </c>
      <c r="AR68" s="462">
        <f t="shared" si="39"/>
        <v>0</v>
      </c>
      <c r="AS68" s="462">
        <f t="shared" si="40"/>
        <v>0</v>
      </c>
      <c r="AT68" s="462">
        <f t="shared" si="41"/>
        <v>0</v>
      </c>
      <c r="AU68" s="506">
        <f t="shared" si="42"/>
        <v>0</v>
      </c>
      <c r="AV68" s="506">
        <f t="shared" si="43"/>
        <v>0</v>
      </c>
      <c r="AW68" s="506">
        <f t="shared" si="6"/>
        <v>0</v>
      </c>
      <c r="AX68" s="506">
        <f t="shared" si="7"/>
        <v>0</v>
      </c>
      <c r="AY68" s="506">
        <f t="shared" si="8"/>
        <v>0</v>
      </c>
      <c r="AZ68" s="506">
        <f t="shared" si="9"/>
        <v>0</v>
      </c>
      <c r="BA68" s="506">
        <f t="shared" si="10"/>
        <v>0</v>
      </c>
      <c r="BB68" s="506">
        <f t="shared" si="11"/>
        <v>0</v>
      </c>
      <c r="BD68" s="462"/>
      <c r="BE68" s="462"/>
      <c r="BF68" s="462"/>
      <c r="BG68" s="462"/>
      <c r="BH68" s="462"/>
      <c r="BI68" s="462"/>
      <c r="BJ68" s="462"/>
      <c r="BK68" s="462"/>
      <c r="BL68" s="462"/>
      <c r="BM68" s="462"/>
      <c r="BN68" s="462"/>
      <c r="BO68" s="462"/>
      <c r="BP68" s="462"/>
      <c r="BQ68" s="462"/>
      <c r="BR68" s="462"/>
      <c r="BS68" s="462"/>
      <c r="BT68" s="462"/>
      <c r="BU68" s="462"/>
      <c r="BV68" s="462"/>
      <c r="BW68" s="462"/>
      <c r="BX68" s="462"/>
      <c r="BY68" s="462"/>
      <c r="BZ68" s="462"/>
      <c r="CA68" s="462"/>
      <c r="CB68" s="462"/>
      <c r="CC68" s="462"/>
      <c r="CD68" s="462"/>
      <c r="CE68" s="462"/>
      <c r="CF68" s="462"/>
      <c r="CG68" s="462"/>
      <c r="CH68" s="462"/>
      <c r="CN68" s="448" t="s">
        <v>637</v>
      </c>
      <c r="CO68" s="434"/>
      <c r="CP68" s="434"/>
      <c r="CQ68" s="434"/>
      <c r="CR68" s="434"/>
      <c r="CS68" s="436"/>
      <c r="CT68" s="448"/>
      <c r="CU68" s="434" t="s">
        <v>740</v>
      </c>
      <c r="CV68" s="434"/>
      <c r="CW68" s="434"/>
      <c r="CX68" s="434"/>
      <c r="CY68" s="434"/>
      <c r="CZ68" s="434"/>
      <c r="DA68" s="436"/>
    </row>
    <row r="69" spans="1:105">
      <c r="A69" s="451">
        <f>'Trial Plans'!AI55</f>
        <v>9</v>
      </c>
      <c r="B69" s="451">
        <f>'Trial Plans'!AJ55</f>
        <v>4</v>
      </c>
      <c r="C69" s="451">
        <f>'Trial Plans'!AK55</f>
        <v>24</v>
      </c>
      <c r="D69" s="451">
        <f>'Trial Plans'!AL55</f>
        <v>54</v>
      </c>
      <c r="E69" s="462"/>
      <c r="F69" s="462"/>
      <c r="G69" s="505">
        <v>0</v>
      </c>
      <c r="H69" s="461">
        <v>0</v>
      </c>
      <c r="I69" s="461">
        <v>0</v>
      </c>
      <c r="J69" s="461">
        <v>0</v>
      </c>
      <c r="K69" s="461">
        <v>0</v>
      </c>
      <c r="L69" s="461">
        <v>0</v>
      </c>
      <c r="M69" s="461">
        <v>0</v>
      </c>
      <c r="N69" s="461">
        <v>0</v>
      </c>
      <c r="O69" s="461">
        <v>0</v>
      </c>
      <c r="P69" s="505">
        <v>0</v>
      </c>
      <c r="Q69" s="461">
        <v>0</v>
      </c>
      <c r="R69" s="461">
        <v>0</v>
      </c>
      <c r="S69" s="461">
        <v>0</v>
      </c>
      <c r="T69" s="461">
        <v>0</v>
      </c>
      <c r="U69" s="461">
        <v>0</v>
      </c>
      <c r="V69" s="461">
        <v>0</v>
      </c>
      <c r="W69" s="461">
        <v>0</v>
      </c>
      <c r="X69" s="461">
        <v>0</v>
      </c>
      <c r="Y69" s="505">
        <v>0</v>
      </c>
      <c r="Z69" s="461">
        <v>0</v>
      </c>
      <c r="AA69" s="461">
        <v>0</v>
      </c>
      <c r="AB69" s="461">
        <v>0</v>
      </c>
      <c r="AC69" s="461">
        <v>0</v>
      </c>
      <c r="AD69" s="461">
        <v>0</v>
      </c>
      <c r="AE69" s="461">
        <v>0</v>
      </c>
      <c r="AF69" s="461">
        <v>0</v>
      </c>
      <c r="AG69" s="461">
        <v>0</v>
      </c>
      <c r="AH69" s="462"/>
      <c r="AI69" s="462">
        <f t="shared" si="0"/>
        <v>0</v>
      </c>
      <c r="AJ69" s="462">
        <f t="shared" si="1"/>
        <v>0</v>
      </c>
      <c r="AK69" s="462">
        <f t="shared" si="2"/>
        <v>0</v>
      </c>
      <c r="AL69" s="462">
        <f t="shared" si="33"/>
        <v>0</v>
      </c>
      <c r="AM69" s="462">
        <f t="shared" si="34"/>
        <v>0</v>
      </c>
      <c r="AN69" s="462">
        <f t="shared" si="35"/>
        <v>0</v>
      </c>
      <c r="AO69" s="462">
        <f t="shared" si="36"/>
        <v>0</v>
      </c>
      <c r="AP69" s="462">
        <f t="shared" si="37"/>
        <v>0</v>
      </c>
      <c r="AQ69" s="462">
        <f t="shared" si="38"/>
        <v>0</v>
      </c>
      <c r="AR69" s="462">
        <f t="shared" si="39"/>
        <v>0</v>
      </c>
      <c r="AS69" s="462">
        <f t="shared" si="40"/>
        <v>0</v>
      </c>
      <c r="AT69" s="462">
        <f t="shared" si="41"/>
        <v>0</v>
      </c>
      <c r="AU69" s="506">
        <f t="shared" si="42"/>
        <v>0</v>
      </c>
      <c r="AV69" s="506">
        <f t="shared" si="43"/>
        <v>0</v>
      </c>
      <c r="AW69" s="506">
        <f t="shared" si="6"/>
        <v>0</v>
      </c>
      <c r="AX69" s="506">
        <f t="shared" si="7"/>
        <v>0</v>
      </c>
      <c r="AY69" s="506">
        <f t="shared" si="8"/>
        <v>0</v>
      </c>
      <c r="AZ69" s="506">
        <f t="shared" si="9"/>
        <v>0</v>
      </c>
      <c r="BA69" s="506">
        <f t="shared" si="10"/>
        <v>0</v>
      </c>
      <c r="BB69" s="506">
        <f t="shared" si="11"/>
        <v>0</v>
      </c>
      <c r="BD69" s="462"/>
      <c r="BE69" s="462"/>
      <c r="BF69" s="462"/>
      <c r="BG69" s="462"/>
      <c r="BH69" s="462"/>
      <c r="BI69" s="462"/>
      <c r="BJ69" s="462"/>
      <c r="BK69" s="462"/>
      <c r="BL69" s="462"/>
      <c r="BM69" s="462"/>
      <c r="BN69" s="462"/>
      <c r="BO69" s="462"/>
      <c r="BP69" s="462"/>
      <c r="BQ69" s="462"/>
      <c r="BR69" s="462"/>
      <c r="BS69" s="462"/>
      <c r="BT69" s="462"/>
      <c r="BU69" s="462"/>
      <c r="BV69" s="462"/>
      <c r="BW69" s="462"/>
      <c r="BX69" s="462"/>
      <c r="BY69" s="462"/>
      <c r="BZ69" s="462"/>
      <c r="CA69" s="462"/>
      <c r="CB69" s="462"/>
      <c r="CC69" s="462"/>
      <c r="CD69" s="462"/>
      <c r="CE69" s="462"/>
      <c r="CF69" s="462"/>
      <c r="CG69" s="462"/>
      <c r="CH69" s="462"/>
      <c r="CN69" s="448" t="s">
        <v>638</v>
      </c>
      <c r="CO69" s="434"/>
      <c r="CP69" s="434"/>
      <c r="CQ69" s="434"/>
      <c r="CR69" s="434"/>
      <c r="CS69" s="436"/>
      <c r="CT69" s="448"/>
      <c r="CU69" s="434" t="s">
        <v>443</v>
      </c>
      <c r="CV69" s="434"/>
      <c r="CW69" s="434"/>
      <c r="CX69" s="434"/>
      <c r="CY69" s="434"/>
      <c r="CZ69" s="434"/>
      <c r="DA69" s="436"/>
    </row>
    <row r="70" spans="1:105">
      <c r="A70" s="451" t="str">
        <f>'Trial Plans'!AI56</f>
        <v>x</v>
      </c>
      <c r="B70" s="451">
        <f>'Trial Plans'!AJ56</f>
        <v>4</v>
      </c>
      <c r="C70" s="451">
        <f>'Trial Plans'!AK56</f>
        <v>25</v>
      </c>
      <c r="D70" s="451">
        <f>'Trial Plans'!AL56</f>
        <v>55</v>
      </c>
      <c r="E70" s="462"/>
      <c r="F70" s="462"/>
      <c r="G70" s="505"/>
      <c r="H70" s="461"/>
      <c r="I70" s="461"/>
      <c r="J70" s="461"/>
      <c r="K70" s="461"/>
      <c r="L70" s="461"/>
      <c r="M70" s="461"/>
      <c r="N70" s="461"/>
      <c r="O70" s="461"/>
      <c r="P70" s="505"/>
      <c r="Q70" s="461"/>
      <c r="R70" s="461"/>
      <c r="S70" s="461"/>
      <c r="T70" s="461"/>
      <c r="U70" s="461"/>
      <c r="V70" s="461"/>
      <c r="W70" s="461"/>
      <c r="X70" s="461"/>
      <c r="Y70" s="505"/>
      <c r="Z70" s="461"/>
      <c r="AA70" s="461"/>
      <c r="AB70" s="461"/>
      <c r="AC70" s="461"/>
      <c r="AD70" s="461"/>
      <c r="AE70" s="461"/>
      <c r="AF70" s="461"/>
      <c r="AG70" s="461"/>
      <c r="AH70" s="462"/>
      <c r="AI70" s="462">
        <f t="shared" si="0"/>
        <v>0</v>
      </c>
      <c r="AJ70" s="462">
        <f t="shared" si="1"/>
        <v>0</v>
      </c>
      <c r="AK70" s="462">
        <f t="shared" si="2"/>
        <v>0</v>
      </c>
      <c r="AL70" s="462">
        <f t="shared" si="33"/>
        <v>0</v>
      </c>
      <c r="AM70" s="462">
        <f t="shared" si="34"/>
        <v>0</v>
      </c>
      <c r="AN70" s="462">
        <f t="shared" si="35"/>
        <v>0</v>
      </c>
      <c r="AO70" s="462">
        <f t="shared" si="36"/>
        <v>0</v>
      </c>
      <c r="AP70" s="462">
        <f t="shared" si="37"/>
        <v>0</v>
      </c>
      <c r="AQ70" s="462">
        <f t="shared" si="38"/>
        <v>0</v>
      </c>
      <c r="AR70" s="462">
        <f t="shared" si="39"/>
        <v>0</v>
      </c>
      <c r="AS70" s="462">
        <f t="shared" si="40"/>
        <v>0</v>
      </c>
      <c r="AT70" s="462">
        <f t="shared" si="41"/>
        <v>0</v>
      </c>
      <c r="AU70" s="506">
        <f t="shared" si="42"/>
        <v>0</v>
      </c>
      <c r="AV70" s="506">
        <f t="shared" si="43"/>
        <v>0</v>
      </c>
      <c r="AW70" s="506">
        <f t="shared" si="6"/>
        <v>0</v>
      </c>
      <c r="AX70" s="506">
        <f t="shared" si="7"/>
        <v>0</v>
      </c>
      <c r="AY70" s="506">
        <f t="shared" si="8"/>
        <v>0</v>
      </c>
      <c r="AZ70" s="506">
        <f t="shared" si="9"/>
        <v>0</v>
      </c>
      <c r="BA70" s="506">
        <f t="shared" si="10"/>
        <v>0</v>
      </c>
      <c r="BB70" s="506">
        <f t="shared" si="11"/>
        <v>0</v>
      </c>
      <c r="CN70" s="448" t="s">
        <v>639</v>
      </c>
      <c r="CO70" s="434"/>
      <c r="CP70" s="434"/>
      <c r="CQ70" s="434"/>
      <c r="CR70" s="434"/>
      <c r="CS70" s="436"/>
      <c r="CT70" s="448"/>
      <c r="CU70" s="434" t="s">
        <v>444</v>
      </c>
      <c r="CV70" s="434"/>
      <c r="CW70" s="434"/>
      <c r="CX70" s="434"/>
      <c r="CY70" s="434"/>
      <c r="CZ70" s="434"/>
      <c r="DA70" s="436"/>
    </row>
    <row r="71" spans="1:105">
      <c r="A71" s="451" t="str">
        <f>'Trial Plans'!AI57</f>
        <v>x</v>
      </c>
      <c r="B71" s="451">
        <f>'Trial Plans'!AJ57</f>
        <v>4</v>
      </c>
      <c r="C71" s="451">
        <f>'Trial Plans'!AK57</f>
        <v>26</v>
      </c>
      <c r="D71" s="451">
        <f>'Trial Plans'!AL57</f>
        <v>56</v>
      </c>
      <c r="E71" s="462"/>
      <c r="F71" s="462"/>
      <c r="G71" s="505"/>
      <c r="H71" s="461"/>
      <c r="I71" s="461"/>
      <c r="J71" s="461"/>
      <c r="K71" s="461"/>
      <c r="L71" s="461"/>
      <c r="M71" s="461"/>
      <c r="N71" s="461"/>
      <c r="O71" s="461"/>
      <c r="P71" s="505"/>
      <c r="Q71" s="461"/>
      <c r="R71" s="461"/>
      <c r="S71" s="461"/>
      <c r="T71" s="461"/>
      <c r="U71" s="461"/>
      <c r="V71" s="461"/>
      <c r="W71" s="461"/>
      <c r="X71" s="461"/>
      <c r="Y71" s="505"/>
      <c r="Z71" s="461"/>
      <c r="AA71" s="461"/>
      <c r="AB71" s="461"/>
      <c r="AC71" s="461"/>
      <c r="AD71" s="461"/>
      <c r="AE71" s="461"/>
      <c r="AF71" s="461"/>
      <c r="AG71" s="461"/>
      <c r="AH71" s="462"/>
      <c r="AI71" s="462">
        <f t="shared" si="0"/>
        <v>0</v>
      </c>
      <c r="AJ71" s="462">
        <f t="shared" si="1"/>
        <v>0</v>
      </c>
      <c r="AK71" s="462">
        <f t="shared" si="2"/>
        <v>0</v>
      </c>
      <c r="AL71" s="462">
        <f t="shared" si="33"/>
        <v>0</v>
      </c>
      <c r="AM71" s="462">
        <f t="shared" si="34"/>
        <v>0</v>
      </c>
      <c r="AN71" s="462">
        <f t="shared" si="35"/>
        <v>0</v>
      </c>
      <c r="AO71" s="462">
        <f t="shared" si="36"/>
        <v>0</v>
      </c>
      <c r="AP71" s="462">
        <f t="shared" si="37"/>
        <v>0</v>
      </c>
      <c r="AQ71" s="462">
        <f t="shared" si="38"/>
        <v>0</v>
      </c>
      <c r="AR71" s="462">
        <f t="shared" si="39"/>
        <v>0</v>
      </c>
      <c r="AS71" s="462">
        <f t="shared" si="40"/>
        <v>0</v>
      </c>
      <c r="AT71" s="462">
        <f t="shared" si="41"/>
        <v>0</v>
      </c>
      <c r="AU71" s="506">
        <f t="shared" si="42"/>
        <v>0</v>
      </c>
      <c r="AV71" s="506">
        <f t="shared" si="43"/>
        <v>0</v>
      </c>
      <c r="AW71" s="506">
        <f t="shared" si="6"/>
        <v>0</v>
      </c>
      <c r="AX71" s="506">
        <f t="shared" si="7"/>
        <v>0</v>
      </c>
      <c r="AY71" s="506">
        <f t="shared" si="8"/>
        <v>0</v>
      </c>
      <c r="AZ71" s="506">
        <f t="shared" si="9"/>
        <v>0</v>
      </c>
      <c r="BA71" s="506">
        <f t="shared" si="10"/>
        <v>0</v>
      </c>
      <c r="BB71" s="506">
        <f t="shared" si="11"/>
        <v>0</v>
      </c>
      <c r="CN71" s="448" t="s">
        <v>640</v>
      </c>
      <c r="CO71" s="434"/>
      <c r="CP71" s="434"/>
      <c r="CQ71" s="434"/>
      <c r="CR71" s="434"/>
      <c r="CS71" s="436"/>
      <c r="CT71" s="448"/>
      <c r="CU71" s="434"/>
      <c r="CV71" s="434"/>
      <c r="CW71" s="434"/>
      <c r="CX71" s="434"/>
      <c r="CY71" s="434"/>
      <c r="CZ71" s="434"/>
      <c r="DA71" s="436"/>
    </row>
    <row r="72" spans="1:105">
      <c r="A72" s="451">
        <f>'Trial Plans'!AI58</f>
        <v>1</v>
      </c>
      <c r="B72" s="451">
        <f>'Trial Plans'!AJ58</f>
        <v>4</v>
      </c>
      <c r="C72" s="451">
        <f>'Trial Plans'!AK58</f>
        <v>27</v>
      </c>
      <c r="D72" s="451">
        <f>'Trial Plans'!AL58</f>
        <v>57</v>
      </c>
      <c r="E72" s="462"/>
      <c r="F72" s="462"/>
      <c r="G72" s="505">
        <v>100</v>
      </c>
      <c r="H72" s="461">
        <v>100</v>
      </c>
      <c r="I72" s="461">
        <v>100</v>
      </c>
      <c r="J72" s="461">
        <v>100</v>
      </c>
      <c r="K72" s="461">
        <v>100</v>
      </c>
      <c r="L72" s="461">
        <v>100</v>
      </c>
      <c r="M72" s="461">
        <v>100</v>
      </c>
      <c r="N72" s="461">
        <v>100</v>
      </c>
      <c r="O72" s="461">
        <v>100</v>
      </c>
      <c r="P72" s="505">
        <v>100</v>
      </c>
      <c r="Q72" s="461">
        <v>100</v>
      </c>
      <c r="R72" s="461">
        <v>100</v>
      </c>
      <c r="S72" s="461">
        <v>100</v>
      </c>
      <c r="T72" s="461">
        <v>100</v>
      </c>
      <c r="U72" s="461">
        <v>100</v>
      </c>
      <c r="V72" s="461">
        <v>100</v>
      </c>
      <c r="W72" s="461">
        <v>80</v>
      </c>
      <c r="X72" s="461">
        <v>20</v>
      </c>
      <c r="Y72" s="505">
        <v>100</v>
      </c>
      <c r="Z72" s="461">
        <v>100</v>
      </c>
      <c r="AA72" s="461">
        <v>100</v>
      </c>
      <c r="AB72" s="461">
        <v>100</v>
      </c>
      <c r="AC72" s="461">
        <v>100</v>
      </c>
      <c r="AD72" s="461">
        <v>100</v>
      </c>
      <c r="AE72" s="461">
        <v>100</v>
      </c>
      <c r="AF72" s="461">
        <v>100</v>
      </c>
      <c r="AG72" s="461">
        <v>100</v>
      </c>
      <c r="AH72" s="462"/>
      <c r="AI72" s="462">
        <f t="shared" si="0"/>
        <v>9</v>
      </c>
      <c r="AJ72" s="462">
        <f t="shared" si="1"/>
        <v>9</v>
      </c>
      <c r="AK72" s="462">
        <f t="shared" si="2"/>
        <v>9</v>
      </c>
      <c r="AL72" s="462">
        <f t="shared" si="33"/>
        <v>3</v>
      </c>
      <c r="AM72" s="462">
        <f t="shared" si="34"/>
        <v>3</v>
      </c>
      <c r="AN72" s="462">
        <f t="shared" si="35"/>
        <v>3</v>
      </c>
      <c r="AO72" s="462">
        <f t="shared" si="36"/>
        <v>3</v>
      </c>
      <c r="AP72" s="462">
        <f t="shared" si="37"/>
        <v>3</v>
      </c>
      <c r="AQ72" s="462">
        <f t="shared" si="38"/>
        <v>3</v>
      </c>
      <c r="AR72" s="462">
        <f t="shared" si="39"/>
        <v>3</v>
      </c>
      <c r="AS72" s="462">
        <f t="shared" si="40"/>
        <v>3</v>
      </c>
      <c r="AT72" s="462">
        <f t="shared" si="41"/>
        <v>3</v>
      </c>
      <c r="AU72" s="506">
        <f t="shared" si="42"/>
        <v>96.296296296296291</v>
      </c>
      <c r="AV72" s="506">
        <f t="shared" si="43"/>
        <v>100</v>
      </c>
      <c r="AW72" s="506">
        <f t="shared" si="6"/>
        <v>100</v>
      </c>
      <c r="AX72" s="506">
        <f t="shared" si="7"/>
        <v>100</v>
      </c>
      <c r="AY72" s="506">
        <f t="shared" si="8"/>
        <v>100</v>
      </c>
      <c r="AZ72" s="506">
        <f t="shared" si="9"/>
        <v>100</v>
      </c>
      <c r="BA72" s="506">
        <f t="shared" si="10"/>
        <v>88.888888888888886</v>
      </c>
      <c r="BB72" s="506">
        <f t="shared" si="11"/>
        <v>100</v>
      </c>
      <c r="CN72" s="448" t="s">
        <v>641</v>
      </c>
      <c r="CO72" s="434"/>
      <c r="CP72" s="434"/>
      <c r="CQ72" s="434"/>
      <c r="CR72" s="434"/>
      <c r="CS72" s="436"/>
      <c r="CT72" s="448"/>
      <c r="CU72" s="434"/>
      <c r="CV72" s="434"/>
      <c r="CW72" s="434"/>
      <c r="CX72" s="434"/>
      <c r="CY72" s="434"/>
      <c r="CZ72" s="434"/>
      <c r="DA72" s="436"/>
    </row>
    <row r="73" spans="1:105">
      <c r="A73" s="451">
        <f>'Trial Plans'!AI59</f>
        <v>4</v>
      </c>
      <c r="B73" s="451">
        <f>'Trial Plans'!AJ59</f>
        <v>4</v>
      </c>
      <c r="C73" s="451">
        <f>'Trial Plans'!AK59</f>
        <v>28</v>
      </c>
      <c r="D73" s="451">
        <f>'Trial Plans'!AL59</f>
        <v>58</v>
      </c>
      <c r="E73" s="462"/>
      <c r="F73" s="462"/>
      <c r="G73" s="505">
        <v>0</v>
      </c>
      <c r="H73" s="461">
        <v>0</v>
      </c>
      <c r="I73" s="461">
        <v>0</v>
      </c>
      <c r="J73" s="461">
        <v>0</v>
      </c>
      <c r="K73" s="461">
        <v>0</v>
      </c>
      <c r="L73" s="461">
        <v>0</v>
      </c>
      <c r="M73" s="461">
        <v>0</v>
      </c>
      <c r="N73" s="461">
        <v>0</v>
      </c>
      <c r="O73" s="461">
        <v>0</v>
      </c>
      <c r="P73" s="505">
        <v>0</v>
      </c>
      <c r="Q73" s="461">
        <v>0</v>
      </c>
      <c r="R73" s="461">
        <v>0</v>
      </c>
      <c r="S73" s="461">
        <v>0</v>
      </c>
      <c r="T73" s="461">
        <v>0</v>
      </c>
      <c r="U73" s="461">
        <v>0</v>
      </c>
      <c r="V73" s="461">
        <v>60</v>
      </c>
      <c r="W73" s="461">
        <v>80</v>
      </c>
      <c r="X73" s="461">
        <v>50</v>
      </c>
      <c r="Y73" s="505">
        <v>0</v>
      </c>
      <c r="Z73" s="461">
        <v>0</v>
      </c>
      <c r="AA73" s="461">
        <v>0</v>
      </c>
      <c r="AB73" s="461">
        <v>0</v>
      </c>
      <c r="AC73" s="461">
        <v>0</v>
      </c>
      <c r="AD73" s="461">
        <v>0</v>
      </c>
      <c r="AE73" s="461">
        <v>5</v>
      </c>
      <c r="AF73" s="461">
        <v>20</v>
      </c>
      <c r="AG73" s="461">
        <v>20</v>
      </c>
      <c r="AH73" s="462"/>
      <c r="AI73" s="462">
        <f t="shared" si="0"/>
        <v>0</v>
      </c>
      <c r="AJ73" s="462">
        <f t="shared" si="1"/>
        <v>3</v>
      </c>
      <c r="AK73" s="462">
        <f t="shared" si="2"/>
        <v>3</v>
      </c>
      <c r="AL73" s="462">
        <f t="shared" si="33"/>
        <v>0</v>
      </c>
      <c r="AM73" s="462">
        <f t="shared" si="34"/>
        <v>0</v>
      </c>
      <c r="AN73" s="462">
        <f t="shared" si="35"/>
        <v>0</v>
      </c>
      <c r="AO73" s="462">
        <f t="shared" si="36"/>
        <v>0</v>
      </c>
      <c r="AP73" s="462">
        <f t="shared" si="37"/>
        <v>0</v>
      </c>
      <c r="AQ73" s="462">
        <f t="shared" si="38"/>
        <v>3</v>
      </c>
      <c r="AR73" s="462">
        <f t="shared" si="39"/>
        <v>0</v>
      </c>
      <c r="AS73" s="462">
        <f t="shared" si="40"/>
        <v>0</v>
      </c>
      <c r="AT73" s="462">
        <f t="shared" si="41"/>
        <v>3</v>
      </c>
      <c r="AU73" s="506">
        <f t="shared" si="42"/>
        <v>8.7037037037037042</v>
      </c>
      <c r="AV73" s="506">
        <f t="shared" si="43"/>
        <v>22.222222222222221</v>
      </c>
      <c r="AW73" s="506">
        <f t="shared" si="6"/>
        <v>0</v>
      </c>
      <c r="AX73" s="506">
        <f t="shared" si="7"/>
        <v>0</v>
      </c>
      <c r="AY73" s="506">
        <f t="shared" si="8"/>
        <v>0</v>
      </c>
      <c r="AZ73" s="506">
        <f t="shared" si="9"/>
        <v>0</v>
      </c>
      <c r="BA73" s="506">
        <f t="shared" si="10"/>
        <v>26.111111111111111</v>
      </c>
      <c r="BB73" s="506">
        <f t="shared" si="11"/>
        <v>66.666666666666657</v>
      </c>
      <c r="CN73" s="448" t="s">
        <v>622</v>
      </c>
      <c r="CO73" s="434"/>
      <c r="CP73" s="434"/>
      <c r="CQ73" s="434"/>
      <c r="CR73" s="434"/>
      <c r="CS73" s="436"/>
      <c r="CT73" s="448"/>
      <c r="CU73" s="434"/>
      <c r="CV73" s="434"/>
      <c r="CW73" s="434"/>
      <c r="CX73" s="434"/>
      <c r="CY73" s="434"/>
      <c r="CZ73" s="434"/>
      <c r="DA73" s="436"/>
    </row>
    <row r="74" spans="1:105">
      <c r="A74" s="451" t="str">
        <f>'Trial Plans'!AI60</f>
        <v>x</v>
      </c>
      <c r="B74" s="451">
        <f>'Trial Plans'!AJ60</f>
        <v>4</v>
      </c>
      <c r="C74" s="451">
        <f>'Trial Plans'!AK60</f>
        <v>29</v>
      </c>
      <c r="D74" s="451">
        <f>'Trial Plans'!AL60</f>
        <v>59</v>
      </c>
      <c r="E74" s="462"/>
      <c r="F74" s="462"/>
      <c r="G74" s="505"/>
      <c r="H74" s="461"/>
      <c r="I74" s="461"/>
      <c r="J74" s="461"/>
      <c r="K74" s="461"/>
      <c r="L74" s="461"/>
      <c r="M74" s="461"/>
      <c r="N74" s="461"/>
      <c r="O74" s="461"/>
      <c r="P74" s="505"/>
      <c r="Q74" s="461"/>
      <c r="R74" s="461"/>
      <c r="S74" s="461"/>
      <c r="T74" s="461"/>
      <c r="U74" s="461"/>
      <c r="V74" s="461"/>
      <c r="W74" s="461"/>
      <c r="X74" s="461"/>
      <c r="Y74" s="505"/>
      <c r="Z74" s="461"/>
      <c r="AA74" s="461"/>
      <c r="AB74" s="461"/>
      <c r="AC74" s="461"/>
      <c r="AD74" s="461"/>
      <c r="AE74" s="461"/>
      <c r="AF74" s="461"/>
      <c r="AG74" s="461"/>
      <c r="AH74" s="462"/>
      <c r="AI74" s="462">
        <f t="shared" si="0"/>
        <v>0</v>
      </c>
      <c r="AJ74" s="462">
        <f t="shared" si="1"/>
        <v>0</v>
      </c>
      <c r="AK74" s="462">
        <f t="shared" si="2"/>
        <v>0</v>
      </c>
      <c r="AL74" s="462">
        <f t="shared" si="33"/>
        <v>0</v>
      </c>
      <c r="AM74" s="462">
        <f t="shared" si="34"/>
        <v>0</v>
      </c>
      <c r="AN74" s="462">
        <f t="shared" si="35"/>
        <v>0</v>
      </c>
      <c r="AO74" s="462">
        <f t="shared" si="36"/>
        <v>0</v>
      </c>
      <c r="AP74" s="462">
        <f t="shared" si="37"/>
        <v>0</v>
      </c>
      <c r="AQ74" s="462">
        <f t="shared" si="38"/>
        <v>0</v>
      </c>
      <c r="AR74" s="462">
        <f t="shared" si="39"/>
        <v>0</v>
      </c>
      <c r="AS74" s="462">
        <f t="shared" si="40"/>
        <v>0</v>
      </c>
      <c r="AT74" s="462">
        <f t="shared" si="41"/>
        <v>0</v>
      </c>
      <c r="AU74" s="506">
        <f t="shared" si="42"/>
        <v>0</v>
      </c>
      <c r="AV74" s="506">
        <f t="shared" si="43"/>
        <v>0</v>
      </c>
      <c r="AW74" s="506">
        <f t="shared" si="6"/>
        <v>0</v>
      </c>
      <c r="AX74" s="506">
        <f t="shared" si="7"/>
        <v>0</v>
      </c>
      <c r="AY74" s="506">
        <f t="shared" si="8"/>
        <v>0</v>
      </c>
      <c r="AZ74" s="506">
        <f t="shared" si="9"/>
        <v>0</v>
      </c>
      <c r="BA74" s="506">
        <f t="shared" si="10"/>
        <v>0</v>
      </c>
      <c r="BB74" s="506">
        <f t="shared" si="11"/>
        <v>0</v>
      </c>
      <c r="CN74" s="448" t="s">
        <v>642</v>
      </c>
      <c r="CO74" s="434"/>
      <c r="CP74" s="434"/>
      <c r="CQ74" s="434"/>
      <c r="CR74" s="434"/>
      <c r="CS74" s="436"/>
      <c r="CT74" s="448"/>
      <c r="CU74" s="434"/>
      <c r="CV74" s="434"/>
      <c r="CW74" s="434"/>
      <c r="CX74" s="434"/>
      <c r="CY74" s="434"/>
      <c r="CZ74" s="434"/>
      <c r="DA74" s="436"/>
    </row>
    <row r="75" spans="1:105">
      <c r="A75" s="451">
        <f>'Trial Plans'!AI61</f>
        <v>6</v>
      </c>
      <c r="B75" s="451">
        <f>'Trial Plans'!AJ61</f>
        <v>4</v>
      </c>
      <c r="C75" s="451">
        <f>'Trial Plans'!AK61</f>
        <v>30</v>
      </c>
      <c r="D75" s="451">
        <f>'Trial Plans'!AL61</f>
        <v>60</v>
      </c>
      <c r="E75" s="462"/>
      <c r="F75" s="462"/>
      <c r="G75" s="505">
        <v>90</v>
      </c>
      <c r="H75" s="461">
        <v>100</v>
      </c>
      <c r="I75" s="461">
        <v>80</v>
      </c>
      <c r="J75" s="461">
        <v>40</v>
      </c>
      <c r="K75" s="461">
        <v>10</v>
      </c>
      <c r="L75" s="461">
        <v>80</v>
      </c>
      <c r="M75" s="461">
        <v>50</v>
      </c>
      <c r="N75" s="461">
        <v>40</v>
      </c>
      <c r="O75" s="461">
        <v>10</v>
      </c>
      <c r="P75" s="505">
        <v>20</v>
      </c>
      <c r="Q75" s="461">
        <v>40</v>
      </c>
      <c r="R75" s="461">
        <v>5</v>
      </c>
      <c r="S75" s="461">
        <v>70</v>
      </c>
      <c r="T75" s="461">
        <v>80</v>
      </c>
      <c r="U75" s="461">
        <v>90</v>
      </c>
      <c r="V75" s="461">
        <v>30</v>
      </c>
      <c r="W75" s="461">
        <v>20</v>
      </c>
      <c r="X75" s="461">
        <v>40</v>
      </c>
      <c r="Y75" s="505">
        <v>100</v>
      </c>
      <c r="Z75" s="461">
        <v>100</v>
      </c>
      <c r="AA75" s="461">
        <v>100</v>
      </c>
      <c r="AB75" s="461">
        <v>40</v>
      </c>
      <c r="AC75" s="461">
        <v>50</v>
      </c>
      <c r="AD75" s="461">
        <v>20</v>
      </c>
      <c r="AE75" s="461">
        <v>80</v>
      </c>
      <c r="AF75" s="461">
        <v>100</v>
      </c>
      <c r="AG75" s="461">
        <v>50</v>
      </c>
      <c r="AH75" s="462"/>
      <c r="AI75" s="462">
        <f t="shared" si="0"/>
        <v>9</v>
      </c>
      <c r="AJ75" s="462">
        <f t="shared" si="1"/>
        <v>9</v>
      </c>
      <c r="AK75" s="462">
        <f t="shared" si="2"/>
        <v>9</v>
      </c>
      <c r="AL75" s="462">
        <f t="shared" si="33"/>
        <v>3</v>
      </c>
      <c r="AM75" s="462">
        <f t="shared" si="34"/>
        <v>3</v>
      </c>
      <c r="AN75" s="462">
        <f t="shared" si="35"/>
        <v>3</v>
      </c>
      <c r="AO75" s="462">
        <f t="shared" si="36"/>
        <v>3</v>
      </c>
      <c r="AP75" s="462">
        <f t="shared" si="37"/>
        <v>3</v>
      </c>
      <c r="AQ75" s="462">
        <f t="shared" si="38"/>
        <v>3</v>
      </c>
      <c r="AR75" s="462">
        <f t="shared" si="39"/>
        <v>3</v>
      </c>
      <c r="AS75" s="462">
        <f t="shared" si="40"/>
        <v>3</v>
      </c>
      <c r="AT75" s="462">
        <f t="shared" si="41"/>
        <v>3</v>
      </c>
      <c r="AU75" s="506">
        <f t="shared" si="42"/>
        <v>56.851851851851855</v>
      </c>
      <c r="AV75" s="506">
        <f t="shared" si="43"/>
        <v>100</v>
      </c>
      <c r="AW75" s="506">
        <f t="shared" si="6"/>
        <v>70.555555555555557</v>
      </c>
      <c r="AX75" s="506">
        <f t="shared" si="7"/>
        <v>100</v>
      </c>
      <c r="AY75" s="506">
        <f t="shared" si="8"/>
        <v>53.333333333333336</v>
      </c>
      <c r="AZ75" s="506">
        <f t="shared" si="9"/>
        <v>100</v>
      </c>
      <c r="BA75" s="506">
        <f t="shared" si="10"/>
        <v>46.666666666666664</v>
      </c>
      <c r="BB75" s="506">
        <f t="shared" si="11"/>
        <v>100</v>
      </c>
      <c r="CN75" s="448" t="s">
        <v>643</v>
      </c>
      <c r="CO75" s="434"/>
      <c r="CP75" s="434"/>
      <c r="CQ75" s="434"/>
      <c r="CR75" s="434"/>
      <c r="CS75" s="436"/>
      <c r="CT75" s="448"/>
      <c r="CU75" s="434"/>
      <c r="CV75" s="434"/>
      <c r="CW75" s="434"/>
      <c r="CX75" s="434"/>
      <c r="CY75" s="434"/>
      <c r="CZ75" s="434"/>
      <c r="DA75" s="436"/>
    </row>
    <row r="76" spans="1:105" ht="15.75" thickBot="1">
      <c r="A76" s="451"/>
      <c r="B76" s="451"/>
      <c r="C76" s="451"/>
      <c r="D76" s="451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2"/>
      <c r="P76" s="462"/>
      <c r="Q76" s="462"/>
      <c r="R76" s="462"/>
      <c r="S76" s="462"/>
      <c r="T76" s="462"/>
      <c r="U76" s="462"/>
      <c r="V76" s="462"/>
      <c r="W76" s="462"/>
      <c r="X76" s="462"/>
      <c r="Y76" s="462"/>
      <c r="Z76" s="462"/>
      <c r="AA76" s="462"/>
      <c r="AB76" s="462"/>
      <c r="AC76" s="462"/>
      <c r="AD76" s="462"/>
      <c r="AE76" s="462"/>
      <c r="AF76" s="462"/>
      <c r="AG76" s="462"/>
      <c r="AH76" s="462"/>
      <c r="CN76" s="449"/>
      <c r="CO76" s="438"/>
      <c r="CP76" s="438"/>
      <c r="CQ76" s="438"/>
      <c r="CR76" s="438"/>
      <c r="CS76" s="441"/>
      <c r="CT76" s="449"/>
      <c r="CU76" s="438"/>
      <c r="CV76" s="438"/>
      <c r="CW76" s="438"/>
      <c r="CX76" s="438"/>
      <c r="CY76" s="438"/>
      <c r="CZ76" s="438"/>
      <c r="DA76" s="441"/>
    </row>
    <row r="77" spans="1:105">
      <c r="A77" s="451"/>
      <c r="B77" s="451"/>
      <c r="C77" s="451"/>
      <c r="D77" s="451"/>
      <c r="E77" s="462"/>
      <c r="F77" s="462"/>
      <c r="G77" s="462"/>
      <c r="H77" s="462"/>
      <c r="I77" s="462"/>
      <c r="J77" s="462"/>
      <c r="K77" s="462"/>
      <c r="L77" s="462"/>
      <c r="M77" s="462"/>
      <c r="N77" s="462"/>
      <c r="O77" s="462"/>
      <c r="P77" s="462"/>
      <c r="Q77" s="462"/>
      <c r="R77" s="462"/>
      <c r="S77" s="462"/>
      <c r="T77" s="462"/>
      <c r="U77" s="462"/>
      <c r="V77" s="462"/>
      <c r="W77" s="462"/>
      <c r="X77" s="462"/>
      <c r="Y77" s="462"/>
      <c r="Z77" s="462"/>
      <c r="AA77" s="462"/>
      <c r="AB77" s="462"/>
      <c r="AC77" s="462"/>
      <c r="AD77" s="462"/>
      <c r="AE77" s="462"/>
      <c r="AF77" s="462"/>
      <c r="AG77" s="462"/>
      <c r="AH77" s="462"/>
      <c r="AS77" s="462" t="s">
        <v>244</v>
      </c>
      <c r="AT77" s="462" t="s">
        <v>243</v>
      </c>
      <c r="AU77" s="462" t="s">
        <v>285</v>
      </c>
      <c r="AV77" s="462" t="s">
        <v>286</v>
      </c>
      <c r="AW77" s="462" t="s">
        <v>323</v>
      </c>
      <c r="AX77" s="462" t="s">
        <v>324</v>
      </c>
      <c r="AY77" s="462" t="s">
        <v>325</v>
      </c>
      <c r="AZ77" s="462" t="s">
        <v>326</v>
      </c>
      <c r="BA77" s="462" t="s">
        <v>330</v>
      </c>
      <c r="BB77" s="462" t="s">
        <v>331</v>
      </c>
      <c r="CN77" s="446" t="s">
        <v>404</v>
      </c>
      <c r="CO77" s="435"/>
      <c r="CP77" s="435"/>
      <c r="CQ77" s="435"/>
      <c r="CR77" s="435"/>
      <c r="CS77" s="447"/>
      <c r="CT77" s="446"/>
      <c r="CU77" s="435" t="s">
        <v>448</v>
      </c>
      <c r="CV77" s="435"/>
      <c r="CW77" s="435"/>
      <c r="CX77" s="435"/>
      <c r="CY77" s="435"/>
      <c r="CZ77" s="435"/>
      <c r="DA77" s="447"/>
    </row>
    <row r="78" spans="1:105">
      <c r="A78" s="451"/>
      <c r="B78" s="451"/>
      <c r="C78" s="451"/>
      <c r="D78" s="451"/>
      <c r="E78" s="462"/>
      <c r="F78" s="462"/>
      <c r="G78" s="462"/>
      <c r="H78" s="462"/>
      <c r="I78" s="462"/>
      <c r="J78" s="462"/>
      <c r="K78" s="462"/>
      <c r="L78" s="462"/>
      <c r="M78" s="462"/>
      <c r="N78" s="462"/>
      <c r="O78" s="462"/>
      <c r="P78" s="462"/>
      <c r="Q78" s="462"/>
      <c r="R78" s="462"/>
      <c r="S78" s="462"/>
      <c r="T78" s="462"/>
      <c r="U78" s="462"/>
      <c r="V78" s="462"/>
      <c r="W78" s="462"/>
      <c r="X78" s="462"/>
      <c r="Y78" s="462"/>
      <c r="Z78" s="462"/>
      <c r="AA78" s="462"/>
      <c r="AB78" s="462"/>
      <c r="AC78" s="462"/>
      <c r="AD78" s="462"/>
      <c r="AE78" s="462"/>
      <c r="AF78" s="462"/>
      <c r="AG78" s="462"/>
      <c r="AH78" s="462"/>
      <c r="AS78" s="462">
        <v>1</v>
      </c>
      <c r="AT78" s="462">
        <v>1</v>
      </c>
      <c r="AU78" s="619">
        <v>94.444444444444443</v>
      </c>
      <c r="AV78" s="619">
        <v>100</v>
      </c>
      <c r="AW78" s="619">
        <v>100</v>
      </c>
      <c r="AX78" s="619">
        <v>100</v>
      </c>
      <c r="AY78" s="619">
        <v>100</v>
      </c>
      <c r="AZ78" s="619">
        <v>100</v>
      </c>
      <c r="BA78" s="619">
        <v>83.333333333333329</v>
      </c>
      <c r="BB78" s="619">
        <v>100</v>
      </c>
      <c r="CN78" s="587" t="s">
        <v>327</v>
      </c>
      <c r="CO78" s="434"/>
      <c r="CP78" s="434"/>
      <c r="CQ78" s="434"/>
      <c r="CR78" s="434"/>
      <c r="CS78" s="436"/>
      <c r="CT78" s="587" t="s">
        <v>327</v>
      </c>
      <c r="CU78" s="434"/>
      <c r="CV78" s="434"/>
      <c r="CW78" s="434"/>
      <c r="CX78" s="434"/>
      <c r="CY78" s="434"/>
      <c r="CZ78" s="434"/>
      <c r="DA78" s="436"/>
    </row>
    <row r="79" spans="1:105">
      <c r="A79" s="451"/>
      <c r="B79" s="451"/>
      <c r="C79" s="451"/>
      <c r="D79" s="451"/>
      <c r="E79" s="462"/>
      <c r="F79" s="462"/>
      <c r="G79" s="462"/>
      <c r="H79" s="462"/>
      <c r="I79" s="462"/>
      <c r="J79" s="462"/>
      <c r="K79" s="462"/>
      <c r="L79" s="462"/>
      <c r="M79" s="462"/>
      <c r="N79" s="462"/>
      <c r="O79" s="462"/>
      <c r="P79" s="462"/>
      <c r="Q79" s="462"/>
      <c r="R79" s="462"/>
      <c r="S79" s="462"/>
      <c r="T79" s="462"/>
      <c r="U79" s="462"/>
      <c r="V79" s="462"/>
      <c r="W79" s="462"/>
      <c r="X79" s="462"/>
      <c r="Y79" s="462"/>
      <c r="Z79" s="462"/>
      <c r="AA79" s="462"/>
      <c r="AB79" s="462"/>
      <c r="AC79" s="462"/>
      <c r="AD79" s="462"/>
      <c r="AE79" s="462"/>
      <c r="AF79" s="462"/>
      <c r="AG79" s="462"/>
      <c r="AH79" s="462"/>
      <c r="AS79" s="462">
        <v>1</v>
      </c>
      <c r="AT79" s="462">
        <v>3</v>
      </c>
      <c r="AU79" s="619">
        <v>83.703703703703709</v>
      </c>
      <c r="AV79" s="619">
        <v>100</v>
      </c>
      <c r="AW79" s="619">
        <v>100</v>
      </c>
      <c r="AX79" s="619">
        <v>100</v>
      </c>
      <c r="AY79" s="619">
        <v>85.555555555555557</v>
      </c>
      <c r="AZ79" s="619">
        <v>100</v>
      </c>
      <c r="BA79" s="619">
        <v>65.555555555555557</v>
      </c>
      <c r="BB79" s="619">
        <v>100</v>
      </c>
      <c r="CN79" s="448" t="s">
        <v>386</v>
      </c>
      <c r="CO79" s="434"/>
      <c r="CP79" s="434"/>
      <c r="CQ79" s="434"/>
      <c r="CR79" s="434"/>
      <c r="CS79" s="436"/>
      <c r="CT79" s="448"/>
      <c r="CU79" s="434" t="s">
        <v>244</v>
      </c>
      <c r="CV79" s="434" t="s">
        <v>540</v>
      </c>
      <c r="CW79" s="434" t="s">
        <v>598</v>
      </c>
      <c r="CX79" s="434"/>
      <c r="CY79" s="434"/>
      <c r="CZ79" s="434"/>
      <c r="DA79" s="436"/>
    </row>
    <row r="80" spans="1:105">
      <c r="A80" s="451"/>
      <c r="B80" s="451"/>
      <c r="C80" s="451"/>
      <c r="D80" s="451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  <c r="P80" s="462"/>
      <c r="Q80" s="462"/>
      <c r="R80" s="462"/>
      <c r="S80" s="462"/>
      <c r="T80" s="462"/>
      <c r="U80" s="462"/>
      <c r="V80" s="462"/>
      <c r="W80" s="462"/>
      <c r="X80" s="462"/>
      <c r="Y80" s="462"/>
      <c r="Z80" s="462"/>
      <c r="AA80" s="462"/>
      <c r="AB80" s="462"/>
      <c r="AC80" s="462"/>
      <c r="AD80" s="462"/>
      <c r="AE80" s="462"/>
      <c r="AF80" s="462"/>
      <c r="AG80" s="462"/>
      <c r="AH80" s="462"/>
      <c r="AI80" s="462"/>
      <c r="AJ80" s="462"/>
      <c r="AK80" s="462"/>
      <c r="AL80" s="462"/>
      <c r="AM80" s="462"/>
      <c r="AN80" s="462"/>
      <c r="AO80" s="462"/>
      <c r="AP80" s="462"/>
      <c r="AQ80" s="462"/>
      <c r="AR80" s="462"/>
      <c r="AS80" s="462">
        <v>1</v>
      </c>
      <c r="AT80" s="462">
        <v>4</v>
      </c>
      <c r="AU80" s="619">
        <v>96.296296296296291</v>
      </c>
      <c r="AV80" s="619">
        <v>100</v>
      </c>
      <c r="AW80" s="619">
        <v>100</v>
      </c>
      <c r="AX80" s="619">
        <v>100</v>
      </c>
      <c r="AY80" s="619">
        <v>100</v>
      </c>
      <c r="AZ80" s="619">
        <v>100</v>
      </c>
      <c r="BA80" s="619">
        <v>88.888888888888886</v>
      </c>
      <c r="BB80" s="619">
        <v>100</v>
      </c>
      <c r="CN80" s="448" t="s">
        <v>644</v>
      </c>
      <c r="CO80" s="434"/>
      <c r="CP80" s="434"/>
      <c r="CQ80" s="434"/>
      <c r="CR80" s="434"/>
      <c r="CS80" s="436"/>
      <c r="CT80" s="448"/>
      <c r="CU80" s="434">
        <v>1</v>
      </c>
      <c r="CV80" s="434">
        <v>100</v>
      </c>
      <c r="CW80" s="434" t="s">
        <v>543</v>
      </c>
      <c r="CX80" s="590">
        <f>CV80</f>
        <v>100</v>
      </c>
      <c r="CY80" s="434" t="str">
        <f>LOWER(CW80)</f>
        <v>a</v>
      </c>
      <c r="CZ80" s="434"/>
      <c r="DA80" s="436"/>
    </row>
    <row r="81" spans="1:105">
      <c r="A81" s="451"/>
      <c r="B81" s="451"/>
      <c r="C81" s="451"/>
      <c r="D81" s="451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2"/>
      <c r="P81" s="462"/>
      <c r="Q81" s="462"/>
      <c r="R81" s="462"/>
      <c r="S81" s="462"/>
      <c r="T81" s="462"/>
      <c r="U81" s="462"/>
      <c r="V81" s="462"/>
      <c r="W81" s="462"/>
      <c r="X81" s="462"/>
      <c r="Y81" s="462"/>
      <c r="Z81" s="462"/>
      <c r="AA81" s="462"/>
      <c r="AB81" s="462"/>
      <c r="AC81" s="462"/>
      <c r="AD81" s="462"/>
      <c r="AE81" s="462"/>
      <c r="AF81" s="462"/>
      <c r="AG81" s="462"/>
      <c r="AH81" s="462"/>
      <c r="AI81" s="462"/>
      <c r="AJ81" s="462"/>
      <c r="AK81" s="462"/>
      <c r="AL81" s="462"/>
      <c r="AM81" s="462"/>
      <c r="AN81" s="462"/>
      <c r="AO81" s="462"/>
      <c r="AP81" s="462"/>
      <c r="AQ81" s="462"/>
      <c r="AR81" s="462"/>
      <c r="AS81" s="462">
        <v>2</v>
      </c>
      <c r="AT81" s="462">
        <v>1</v>
      </c>
      <c r="AU81" s="619">
        <v>97.037037037037038</v>
      </c>
      <c r="AV81" s="619">
        <v>100</v>
      </c>
      <c r="AW81" s="619">
        <v>100</v>
      </c>
      <c r="AX81" s="619">
        <v>100</v>
      </c>
      <c r="AY81" s="619">
        <v>100</v>
      </c>
      <c r="AZ81" s="619">
        <v>100</v>
      </c>
      <c r="BA81" s="619">
        <v>91.111111111111114</v>
      </c>
      <c r="BB81" s="619">
        <v>100</v>
      </c>
      <c r="CN81" s="448" t="s">
        <v>645</v>
      </c>
      <c r="CO81" s="434"/>
      <c r="CP81" s="434"/>
      <c r="CQ81" s="434"/>
      <c r="CR81" s="434"/>
      <c r="CS81" s="436"/>
      <c r="CT81" s="448"/>
      <c r="CU81" s="434">
        <v>2</v>
      </c>
      <c r="CV81" s="434">
        <v>100</v>
      </c>
      <c r="CW81" s="434" t="s">
        <v>543</v>
      </c>
      <c r="CX81" s="590">
        <f t="shared" ref="CX81:CX90" si="50">CV81</f>
        <v>100</v>
      </c>
      <c r="CY81" s="434" t="str">
        <f t="shared" ref="CY81:CY90" si="51">LOWER(CW81)</f>
        <v>a</v>
      </c>
      <c r="CZ81" s="434"/>
      <c r="DA81" s="436"/>
    </row>
    <row r="82" spans="1:105">
      <c r="A82" s="451"/>
      <c r="B82" s="451"/>
      <c r="C82" s="451"/>
      <c r="D82" s="451"/>
      <c r="E82" s="462"/>
      <c r="F82" s="462"/>
      <c r="G82" s="462"/>
      <c r="H82" s="462"/>
      <c r="I82" s="462"/>
      <c r="J82" s="462"/>
      <c r="K82" s="462"/>
      <c r="L82" s="462"/>
      <c r="M82" s="462"/>
      <c r="N82" s="462"/>
      <c r="O82" s="462"/>
      <c r="P82" s="462"/>
      <c r="Q82" s="462"/>
      <c r="R82" s="462"/>
      <c r="S82" s="462"/>
      <c r="T82" s="462"/>
      <c r="U82" s="462"/>
      <c r="V82" s="462"/>
      <c r="W82" s="462"/>
      <c r="X82" s="462"/>
      <c r="Y82" s="462"/>
      <c r="Z82" s="462"/>
      <c r="AA82" s="462"/>
      <c r="AB82" s="462"/>
      <c r="AC82" s="462"/>
      <c r="AD82" s="462"/>
      <c r="AE82" s="462"/>
      <c r="AF82" s="462"/>
      <c r="AG82" s="462"/>
      <c r="AH82" s="462"/>
      <c r="AI82" s="462"/>
      <c r="AJ82" s="462"/>
      <c r="AK82" s="462"/>
      <c r="AL82" s="462"/>
      <c r="AM82" s="462"/>
      <c r="AN82" s="462"/>
      <c r="AO82" s="462"/>
      <c r="AP82" s="462"/>
      <c r="AQ82" s="462"/>
      <c r="AR82" s="462"/>
      <c r="AS82" s="462">
        <v>2</v>
      </c>
      <c r="AT82" s="462">
        <v>3</v>
      </c>
      <c r="AU82" s="619">
        <v>82.592592592592595</v>
      </c>
      <c r="AV82" s="619">
        <v>100</v>
      </c>
      <c r="AW82" s="619">
        <v>100</v>
      </c>
      <c r="AX82" s="619">
        <v>100</v>
      </c>
      <c r="AY82" s="619">
        <v>85.555555555555557</v>
      </c>
      <c r="AZ82" s="619">
        <v>100</v>
      </c>
      <c r="BA82" s="619">
        <v>62.222222222222221</v>
      </c>
      <c r="BB82" s="619">
        <v>100</v>
      </c>
      <c r="CN82" s="448" t="s">
        <v>646</v>
      </c>
      <c r="CO82" s="434"/>
      <c r="CP82" s="434"/>
      <c r="CQ82" s="434"/>
      <c r="CR82" s="434"/>
      <c r="CS82" s="436"/>
      <c r="CT82" s="448"/>
      <c r="CU82" s="434">
        <v>3</v>
      </c>
      <c r="CV82" s="434">
        <v>13.132999999999999</v>
      </c>
      <c r="CW82" s="434" t="s">
        <v>544</v>
      </c>
      <c r="CX82" s="590">
        <f t="shared" si="50"/>
        <v>13.132999999999999</v>
      </c>
      <c r="CY82" s="434" t="str">
        <f t="shared" si="51"/>
        <v>b</v>
      </c>
      <c r="CZ82" s="434"/>
      <c r="DA82" s="436"/>
    </row>
    <row r="83" spans="1:105">
      <c r="A83" s="451"/>
      <c r="B83" s="451"/>
      <c r="C83" s="451"/>
      <c r="D83" s="451"/>
      <c r="E83" s="462"/>
      <c r="F83" s="462"/>
      <c r="G83" s="462"/>
      <c r="H83" s="462"/>
      <c r="I83" s="462"/>
      <c r="J83" s="462"/>
      <c r="K83" s="462"/>
      <c r="L83" s="462"/>
      <c r="M83" s="462"/>
      <c r="N83" s="462"/>
      <c r="O83" s="462"/>
      <c r="P83" s="462"/>
      <c r="Q83" s="462"/>
      <c r="R83" s="462"/>
      <c r="S83" s="462"/>
      <c r="T83" s="462"/>
      <c r="U83" s="462"/>
      <c r="V83" s="462"/>
      <c r="W83" s="462"/>
      <c r="X83" s="462"/>
      <c r="Y83" s="462"/>
      <c r="Z83" s="462"/>
      <c r="AA83" s="462"/>
      <c r="AB83" s="462"/>
      <c r="AC83" s="462"/>
      <c r="AD83" s="462"/>
      <c r="AE83" s="462"/>
      <c r="AF83" s="462"/>
      <c r="AG83" s="462"/>
      <c r="AH83" s="462"/>
      <c r="AI83" s="462"/>
      <c r="AJ83" s="462"/>
      <c r="AK83" s="462"/>
      <c r="AL83" s="462"/>
      <c r="AM83" s="462"/>
      <c r="AN83" s="462"/>
      <c r="AO83" s="462"/>
      <c r="AP83" s="462"/>
      <c r="AQ83" s="462"/>
      <c r="AR83" s="462"/>
      <c r="AS83" s="462">
        <v>2</v>
      </c>
      <c r="AT83" s="462">
        <v>4</v>
      </c>
      <c r="AU83" s="619">
        <v>62.407407407407405</v>
      </c>
      <c r="AV83" s="619">
        <v>100</v>
      </c>
      <c r="AW83" s="619">
        <v>100</v>
      </c>
      <c r="AX83" s="619">
        <v>100</v>
      </c>
      <c r="AY83" s="619">
        <v>62.222222222222221</v>
      </c>
      <c r="AZ83" s="619">
        <v>100</v>
      </c>
      <c r="BA83" s="619">
        <v>25</v>
      </c>
      <c r="BB83" s="619">
        <v>100</v>
      </c>
      <c r="CN83" s="448" t="s">
        <v>647</v>
      </c>
      <c r="CO83" s="434"/>
      <c r="CP83" s="434"/>
      <c r="CQ83" s="434"/>
      <c r="CR83" s="434"/>
      <c r="CS83" s="436"/>
      <c r="CT83" s="448"/>
      <c r="CU83" s="434">
        <v>4</v>
      </c>
      <c r="CV83" s="434">
        <v>0</v>
      </c>
      <c r="CW83" s="434" t="s">
        <v>544</v>
      </c>
      <c r="CX83" s="590">
        <f t="shared" si="50"/>
        <v>0</v>
      </c>
      <c r="CY83" s="434" t="str">
        <f t="shared" si="51"/>
        <v>b</v>
      </c>
      <c r="CZ83" s="434"/>
      <c r="DA83" s="436"/>
    </row>
    <row r="84" spans="1:105">
      <c r="A84" s="451"/>
      <c r="B84" s="451"/>
      <c r="C84" s="451"/>
      <c r="D84" s="451"/>
      <c r="E84" s="462"/>
      <c r="F84" s="462"/>
      <c r="G84" s="462"/>
      <c r="H84" s="462"/>
      <c r="I84" s="462"/>
      <c r="J84" s="462"/>
      <c r="K84" s="462"/>
      <c r="L84" s="462"/>
      <c r="M84" s="462"/>
      <c r="N84" s="462"/>
      <c r="O84" s="462"/>
      <c r="P84" s="462"/>
      <c r="Q84" s="462"/>
      <c r="R84" s="462"/>
      <c r="S84" s="462"/>
      <c r="T84" s="462"/>
      <c r="U84" s="462"/>
      <c r="V84" s="462"/>
      <c r="W84" s="462"/>
      <c r="X84" s="462"/>
      <c r="Y84" s="462"/>
      <c r="Z84" s="462"/>
      <c r="AA84" s="462"/>
      <c r="AB84" s="462"/>
      <c r="AC84" s="462"/>
      <c r="AD84" s="462"/>
      <c r="AE84" s="462"/>
      <c r="AF84" s="462"/>
      <c r="AG84" s="462"/>
      <c r="AH84" s="462"/>
      <c r="AI84" s="462"/>
      <c r="AJ84" s="462"/>
      <c r="AK84" s="462"/>
      <c r="AL84" s="462"/>
      <c r="AM84" s="462"/>
      <c r="AN84" s="462"/>
      <c r="AO84" s="462"/>
      <c r="AP84" s="462"/>
      <c r="AQ84" s="462"/>
      <c r="AR84" s="462"/>
      <c r="AS84" s="462">
        <v>3</v>
      </c>
      <c r="AT84" s="462">
        <v>1</v>
      </c>
      <c r="AU84" s="619">
        <v>15.185185185185185</v>
      </c>
      <c r="AV84" s="619">
        <v>33.333333333333329</v>
      </c>
      <c r="AW84" s="619">
        <v>4.4444444444444446</v>
      </c>
      <c r="AX84" s="619">
        <v>33.333333333333329</v>
      </c>
      <c r="AY84" s="619">
        <v>41.111111111111114</v>
      </c>
      <c r="AZ84" s="619">
        <v>66.666666666666657</v>
      </c>
      <c r="BA84" s="619">
        <v>0</v>
      </c>
      <c r="BB84" s="619">
        <v>0</v>
      </c>
      <c r="CN84" s="448"/>
      <c r="CO84" s="434"/>
      <c r="CP84" s="434"/>
      <c r="CQ84" s="434"/>
      <c r="CR84" s="434"/>
      <c r="CS84" s="436"/>
      <c r="CT84" s="448"/>
      <c r="CU84" s="434">
        <v>5</v>
      </c>
      <c r="CV84" s="434">
        <v>9.4332999999999991</v>
      </c>
      <c r="CW84" s="434" t="s">
        <v>544</v>
      </c>
      <c r="CX84" s="590">
        <f t="shared" si="50"/>
        <v>9.4332999999999991</v>
      </c>
      <c r="CY84" s="434" t="str">
        <f t="shared" si="51"/>
        <v>b</v>
      </c>
      <c r="CZ84" s="434"/>
      <c r="DA84" s="436"/>
    </row>
    <row r="85" spans="1:105">
      <c r="A85" s="451"/>
      <c r="B85" s="451"/>
      <c r="C85" s="451"/>
      <c r="D85" s="451"/>
      <c r="E85" s="462"/>
      <c r="F85" s="462"/>
      <c r="G85" s="462"/>
      <c r="H85" s="462"/>
      <c r="I85" s="462"/>
      <c r="J85" s="462"/>
      <c r="K85" s="462"/>
      <c r="L85" s="462"/>
      <c r="M85" s="462"/>
      <c r="N85" s="462"/>
      <c r="O85" s="462"/>
      <c r="P85" s="462"/>
      <c r="Q85" s="462"/>
      <c r="R85" s="462"/>
      <c r="S85" s="462"/>
      <c r="T85" s="462"/>
      <c r="U85" s="462"/>
      <c r="V85" s="462"/>
      <c r="W85" s="462"/>
      <c r="X85" s="462"/>
      <c r="Y85" s="462"/>
      <c r="Z85" s="462"/>
      <c r="AA85" s="462"/>
      <c r="AB85" s="462"/>
      <c r="AC85" s="462"/>
      <c r="AD85" s="462"/>
      <c r="AE85" s="462"/>
      <c r="AF85" s="462"/>
      <c r="AG85" s="462"/>
      <c r="AH85" s="462"/>
      <c r="AI85" s="462"/>
      <c r="AJ85" s="462"/>
      <c r="AK85" s="462"/>
      <c r="AL85" s="462"/>
      <c r="AM85" s="462"/>
      <c r="AN85" s="462"/>
      <c r="AO85" s="462"/>
      <c r="AP85" s="462"/>
      <c r="AQ85" s="462"/>
      <c r="AR85" s="462"/>
      <c r="AS85" s="462">
        <v>3</v>
      </c>
      <c r="AT85" s="462">
        <v>3</v>
      </c>
      <c r="AU85" s="619">
        <v>32.25925925925926</v>
      </c>
      <c r="AV85" s="619">
        <v>77.777777777777786</v>
      </c>
      <c r="AW85" s="619">
        <v>35</v>
      </c>
      <c r="AX85" s="619">
        <v>66.666666666666657</v>
      </c>
      <c r="AY85" s="619">
        <v>29</v>
      </c>
      <c r="AZ85" s="619">
        <v>100</v>
      </c>
      <c r="BA85" s="619">
        <v>32.777777777777779</v>
      </c>
      <c r="BB85" s="619">
        <v>66.666666666666657</v>
      </c>
      <c r="CN85" s="448" t="s">
        <v>648</v>
      </c>
      <c r="CO85" s="434"/>
      <c r="CP85" s="434"/>
      <c r="CQ85" s="434"/>
      <c r="CR85" s="434"/>
      <c r="CS85" s="436"/>
      <c r="CT85" s="448"/>
      <c r="CU85" s="434">
        <v>6</v>
      </c>
      <c r="CV85" s="434">
        <v>76.7</v>
      </c>
      <c r="CW85" s="434" t="s">
        <v>543</v>
      </c>
      <c r="CX85" s="590">
        <f t="shared" si="50"/>
        <v>76.7</v>
      </c>
      <c r="CY85" s="434" t="str">
        <f t="shared" si="51"/>
        <v>a</v>
      </c>
      <c r="CZ85" s="434"/>
      <c r="DA85" s="436"/>
    </row>
    <row r="86" spans="1:105">
      <c r="A86" s="451"/>
      <c r="B86" s="451"/>
      <c r="C86" s="451"/>
      <c r="D86" s="451"/>
      <c r="E86" s="462"/>
      <c r="F86" s="462"/>
      <c r="G86" s="462"/>
      <c r="H86" s="462"/>
      <c r="I86" s="462"/>
      <c r="J86" s="462"/>
      <c r="K86" s="462"/>
      <c r="L86" s="462"/>
      <c r="M86" s="462"/>
      <c r="N86" s="462"/>
      <c r="O86" s="462"/>
      <c r="P86" s="462"/>
      <c r="Q86" s="462"/>
      <c r="R86" s="462"/>
      <c r="S86" s="462"/>
      <c r="T86" s="462"/>
      <c r="U86" s="462"/>
      <c r="V86" s="462"/>
      <c r="W86" s="462"/>
      <c r="X86" s="462"/>
      <c r="Y86" s="462"/>
      <c r="Z86" s="462"/>
      <c r="AA86" s="462"/>
      <c r="AB86" s="462"/>
      <c r="AC86" s="462"/>
      <c r="AD86" s="462"/>
      <c r="AE86" s="462"/>
      <c r="AF86" s="462"/>
      <c r="AG86" s="462"/>
      <c r="AH86" s="462"/>
      <c r="AI86" s="462"/>
      <c r="AJ86" s="462"/>
      <c r="AK86" s="462"/>
      <c r="AL86" s="462"/>
      <c r="AM86" s="462"/>
      <c r="AN86" s="462"/>
      <c r="AO86" s="462"/>
      <c r="AP86" s="462"/>
      <c r="AQ86" s="462"/>
      <c r="AR86" s="462"/>
      <c r="AS86" s="462">
        <v>3</v>
      </c>
      <c r="AT86" s="462">
        <v>4</v>
      </c>
      <c r="AU86" s="619">
        <v>9.8148148148148149</v>
      </c>
      <c r="AV86" s="619">
        <v>40.74074074074074</v>
      </c>
      <c r="AW86" s="619">
        <v>0</v>
      </c>
      <c r="AX86" s="619">
        <v>0</v>
      </c>
      <c r="AY86" s="619">
        <v>15.555555555555555</v>
      </c>
      <c r="AZ86" s="619">
        <v>44.444444444444443</v>
      </c>
      <c r="BA86" s="619">
        <v>13.888888888888889</v>
      </c>
      <c r="BB86" s="619">
        <v>77.777777777777786</v>
      </c>
      <c r="CN86" s="448"/>
      <c r="CO86" s="434"/>
      <c r="CP86" s="434"/>
      <c r="CQ86" s="434"/>
      <c r="CR86" s="434"/>
      <c r="CS86" s="436"/>
      <c r="CT86" s="448"/>
      <c r="CU86" s="434">
        <v>7</v>
      </c>
      <c r="CV86" s="434">
        <v>95.2</v>
      </c>
      <c r="CW86" s="434" t="s">
        <v>543</v>
      </c>
      <c r="CX86" s="590">
        <f t="shared" si="50"/>
        <v>95.2</v>
      </c>
      <c r="CY86" s="434" t="str">
        <f t="shared" si="51"/>
        <v>a</v>
      </c>
      <c r="CZ86" s="434"/>
      <c r="DA86" s="436"/>
    </row>
    <row r="87" spans="1:105">
      <c r="A87" s="451"/>
      <c r="B87" s="451"/>
      <c r="C87" s="451"/>
      <c r="D87" s="451"/>
      <c r="E87" s="462"/>
      <c r="F87" s="462"/>
      <c r="G87" s="462"/>
      <c r="H87" s="462"/>
      <c r="I87" s="462"/>
      <c r="J87" s="462"/>
      <c r="K87" s="462"/>
      <c r="L87" s="462"/>
      <c r="M87" s="462"/>
      <c r="N87" s="462"/>
      <c r="O87" s="462"/>
      <c r="P87" s="462"/>
      <c r="Q87" s="462"/>
      <c r="R87" s="462"/>
      <c r="S87" s="462"/>
      <c r="T87" s="462"/>
      <c r="U87" s="462"/>
      <c r="V87" s="462"/>
      <c r="W87" s="462"/>
      <c r="X87" s="462"/>
      <c r="Y87" s="462"/>
      <c r="Z87" s="462"/>
      <c r="AA87" s="462"/>
      <c r="AB87" s="462"/>
      <c r="AC87" s="462"/>
      <c r="AD87" s="462"/>
      <c r="AE87" s="462"/>
      <c r="AF87" s="462"/>
      <c r="AG87" s="462"/>
      <c r="AH87" s="462"/>
      <c r="AI87" s="462"/>
      <c r="AJ87" s="462"/>
      <c r="AK87" s="462"/>
      <c r="AL87" s="462"/>
      <c r="AM87" s="462"/>
      <c r="AN87" s="462"/>
      <c r="AO87" s="462"/>
      <c r="AP87" s="462"/>
      <c r="AQ87" s="462"/>
      <c r="AR87" s="462"/>
      <c r="AS87" s="462">
        <v>4</v>
      </c>
      <c r="AT87" s="462">
        <v>1</v>
      </c>
      <c r="AU87" s="619">
        <v>3.1481481481481484</v>
      </c>
      <c r="AV87" s="619">
        <v>14.814814814814813</v>
      </c>
      <c r="AW87" s="619">
        <v>0</v>
      </c>
      <c r="AX87" s="619">
        <v>0</v>
      </c>
      <c r="AY87" s="619">
        <v>8.3333333333333339</v>
      </c>
      <c r="AZ87" s="619">
        <v>33.333333333333329</v>
      </c>
      <c r="BA87" s="619">
        <v>1.1111111111111112</v>
      </c>
      <c r="BB87" s="619">
        <v>11.111111111111111</v>
      </c>
      <c r="CN87" s="448" t="s">
        <v>369</v>
      </c>
      <c r="CO87" s="434"/>
      <c r="CP87" s="434"/>
      <c r="CQ87" s="434"/>
      <c r="CR87" s="434"/>
      <c r="CS87" s="436"/>
      <c r="CT87" s="448"/>
      <c r="CU87" s="434">
        <v>8</v>
      </c>
      <c r="CV87" s="434">
        <v>33.332999999999998</v>
      </c>
      <c r="CW87" s="434" t="s">
        <v>544</v>
      </c>
      <c r="CX87" s="590">
        <f t="shared" si="50"/>
        <v>33.332999999999998</v>
      </c>
      <c r="CY87" s="434" t="str">
        <f t="shared" si="51"/>
        <v>b</v>
      </c>
      <c r="CZ87" s="434"/>
      <c r="DA87" s="436"/>
    </row>
    <row r="88" spans="1:105">
      <c r="A88" s="451"/>
      <c r="B88" s="451"/>
      <c r="C88" s="451"/>
      <c r="D88" s="451"/>
      <c r="E88" s="462"/>
      <c r="F88" s="462"/>
      <c r="G88" s="462"/>
      <c r="H88" s="462"/>
      <c r="I88" s="462"/>
      <c r="J88" s="462"/>
      <c r="K88" s="462"/>
      <c r="L88" s="462"/>
      <c r="M88" s="462"/>
      <c r="N88" s="462"/>
      <c r="O88" s="462"/>
      <c r="P88" s="462"/>
      <c r="Q88" s="462"/>
      <c r="R88" s="462"/>
      <c r="S88" s="462"/>
      <c r="T88" s="462"/>
      <c r="U88" s="462"/>
      <c r="V88" s="462"/>
      <c r="W88" s="462"/>
      <c r="X88" s="462"/>
      <c r="Y88" s="462"/>
      <c r="Z88" s="462"/>
      <c r="AA88" s="462"/>
      <c r="AB88" s="462"/>
      <c r="AC88" s="462"/>
      <c r="AD88" s="462"/>
      <c r="AE88" s="462"/>
      <c r="AF88" s="462"/>
      <c r="AG88" s="462"/>
      <c r="AH88" s="462"/>
      <c r="AI88" s="462"/>
      <c r="AJ88" s="462"/>
      <c r="AK88" s="462"/>
      <c r="AL88" s="462"/>
      <c r="AM88" s="462"/>
      <c r="AN88" s="462"/>
      <c r="AO88" s="462"/>
      <c r="AP88" s="462"/>
      <c r="AQ88" s="462"/>
      <c r="AR88" s="462"/>
      <c r="AS88" s="462">
        <v>4</v>
      </c>
      <c r="AT88" s="462">
        <v>3</v>
      </c>
      <c r="AU88" s="619">
        <v>8.8888888888888893</v>
      </c>
      <c r="AV88" s="619">
        <v>33.333333333333329</v>
      </c>
      <c r="AW88" s="619">
        <v>0</v>
      </c>
      <c r="AX88" s="619">
        <v>0</v>
      </c>
      <c r="AY88" s="619">
        <v>6.666666666666667</v>
      </c>
      <c r="AZ88" s="619">
        <v>33.333333333333329</v>
      </c>
      <c r="BA88" s="619">
        <v>20</v>
      </c>
      <c r="BB88" s="619">
        <v>66.666666666666657</v>
      </c>
      <c r="CN88" s="448" t="s">
        <v>370</v>
      </c>
      <c r="CO88" s="434"/>
      <c r="CP88" s="434"/>
      <c r="CQ88" s="434"/>
      <c r="CR88" s="434"/>
      <c r="CS88" s="436"/>
      <c r="CT88" s="448"/>
      <c r="CU88" s="434">
        <v>9</v>
      </c>
      <c r="CV88" s="434">
        <v>0</v>
      </c>
      <c r="CW88" s="434" t="s">
        <v>544</v>
      </c>
      <c r="CX88" s="590">
        <f t="shared" si="50"/>
        <v>0</v>
      </c>
      <c r="CY88" s="434" t="str">
        <f t="shared" si="51"/>
        <v>b</v>
      </c>
      <c r="CZ88" s="434"/>
      <c r="DA88" s="436"/>
    </row>
    <row r="89" spans="1:105">
      <c r="A89" s="451"/>
      <c r="B89" s="451"/>
      <c r="C89" s="451"/>
      <c r="D89" s="451"/>
      <c r="E89" s="462"/>
      <c r="F89" s="462"/>
      <c r="G89" s="462"/>
      <c r="H89" s="462"/>
      <c r="I89" s="462"/>
      <c r="J89" s="462"/>
      <c r="K89" s="462"/>
      <c r="L89" s="462"/>
      <c r="M89" s="462"/>
      <c r="N89" s="462"/>
      <c r="O89" s="462"/>
      <c r="P89" s="462"/>
      <c r="Q89" s="462"/>
      <c r="R89" s="462"/>
      <c r="S89" s="462"/>
      <c r="T89" s="462"/>
      <c r="U89" s="462"/>
      <c r="V89" s="462"/>
      <c r="W89" s="462"/>
      <c r="X89" s="462"/>
      <c r="Y89" s="462"/>
      <c r="Z89" s="462"/>
      <c r="AA89" s="462"/>
      <c r="AB89" s="462"/>
      <c r="AC89" s="462"/>
      <c r="AD89" s="462"/>
      <c r="AE89" s="462"/>
      <c r="AF89" s="462"/>
      <c r="AG89" s="462"/>
      <c r="AH89" s="462"/>
      <c r="AI89" s="462"/>
      <c r="AJ89" s="462"/>
      <c r="AK89" s="462"/>
      <c r="AL89" s="462"/>
      <c r="AM89" s="462"/>
      <c r="AN89" s="462"/>
      <c r="AO89" s="462"/>
      <c r="AP89" s="462"/>
      <c r="AQ89" s="462"/>
      <c r="AR89" s="462"/>
      <c r="AS89" s="462">
        <v>4</v>
      </c>
      <c r="AT89" s="462">
        <v>4</v>
      </c>
      <c r="AU89" s="619">
        <v>8.7037037037037042</v>
      </c>
      <c r="AV89" s="619">
        <v>22.222222222222221</v>
      </c>
      <c r="AW89" s="619">
        <v>0</v>
      </c>
      <c r="AX89" s="619">
        <v>0</v>
      </c>
      <c r="AY89" s="619">
        <v>0</v>
      </c>
      <c r="AZ89" s="619">
        <v>0</v>
      </c>
      <c r="BA89" s="619">
        <v>26.111111111111111</v>
      </c>
      <c r="BB89" s="619">
        <v>66.666666666666657</v>
      </c>
      <c r="CN89" s="448" t="s">
        <v>649</v>
      </c>
      <c r="CO89" s="434"/>
      <c r="CP89" s="434"/>
      <c r="CQ89" s="434"/>
      <c r="CR89" s="434"/>
      <c r="CS89" s="436"/>
      <c r="CT89" s="448"/>
      <c r="CU89" s="434">
        <v>10</v>
      </c>
      <c r="CV89" s="434">
        <v>17.2</v>
      </c>
      <c r="CW89" s="434" t="s">
        <v>544</v>
      </c>
      <c r="CX89" s="590">
        <f t="shared" si="50"/>
        <v>17.2</v>
      </c>
      <c r="CY89" s="434" t="str">
        <f t="shared" si="51"/>
        <v>b</v>
      </c>
      <c r="CZ89" s="434"/>
      <c r="DA89" s="436"/>
    </row>
    <row r="90" spans="1:105">
      <c r="A90" s="451"/>
      <c r="B90" s="451"/>
      <c r="C90" s="451"/>
      <c r="D90" s="451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2"/>
      <c r="P90" s="462"/>
      <c r="Q90" s="462"/>
      <c r="R90" s="462"/>
      <c r="S90" s="462"/>
      <c r="T90" s="462"/>
      <c r="U90" s="462"/>
      <c r="V90" s="462"/>
      <c r="W90" s="462"/>
      <c r="X90" s="462"/>
      <c r="Y90" s="462"/>
      <c r="Z90" s="462"/>
      <c r="AA90" s="462"/>
      <c r="AB90" s="462"/>
      <c r="AC90" s="462"/>
      <c r="AD90" s="462"/>
      <c r="AE90" s="462"/>
      <c r="AF90" s="462"/>
      <c r="AG90" s="462"/>
      <c r="AH90" s="462"/>
      <c r="AI90" s="462"/>
      <c r="AJ90" s="462"/>
      <c r="AK90" s="462"/>
      <c r="AL90" s="462"/>
      <c r="AM90" s="462"/>
      <c r="AN90" s="462"/>
      <c r="AO90" s="462"/>
      <c r="AP90" s="462"/>
      <c r="AQ90" s="462"/>
      <c r="AR90" s="462"/>
      <c r="AS90" s="462">
        <v>5</v>
      </c>
      <c r="AT90" s="462">
        <v>1</v>
      </c>
      <c r="AU90" s="619">
        <v>20.37037037037037</v>
      </c>
      <c r="AV90" s="619">
        <v>51.851851851851848</v>
      </c>
      <c r="AW90" s="619">
        <v>28.333333333333332</v>
      </c>
      <c r="AX90" s="619">
        <v>33.333333333333329</v>
      </c>
      <c r="AY90" s="619">
        <v>23.333333333333332</v>
      </c>
      <c r="AZ90" s="619">
        <v>66.666666666666657</v>
      </c>
      <c r="BA90" s="619">
        <v>9.4444444444444446</v>
      </c>
      <c r="BB90" s="619">
        <v>55.555555555555557</v>
      </c>
      <c r="CN90" s="448" t="s">
        <v>650</v>
      </c>
      <c r="CO90" s="434"/>
      <c r="CP90" s="434"/>
      <c r="CQ90" s="434"/>
      <c r="CR90" s="434"/>
      <c r="CS90" s="436"/>
      <c r="CT90" s="448"/>
      <c r="CU90" s="434">
        <v>11</v>
      </c>
      <c r="CV90" s="434">
        <v>0</v>
      </c>
      <c r="CW90" s="434" t="s">
        <v>544</v>
      </c>
      <c r="CX90" s="590">
        <f t="shared" si="50"/>
        <v>0</v>
      </c>
      <c r="CY90" s="434" t="str">
        <f t="shared" si="51"/>
        <v>b</v>
      </c>
      <c r="CZ90" s="434"/>
      <c r="DA90" s="436"/>
    </row>
    <row r="91" spans="1:105">
      <c r="A91" s="451"/>
      <c r="B91" s="451"/>
      <c r="C91" s="451"/>
      <c r="D91" s="451"/>
      <c r="E91" s="462"/>
      <c r="F91" s="462"/>
      <c r="G91" s="462"/>
      <c r="H91" s="462"/>
      <c r="I91" s="462"/>
      <c r="J91" s="462"/>
      <c r="K91" s="462"/>
      <c r="L91" s="462"/>
      <c r="M91" s="462"/>
      <c r="N91" s="462"/>
      <c r="O91" s="462"/>
      <c r="P91" s="462"/>
      <c r="Q91" s="462"/>
      <c r="R91" s="462"/>
      <c r="S91" s="462"/>
      <c r="T91" s="462"/>
      <c r="U91" s="462"/>
      <c r="V91" s="462"/>
      <c r="W91" s="462"/>
      <c r="X91" s="462"/>
      <c r="Y91" s="462"/>
      <c r="Z91" s="462"/>
      <c r="AA91" s="462"/>
      <c r="AB91" s="462"/>
      <c r="AC91" s="462"/>
      <c r="AD91" s="462"/>
      <c r="AE91" s="462"/>
      <c r="AF91" s="462"/>
      <c r="AG91" s="462"/>
      <c r="AH91" s="462"/>
      <c r="AI91" s="462"/>
      <c r="AJ91" s="462"/>
      <c r="AK91" s="462"/>
      <c r="AL91" s="462"/>
      <c r="AM91" s="462"/>
      <c r="AN91" s="462"/>
      <c r="AO91" s="462"/>
      <c r="AP91" s="462"/>
      <c r="AQ91" s="462"/>
      <c r="AR91" s="462"/>
      <c r="AS91" s="462">
        <v>5</v>
      </c>
      <c r="AT91" s="462">
        <v>3</v>
      </c>
      <c r="AU91" s="619">
        <v>2.0370370370370372</v>
      </c>
      <c r="AV91" s="619">
        <v>11.111111111111111</v>
      </c>
      <c r="AW91" s="619">
        <v>0</v>
      </c>
      <c r="AX91" s="619">
        <v>0</v>
      </c>
      <c r="AY91" s="619">
        <v>6.1111111111111107</v>
      </c>
      <c r="AZ91" s="619">
        <v>33.333333333333329</v>
      </c>
      <c r="BA91" s="619">
        <v>0</v>
      </c>
      <c r="BB91" s="619">
        <v>0</v>
      </c>
      <c r="CN91" s="448"/>
      <c r="CO91" s="434"/>
      <c r="CP91" s="434"/>
      <c r="CQ91" s="434"/>
      <c r="CR91" s="434"/>
      <c r="CS91" s="436"/>
      <c r="CT91" s="448"/>
      <c r="CU91" s="434"/>
      <c r="CV91" s="434"/>
      <c r="CW91" s="594" t="s">
        <v>548</v>
      </c>
      <c r="CX91" s="434" t="s">
        <v>536</v>
      </c>
      <c r="CY91" s="434"/>
      <c r="CZ91" s="434"/>
      <c r="DA91" s="436"/>
    </row>
    <row r="92" spans="1:105">
      <c r="A92" s="462"/>
      <c r="B92" s="462"/>
      <c r="C92" s="462"/>
      <c r="D92" s="462"/>
      <c r="E92" s="462"/>
      <c r="F92" s="462"/>
      <c r="G92" s="462"/>
      <c r="H92" s="462"/>
      <c r="I92" s="462"/>
      <c r="J92" s="462"/>
      <c r="K92" s="462"/>
      <c r="L92" s="462"/>
      <c r="M92" s="462"/>
      <c r="N92" s="462"/>
      <c r="O92" s="462"/>
      <c r="P92" s="462"/>
      <c r="Q92" s="462"/>
      <c r="R92" s="462"/>
      <c r="S92" s="462"/>
      <c r="T92" s="462"/>
      <c r="U92" s="462"/>
      <c r="V92" s="462"/>
      <c r="W92" s="462"/>
      <c r="X92" s="462"/>
      <c r="Y92" s="462"/>
      <c r="Z92" s="462"/>
      <c r="AA92" s="462"/>
      <c r="AB92" s="462"/>
      <c r="AC92" s="462"/>
      <c r="AD92" s="462"/>
      <c r="AE92" s="462"/>
      <c r="AF92" s="462"/>
      <c r="AG92" s="462"/>
      <c r="AH92" s="462"/>
      <c r="AI92" s="462"/>
      <c r="AJ92" s="462"/>
      <c r="AK92" s="462"/>
      <c r="AL92" s="462"/>
      <c r="AM92" s="462"/>
      <c r="AN92" s="462"/>
      <c r="AO92" s="462"/>
      <c r="AP92" s="462"/>
      <c r="AQ92" s="462"/>
      <c r="AR92" s="462"/>
      <c r="AS92" s="462">
        <v>5</v>
      </c>
      <c r="AT92" s="462">
        <v>4</v>
      </c>
      <c r="AU92" s="619">
        <v>3.7037037037037037</v>
      </c>
      <c r="AV92" s="619">
        <v>29.629629629629626</v>
      </c>
      <c r="AW92" s="619">
        <v>0</v>
      </c>
      <c r="AX92" s="619">
        <v>0</v>
      </c>
      <c r="AY92" s="619">
        <v>4.4444444444444446</v>
      </c>
      <c r="AZ92" s="619">
        <v>22.222222222222221</v>
      </c>
      <c r="BA92" s="619">
        <v>6.666666666666667</v>
      </c>
      <c r="BB92" s="619">
        <v>66.666666666666657</v>
      </c>
      <c r="CN92" s="448" t="s">
        <v>651</v>
      </c>
      <c r="CO92" s="434"/>
      <c r="CP92" s="434"/>
      <c r="CQ92" s="434"/>
      <c r="CR92" s="434"/>
      <c r="CS92" s="436"/>
      <c r="CT92" s="448"/>
      <c r="CW92" s="594" t="s">
        <v>549</v>
      </c>
      <c r="CX92" s="434">
        <v>33.4</v>
      </c>
      <c r="CY92" s="434"/>
      <c r="CZ92" s="434"/>
      <c r="DA92" s="436"/>
    </row>
    <row r="93" spans="1:105">
      <c r="A93" s="462"/>
      <c r="B93" s="462"/>
      <c r="C93" s="462"/>
      <c r="D93" s="462"/>
      <c r="E93" s="462"/>
      <c r="F93" s="462"/>
      <c r="G93" s="462"/>
      <c r="H93" s="462"/>
      <c r="I93" s="462"/>
      <c r="J93" s="462"/>
      <c r="K93" s="462"/>
      <c r="L93" s="462"/>
      <c r="M93" s="462"/>
      <c r="N93" s="462"/>
      <c r="O93" s="462"/>
      <c r="P93" s="462"/>
      <c r="Q93" s="462"/>
      <c r="R93" s="462"/>
      <c r="S93" s="462"/>
      <c r="T93" s="462"/>
      <c r="U93" s="462"/>
      <c r="V93" s="462"/>
      <c r="W93" s="462"/>
      <c r="X93" s="462"/>
      <c r="Y93" s="462"/>
      <c r="Z93" s="462"/>
      <c r="AA93" s="462"/>
      <c r="AB93" s="462"/>
      <c r="AC93" s="462"/>
      <c r="AD93" s="462"/>
      <c r="AE93" s="462"/>
      <c r="AF93" s="462"/>
      <c r="AG93" s="462"/>
      <c r="AH93" s="462"/>
      <c r="AI93" s="462"/>
      <c r="AJ93" s="462"/>
      <c r="AK93" s="462"/>
      <c r="AL93" s="462"/>
      <c r="AM93" s="462"/>
      <c r="AN93" s="462"/>
      <c r="AO93" s="462"/>
      <c r="AP93" s="462"/>
      <c r="AQ93" s="462"/>
      <c r="AR93" s="462"/>
      <c r="AS93" s="462">
        <v>6</v>
      </c>
      <c r="AT93" s="462">
        <v>1</v>
      </c>
      <c r="AU93" s="619">
        <v>60.555555555555557</v>
      </c>
      <c r="AV93" s="619">
        <v>96.296296296296291</v>
      </c>
      <c r="AW93" s="619">
        <v>86.666666666666671</v>
      </c>
      <c r="AX93" s="619">
        <v>100</v>
      </c>
      <c r="AY93" s="619">
        <v>65.555555555555557</v>
      </c>
      <c r="AZ93" s="619">
        <v>100</v>
      </c>
      <c r="BA93" s="619">
        <v>29.444444444444443</v>
      </c>
      <c r="BB93" s="619">
        <v>88.888888888888886</v>
      </c>
      <c r="CN93" s="448"/>
      <c r="CO93" s="434"/>
      <c r="CP93" s="434"/>
      <c r="CQ93" s="434"/>
      <c r="CR93" s="434"/>
      <c r="CS93" s="436"/>
      <c r="CT93" s="448"/>
      <c r="CW93" s="434"/>
      <c r="CX93" s="434"/>
      <c r="CY93" s="434"/>
      <c r="CZ93" s="434"/>
      <c r="DA93" s="436"/>
    </row>
    <row r="94" spans="1:105">
      <c r="A94" s="462"/>
      <c r="B94" s="462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2"/>
      <c r="N94" s="462"/>
      <c r="O94" s="462"/>
      <c r="P94" s="462"/>
      <c r="Q94" s="462"/>
      <c r="R94" s="462"/>
      <c r="S94" s="462"/>
      <c r="T94" s="462"/>
      <c r="U94" s="462"/>
      <c r="V94" s="462"/>
      <c r="W94" s="462"/>
      <c r="X94" s="462"/>
      <c r="Y94" s="462"/>
      <c r="Z94" s="462"/>
      <c r="AA94" s="462"/>
      <c r="AB94" s="462"/>
      <c r="AC94" s="462"/>
      <c r="AD94" s="462"/>
      <c r="AE94" s="462"/>
      <c r="AF94" s="462"/>
      <c r="AG94" s="462"/>
      <c r="AH94" s="462"/>
      <c r="AI94" s="462"/>
      <c r="AJ94" s="462"/>
      <c r="AK94" s="462"/>
      <c r="AL94" s="462"/>
      <c r="AM94" s="462"/>
      <c r="AN94" s="462"/>
      <c r="AO94" s="462"/>
      <c r="AP94" s="462"/>
      <c r="AQ94" s="462"/>
      <c r="AR94" s="462"/>
      <c r="AS94" s="462">
        <v>6</v>
      </c>
      <c r="AT94" s="462">
        <v>3</v>
      </c>
      <c r="AU94" s="619">
        <v>60.185185185185183</v>
      </c>
      <c r="AV94" s="619">
        <v>100</v>
      </c>
      <c r="AW94" s="619">
        <v>72.777777777777771</v>
      </c>
      <c r="AX94" s="619">
        <v>100</v>
      </c>
      <c r="AY94" s="619">
        <v>75</v>
      </c>
      <c r="AZ94" s="619">
        <v>100</v>
      </c>
      <c r="BA94" s="619">
        <v>32.777777777777779</v>
      </c>
      <c r="BB94" s="619">
        <v>100</v>
      </c>
      <c r="CN94" s="448" t="s">
        <v>413</v>
      </c>
      <c r="CO94" s="434"/>
      <c r="CP94" s="434"/>
      <c r="CQ94" s="434"/>
      <c r="CR94" s="434"/>
      <c r="CS94" s="436"/>
      <c r="CT94" s="448"/>
      <c r="CW94" s="434"/>
      <c r="CX94" s="434"/>
      <c r="CY94" s="434"/>
      <c r="CZ94" s="434"/>
      <c r="DA94" s="436"/>
    </row>
    <row r="95" spans="1:105">
      <c r="A95" s="462"/>
      <c r="B95" s="462"/>
      <c r="C95" s="462"/>
      <c r="D95" s="462"/>
      <c r="E95" s="462"/>
      <c r="F95" s="462"/>
      <c r="G95" s="462"/>
      <c r="H95" s="462"/>
      <c r="I95" s="462"/>
      <c r="J95" s="462"/>
      <c r="K95" s="462"/>
      <c r="L95" s="462"/>
      <c r="M95" s="462"/>
      <c r="N95" s="462"/>
      <c r="O95" s="462"/>
      <c r="P95" s="462"/>
      <c r="Q95" s="462"/>
      <c r="R95" s="462"/>
      <c r="S95" s="462"/>
      <c r="T95" s="462"/>
      <c r="U95" s="462"/>
      <c r="V95" s="462"/>
      <c r="W95" s="462"/>
      <c r="X95" s="462"/>
      <c r="Y95" s="462"/>
      <c r="Z95" s="462"/>
      <c r="AA95" s="462"/>
      <c r="AB95" s="462"/>
      <c r="AC95" s="462"/>
      <c r="AD95" s="462"/>
      <c r="AE95" s="462"/>
      <c r="AF95" s="462"/>
      <c r="AG95" s="462"/>
      <c r="AH95" s="462"/>
      <c r="AI95" s="462"/>
      <c r="AJ95" s="462"/>
      <c r="AK95" s="462"/>
      <c r="AL95" s="462"/>
      <c r="AM95" s="462"/>
      <c r="AN95" s="462"/>
      <c r="AO95" s="462"/>
      <c r="AP95" s="462"/>
      <c r="AQ95" s="462"/>
      <c r="AR95" s="462"/>
      <c r="AS95" s="462">
        <v>6</v>
      </c>
      <c r="AT95" s="462">
        <v>4</v>
      </c>
      <c r="AU95" s="619">
        <v>56.851851851851855</v>
      </c>
      <c r="AV95" s="619">
        <v>100</v>
      </c>
      <c r="AW95" s="619">
        <v>70.555555555555557</v>
      </c>
      <c r="AX95" s="619">
        <v>100</v>
      </c>
      <c r="AY95" s="619">
        <v>53.333333333333336</v>
      </c>
      <c r="AZ95" s="619">
        <v>100</v>
      </c>
      <c r="BA95" s="619">
        <v>46.666666666666664</v>
      </c>
      <c r="BB95" s="619">
        <v>100</v>
      </c>
      <c r="CN95" s="448"/>
      <c r="CO95" s="434"/>
      <c r="CP95" s="434"/>
      <c r="CQ95" s="434"/>
      <c r="CR95" s="434"/>
      <c r="CS95" s="436"/>
      <c r="CT95" s="448"/>
      <c r="CW95" s="434"/>
      <c r="CX95" s="434"/>
      <c r="CY95" s="434"/>
      <c r="CZ95" s="434"/>
      <c r="DA95" s="436"/>
    </row>
    <row r="96" spans="1:105">
      <c r="A96" s="462"/>
      <c r="B96" s="462"/>
      <c r="C96" s="462"/>
      <c r="D96" s="462"/>
      <c r="E96" s="462"/>
      <c r="F96" s="462"/>
      <c r="G96" s="462"/>
      <c r="H96" s="462"/>
      <c r="I96" s="462"/>
      <c r="J96" s="462"/>
      <c r="K96" s="462"/>
      <c r="L96" s="462"/>
      <c r="M96" s="462"/>
      <c r="N96" s="462"/>
      <c r="O96" s="462"/>
      <c r="P96" s="462"/>
      <c r="Q96" s="462"/>
      <c r="R96" s="462"/>
      <c r="S96" s="462"/>
      <c r="T96" s="462"/>
      <c r="U96" s="462"/>
      <c r="V96" s="462"/>
      <c r="W96" s="462"/>
      <c r="X96" s="462"/>
      <c r="Y96" s="462"/>
      <c r="Z96" s="462"/>
      <c r="AA96" s="462"/>
      <c r="AB96" s="462"/>
      <c r="AC96" s="462"/>
      <c r="AD96" s="462"/>
      <c r="AE96" s="462"/>
      <c r="AF96" s="462"/>
      <c r="AG96" s="462"/>
      <c r="AH96" s="462"/>
      <c r="AI96" s="462"/>
      <c r="AJ96" s="462"/>
      <c r="AK96" s="462"/>
      <c r="AL96" s="462"/>
      <c r="AM96" s="462"/>
      <c r="AN96" s="462"/>
      <c r="AO96" s="462"/>
      <c r="AP96" s="462"/>
      <c r="AQ96" s="462"/>
      <c r="AR96" s="462"/>
      <c r="AS96" s="462">
        <v>7</v>
      </c>
      <c r="AT96" s="462">
        <v>1</v>
      </c>
      <c r="AU96" s="619">
        <v>68.888888888888886</v>
      </c>
      <c r="AV96" s="619">
        <v>77.777777777777786</v>
      </c>
      <c r="AW96" s="619">
        <v>100</v>
      </c>
      <c r="AX96" s="619">
        <v>100</v>
      </c>
      <c r="AY96" s="619">
        <v>91.666666666666671</v>
      </c>
      <c r="AZ96" s="619">
        <v>100</v>
      </c>
      <c r="BA96" s="619">
        <v>15</v>
      </c>
      <c r="BB96" s="619">
        <v>33.333333333333329</v>
      </c>
      <c r="CN96" s="448" t="s">
        <v>584</v>
      </c>
      <c r="CO96" s="434"/>
      <c r="CP96" s="434"/>
      <c r="CQ96" s="434"/>
      <c r="CR96" s="434"/>
      <c r="CS96" s="436"/>
      <c r="CT96" s="448"/>
      <c r="CW96" s="434"/>
      <c r="CX96" s="434"/>
      <c r="CY96" s="434"/>
      <c r="CZ96" s="434"/>
      <c r="DA96" s="436"/>
    </row>
    <row r="97" spans="1:105">
      <c r="A97" s="462"/>
      <c r="B97" s="462"/>
      <c r="C97" s="462"/>
      <c r="D97" s="462"/>
      <c r="E97" s="462"/>
      <c r="F97" s="462"/>
      <c r="G97" s="462"/>
      <c r="H97" s="462"/>
      <c r="I97" s="462"/>
      <c r="J97" s="462"/>
      <c r="K97" s="462"/>
      <c r="L97" s="462"/>
      <c r="M97" s="462"/>
      <c r="N97" s="462"/>
      <c r="O97" s="462"/>
      <c r="P97" s="462"/>
      <c r="Q97" s="462"/>
      <c r="R97" s="462"/>
      <c r="S97" s="462"/>
      <c r="T97" s="462"/>
      <c r="U97" s="462"/>
      <c r="V97" s="462"/>
      <c r="W97" s="462"/>
      <c r="X97" s="462"/>
      <c r="Y97" s="462"/>
      <c r="Z97" s="462"/>
      <c r="AA97" s="462"/>
      <c r="AB97" s="462"/>
      <c r="AC97" s="462"/>
      <c r="AD97" s="462"/>
      <c r="AE97" s="462"/>
      <c r="AF97" s="462"/>
      <c r="AG97" s="462"/>
      <c r="AH97" s="462"/>
      <c r="AI97" s="462"/>
      <c r="AJ97" s="462"/>
      <c r="AK97" s="462"/>
      <c r="AL97" s="462"/>
      <c r="AM97" s="462"/>
      <c r="AN97" s="462"/>
      <c r="AO97" s="462"/>
      <c r="AP97" s="462"/>
      <c r="AQ97" s="462"/>
      <c r="AR97" s="462"/>
      <c r="AS97" s="462">
        <v>7</v>
      </c>
      <c r="AT97" s="462">
        <v>3</v>
      </c>
      <c r="AU97" s="619">
        <v>71.666666666666671</v>
      </c>
      <c r="AV97" s="619">
        <v>100</v>
      </c>
      <c r="AW97" s="619">
        <v>90</v>
      </c>
      <c r="AX97" s="619">
        <v>100</v>
      </c>
      <c r="AY97" s="619">
        <v>70</v>
      </c>
      <c r="AZ97" s="619">
        <v>100</v>
      </c>
      <c r="BA97" s="619">
        <v>55</v>
      </c>
      <c r="BB97" s="619">
        <v>100</v>
      </c>
      <c r="CN97" s="448" t="s">
        <v>652</v>
      </c>
      <c r="CO97" s="434"/>
      <c r="CP97" s="434"/>
      <c r="CQ97" s="434"/>
      <c r="CR97" s="434"/>
      <c r="CS97" s="436"/>
      <c r="CT97" s="448"/>
      <c r="CU97" s="434"/>
      <c r="CV97" s="434"/>
      <c r="CW97" s="434"/>
      <c r="CX97" s="434"/>
      <c r="CY97" s="434"/>
      <c r="CZ97" s="434"/>
      <c r="DA97" s="436"/>
    </row>
    <row r="98" spans="1:105">
      <c r="A98" s="462"/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62"/>
      <c r="AB98" s="462"/>
      <c r="AC98" s="462"/>
      <c r="AD98" s="462"/>
      <c r="AE98" s="462"/>
      <c r="AF98" s="462"/>
      <c r="AG98" s="462"/>
      <c r="AH98" s="462"/>
      <c r="AI98" s="462"/>
      <c r="AJ98" s="462"/>
      <c r="AK98" s="462"/>
      <c r="AL98" s="462"/>
      <c r="AM98" s="462"/>
      <c r="AN98" s="462"/>
      <c r="AO98" s="462"/>
      <c r="AP98" s="462"/>
      <c r="AQ98" s="462"/>
      <c r="AR98" s="462"/>
      <c r="AS98" s="462">
        <v>7</v>
      </c>
      <c r="AT98" s="462">
        <v>4</v>
      </c>
      <c r="AU98" s="619">
        <v>65.740740740740748</v>
      </c>
      <c r="AV98" s="619">
        <v>88.888888888888886</v>
      </c>
      <c r="AW98" s="619">
        <v>95.555555555555557</v>
      </c>
      <c r="AX98" s="619">
        <v>100</v>
      </c>
      <c r="AY98" s="619">
        <v>71.111111111111114</v>
      </c>
      <c r="AZ98" s="619">
        <v>100</v>
      </c>
      <c r="BA98" s="619">
        <v>30.555555555555557</v>
      </c>
      <c r="BB98" s="619">
        <v>66.666666666666657</v>
      </c>
      <c r="CN98" s="448" t="s">
        <v>653</v>
      </c>
      <c r="CO98" s="434"/>
      <c r="CP98" s="434"/>
      <c r="CQ98" s="434"/>
      <c r="CR98" s="434"/>
      <c r="CS98" s="436"/>
      <c r="CT98" s="448"/>
      <c r="CU98" s="434"/>
      <c r="CV98" s="434"/>
      <c r="CW98" s="434"/>
      <c r="CX98" s="434"/>
      <c r="CY98" s="434"/>
      <c r="CZ98" s="434"/>
      <c r="DA98" s="436"/>
    </row>
    <row r="99" spans="1:105">
      <c r="A99" s="462"/>
      <c r="B99" s="462"/>
      <c r="C99" s="462"/>
      <c r="D99" s="462"/>
      <c r="E99" s="462"/>
      <c r="F99" s="462"/>
      <c r="G99" s="462"/>
      <c r="H99" s="462"/>
      <c r="I99" s="462"/>
      <c r="J99" s="462"/>
      <c r="K99" s="462"/>
      <c r="L99" s="462"/>
      <c r="M99" s="462"/>
      <c r="N99" s="462"/>
      <c r="O99" s="462"/>
      <c r="P99" s="462"/>
      <c r="Q99" s="462"/>
      <c r="R99" s="462"/>
      <c r="S99" s="462"/>
      <c r="T99" s="462"/>
      <c r="U99" s="462"/>
      <c r="V99" s="462"/>
      <c r="W99" s="462"/>
      <c r="X99" s="462"/>
      <c r="Y99" s="462"/>
      <c r="Z99" s="462"/>
      <c r="AA99" s="462"/>
      <c r="AB99" s="462"/>
      <c r="AC99" s="462"/>
      <c r="AD99" s="462"/>
      <c r="AE99" s="462"/>
      <c r="AF99" s="462"/>
      <c r="AG99" s="462"/>
      <c r="AH99" s="462"/>
      <c r="AI99" s="462"/>
      <c r="AJ99" s="462"/>
      <c r="AK99" s="462"/>
      <c r="AL99" s="462"/>
      <c r="AM99" s="462"/>
      <c r="AN99" s="462"/>
      <c r="AO99" s="462"/>
      <c r="AP99" s="462"/>
      <c r="AQ99" s="462"/>
      <c r="AR99" s="462"/>
      <c r="AS99" s="462">
        <v>8</v>
      </c>
      <c r="AT99" s="462">
        <v>1</v>
      </c>
      <c r="AU99" s="619">
        <v>0</v>
      </c>
      <c r="AV99" s="619">
        <v>0</v>
      </c>
      <c r="AW99" s="619">
        <v>0</v>
      </c>
      <c r="AX99" s="619">
        <v>0</v>
      </c>
      <c r="AY99" s="619">
        <v>0</v>
      </c>
      <c r="AZ99" s="619">
        <v>0</v>
      </c>
      <c r="BA99" s="619">
        <v>0</v>
      </c>
      <c r="BB99" s="619">
        <v>0</v>
      </c>
      <c r="CN99" s="448" t="s">
        <v>654</v>
      </c>
      <c r="CO99" s="434"/>
      <c r="CP99" s="434"/>
      <c r="CQ99" s="434"/>
      <c r="CR99" s="434"/>
      <c r="CS99" s="436"/>
      <c r="CT99" s="448"/>
      <c r="CU99" s="434"/>
      <c r="CV99" s="434"/>
      <c r="CW99" s="434"/>
      <c r="CX99" s="434"/>
      <c r="CY99" s="434"/>
      <c r="CZ99" s="434"/>
      <c r="DA99" s="436"/>
    </row>
    <row r="100" spans="1:105">
      <c r="A100" s="462"/>
      <c r="B100" s="462"/>
      <c r="C100" s="462"/>
      <c r="D100" s="462"/>
      <c r="E100" s="462"/>
      <c r="F100" s="462"/>
      <c r="G100" s="462"/>
      <c r="H100" s="462"/>
      <c r="I100" s="462"/>
      <c r="J100" s="462"/>
      <c r="K100" s="462"/>
      <c r="L100" s="462"/>
      <c r="M100" s="462"/>
      <c r="N100" s="462"/>
      <c r="O100" s="462"/>
      <c r="P100" s="462"/>
      <c r="Q100" s="462"/>
      <c r="R100" s="462"/>
      <c r="S100" s="462"/>
      <c r="T100" s="462"/>
      <c r="U100" s="462"/>
      <c r="V100" s="462"/>
      <c r="W100" s="462"/>
      <c r="X100" s="462"/>
      <c r="Y100" s="462"/>
      <c r="Z100" s="462"/>
      <c r="AA100" s="462"/>
      <c r="AB100" s="462"/>
      <c r="AC100" s="462"/>
      <c r="AD100" s="462"/>
      <c r="AE100" s="462"/>
      <c r="AF100" s="462"/>
      <c r="AG100" s="462"/>
      <c r="AH100" s="462"/>
      <c r="AI100" s="462"/>
      <c r="AJ100" s="462"/>
      <c r="AK100" s="462"/>
      <c r="AL100" s="462"/>
      <c r="AM100" s="462"/>
      <c r="AN100" s="462"/>
      <c r="AO100" s="462"/>
      <c r="AP100" s="462"/>
      <c r="AQ100" s="462"/>
      <c r="AR100" s="462"/>
      <c r="AS100" s="462">
        <v>8</v>
      </c>
      <c r="AT100" s="462">
        <v>3</v>
      </c>
      <c r="AU100" s="619">
        <v>65.18518518518519</v>
      </c>
      <c r="AV100" s="619">
        <v>88.888888888888886</v>
      </c>
      <c r="AW100" s="619">
        <v>100</v>
      </c>
      <c r="AX100" s="619">
        <v>100</v>
      </c>
      <c r="AY100" s="619">
        <v>63.333333333333336</v>
      </c>
      <c r="AZ100" s="619">
        <v>100</v>
      </c>
      <c r="BA100" s="619">
        <v>32.222222222222221</v>
      </c>
      <c r="BB100" s="619">
        <v>66.666666666666657</v>
      </c>
      <c r="CN100" s="448" t="s">
        <v>655</v>
      </c>
      <c r="CO100" s="434"/>
      <c r="CP100" s="434"/>
      <c r="CQ100" s="434"/>
      <c r="CR100" s="434"/>
      <c r="CS100" s="436"/>
      <c r="CT100" s="448"/>
      <c r="CU100" s="434" t="s">
        <v>744</v>
      </c>
      <c r="CV100" s="434"/>
      <c r="CW100" s="434"/>
      <c r="CX100" s="434"/>
      <c r="CY100" s="434"/>
      <c r="CZ100" s="434"/>
      <c r="DA100" s="436"/>
    </row>
    <row r="101" spans="1:105">
      <c r="E101" s="462"/>
      <c r="F101" s="462"/>
      <c r="G101" s="462"/>
      <c r="H101" s="462"/>
      <c r="I101" s="462"/>
      <c r="J101" s="462"/>
      <c r="K101" s="462"/>
      <c r="L101" s="462"/>
      <c r="M101" s="462"/>
      <c r="N101" s="462"/>
      <c r="O101" s="462"/>
      <c r="P101" s="462"/>
      <c r="Q101" s="462"/>
      <c r="R101" s="462"/>
      <c r="S101" s="462"/>
      <c r="T101" s="462"/>
      <c r="U101" s="462"/>
      <c r="V101" s="462"/>
      <c r="W101" s="462"/>
      <c r="X101" s="462"/>
      <c r="Y101" s="462"/>
      <c r="Z101" s="462"/>
      <c r="AA101" s="462"/>
      <c r="AB101" s="462"/>
      <c r="AC101" s="462"/>
      <c r="AD101" s="462"/>
      <c r="AE101" s="462"/>
      <c r="AF101" s="462"/>
      <c r="AG101" s="462"/>
      <c r="AH101" s="462"/>
      <c r="AI101" s="462"/>
      <c r="AJ101" s="462"/>
      <c r="AK101" s="462"/>
      <c r="AL101" s="462"/>
      <c r="AM101" s="462"/>
      <c r="AN101" s="462"/>
      <c r="AO101" s="462"/>
      <c r="AP101" s="462"/>
      <c r="AQ101" s="462"/>
      <c r="AR101" s="462"/>
      <c r="AS101" s="462">
        <v>8</v>
      </c>
      <c r="AT101" s="462">
        <v>4</v>
      </c>
      <c r="AU101" s="619">
        <v>0</v>
      </c>
      <c r="AV101" s="619">
        <v>0</v>
      </c>
      <c r="AW101" s="619">
        <v>0</v>
      </c>
      <c r="AX101" s="619">
        <v>0</v>
      </c>
      <c r="AY101" s="619">
        <v>0</v>
      </c>
      <c r="AZ101" s="619">
        <v>0</v>
      </c>
      <c r="BA101" s="619">
        <v>0</v>
      </c>
      <c r="BB101" s="619">
        <v>0</v>
      </c>
      <c r="CN101" s="448" t="s">
        <v>656</v>
      </c>
      <c r="CO101" s="434"/>
      <c r="CP101" s="434"/>
      <c r="CQ101" s="434"/>
      <c r="CR101" s="434"/>
      <c r="CS101" s="436"/>
      <c r="CT101" s="448"/>
      <c r="CU101" s="434" t="s">
        <v>745</v>
      </c>
      <c r="CV101" s="434"/>
      <c r="CW101" s="434"/>
      <c r="CX101" s="434"/>
      <c r="CY101" s="434"/>
      <c r="CZ101" s="434"/>
      <c r="DA101" s="436"/>
    </row>
    <row r="102" spans="1:105">
      <c r="E102" s="462"/>
      <c r="F102" s="462"/>
      <c r="G102" s="462"/>
      <c r="H102" s="462"/>
      <c r="I102" s="462"/>
      <c r="J102" s="462"/>
      <c r="K102" s="462"/>
      <c r="L102" s="462"/>
      <c r="M102" s="462"/>
      <c r="N102" s="462"/>
      <c r="O102" s="462"/>
      <c r="P102" s="462"/>
      <c r="Q102" s="462"/>
      <c r="R102" s="462"/>
      <c r="S102" s="462"/>
      <c r="T102" s="462"/>
      <c r="U102" s="462"/>
      <c r="V102" s="462"/>
      <c r="W102" s="462"/>
      <c r="X102" s="462"/>
      <c r="Y102" s="462"/>
      <c r="Z102" s="462"/>
      <c r="AA102" s="462"/>
      <c r="AB102" s="462"/>
      <c r="AC102" s="462"/>
      <c r="AD102" s="462"/>
      <c r="AE102" s="462"/>
      <c r="AF102" s="462"/>
      <c r="AG102" s="462"/>
      <c r="AH102" s="462"/>
      <c r="AI102" s="462"/>
      <c r="AJ102" s="462"/>
      <c r="AK102" s="462"/>
      <c r="AL102" s="462"/>
      <c r="AM102" s="462"/>
      <c r="AN102" s="462"/>
      <c r="AO102" s="462"/>
      <c r="AP102" s="462"/>
      <c r="AQ102" s="462"/>
      <c r="AR102" s="462"/>
      <c r="AS102" s="462">
        <v>9</v>
      </c>
      <c r="AT102" s="462">
        <v>1</v>
      </c>
      <c r="AU102" s="619">
        <v>0</v>
      </c>
      <c r="AV102" s="619">
        <v>0</v>
      </c>
      <c r="AW102" s="619">
        <v>0</v>
      </c>
      <c r="AX102" s="619">
        <v>0</v>
      </c>
      <c r="AY102" s="619">
        <v>0</v>
      </c>
      <c r="AZ102" s="619">
        <v>0</v>
      </c>
      <c r="BA102" s="619">
        <v>0</v>
      </c>
      <c r="BB102" s="619">
        <v>0</v>
      </c>
      <c r="CN102" s="448" t="s">
        <v>657</v>
      </c>
      <c r="CO102" s="434"/>
      <c r="CP102" s="434"/>
      <c r="CQ102" s="434"/>
      <c r="CR102" s="434"/>
      <c r="CS102" s="436"/>
      <c r="CT102" s="448"/>
      <c r="CU102" s="434" t="s">
        <v>740</v>
      </c>
      <c r="CV102" s="434"/>
      <c r="CW102" s="434"/>
      <c r="CX102" s="434"/>
      <c r="CY102" s="434"/>
      <c r="CZ102" s="434"/>
      <c r="DA102" s="436"/>
    </row>
    <row r="103" spans="1:105">
      <c r="E103" s="462"/>
      <c r="F103" s="462"/>
      <c r="G103" s="462"/>
      <c r="H103" s="462"/>
      <c r="I103" s="462"/>
      <c r="J103" s="462"/>
      <c r="K103" s="462"/>
      <c r="L103" s="462"/>
      <c r="M103" s="462"/>
      <c r="N103" s="462"/>
      <c r="O103" s="462"/>
      <c r="P103" s="462"/>
      <c r="Q103" s="462"/>
      <c r="R103" s="462"/>
      <c r="S103" s="462"/>
      <c r="T103" s="462"/>
      <c r="U103" s="462"/>
      <c r="V103" s="462"/>
      <c r="W103" s="462"/>
      <c r="X103" s="462"/>
      <c r="Y103" s="462"/>
      <c r="Z103" s="462"/>
      <c r="AA103" s="462"/>
      <c r="AB103" s="462"/>
      <c r="AC103" s="462"/>
      <c r="AD103" s="462"/>
      <c r="AE103" s="462"/>
      <c r="AF103" s="462"/>
      <c r="AG103" s="462"/>
      <c r="AH103" s="462"/>
      <c r="AI103" s="462"/>
      <c r="AJ103" s="462"/>
      <c r="AK103" s="462"/>
      <c r="AL103" s="462"/>
      <c r="AM103" s="462"/>
      <c r="AN103" s="462"/>
      <c r="AO103" s="462"/>
      <c r="AP103" s="462"/>
      <c r="AQ103" s="462"/>
      <c r="AR103" s="462"/>
      <c r="AS103" s="462">
        <v>9</v>
      </c>
      <c r="AT103" s="462">
        <v>3</v>
      </c>
      <c r="AU103" s="619">
        <v>0</v>
      </c>
      <c r="AV103" s="619">
        <v>0</v>
      </c>
      <c r="AW103" s="619">
        <v>0</v>
      </c>
      <c r="AX103" s="619">
        <v>0</v>
      </c>
      <c r="AY103" s="619">
        <v>0</v>
      </c>
      <c r="AZ103" s="619">
        <v>0</v>
      </c>
      <c r="BA103" s="619">
        <v>0</v>
      </c>
      <c r="BB103" s="619">
        <v>0</v>
      </c>
      <c r="CN103" s="448" t="s">
        <v>622</v>
      </c>
      <c r="CO103" s="434"/>
      <c r="CP103" s="434"/>
      <c r="CQ103" s="434"/>
      <c r="CR103" s="434"/>
      <c r="CS103" s="436"/>
      <c r="CT103" s="448"/>
      <c r="CU103" s="434" t="s">
        <v>531</v>
      </c>
      <c r="CV103" s="434"/>
      <c r="CW103" s="434"/>
      <c r="CX103" s="434"/>
      <c r="CY103" s="434"/>
      <c r="CZ103" s="434"/>
      <c r="DA103" s="436"/>
    </row>
    <row r="104" spans="1:105">
      <c r="E104" s="462"/>
      <c r="F104" s="462"/>
      <c r="G104" s="462"/>
      <c r="H104" s="462"/>
      <c r="I104" s="462"/>
      <c r="J104" s="462"/>
      <c r="K104" s="462"/>
      <c r="L104" s="462"/>
      <c r="M104" s="462"/>
      <c r="N104" s="462"/>
      <c r="O104" s="462"/>
      <c r="P104" s="462"/>
      <c r="Q104" s="462"/>
      <c r="R104" s="462"/>
      <c r="S104" s="462"/>
      <c r="T104" s="462"/>
      <c r="U104" s="462"/>
      <c r="V104" s="462"/>
      <c r="W104" s="462"/>
      <c r="X104" s="462"/>
      <c r="Y104" s="462"/>
      <c r="Z104" s="462"/>
      <c r="AA104" s="462"/>
      <c r="AB104" s="462"/>
      <c r="AC104" s="462"/>
      <c r="AD104" s="462"/>
      <c r="AE104" s="462"/>
      <c r="AF104" s="462"/>
      <c r="AG104" s="462"/>
      <c r="AH104" s="462"/>
      <c r="AI104" s="462"/>
      <c r="AJ104" s="462"/>
      <c r="AK104" s="462"/>
      <c r="AL104" s="462"/>
      <c r="AM104" s="462"/>
      <c r="AN104" s="462"/>
      <c r="AO104" s="462"/>
      <c r="AP104" s="462"/>
      <c r="AQ104" s="462"/>
      <c r="AR104" s="462"/>
      <c r="AS104" s="462">
        <v>9</v>
      </c>
      <c r="AT104" s="462">
        <v>4</v>
      </c>
      <c r="AU104" s="619">
        <v>0</v>
      </c>
      <c r="AV104" s="619">
        <v>0</v>
      </c>
      <c r="AW104" s="619">
        <v>0</v>
      </c>
      <c r="AX104" s="619">
        <v>0</v>
      </c>
      <c r="AY104" s="619">
        <v>0</v>
      </c>
      <c r="AZ104" s="619">
        <v>0</v>
      </c>
      <c r="BA104" s="619">
        <v>0</v>
      </c>
      <c r="BB104" s="619">
        <v>0</v>
      </c>
      <c r="CN104" s="448" t="s">
        <v>658</v>
      </c>
      <c r="CO104" s="434"/>
      <c r="CP104" s="434"/>
      <c r="CQ104" s="434"/>
      <c r="CR104" s="434"/>
      <c r="CS104" s="436"/>
      <c r="CT104" s="448"/>
      <c r="CU104" s="434" t="s">
        <v>444</v>
      </c>
      <c r="CV104" s="434"/>
      <c r="CW104" s="434"/>
      <c r="CX104" s="434"/>
      <c r="CY104" s="434"/>
      <c r="CZ104" s="434"/>
      <c r="DA104" s="436"/>
    </row>
    <row r="105" spans="1:105">
      <c r="E105" s="462"/>
      <c r="F105" s="462"/>
      <c r="G105" s="462"/>
      <c r="H105" s="462"/>
      <c r="I105" s="462"/>
      <c r="J105" s="462"/>
      <c r="K105" s="462"/>
      <c r="L105" s="462"/>
      <c r="M105" s="462"/>
      <c r="N105" s="462"/>
      <c r="O105" s="462"/>
      <c r="P105" s="462"/>
      <c r="Q105" s="462"/>
      <c r="R105" s="462"/>
      <c r="S105" s="462"/>
      <c r="T105" s="462"/>
      <c r="U105" s="462"/>
      <c r="V105" s="462"/>
      <c r="W105" s="462"/>
      <c r="X105" s="462"/>
      <c r="Y105" s="462"/>
      <c r="Z105" s="462"/>
      <c r="AA105" s="462"/>
      <c r="AB105" s="462"/>
      <c r="AC105" s="462"/>
      <c r="AD105" s="462"/>
      <c r="AE105" s="462"/>
      <c r="AF105" s="462"/>
      <c r="AG105" s="462"/>
      <c r="AH105" s="462"/>
      <c r="AI105" s="462"/>
      <c r="AJ105" s="462"/>
      <c r="AK105" s="462"/>
      <c r="AL105" s="462"/>
      <c r="AM105" s="462"/>
      <c r="AN105" s="462"/>
      <c r="AO105" s="462"/>
      <c r="AP105" s="462"/>
      <c r="AQ105" s="462"/>
      <c r="AR105" s="462"/>
      <c r="AS105" s="462">
        <v>10</v>
      </c>
      <c r="AT105" s="462">
        <v>1</v>
      </c>
      <c r="AU105" s="619">
        <v>0</v>
      </c>
      <c r="AV105" s="619">
        <v>0</v>
      </c>
      <c r="AW105" s="619">
        <v>0</v>
      </c>
      <c r="AX105" s="619">
        <v>0</v>
      </c>
      <c r="AY105" s="619">
        <v>0</v>
      </c>
      <c r="AZ105" s="619">
        <v>0</v>
      </c>
      <c r="BA105" s="619">
        <v>0</v>
      </c>
      <c r="BB105" s="619">
        <v>0</v>
      </c>
      <c r="CN105" s="448" t="s">
        <v>659</v>
      </c>
      <c r="CO105" s="434"/>
      <c r="CP105" s="434"/>
      <c r="CQ105" s="434"/>
      <c r="CR105" s="434"/>
      <c r="CS105" s="436"/>
      <c r="CT105" s="448"/>
      <c r="CU105" s="434"/>
      <c r="CV105" s="434"/>
      <c r="CW105" s="434"/>
      <c r="CX105" s="434"/>
      <c r="CY105" s="434"/>
      <c r="CZ105" s="434"/>
      <c r="DA105" s="436"/>
    </row>
    <row r="106" spans="1:105" ht="15.75" thickBot="1">
      <c r="E106" s="462"/>
      <c r="F106" s="462"/>
      <c r="AI106" s="462"/>
      <c r="AJ106" s="462"/>
      <c r="AK106" s="462"/>
      <c r="AL106" s="462"/>
      <c r="AM106" s="462"/>
      <c r="AN106" s="462"/>
      <c r="AO106" s="462"/>
      <c r="AP106" s="462"/>
      <c r="AQ106" s="462"/>
      <c r="AR106" s="462"/>
      <c r="AS106" s="462">
        <v>10</v>
      </c>
      <c r="AT106" s="462">
        <v>3</v>
      </c>
      <c r="AU106" s="619">
        <v>27.962962962962962</v>
      </c>
      <c r="AV106" s="619">
        <v>74.074074074074076</v>
      </c>
      <c r="AW106" s="619">
        <v>39.444444444444443</v>
      </c>
      <c r="AX106" s="619">
        <v>100</v>
      </c>
      <c r="AY106" s="619">
        <v>31.111111111111111</v>
      </c>
      <c r="AZ106" s="619">
        <v>66.666666666666657</v>
      </c>
      <c r="BA106" s="619">
        <v>13.333333333333334</v>
      </c>
      <c r="BB106" s="619">
        <v>55.555555555555557</v>
      </c>
      <c r="CN106" s="449"/>
      <c r="CO106" s="438"/>
      <c r="CP106" s="438"/>
      <c r="CQ106" s="438"/>
      <c r="CR106" s="438"/>
      <c r="CS106" s="441"/>
      <c r="CT106" s="449"/>
      <c r="CU106" s="438"/>
      <c r="CV106" s="438"/>
      <c r="CW106" s="438"/>
      <c r="CX106" s="438"/>
      <c r="CY106" s="438"/>
      <c r="CZ106" s="438"/>
      <c r="DA106" s="441"/>
    </row>
    <row r="107" spans="1:105">
      <c r="AI107" s="462"/>
      <c r="AJ107" s="462"/>
      <c r="AK107" s="462"/>
      <c r="AL107" s="462"/>
      <c r="AM107" s="462"/>
      <c r="AN107" s="462"/>
      <c r="AO107" s="462"/>
      <c r="AP107" s="462"/>
      <c r="AQ107" s="462"/>
      <c r="AR107" s="462"/>
      <c r="AS107" s="462">
        <v>10</v>
      </c>
      <c r="AT107" s="462">
        <v>4</v>
      </c>
      <c r="AU107" s="619">
        <v>10.777777777777779</v>
      </c>
      <c r="AV107" s="619">
        <v>70.370370370370367</v>
      </c>
      <c r="AW107" s="619">
        <v>12.222222222222221</v>
      </c>
      <c r="AX107" s="619">
        <v>88.888888888888886</v>
      </c>
      <c r="AY107" s="619">
        <v>15</v>
      </c>
      <c r="AZ107" s="619">
        <v>66.666666666666657</v>
      </c>
      <c r="BA107" s="619">
        <v>5.1111111111111107</v>
      </c>
      <c r="BB107" s="619">
        <v>55.555555555555557</v>
      </c>
      <c r="CN107" s="446" t="s">
        <v>422</v>
      </c>
      <c r="CO107" s="435"/>
      <c r="CP107" s="435"/>
      <c r="CQ107" s="435"/>
      <c r="CR107" s="435"/>
      <c r="CS107" s="447"/>
      <c r="CT107" s="446"/>
      <c r="CU107" s="435" t="s">
        <v>452</v>
      </c>
      <c r="CV107" s="435"/>
      <c r="CW107" s="435"/>
      <c r="CX107" s="435"/>
      <c r="CY107" s="435"/>
      <c r="CZ107" s="435"/>
      <c r="DA107" s="447"/>
    </row>
    <row r="108" spans="1:105">
      <c r="AI108" s="462"/>
      <c r="AJ108" s="462"/>
      <c r="AK108" s="462"/>
      <c r="AL108" s="462"/>
      <c r="AM108" s="462"/>
      <c r="AN108" s="462"/>
      <c r="AO108" s="462"/>
      <c r="AP108" s="462"/>
      <c r="AQ108" s="462"/>
      <c r="AR108" s="462"/>
      <c r="AS108" s="462">
        <v>11</v>
      </c>
      <c r="AT108" s="462">
        <v>1</v>
      </c>
      <c r="AU108" s="619">
        <v>0</v>
      </c>
      <c r="AV108" s="619">
        <v>0</v>
      </c>
      <c r="AW108" s="619">
        <v>0</v>
      </c>
      <c r="AX108" s="619">
        <v>0</v>
      </c>
      <c r="AY108" s="619">
        <v>0</v>
      </c>
      <c r="AZ108" s="619">
        <v>0</v>
      </c>
      <c r="BA108" s="619">
        <v>0</v>
      </c>
      <c r="BB108" s="619">
        <v>0</v>
      </c>
      <c r="CN108" s="587" t="s">
        <v>332</v>
      </c>
      <c r="CO108" s="434"/>
      <c r="CP108" s="434"/>
      <c r="CQ108" s="434"/>
      <c r="CR108" s="434"/>
      <c r="CS108" s="436"/>
      <c r="CT108" s="587" t="s">
        <v>332</v>
      </c>
      <c r="CU108" s="434"/>
      <c r="CV108" s="434"/>
      <c r="CW108" s="434"/>
      <c r="CX108" s="434"/>
      <c r="CY108" s="434"/>
      <c r="CZ108" s="434"/>
      <c r="DA108" s="436"/>
    </row>
    <row r="109" spans="1:105">
      <c r="AI109" s="462"/>
      <c r="AJ109" s="462"/>
      <c r="AK109" s="462"/>
      <c r="AL109" s="462"/>
      <c r="AM109" s="462"/>
      <c r="AN109" s="462"/>
      <c r="AO109" s="462"/>
      <c r="AP109" s="462"/>
      <c r="AQ109" s="462"/>
      <c r="AR109" s="462"/>
      <c r="AS109" s="462">
        <v>11</v>
      </c>
      <c r="AT109" s="462">
        <v>3</v>
      </c>
      <c r="AU109" s="619">
        <v>0</v>
      </c>
      <c r="AV109" s="619">
        <v>0</v>
      </c>
      <c r="AW109" s="619">
        <v>0</v>
      </c>
      <c r="AX109" s="619">
        <v>0</v>
      </c>
      <c r="AY109" s="619">
        <v>0</v>
      </c>
      <c r="AZ109" s="619">
        <v>0</v>
      </c>
      <c r="BA109" s="619">
        <v>0</v>
      </c>
      <c r="BB109" s="619">
        <v>0</v>
      </c>
      <c r="CN109" s="448" t="s">
        <v>626</v>
      </c>
      <c r="CO109" s="434"/>
      <c r="CP109" s="434"/>
      <c r="CQ109" s="434"/>
      <c r="CR109" s="434"/>
      <c r="CS109" s="436"/>
      <c r="CT109" s="448"/>
      <c r="CU109" s="434" t="s">
        <v>244</v>
      </c>
      <c r="CV109" s="434" t="s">
        <v>540</v>
      </c>
      <c r="CW109" s="434" t="s">
        <v>598</v>
      </c>
      <c r="CX109" s="434"/>
      <c r="CY109" s="434"/>
      <c r="CZ109" s="434"/>
      <c r="DA109" s="436"/>
    </row>
    <row r="110" spans="1:105">
      <c r="AI110" s="462"/>
      <c r="AJ110" s="462"/>
      <c r="AK110" s="462"/>
      <c r="AL110" s="462"/>
      <c r="AM110" s="462"/>
      <c r="AN110" s="462"/>
      <c r="AO110" s="462"/>
      <c r="AP110" s="462"/>
      <c r="AQ110" s="462"/>
      <c r="AR110" s="462"/>
      <c r="AS110" s="462">
        <v>11</v>
      </c>
      <c r="AT110" s="462">
        <v>4</v>
      </c>
      <c r="AU110" s="619">
        <v>0</v>
      </c>
      <c r="AV110" s="619">
        <v>0</v>
      </c>
      <c r="AW110" s="619">
        <v>0</v>
      </c>
      <c r="AX110" s="619">
        <v>0</v>
      </c>
      <c r="AY110" s="619">
        <v>0</v>
      </c>
      <c r="AZ110" s="619">
        <v>0</v>
      </c>
      <c r="BA110" s="619">
        <v>0</v>
      </c>
      <c r="BB110" s="619">
        <v>0</v>
      </c>
      <c r="CN110" s="448" t="s">
        <v>660</v>
      </c>
      <c r="CO110" s="434"/>
      <c r="CP110" s="434"/>
      <c r="CQ110" s="434"/>
      <c r="CR110" s="434"/>
      <c r="CS110" s="436"/>
      <c r="CT110" s="448"/>
      <c r="CU110" s="434">
        <v>1</v>
      </c>
      <c r="CV110" s="434">
        <v>100</v>
      </c>
      <c r="CW110" s="434" t="s">
        <v>543</v>
      </c>
      <c r="CX110" s="590">
        <f>CV110</f>
        <v>100</v>
      </c>
      <c r="CY110" s="434" t="str">
        <f>LOWER(CW110)</f>
        <v>a</v>
      </c>
      <c r="CZ110" s="434"/>
      <c r="DA110" s="436"/>
    </row>
    <row r="111" spans="1:105">
      <c r="AI111" s="462"/>
      <c r="AJ111" s="462"/>
      <c r="AK111" s="462"/>
      <c r="AL111" s="462"/>
      <c r="AM111" s="462"/>
      <c r="AN111" s="462"/>
      <c r="AO111" s="462"/>
      <c r="AP111" s="462"/>
      <c r="AQ111" s="462"/>
      <c r="AR111" s="462"/>
      <c r="AS111" s="462"/>
      <c r="AT111" s="462"/>
      <c r="AU111" s="619"/>
      <c r="AV111" s="619"/>
      <c r="AW111" s="619"/>
      <c r="AX111" s="619"/>
      <c r="AY111" s="619"/>
      <c r="AZ111" s="619"/>
      <c r="BA111" s="619"/>
      <c r="BB111" s="619"/>
      <c r="CN111" s="448" t="s">
        <v>661</v>
      </c>
      <c r="CO111" s="434"/>
      <c r="CP111" s="434"/>
      <c r="CQ111" s="434"/>
      <c r="CR111" s="434"/>
      <c r="CS111" s="436"/>
      <c r="CT111" s="448"/>
      <c r="CU111" s="434">
        <v>2</v>
      </c>
      <c r="CV111" s="434">
        <v>100</v>
      </c>
      <c r="CW111" s="434" t="s">
        <v>543</v>
      </c>
      <c r="CX111" s="590">
        <f t="shared" ref="CX111:CX120" si="52">CV111</f>
        <v>100</v>
      </c>
      <c r="CY111" s="434" t="str">
        <f t="shared" ref="CY111:CY120" si="53">LOWER(CW111)</f>
        <v>a</v>
      </c>
      <c r="CZ111" s="434"/>
      <c r="DA111" s="436"/>
    </row>
    <row r="112" spans="1:105">
      <c r="AI112" s="462"/>
      <c r="AJ112" s="462"/>
      <c r="AK112" s="462"/>
      <c r="AL112" s="462"/>
      <c r="AM112" s="462"/>
      <c r="AN112" s="462"/>
      <c r="AO112" s="462"/>
      <c r="AP112" s="462"/>
      <c r="AQ112" s="462"/>
      <c r="AR112" s="462"/>
      <c r="AS112" s="462"/>
      <c r="AT112" s="462"/>
      <c r="AU112" s="619"/>
      <c r="AV112" s="619"/>
      <c r="AW112" s="619"/>
      <c r="AX112" s="619"/>
      <c r="AY112" s="619"/>
      <c r="AZ112" s="619"/>
      <c r="BA112" s="619"/>
      <c r="BB112" s="619"/>
      <c r="CN112" s="448" t="s">
        <v>662</v>
      </c>
      <c r="CO112" s="434"/>
      <c r="CP112" s="434"/>
      <c r="CQ112" s="434"/>
      <c r="CR112" s="434"/>
      <c r="CS112" s="436"/>
      <c r="CT112" s="448"/>
      <c r="CU112" s="434">
        <v>3</v>
      </c>
      <c r="CV112" s="434">
        <v>33.332999999999998</v>
      </c>
      <c r="CW112" s="434" t="s">
        <v>547</v>
      </c>
      <c r="CX112" s="590">
        <f t="shared" si="52"/>
        <v>33.332999999999998</v>
      </c>
      <c r="CY112" s="434" t="str">
        <f t="shared" si="53"/>
        <v>bc</v>
      </c>
      <c r="CZ112" s="434"/>
      <c r="DA112" s="436"/>
    </row>
    <row r="113" spans="35:105">
      <c r="AI113" s="462"/>
      <c r="AJ113" s="462"/>
      <c r="AK113" s="462"/>
      <c r="AL113" s="462"/>
      <c r="AM113" s="462"/>
      <c r="AN113" s="462"/>
      <c r="AO113" s="462"/>
      <c r="AP113" s="462"/>
      <c r="AQ113" s="462"/>
      <c r="AR113" s="462"/>
      <c r="AS113" s="462"/>
      <c r="AT113" s="462"/>
      <c r="AU113" s="619"/>
      <c r="AV113" s="619"/>
      <c r="AW113" s="619"/>
      <c r="AX113" s="619"/>
      <c r="AY113" s="619"/>
      <c r="AZ113" s="619"/>
      <c r="BA113" s="619"/>
      <c r="BB113" s="619"/>
      <c r="CN113" s="448" t="s">
        <v>663</v>
      </c>
      <c r="CO113" s="434"/>
      <c r="CP113" s="434"/>
      <c r="CQ113" s="434"/>
      <c r="CR113" s="434"/>
      <c r="CS113" s="436"/>
      <c r="CT113" s="448"/>
      <c r="CU113" s="434">
        <v>4</v>
      </c>
      <c r="CV113" s="434">
        <v>0</v>
      </c>
      <c r="CW113" s="434" t="s">
        <v>546</v>
      </c>
      <c r="CX113" s="590">
        <f t="shared" si="52"/>
        <v>0</v>
      </c>
      <c r="CY113" s="434" t="str">
        <f t="shared" si="53"/>
        <v>c</v>
      </c>
      <c r="CZ113" s="434"/>
      <c r="DA113" s="436"/>
    </row>
    <row r="114" spans="35:105">
      <c r="AI114" s="462"/>
      <c r="AJ114" s="462"/>
      <c r="AK114" s="462"/>
      <c r="AL114" s="462"/>
      <c r="AM114" s="462"/>
      <c r="AN114" s="462"/>
      <c r="AO114" s="462"/>
      <c r="AP114" s="462"/>
      <c r="AQ114" s="462"/>
      <c r="AR114" s="462"/>
      <c r="AS114" s="462"/>
      <c r="AT114" s="462"/>
      <c r="AU114" s="619"/>
      <c r="AV114" s="619"/>
      <c r="AW114" s="619"/>
      <c r="AX114" s="619"/>
      <c r="AY114" s="619"/>
      <c r="AZ114" s="619"/>
      <c r="BA114" s="619"/>
      <c r="BB114" s="619"/>
      <c r="CN114" s="448"/>
      <c r="CO114" s="434"/>
      <c r="CP114" s="434"/>
      <c r="CQ114" s="434"/>
      <c r="CR114" s="434"/>
      <c r="CS114" s="436"/>
      <c r="CT114" s="448"/>
      <c r="CU114" s="434">
        <v>5</v>
      </c>
      <c r="CV114" s="434">
        <v>11.1</v>
      </c>
      <c r="CW114" s="434" t="s">
        <v>546</v>
      </c>
      <c r="CX114" s="590">
        <f t="shared" si="52"/>
        <v>11.1</v>
      </c>
      <c r="CY114" s="434" t="str">
        <f t="shared" si="53"/>
        <v>c</v>
      </c>
      <c r="CZ114" s="434"/>
      <c r="DA114" s="436"/>
    </row>
    <row r="115" spans="35:105">
      <c r="AI115" s="462"/>
      <c r="AJ115" s="462"/>
      <c r="AK115" s="462"/>
      <c r="AL115" s="462"/>
      <c r="AM115" s="462"/>
      <c r="AN115" s="462"/>
      <c r="AO115" s="462"/>
      <c r="AP115" s="462"/>
      <c r="AQ115" s="462"/>
      <c r="AR115" s="462"/>
      <c r="AS115" s="462"/>
      <c r="AT115" s="462"/>
      <c r="AU115" s="619"/>
      <c r="AV115" s="619"/>
      <c r="AW115" s="619"/>
      <c r="AX115" s="619"/>
      <c r="AY115" s="619"/>
      <c r="AZ115" s="619"/>
      <c r="BA115" s="619"/>
      <c r="BB115" s="619"/>
      <c r="CN115" s="448" t="s">
        <v>664</v>
      </c>
      <c r="CO115" s="434"/>
      <c r="CP115" s="434"/>
      <c r="CQ115" s="434"/>
      <c r="CR115" s="434"/>
      <c r="CS115" s="436"/>
      <c r="CT115" s="448"/>
      <c r="CU115" s="434">
        <v>6</v>
      </c>
      <c r="CV115" s="434">
        <v>100</v>
      </c>
      <c r="CW115" s="434" t="s">
        <v>543</v>
      </c>
      <c r="CX115" s="590">
        <f t="shared" si="52"/>
        <v>100</v>
      </c>
      <c r="CY115" s="434" t="str">
        <f t="shared" si="53"/>
        <v>a</v>
      </c>
      <c r="CZ115" s="434"/>
      <c r="DA115" s="436"/>
    </row>
    <row r="116" spans="35:105">
      <c r="AI116" s="462"/>
      <c r="AJ116" s="462"/>
      <c r="AK116" s="462"/>
      <c r="AL116" s="462"/>
      <c r="AM116" s="462"/>
      <c r="AN116" s="462"/>
      <c r="AO116" s="462"/>
      <c r="AP116" s="462"/>
      <c r="AQ116" s="462"/>
      <c r="AR116" s="462"/>
      <c r="AS116" s="462"/>
      <c r="AT116" s="462"/>
      <c r="AU116" s="619"/>
      <c r="AV116" s="619"/>
      <c r="AW116" s="619"/>
      <c r="AX116" s="619"/>
      <c r="AY116" s="619"/>
      <c r="AZ116" s="619"/>
      <c r="BA116" s="619"/>
      <c r="BB116" s="619"/>
      <c r="CN116" s="448"/>
      <c r="CO116" s="434"/>
      <c r="CP116" s="434"/>
      <c r="CQ116" s="434"/>
      <c r="CR116" s="434"/>
      <c r="CS116" s="436"/>
      <c r="CT116" s="448"/>
      <c r="CU116" s="434">
        <v>7</v>
      </c>
      <c r="CV116" s="434">
        <v>100</v>
      </c>
      <c r="CW116" s="434" t="s">
        <v>543</v>
      </c>
      <c r="CX116" s="590">
        <f t="shared" si="52"/>
        <v>100</v>
      </c>
      <c r="CY116" s="434" t="str">
        <f t="shared" si="53"/>
        <v>a</v>
      </c>
      <c r="CZ116" s="434"/>
      <c r="DA116" s="436"/>
    </row>
    <row r="117" spans="35:105">
      <c r="AI117" s="462"/>
      <c r="AJ117" s="462"/>
      <c r="AK117" s="462"/>
      <c r="AL117" s="462"/>
      <c r="AM117" s="462"/>
      <c r="AN117" s="462"/>
      <c r="AO117" s="462"/>
      <c r="AP117" s="462"/>
      <c r="AQ117" s="462"/>
      <c r="AR117" s="462"/>
      <c r="AS117" s="462"/>
      <c r="AT117" s="462"/>
      <c r="AU117" s="619"/>
      <c r="AV117" s="619"/>
      <c r="AW117" s="619"/>
      <c r="AX117" s="619"/>
      <c r="AY117" s="619"/>
      <c r="AZ117" s="619"/>
      <c r="BA117" s="619"/>
      <c r="BB117" s="619"/>
      <c r="CN117" s="448" t="s">
        <v>369</v>
      </c>
      <c r="CO117" s="434"/>
      <c r="CP117" s="434"/>
      <c r="CQ117" s="434"/>
      <c r="CR117" s="434"/>
      <c r="CS117" s="436"/>
      <c r="CT117" s="448"/>
      <c r="CU117" s="434">
        <v>8</v>
      </c>
      <c r="CV117" s="434">
        <v>33.332999999999998</v>
      </c>
      <c r="CW117" s="434" t="s">
        <v>547</v>
      </c>
      <c r="CX117" s="590">
        <f t="shared" si="52"/>
        <v>33.332999999999998</v>
      </c>
      <c r="CY117" s="434" t="str">
        <f t="shared" si="53"/>
        <v>bc</v>
      </c>
      <c r="CZ117" s="434"/>
      <c r="DA117" s="436"/>
    </row>
    <row r="118" spans="35:105">
      <c r="AI118" s="462"/>
      <c r="AJ118" s="462"/>
      <c r="AK118" s="462"/>
      <c r="AL118" s="462"/>
      <c r="AM118" s="462"/>
      <c r="AN118" s="462"/>
      <c r="AO118" s="462"/>
      <c r="AP118" s="462"/>
      <c r="AQ118" s="462"/>
      <c r="AR118" s="462"/>
      <c r="AS118" s="462"/>
      <c r="AT118" s="462"/>
      <c r="AU118" s="619"/>
      <c r="AV118" s="619"/>
      <c r="AW118" s="619"/>
      <c r="AX118" s="619"/>
      <c r="AY118" s="619"/>
      <c r="AZ118" s="619"/>
      <c r="BA118" s="619"/>
      <c r="BB118" s="619"/>
      <c r="CN118" s="448" t="s">
        <v>370</v>
      </c>
      <c r="CO118" s="434"/>
      <c r="CP118" s="434"/>
      <c r="CQ118" s="434"/>
      <c r="CR118" s="434"/>
      <c r="CS118" s="436"/>
      <c r="CT118" s="448"/>
      <c r="CU118" s="434">
        <v>9</v>
      </c>
      <c r="CV118" s="434">
        <v>0</v>
      </c>
      <c r="CW118" s="434" t="s">
        <v>546</v>
      </c>
      <c r="CX118" s="590">
        <f t="shared" si="52"/>
        <v>0</v>
      </c>
      <c r="CY118" s="434" t="str">
        <f t="shared" si="53"/>
        <v>c</v>
      </c>
      <c r="CZ118" s="434"/>
      <c r="DA118" s="436"/>
    </row>
    <row r="119" spans="35:105">
      <c r="AI119" s="462"/>
      <c r="AJ119" s="462"/>
      <c r="AK119" s="462"/>
      <c r="AL119" s="462"/>
      <c r="AM119" s="462"/>
      <c r="AN119" s="462"/>
      <c r="AO119" s="462"/>
      <c r="AP119" s="462"/>
      <c r="AQ119" s="462"/>
      <c r="AR119" s="462"/>
      <c r="AS119" s="462"/>
      <c r="AT119" s="462"/>
      <c r="AU119" s="619"/>
      <c r="AV119" s="619"/>
      <c r="AW119" s="619"/>
      <c r="AX119" s="619"/>
      <c r="AY119" s="619"/>
      <c r="AZ119" s="619"/>
      <c r="BA119" s="619"/>
      <c r="BB119" s="619"/>
      <c r="CN119" s="448" t="s">
        <v>665</v>
      </c>
      <c r="CO119" s="434"/>
      <c r="CP119" s="434"/>
      <c r="CQ119" s="434"/>
      <c r="CR119" s="434"/>
      <c r="CS119" s="436"/>
      <c r="CT119" s="448"/>
      <c r="CU119" s="434">
        <v>10</v>
      </c>
      <c r="CV119" s="434">
        <v>62.966999999999999</v>
      </c>
      <c r="CW119" s="434" t="s">
        <v>599</v>
      </c>
      <c r="CX119" s="590">
        <f t="shared" si="52"/>
        <v>62.966999999999999</v>
      </c>
      <c r="CY119" s="434" t="str">
        <f t="shared" si="53"/>
        <v>ab</v>
      </c>
      <c r="CZ119" s="434"/>
      <c r="DA119" s="436"/>
    </row>
    <row r="120" spans="35:105">
      <c r="AI120" s="462"/>
      <c r="AJ120" s="462"/>
      <c r="AK120" s="462"/>
      <c r="AL120" s="462"/>
      <c r="AM120" s="462"/>
      <c r="AN120" s="462"/>
      <c r="AO120" s="462"/>
      <c r="AP120" s="462"/>
      <c r="AQ120" s="462"/>
      <c r="AR120" s="462"/>
      <c r="AS120" s="462"/>
      <c r="AT120" s="462"/>
      <c r="AU120" s="619"/>
      <c r="AV120" s="619"/>
      <c r="AW120" s="619"/>
      <c r="AX120" s="619"/>
      <c r="AY120" s="619"/>
      <c r="AZ120" s="619"/>
      <c r="BA120" s="619"/>
      <c r="BB120" s="619"/>
      <c r="CN120" s="448" t="s">
        <v>666</v>
      </c>
      <c r="CO120" s="434"/>
      <c r="CP120" s="434"/>
      <c r="CQ120" s="434"/>
      <c r="CR120" s="434"/>
      <c r="CS120" s="436"/>
      <c r="CT120" s="448"/>
      <c r="CU120" s="434">
        <v>11</v>
      </c>
      <c r="CV120" s="434">
        <v>0</v>
      </c>
      <c r="CW120" s="434" t="s">
        <v>546</v>
      </c>
      <c r="CX120" s="590">
        <f t="shared" si="52"/>
        <v>0</v>
      </c>
      <c r="CY120" s="434" t="str">
        <f t="shared" si="53"/>
        <v>c</v>
      </c>
      <c r="CZ120" s="434"/>
      <c r="DA120" s="436"/>
    </row>
    <row r="121" spans="35:105">
      <c r="AI121" s="462"/>
      <c r="AJ121" s="462"/>
      <c r="AK121" s="462"/>
      <c r="AL121" s="462"/>
      <c r="AM121" s="462"/>
      <c r="AN121" s="462"/>
      <c r="AO121" s="462"/>
      <c r="AP121" s="462"/>
      <c r="AQ121" s="462"/>
      <c r="AR121" s="462"/>
      <c r="AS121" s="462"/>
      <c r="AT121" s="462"/>
      <c r="AU121" s="619"/>
      <c r="AV121" s="619"/>
      <c r="AW121" s="619"/>
      <c r="AX121" s="619"/>
      <c r="AY121" s="619"/>
      <c r="AZ121" s="619"/>
      <c r="BA121" s="619"/>
      <c r="BB121" s="619"/>
      <c r="CN121" s="448"/>
      <c r="CO121" s="434"/>
      <c r="CP121" s="434"/>
      <c r="CQ121" s="434"/>
      <c r="CR121" s="434"/>
      <c r="CS121" s="436"/>
      <c r="CT121" s="448"/>
      <c r="CU121" s="434"/>
      <c r="CV121" s="434"/>
      <c r="CW121" s="594" t="s">
        <v>548</v>
      </c>
      <c r="CX121" s="434" t="s">
        <v>536</v>
      </c>
      <c r="CY121" s="434"/>
      <c r="CZ121" s="434"/>
      <c r="DA121" s="436"/>
    </row>
    <row r="122" spans="35:105">
      <c r="AI122" s="462"/>
      <c r="AJ122" s="462"/>
      <c r="AK122" s="462"/>
      <c r="AL122" s="462"/>
      <c r="AM122" s="462"/>
      <c r="AN122" s="462"/>
      <c r="AO122" s="462"/>
      <c r="AP122" s="462"/>
      <c r="AQ122" s="462"/>
      <c r="AR122" s="462"/>
      <c r="AS122" s="462"/>
      <c r="AT122" s="462"/>
      <c r="AU122" s="619"/>
      <c r="AV122" s="619"/>
      <c r="AW122" s="619"/>
      <c r="AX122" s="619"/>
      <c r="AY122" s="619"/>
      <c r="AZ122" s="619"/>
      <c r="BA122" s="619"/>
      <c r="BB122" s="619"/>
      <c r="CN122" s="448" t="s">
        <v>651</v>
      </c>
      <c r="CO122" s="434"/>
      <c r="CP122" s="434"/>
      <c r="CQ122" s="434"/>
      <c r="CR122" s="434"/>
      <c r="CS122" s="436"/>
      <c r="CT122" s="448"/>
      <c r="CW122" s="594" t="s">
        <v>549</v>
      </c>
      <c r="CX122" s="434">
        <v>44.1</v>
      </c>
      <c r="CY122" s="434"/>
      <c r="CZ122" s="434"/>
      <c r="DA122" s="436"/>
    </row>
    <row r="123" spans="35:105">
      <c r="AI123" s="462"/>
      <c r="AJ123" s="462"/>
      <c r="AK123" s="462"/>
      <c r="AL123" s="462"/>
      <c r="AM123" s="462"/>
      <c r="AN123" s="462"/>
      <c r="AO123" s="462"/>
      <c r="AP123" s="462"/>
      <c r="AQ123" s="462"/>
      <c r="AR123" s="462"/>
      <c r="AS123" s="462"/>
      <c r="AT123" s="462"/>
      <c r="AU123" s="619"/>
      <c r="AV123" s="619"/>
      <c r="AW123" s="619"/>
      <c r="AX123" s="619"/>
      <c r="AY123" s="619"/>
      <c r="AZ123" s="619"/>
      <c r="BA123" s="619"/>
      <c r="BB123" s="619"/>
      <c r="CN123" s="448"/>
      <c r="CO123" s="434"/>
      <c r="CP123" s="434"/>
      <c r="CQ123" s="434"/>
      <c r="CR123" s="434"/>
      <c r="CS123" s="436"/>
      <c r="CT123" s="448"/>
      <c r="CW123" s="434"/>
      <c r="CX123" s="434"/>
      <c r="CY123" s="434"/>
      <c r="CZ123" s="434"/>
      <c r="DA123" s="436"/>
    </row>
    <row r="124" spans="35:105">
      <c r="AI124" s="462"/>
      <c r="AJ124" s="462"/>
      <c r="AK124" s="462"/>
      <c r="AL124" s="462"/>
      <c r="AM124" s="462"/>
      <c r="AN124" s="462"/>
      <c r="AO124" s="462"/>
      <c r="AP124" s="462"/>
      <c r="AQ124" s="462"/>
      <c r="AR124" s="462"/>
      <c r="AS124" s="462"/>
      <c r="AT124" s="462"/>
      <c r="AU124" s="619"/>
      <c r="AV124" s="619"/>
      <c r="AW124" s="619"/>
      <c r="AX124" s="619"/>
      <c r="AY124" s="619"/>
      <c r="AZ124" s="619"/>
      <c r="BA124" s="619"/>
      <c r="BB124" s="619"/>
      <c r="CN124" s="448" t="s">
        <v>431</v>
      </c>
      <c r="CO124" s="434"/>
      <c r="CP124" s="434"/>
      <c r="CQ124" s="434"/>
      <c r="CR124" s="434"/>
      <c r="CS124" s="436"/>
      <c r="CT124" s="448"/>
      <c r="CW124" s="434"/>
      <c r="CX124" s="434"/>
      <c r="CY124" s="434"/>
      <c r="CZ124" s="434"/>
      <c r="DA124" s="436"/>
    </row>
    <row r="125" spans="35:105">
      <c r="AS125" s="462"/>
      <c r="AT125" s="462"/>
      <c r="AU125" s="619"/>
      <c r="AV125" s="619"/>
      <c r="AW125" s="619"/>
      <c r="AX125" s="619"/>
      <c r="AY125" s="619"/>
      <c r="AZ125" s="619"/>
      <c r="BA125" s="619"/>
      <c r="BB125" s="619"/>
      <c r="CN125" s="448"/>
      <c r="CO125" s="434"/>
      <c r="CP125" s="434"/>
      <c r="CQ125" s="434"/>
      <c r="CR125" s="434"/>
      <c r="CS125" s="436"/>
      <c r="CT125" s="448"/>
      <c r="CW125" s="434"/>
      <c r="CX125" s="434"/>
      <c r="CY125" s="434"/>
      <c r="CZ125" s="434"/>
      <c r="DA125" s="436"/>
    </row>
    <row r="126" spans="35:105">
      <c r="AS126" s="462"/>
      <c r="AT126" s="462"/>
      <c r="AU126" s="619"/>
      <c r="AV126" s="619"/>
      <c r="AW126" s="619"/>
      <c r="AX126" s="619"/>
      <c r="AY126" s="619"/>
      <c r="AZ126" s="619"/>
      <c r="BA126" s="619"/>
      <c r="BB126" s="619"/>
      <c r="CN126" s="448" t="s">
        <v>584</v>
      </c>
      <c r="CO126" s="434"/>
      <c r="CP126" s="434"/>
      <c r="CQ126" s="434"/>
      <c r="CR126" s="434"/>
      <c r="CS126" s="436"/>
      <c r="CT126" s="448"/>
      <c r="CW126" s="434"/>
      <c r="CX126" s="434"/>
      <c r="CY126" s="434"/>
      <c r="CZ126" s="434"/>
      <c r="DA126" s="436"/>
    </row>
    <row r="127" spans="35:105">
      <c r="AS127" s="462"/>
      <c r="AT127" s="462"/>
      <c r="AU127" s="619"/>
      <c r="AV127" s="619"/>
      <c r="AW127" s="619"/>
      <c r="AX127" s="619"/>
      <c r="AY127" s="619"/>
      <c r="AZ127" s="619"/>
      <c r="BA127" s="619"/>
      <c r="BB127" s="619"/>
      <c r="CN127" s="448" t="s">
        <v>667</v>
      </c>
      <c r="CO127" s="434"/>
      <c r="CP127" s="434"/>
      <c r="CQ127" s="434"/>
      <c r="CR127" s="434"/>
      <c r="CS127" s="436"/>
      <c r="CT127" s="448"/>
      <c r="CW127" s="434"/>
      <c r="CX127" s="434"/>
      <c r="CY127" s="434"/>
      <c r="CZ127" s="434"/>
      <c r="DA127" s="436"/>
    </row>
    <row r="128" spans="35:105">
      <c r="AS128" s="462"/>
      <c r="AT128" s="462"/>
      <c r="AU128" s="619"/>
      <c r="AV128" s="619"/>
      <c r="AW128" s="619"/>
      <c r="AX128" s="619"/>
      <c r="AY128" s="619"/>
      <c r="AZ128" s="619"/>
      <c r="BA128" s="619"/>
      <c r="BB128" s="619"/>
      <c r="CN128" s="448" t="s">
        <v>653</v>
      </c>
      <c r="CO128" s="434"/>
      <c r="CP128" s="434"/>
      <c r="CQ128" s="434"/>
      <c r="CR128" s="434"/>
      <c r="CS128" s="436"/>
      <c r="CT128" s="448"/>
      <c r="CU128" s="434" t="s">
        <v>746</v>
      </c>
      <c r="CV128" s="434"/>
      <c r="CW128" s="434"/>
      <c r="CX128" s="434"/>
      <c r="CY128" s="434"/>
      <c r="CZ128" s="434"/>
      <c r="DA128" s="436"/>
    </row>
    <row r="129" spans="45:105">
      <c r="AS129" s="462"/>
      <c r="AT129" s="462"/>
      <c r="AU129" s="619"/>
      <c r="AV129" s="619"/>
      <c r="AW129" s="619"/>
      <c r="AX129" s="619"/>
      <c r="AY129" s="619"/>
      <c r="AZ129" s="619"/>
      <c r="BA129" s="619"/>
      <c r="BB129" s="619"/>
      <c r="CN129" s="448" t="s">
        <v>668</v>
      </c>
      <c r="CO129" s="434"/>
      <c r="CP129" s="434"/>
      <c r="CQ129" s="434"/>
      <c r="CR129" s="434"/>
      <c r="CS129" s="436"/>
      <c r="CT129" s="448"/>
      <c r="CU129" s="434" t="s">
        <v>747</v>
      </c>
      <c r="CV129" s="434"/>
      <c r="CW129" s="434"/>
      <c r="CX129" s="434"/>
      <c r="CY129" s="434"/>
      <c r="CZ129" s="434"/>
      <c r="DA129" s="436"/>
    </row>
    <row r="130" spans="45:105">
      <c r="AS130" s="462"/>
      <c r="AT130" s="462"/>
      <c r="AU130" s="619"/>
      <c r="AV130" s="619"/>
      <c r="AW130" s="619"/>
      <c r="AX130" s="619"/>
      <c r="AY130" s="619"/>
      <c r="AZ130" s="619"/>
      <c r="BA130" s="619"/>
      <c r="BB130" s="619"/>
      <c r="CN130" s="448" t="s">
        <v>669</v>
      </c>
      <c r="CO130" s="434"/>
      <c r="CP130" s="434"/>
      <c r="CQ130" s="434"/>
      <c r="CR130" s="434"/>
      <c r="CS130" s="436"/>
      <c r="CT130" s="448"/>
      <c r="CU130" s="434" t="s">
        <v>740</v>
      </c>
      <c r="CV130" s="434"/>
      <c r="CW130" s="434"/>
      <c r="CX130" s="434"/>
      <c r="CY130" s="434"/>
      <c r="CZ130" s="434"/>
      <c r="DA130" s="436"/>
    </row>
    <row r="131" spans="45:105">
      <c r="AS131" s="462"/>
      <c r="AT131" s="462"/>
      <c r="AU131" s="619"/>
      <c r="AV131" s="619"/>
      <c r="AW131" s="619"/>
      <c r="AX131" s="619"/>
      <c r="AY131" s="619"/>
      <c r="AZ131" s="619"/>
      <c r="BA131" s="619"/>
      <c r="BB131" s="619"/>
      <c r="CN131" s="448" t="s">
        <v>670</v>
      </c>
      <c r="CO131" s="434"/>
      <c r="CP131" s="434"/>
      <c r="CQ131" s="434"/>
      <c r="CR131" s="434"/>
      <c r="CS131" s="436"/>
      <c r="CT131" s="448"/>
      <c r="CU131" s="434" t="s">
        <v>451</v>
      </c>
      <c r="CV131" s="434"/>
      <c r="CW131" s="434"/>
      <c r="CX131" s="434"/>
      <c r="CY131" s="434"/>
      <c r="CZ131" s="434"/>
      <c r="DA131" s="436"/>
    </row>
    <row r="132" spans="45:105">
      <c r="AS132" s="462"/>
      <c r="AT132" s="462"/>
      <c r="AU132" s="619"/>
      <c r="AV132" s="619"/>
      <c r="AW132" s="619"/>
      <c r="AX132" s="619"/>
      <c r="AY132" s="619"/>
      <c r="AZ132" s="619"/>
      <c r="BA132" s="619"/>
      <c r="BB132" s="619"/>
      <c r="CN132" s="448" t="s">
        <v>671</v>
      </c>
      <c r="CO132" s="434"/>
      <c r="CP132" s="434"/>
      <c r="CQ132" s="434"/>
      <c r="CR132" s="434"/>
      <c r="CS132" s="436"/>
      <c r="CT132" s="448"/>
      <c r="CU132" s="434" t="s">
        <v>444</v>
      </c>
      <c r="CV132" s="434"/>
      <c r="CW132" s="434"/>
      <c r="CX132" s="434"/>
      <c r="CY132" s="434"/>
      <c r="CZ132" s="434"/>
      <c r="DA132" s="436"/>
    </row>
    <row r="133" spans="45:105">
      <c r="AS133" s="462"/>
      <c r="AT133" s="462"/>
      <c r="AU133" s="619"/>
      <c r="AV133" s="619"/>
      <c r="AW133" s="619"/>
      <c r="AX133" s="619"/>
      <c r="AY133" s="619"/>
      <c r="AZ133" s="619"/>
      <c r="BA133" s="619"/>
      <c r="BB133" s="619"/>
      <c r="CN133" s="448" t="s">
        <v>622</v>
      </c>
      <c r="CO133" s="434"/>
      <c r="CP133" s="434"/>
      <c r="CQ133" s="434"/>
      <c r="CR133" s="434"/>
      <c r="CS133" s="436"/>
      <c r="CT133" s="448"/>
      <c r="CU133" s="434"/>
      <c r="CV133" s="434"/>
      <c r="CW133" s="434"/>
      <c r="CX133" s="434"/>
      <c r="CY133" s="434"/>
      <c r="CZ133" s="434"/>
      <c r="DA133" s="436"/>
    </row>
    <row r="134" spans="45:105">
      <c r="AS134" s="462"/>
      <c r="AT134" s="462"/>
      <c r="AU134" s="619"/>
      <c r="AV134" s="619"/>
      <c r="AW134" s="619"/>
      <c r="AX134" s="619"/>
      <c r="AY134" s="619"/>
      <c r="AZ134" s="619"/>
      <c r="BA134" s="619"/>
      <c r="BB134" s="619"/>
      <c r="CN134" s="448" t="s">
        <v>672</v>
      </c>
      <c r="CO134" s="434"/>
      <c r="CP134" s="434"/>
      <c r="CQ134" s="434"/>
      <c r="CR134" s="434"/>
      <c r="CS134" s="436"/>
      <c r="CT134" s="448"/>
      <c r="CU134" s="434"/>
      <c r="CV134" s="434"/>
      <c r="CW134" s="434"/>
      <c r="CX134" s="434"/>
      <c r="CY134" s="434"/>
      <c r="CZ134" s="434"/>
      <c r="DA134" s="436"/>
    </row>
    <row r="135" spans="45:105">
      <c r="AS135" s="462"/>
      <c r="AT135" s="462"/>
      <c r="AU135" s="619"/>
      <c r="AV135" s="619"/>
      <c r="AW135" s="619"/>
      <c r="AX135" s="619"/>
      <c r="AY135" s="619"/>
      <c r="AZ135" s="619"/>
      <c r="BA135" s="619"/>
      <c r="BB135" s="619"/>
      <c r="CN135" s="448" t="s">
        <v>673</v>
      </c>
      <c r="CO135" s="434"/>
      <c r="CP135" s="434"/>
      <c r="CQ135" s="434"/>
      <c r="CR135" s="434"/>
      <c r="CS135" s="436"/>
      <c r="CT135" s="448"/>
      <c r="CU135" s="434"/>
      <c r="CV135" s="434"/>
      <c r="CW135" s="434"/>
      <c r="CX135" s="434"/>
      <c r="CY135" s="434"/>
      <c r="CZ135" s="434"/>
      <c r="DA135" s="436"/>
    </row>
    <row r="136" spans="45:105" ht="15.75" thickBot="1">
      <c r="AS136" s="462"/>
      <c r="AT136" s="462"/>
      <c r="AU136" s="619"/>
      <c r="AV136" s="619"/>
      <c r="AW136" s="619"/>
      <c r="AX136" s="619"/>
      <c r="AY136" s="619"/>
      <c r="AZ136" s="619"/>
      <c r="BA136" s="619"/>
      <c r="BB136" s="619"/>
      <c r="CN136" s="449"/>
      <c r="CO136" s="438"/>
      <c r="CP136" s="438"/>
      <c r="CQ136" s="438"/>
      <c r="CR136" s="438"/>
      <c r="CS136" s="441"/>
      <c r="CT136" s="449"/>
      <c r="CU136" s="438"/>
      <c r="CV136" s="438"/>
      <c r="CW136" s="438"/>
      <c r="CX136" s="438"/>
      <c r="CY136" s="438"/>
      <c r="CZ136" s="438"/>
      <c r="DA136" s="441"/>
    </row>
    <row r="137" spans="45:105">
      <c r="AS137" s="462"/>
      <c r="AT137" s="462"/>
      <c r="AU137" s="619"/>
      <c r="AV137" s="619"/>
      <c r="AW137" s="619"/>
      <c r="AX137" s="619"/>
      <c r="AY137" s="619"/>
      <c r="AZ137" s="619"/>
      <c r="BA137" s="619"/>
      <c r="BB137" s="619"/>
      <c r="CN137" s="446" t="s">
        <v>456</v>
      </c>
      <c r="CO137" s="435"/>
      <c r="CP137" s="435"/>
      <c r="CQ137" s="435"/>
      <c r="CR137" s="435"/>
      <c r="CS137" s="447"/>
      <c r="CT137" s="446"/>
      <c r="CU137" s="435" t="s">
        <v>519</v>
      </c>
      <c r="CV137" s="435"/>
      <c r="CW137" s="435"/>
      <c r="CX137" s="435"/>
      <c r="CY137" s="435"/>
      <c r="CZ137" s="435"/>
      <c r="DA137" s="447"/>
    </row>
    <row r="138" spans="45:105">
      <c r="AS138" s="462"/>
      <c r="AT138" s="462"/>
      <c r="CN138" s="587" t="s">
        <v>328</v>
      </c>
      <c r="CO138" s="434"/>
      <c r="CP138" s="434"/>
      <c r="CQ138" s="434"/>
      <c r="CR138" s="434"/>
      <c r="CS138" s="436"/>
      <c r="CT138" s="587" t="s">
        <v>328</v>
      </c>
      <c r="CU138" s="434"/>
      <c r="CV138" s="434"/>
      <c r="CW138" s="434"/>
      <c r="CX138" s="434"/>
      <c r="CY138" s="434"/>
      <c r="CZ138" s="434"/>
      <c r="DA138" s="436"/>
    </row>
    <row r="139" spans="45:105">
      <c r="AS139" s="462"/>
      <c r="AT139" s="462"/>
      <c r="AU139" s="462"/>
      <c r="AV139" s="462"/>
      <c r="AW139" s="462"/>
      <c r="AX139" s="462"/>
      <c r="AY139" s="462"/>
      <c r="AZ139" s="462"/>
      <c r="BA139" s="462"/>
      <c r="BB139" s="462"/>
      <c r="CN139" s="448" t="s">
        <v>386</v>
      </c>
      <c r="CO139" s="434"/>
      <c r="CP139" s="434"/>
      <c r="CQ139" s="434"/>
      <c r="CR139" s="434"/>
      <c r="CS139" s="436"/>
      <c r="CT139" s="448"/>
      <c r="CU139" s="434" t="s">
        <v>244</v>
      </c>
      <c r="CV139" s="434" t="s">
        <v>540</v>
      </c>
      <c r="CW139" s="434" t="s">
        <v>598</v>
      </c>
      <c r="CX139" s="434"/>
      <c r="CY139" s="434"/>
      <c r="CZ139" s="434"/>
      <c r="DA139" s="436"/>
    </row>
    <row r="140" spans="45:105">
      <c r="AS140" s="462"/>
      <c r="AT140" s="462"/>
      <c r="AU140" s="619"/>
      <c r="AV140" s="619"/>
      <c r="AW140" s="619"/>
      <c r="AX140" s="619"/>
      <c r="AY140" s="619"/>
      <c r="AZ140" s="619"/>
      <c r="BA140" s="619"/>
      <c r="BB140" s="619"/>
      <c r="CN140" s="448" t="s">
        <v>674</v>
      </c>
      <c r="CO140" s="434"/>
      <c r="CP140" s="434"/>
      <c r="CQ140" s="434"/>
      <c r="CR140" s="434"/>
      <c r="CS140" s="436"/>
      <c r="CT140" s="448"/>
      <c r="CU140" s="434">
        <v>1</v>
      </c>
      <c r="CV140" s="434">
        <v>1.4408000000000001</v>
      </c>
      <c r="CW140" s="434" t="s">
        <v>543</v>
      </c>
      <c r="CX140" s="592">
        <f t="shared" ref="CX140:CX141" si="54">100*(SIN(CV140)*SIN(CV140))</f>
        <v>98.319593336381288</v>
      </c>
      <c r="CY140" s="434" t="str">
        <f t="shared" ref="CY140:CY150" si="55">LOWER(CW140)</f>
        <v>a</v>
      </c>
      <c r="CZ140" s="434"/>
      <c r="DA140" s="436"/>
    </row>
    <row r="141" spans="45:105">
      <c r="AS141" s="462"/>
      <c r="AT141" s="462"/>
      <c r="AU141" s="619"/>
      <c r="AV141" s="619"/>
      <c r="AW141" s="619"/>
      <c r="AX141" s="619"/>
      <c r="AY141" s="619"/>
      <c r="AZ141" s="619"/>
      <c r="BA141" s="619"/>
      <c r="BB141" s="619"/>
      <c r="CN141" s="448" t="s">
        <v>675</v>
      </c>
      <c r="CO141" s="434"/>
      <c r="CP141" s="434"/>
      <c r="CQ141" s="434"/>
      <c r="CR141" s="434"/>
      <c r="CS141" s="436"/>
      <c r="CT141" s="448"/>
      <c r="CU141" s="434">
        <v>2</v>
      </c>
      <c r="CV141" s="434">
        <v>1.2202</v>
      </c>
      <c r="CW141" s="434" t="s">
        <v>599</v>
      </c>
      <c r="CX141" s="592">
        <f t="shared" si="54"/>
        <v>88.203665748250387</v>
      </c>
      <c r="CY141" s="434" t="str">
        <f t="shared" si="55"/>
        <v>ab</v>
      </c>
      <c r="CZ141" s="434"/>
      <c r="DA141" s="436"/>
    </row>
    <row r="142" spans="45:105">
      <c r="AS142" s="462"/>
      <c r="AT142" s="462"/>
      <c r="AU142" s="619"/>
      <c r="AV142" s="619"/>
      <c r="AW142" s="619"/>
      <c r="AX142" s="619"/>
      <c r="AY142" s="619"/>
      <c r="AZ142" s="619"/>
      <c r="BA142" s="619"/>
      <c r="BB142" s="619"/>
      <c r="CN142" s="448" t="s">
        <v>676</v>
      </c>
      <c r="CO142" s="434"/>
      <c r="CP142" s="434"/>
      <c r="CQ142" s="434"/>
      <c r="CR142" s="434"/>
      <c r="CS142" s="436"/>
      <c r="CT142" s="448"/>
      <c r="CU142" s="434">
        <v>3</v>
      </c>
      <c r="CV142" s="434">
        <v>0.55669999999999997</v>
      </c>
      <c r="CW142" s="434" t="s">
        <v>758</v>
      </c>
      <c r="CX142" s="592">
        <f>100*(SIN(CV142)*SIN(CV142))</f>
        <v>27.919321153163796</v>
      </c>
      <c r="CY142" s="434" t="str">
        <f t="shared" si="55"/>
        <v>cd</v>
      </c>
      <c r="CZ142" s="434"/>
      <c r="DA142" s="436"/>
    </row>
    <row r="143" spans="45:105">
      <c r="AS143" s="462"/>
      <c r="AT143" s="462"/>
      <c r="AU143" s="619"/>
      <c r="AV143" s="619"/>
      <c r="AW143" s="619"/>
      <c r="AX143" s="619"/>
      <c r="AY143" s="619"/>
      <c r="AZ143" s="619"/>
      <c r="BA143" s="619"/>
      <c r="BB143" s="619"/>
      <c r="CN143" s="448" t="s">
        <v>677</v>
      </c>
      <c r="CO143" s="434"/>
      <c r="CP143" s="434"/>
      <c r="CQ143" s="434"/>
      <c r="CR143" s="434"/>
      <c r="CS143" s="436"/>
      <c r="CT143" s="448"/>
      <c r="CU143" s="434">
        <v>4</v>
      </c>
      <c r="CV143" s="434">
        <v>0.1847</v>
      </c>
      <c r="CW143" s="434" t="s">
        <v>760</v>
      </c>
      <c r="CX143" s="592">
        <f t="shared" ref="CX143:CX150" si="56">100*(SIN(CV143)*SIN(CV143))</f>
        <v>3.3727926483360959</v>
      </c>
      <c r="CY143" s="434" t="str">
        <f t="shared" si="55"/>
        <v>de</v>
      </c>
      <c r="CZ143" s="434"/>
      <c r="DA143" s="436"/>
    </row>
    <row r="144" spans="45:105">
      <c r="AS144" s="462"/>
      <c r="AT144" s="462"/>
      <c r="AU144" s="619"/>
      <c r="AV144" s="619"/>
      <c r="AW144" s="619"/>
      <c r="AX144" s="619"/>
      <c r="AY144" s="619"/>
      <c r="AZ144" s="619"/>
      <c r="BA144" s="619"/>
      <c r="BB144" s="619"/>
      <c r="CN144" s="448"/>
      <c r="CO144" s="434"/>
      <c r="CP144" s="434"/>
      <c r="CQ144" s="434"/>
      <c r="CR144" s="434"/>
      <c r="CS144" s="436"/>
      <c r="CT144" s="448"/>
      <c r="CU144" s="434">
        <v>5</v>
      </c>
      <c r="CV144" s="434">
        <v>0.3221</v>
      </c>
      <c r="CW144" s="434" t="s">
        <v>760</v>
      </c>
      <c r="CX144" s="592">
        <f t="shared" si="56"/>
        <v>10.020976503472586</v>
      </c>
      <c r="CY144" s="434" t="str">
        <f t="shared" si="55"/>
        <v>de</v>
      </c>
      <c r="CZ144" s="434"/>
      <c r="DA144" s="436"/>
    </row>
    <row r="145" spans="45:105">
      <c r="AS145" s="462"/>
      <c r="AT145" s="462"/>
      <c r="AU145" s="619"/>
      <c r="AV145" s="619"/>
      <c r="AW145" s="619"/>
      <c r="AX145" s="619"/>
      <c r="AY145" s="619"/>
      <c r="AZ145" s="619"/>
      <c r="BA145" s="619"/>
      <c r="BB145" s="619"/>
      <c r="CN145" s="448" t="s">
        <v>678</v>
      </c>
      <c r="CO145" s="434"/>
      <c r="CP145" s="434"/>
      <c r="CQ145" s="434"/>
      <c r="CR145" s="434"/>
      <c r="CS145" s="436"/>
      <c r="CT145" s="448"/>
      <c r="CU145" s="434">
        <v>6</v>
      </c>
      <c r="CV145" s="434">
        <v>0.9365</v>
      </c>
      <c r="CW145" s="434" t="s">
        <v>547</v>
      </c>
      <c r="CX145" s="592">
        <f t="shared" si="56"/>
        <v>64.881236841582805</v>
      </c>
      <c r="CY145" s="434" t="str">
        <f t="shared" si="55"/>
        <v>bc</v>
      </c>
      <c r="CZ145" s="434"/>
      <c r="DA145" s="436"/>
    </row>
    <row r="146" spans="45:105">
      <c r="AS146" s="462"/>
      <c r="AT146" s="462"/>
      <c r="AU146" s="619"/>
      <c r="AV146" s="619"/>
      <c r="AW146" s="619"/>
      <c r="AX146" s="619"/>
      <c r="AY146" s="619"/>
      <c r="AZ146" s="619"/>
      <c r="BA146" s="619"/>
      <c r="BB146" s="619"/>
      <c r="CN146" s="448"/>
      <c r="CO146" s="434"/>
      <c r="CP146" s="434"/>
      <c r="CQ146" s="434"/>
      <c r="CR146" s="434"/>
      <c r="CS146" s="436"/>
      <c r="CT146" s="448"/>
      <c r="CU146" s="434">
        <v>7</v>
      </c>
      <c r="CV146" s="434">
        <v>1.0908</v>
      </c>
      <c r="CW146" s="434" t="s">
        <v>599</v>
      </c>
      <c r="CX146" s="592">
        <f t="shared" si="56"/>
        <v>78.67630020871394</v>
      </c>
      <c r="CY146" s="434" t="str">
        <f t="shared" si="55"/>
        <v>ab</v>
      </c>
      <c r="CZ146" s="434"/>
      <c r="DA146" s="436"/>
    </row>
    <row r="147" spans="45:105">
      <c r="AS147" s="462"/>
      <c r="AT147" s="462"/>
      <c r="AU147" s="619"/>
      <c r="AV147" s="619"/>
      <c r="AW147" s="619"/>
      <c r="AX147" s="619"/>
      <c r="AY147" s="619"/>
      <c r="AZ147" s="619"/>
      <c r="BA147" s="619"/>
      <c r="BB147" s="619"/>
      <c r="CN147" s="448" t="s">
        <v>369</v>
      </c>
      <c r="CO147" s="434"/>
      <c r="CP147" s="434"/>
      <c r="CQ147" s="434"/>
      <c r="CR147" s="434"/>
      <c r="CS147" s="436"/>
      <c r="CT147" s="448"/>
      <c r="CU147" s="434">
        <v>8</v>
      </c>
      <c r="CV147" s="434">
        <v>0.30680000000000002</v>
      </c>
      <c r="CW147" s="434" t="s">
        <v>760</v>
      </c>
      <c r="CX147" s="592">
        <f t="shared" si="56"/>
        <v>9.1209805934843562</v>
      </c>
      <c r="CY147" s="434" t="str">
        <f t="shared" si="55"/>
        <v>de</v>
      </c>
      <c r="CZ147" s="434"/>
      <c r="DA147" s="436"/>
    </row>
    <row r="148" spans="45:105">
      <c r="AS148" s="462"/>
      <c r="AT148" s="462"/>
      <c r="AU148" s="619"/>
      <c r="AV148" s="619"/>
      <c r="AW148" s="619"/>
      <c r="AX148" s="619"/>
      <c r="AY148" s="619"/>
      <c r="AZ148" s="619"/>
      <c r="BA148" s="619"/>
      <c r="BB148" s="619"/>
      <c r="CN148" s="448" t="s">
        <v>370</v>
      </c>
      <c r="CO148" s="434"/>
      <c r="CP148" s="434"/>
      <c r="CQ148" s="434"/>
      <c r="CR148" s="434"/>
      <c r="CS148" s="436"/>
      <c r="CT148" s="448"/>
      <c r="CU148" s="434">
        <v>9</v>
      </c>
      <c r="CV148" s="434">
        <v>0</v>
      </c>
      <c r="CW148" s="434" t="s">
        <v>56</v>
      </c>
      <c r="CX148" s="592">
        <f t="shared" si="56"/>
        <v>0</v>
      </c>
      <c r="CY148" s="434" t="str">
        <f t="shared" si="55"/>
        <v>e</v>
      </c>
      <c r="CZ148" s="434"/>
      <c r="DA148" s="436"/>
    </row>
    <row r="149" spans="45:105">
      <c r="AS149" s="462"/>
      <c r="AT149" s="462"/>
      <c r="AU149" s="619"/>
      <c r="AV149" s="619"/>
      <c r="AW149" s="619"/>
      <c r="AX149" s="619"/>
      <c r="AY149" s="619"/>
      <c r="AZ149" s="619"/>
      <c r="BA149" s="619"/>
      <c r="BB149" s="619"/>
      <c r="CN149" s="448" t="s">
        <v>679</v>
      </c>
      <c r="CO149" s="434"/>
      <c r="CP149" s="434"/>
      <c r="CQ149" s="434"/>
      <c r="CR149" s="434"/>
      <c r="CS149" s="436"/>
      <c r="CT149" s="448"/>
      <c r="CU149" s="434">
        <v>10</v>
      </c>
      <c r="CV149" s="434">
        <v>0.32979999999999998</v>
      </c>
      <c r="CW149" s="434" t="s">
        <v>760</v>
      </c>
      <c r="CX149" s="592">
        <f t="shared" si="56"/>
        <v>10.488129248388155</v>
      </c>
      <c r="CY149" s="434" t="str">
        <f t="shared" si="55"/>
        <v>de</v>
      </c>
      <c r="CZ149" s="434"/>
      <c r="DA149" s="436"/>
    </row>
    <row r="150" spans="45:105">
      <c r="AS150" s="462"/>
      <c r="AT150" s="462"/>
      <c r="AU150" s="619"/>
      <c r="AV150" s="619"/>
      <c r="AW150" s="619"/>
      <c r="AX150" s="619"/>
      <c r="AY150" s="619"/>
      <c r="AZ150" s="619"/>
      <c r="BA150" s="619"/>
      <c r="BB150" s="619"/>
      <c r="CN150" s="448" t="s">
        <v>680</v>
      </c>
      <c r="CO150" s="434"/>
      <c r="CP150" s="434"/>
      <c r="CQ150" s="434"/>
      <c r="CR150" s="434"/>
      <c r="CS150" s="436"/>
      <c r="CT150" s="448"/>
      <c r="CU150" s="434">
        <v>11</v>
      </c>
      <c r="CV150" s="434">
        <v>0</v>
      </c>
      <c r="CW150" s="434" t="s">
        <v>56</v>
      </c>
      <c r="CX150" s="592">
        <f t="shared" si="56"/>
        <v>0</v>
      </c>
      <c r="CY150" s="434" t="str">
        <f t="shared" si="55"/>
        <v>e</v>
      </c>
      <c r="CZ150" s="434"/>
      <c r="DA150" s="436"/>
    </row>
    <row r="151" spans="45:105">
      <c r="AS151" s="462"/>
      <c r="AT151" s="462"/>
      <c r="AU151" s="619"/>
      <c r="AV151" s="619"/>
      <c r="AW151" s="619"/>
      <c r="AX151" s="619"/>
      <c r="AY151" s="619"/>
      <c r="AZ151" s="619"/>
      <c r="BA151" s="619"/>
      <c r="BB151" s="619"/>
      <c r="CN151" s="448"/>
      <c r="CO151" s="434"/>
      <c r="CP151" s="434"/>
      <c r="CQ151" s="434"/>
      <c r="CR151" s="434"/>
      <c r="CS151" s="436"/>
      <c r="CT151" s="448"/>
      <c r="CU151" s="434"/>
      <c r="CV151" s="434"/>
      <c r="CW151" s="594" t="s">
        <v>548</v>
      </c>
      <c r="CX151" s="542" t="s">
        <v>536</v>
      </c>
      <c r="CY151" s="434"/>
      <c r="CZ151" s="434"/>
      <c r="DA151" s="436"/>
    </row>
    <row r="152" spans="45:105">
      <c r="AS152" s="462"/>
      <c r="AT152" s="462"/>
      <c r="AU152" s="619"/>
      <c r="AV152" s="619"/>
      <c r="AW152" s="619"/>
      <c r="AX152" s="619"/>
      <c r="AY152" s="619"/>
      <c r="AZ152" s="619"/>
      <c r="BA152" s="619"/>
      <c r="BB152" s="619"/>
      <c r="CN152" s="448" t="s">
        <v>681</v>
      </c>
      <c r="CO152" s="434"/>
      <c r="CP152" s="434"/>
      <c r="CQ152" s="434"/>
      <c r="CR152" s="434"/>
      <c r="CS152" s="436"/>
      <c r="CT152" s="448"/>
      <c r="CW152" s="594" t="s">
        <v>549</v>
      </c>
      <c r="CX152" s="593" t="s">
        <v>550</v>
      </c>
      <c r="CY152" s="434"/>
      <c r="CZ152" s="434"/>
      <c r="DA152" s="436"/>
    </row>
    <row r="153" spans="45:105">
      <c r="AS153" s="462"/>
      <c r="AT153" s="462"/>
      <c r="AU153" s="619"/>
      <c r="AV153" s="619"/>
      <c r="AW153" s="619"/>
      <c r="AX153" s="619"/>
      <c r="AY153" s="619"/>
      <c r="AZ153" s="619"/>
      <c r="BA153" s="619"/>
      <c r="BB153" s="619"/>
      <c r="CN153" s="448"/>
      <c r="CO153" s="434"/>
      <c r="CP153" s="434"/>
      <c r="CQ153" s="434"/>
      <c r="CR153" s="434"/>
      <c r="CS153" s="436"/>
      <c r="CT153" s="448"/>
      <c r="CX153" s="434"/>
      <c r="CY153" s="434"/>
      <c r="CZ153" s="434"/>
      <c r="DA153" s="436"/>
    </row>
    <row r="154" spans="45:105">
      <c r="AS154" s="462"/>
      <c r="AT154" s="462"/>
      <c r="AU154" s="619"/>
      <c r="AV154" s="619"/>
      <c r="AW154" s="619"/>
      <c r="AX154" s="619"/>
      <c r="AY154" s="619"/>
      <c r="AZ154" s="619"/>
      <c r="BA154" s="619"/>
      <c r="BB154" s="619"/>
      <c r="CN154" s="448" t="s">
        <v>465</v>
      </c>
      <c r="CO154" s="434"/>
      <c r="CP154" s="434"/>
      <c r="CQ154" s="434"/>
      <c r="CR154" s="434"/>
      <c r="CS154" s="436"/>
      <c r="CT154" s="448"/>
      <c r="CX154" s="434"/>
      <c r="CY154" s="434"/>
      <c r="CZ154" s="434"/>
      <c r="DA154" s="436"/>
    </row>
    <row r="155" spans="45:105">
      <c r="AS155" s="462"/>
      <c r="AT155" s="462"/>
      <c r="AU155" s="619"/>
      <c r="AV155" s="619"/>
      <c r="AW155" s="619"/>
      <c r="AX155" s="619"/>
      <c r="AY155" s="619"/>
      <c r="AZ155" s="619"/>
      <c r="BA155" s="619"/>
      <c r="BB155" s="619"/>
      <c r="CN155" s="448"/>
      <c r="CO155" s="434"/>
      <c r="CP155" s="434"/>
      <c r="CQ155" s="434"/>
      <c r="CR155" s="434"/>
      <c r="CS155" s="436"/>
      <c r="CT155" s="448"/>
      <c r="CX155" s="434"/>
      <c r="CY155" s="434"/>
      <c r="CZ155" s="434"/>
      <c r="DA155" s="436"/>
    </row>
    <row r="156" spans="45:105">
      <c r="AS156" s="462"/>
      <c r="AT156" s="462"/>
      <c r="AU156" s="619"/>
      <c r="AV156" s="619"/>
      <c r="AW156" s="619"/>
      <c r="AX156" s="619"/>
      <c r="AY156" s="619"/>
      <c r="AZ156" s="619"/>
      <c r="BA156" s="619"/>
      <c r="BB156" s="619"/>
      <c r="CN156" s="448" t="s">
        <v>584</v>
      </c>
      <c r="CO156" s="434"/>
      <c r="CP156" s="434"/>
      <c r="CQ156" s="434"/>
      <c r="CR156" s="434"/>
      <c r="CS156" s="436"/>
      <c r="CT156" s="448"/>
      <c r="CX156" s="434"/>
      <c r="CY156" s="434"/>
      <c r="CZ156" s="434"/>
      <c r="DA156" s="436"/>
    </row>
    <row r="157" spans="45:105">
      <c r="AS157" s="462"/>
      <c r="AT157" s="462"/>
      <c r="AU157" s="619"/>
      <c r="AV157" s="619"/>
      <c r="AW157" s="619"/>
      <c r="AX157" s="619"/>
      <c r="AY157" s="619"/>
      <c r="AZ157" s="619"/>
      <c r="BA157" s="619"/>
      <c r="BB157" s="619"/>
      <c r="CN157" s="448" t="s">
        <v>682</v>
      </c>
      <c r="CO157" s="434"/>
      <c r="CP157" s="434"/>
      <c r="CQ157" s="434"/>
      <c r="CR157" s="434"/>
      <c r="CS157" s="436"/>
      <c r="CT157" s="448"/>
      <c r="CU157" s="434" t="s">
        <v>748</v>
      </c>
      <c r="CV157" s="434"/>
      <c r="CW157" s="434"/>
      <c r="CX157" s="434"/>
      <c r="CY157" s="434"/>
      <c r="CZ157" s="434"/>
      <c r="DA157" s="436"/>
    </row>
    <row r="158" spans="45:105">
      <c r="AS158" s="462"/>
      <c r="AT158" s="462"/>
      <c r="AU158" s="619"/>
      <c r="AV158" s="619"/>
      <c r="AW158" s="619"/>
      <c r="AX158" s="619"/>
      <c r="AY158" s="619"/>
      <c r="AZ158" s="619"/>
      <c r="BA158" s="619"/>
      <c r="BB158" s="619"/>
      <c r="CN158" s="448" t="s">
        <v>683</v>
      </c>
      <c r="CO158" s="434"/>
      <c r="CP158" s="434"/>
      <c r="CQ158" s="434"/>
      <c r="CR158" s="434"/>
      <c r="CS158" s="436"/>
      <c r="CT158" s="448"/>
      <c r="CU158" s="434" t="s">
        <v>749</v>
      </c>
      <c r="CV158" s="434"/>
      <c r="CW158" s="434"/>
      <c r="CX158" s="434"/>
      <c r="CY158" s="434"/>
      <c r="CZ158" s="434"/>
      <c r="DA158" s="436"/>
    </row>
    <row r="159" spans="45:105">
      <c r="AS159" s="462"/>
      <c r="AT159" s="462"/>
      <c r="AU159" s="619"/>
      <c r="AV159" s="619"/>
      <c r="AW159" s="619"/>
      <c r="AX159" s="619"/>
      <c r="AY159" s="619"/>
      <c r="AZ159" s="619"/>
      <c r="BA159" s="619"/>
      <c r="BB159" s="619"/>
      <c r="CN159" s="448" t="s">
        <v>684</v>
      </c>
      <c r="CO159" s="434"/>
      <c r="CP159" s="434"/>
      <c r="CQ159" s="434"/>
      <c r="CR159" s="434"/>
      <c r="CS159" s="436"/>
      <c r="CT159" s="448"/>
      <c r="CU159" s="434" t="s">
        <v>740</v>
      </c>
      <c r="CV159" s="434"/>
      <c r="CW159" s="434"/>
      <c r="CX159" s="434"/>
      <c r="CY159" s="434"/>
      <c r="CZ159" s="434"/>
      <c r="DA159" s="436"/>
    </row>
    <row r="160" spans="45:105">
      <c r="AS160" s="462"/>
      <c r="AT160" s="462"/>
      <c r="AU160" s="619"/>
      <c r="AV160" s="619"/>
      <c r="AW160" s="619"/>
      <c r="AX160" s="619"/>
      <c r="AY160" s="619"/>
      <c r="AZ160" s="619"/>
      <c r="BA160" s="619"/>
      <c r="BB160" s="619"/>
      <c r="CN160" s="448" t="s">
        <v>685</v>
      </c>
      <c r="CO160" s="434"/>
      <c r="CP160" s="434"/>
      <c r="CQ160" s="434"/>
      <c r="CR160" s="434"/>
      <c r="CS160" s="436"/>
      <c r="CT160" s="448"/>
      <c r="CU160" s="434" t="s">
        <v>750</v>
      </c>
      <c r="CV160" s="434"/>
      <c r="CW160" s="434"/>
      <c r="CX160" s="434"/>
      <c r="CY160" s="434"/>
      <c r="CZ160" s="434"/>
      <c r="DA160" s="436"/>
    </row>
    <row r="161" spans="45:105">
      <c r="AS161" s="462"/>
      <c r="AT161" s="462"/>
      <c r="AU161" s="619"/>
      <c r="AV161" s="619"/>
      <c r="AW161" s="619"/>
      <c r="AX161" s="619"/>
      <c r="AY161" s="619"/>
      <c r="AZ161" s="619"/>
      <c r="BA161" s="619"/>
      <c r="BB161" s="619"/>
      <c r="CN161" s="448" t="s">
        <v>686</v>
      </c>
      <c r="CO161" s="434"/>
      <c r="CP161" s="434"/>
      <c r="CQ161" s="434"/>
      <c r="CR161" s="434"/>
      <c r="CS161" s="436"/>
      <c r="CT161" s="448"/>
      <c r="CU161" s="434" t="s">
        <v>444</v>
      </c>
      <c r="CV161" s="434"/>
      <c r="CW161" s="434"/>
      <c r="CX161" s="434"/>
      <c r="CY161" s="434"/>
      <c r="CZ161" s="434"/>
      <c r="DA161" s="436"/>
    </row>
    <row r="162" spans="45:105">
      <c r="AS162" s="462"/>
      <c r="AT162" s="462"/>
      <c r="AU162" s="619"/>
      <c r="AV162" s="619"/>
      <c r="AW162" s="619"/>
      <c r="AX162" s="619"/>
      <c r="AY162" s="619"/>
      <c r="AZ162" s="619"/>
      <c r="BA162" s="619"/>
      <c r="BB162" s="619"/>
      <c r="CN162" s="448" t="s">
        <v>687</v>
      </c>
      <c r="CO162" s="434"/>
      <c r="CP162" s="434"/>
      <c r="CQ162" s="434"/>
      <c r="CR162" s="434"/>
      <c r="CS162" s="436"/>
      <c r="CT162" s="448"/>
      <c r="CU162" s="434"/>
      <c r="CV162" s="434"/>
      <c r="CW162" s="434"/>
      <c r="CX162" s="434"/>
      <c r="CY162" s="434"/>
      <c r="CZ162" s="434"/>
      <c r="DA162" s="436"/>
    </row>
    <row r="163" spans="45:105">
      <c r="AS163" s="462"/>
      <c r="AT163" s="462"/>
      <c r="AU163" s="619"/>
      <c r="AV163" s="619"/>
      <c r="AW163" s="619"/>
      <c r="AX163" s="619"/>
      <c r="AY163" s="619"/>
      <c r="AZ163" s="619"/>
      <c r="BA163" s="619"/>
      <c r="BB163" s="619"/>
      <c r="CN163" s="448" t="s">
        <v>622</v>
      </c>
      <c r="CO163" s="434"/>
      <c r="CP163" s="434"/>
      <c r="CQ163" s="434"/>
      <c r="CR163" s="434"/>
      <c r="CS163" s="436"/>
      <c r="CT163" s="448"/>
      <c r="CU163" s="434"/>
      <c r="CV163" s="434"/>
      <c r="CW163" s="434"/>
      <c r="CX163" s="434"/>
      <c r="CY163" s="434"/>
      <c r="CZ163" s="434"/>
      <c r="DA163" s="436"/>
    </row>
    <row r="164" spans="45:105">
      <c r="AS164" s="462"/>
      <c r="AT164" s="462"/>
      <c r="AU164" s="619"/>
      <c r="AV164" s="619"/>
      <c r="AW164" s="619"/>
      <c r="AX164" s="619"/>
      <c r="AY164" s="619"/>
      <c r="AZ164" s="619"/>
      <c r="BA164" s="619"/>
      <c r="BB164" s="619"/>
      <c r="CN164" s="448" t="s">
        <v>688</v>
      </c>
      <c r="CO164" s="434"/>
      <c r="CP164" s="434"/>
      <c r="CQ164" s="434"/>
      <c r="CR164" s="434"/>
      <c r="CS164" s="436"/>
      <c r="CT164" s="448"/>
      <c r="CU164" s="434"/>
      <c r="CV164" s="434"/>
      <c r="CW164" s="434"/>
      <c r="CX164" s="434"/>
      <c r="CY164" s="434"/>
      <c r="CZ164" s="434"/>
      <c r="DA164" s="436"/>
    </row>
    <row r="165" spans="45:105">
      <c r="AS165" s="462"/>
      <c r="AT165" s="462"/>
      <c r="AU165" s="619"/>
      <c r="AV165" s="619"/>
      <c r="AW165" s="619"/>
      <c r="AX165" s="619"/>
      <c r="AY165" s="619"/>
      <c r="AZ165" s="619"/>
      <c r="BA165" s="619"/>
      <c r="BB165" s="619"/>
      <c r="CN165" s="448" t="s">
        <v>689</v>
      </c>
      <c r="CO165" s="434"/>
      <c r="CP165" s="434"/>
      <c r="CQ165" s="434"/>
      <c r="CR165" s="434"/>
      <c r="CS165" s="436"/>
      <c r="CT165" s="448"/>
      <c r="CU165" s="434"/>
      <c r="CV165" s="434"/>
      <c r="CW165" s="434"/>
      <c r="CX165" s="434"/>
      <c r="CY165" s="434"/>
      <c r="CZ165" s="434"/>
      <c r="DA165" s="436"/>
    </row>
    <row r="166" spans="45:105" ht="15.75" thickBot="1">
      <c r="AS166" s="462"/>
      <c r="AT166" s="462"/>
      <c r="AU166" s="619"/>
      <c r="AV166" s="619"/>
      <c r="AW166" s="619"/>
      <c r="AX166" s="619"/>
      <c r="AY166" s="619"/>
      <c r="AZ166" s="619"/>
      <c r="BA166" s="619"/>
      <c r="BB166" s="619"/>
      <c r="CN166" s="449"/>
      <c r="CO166" s="438"/>
      <c r="CP166" s="438"/>
      <c r="CQ166" s="438"/>
      <c r="CR166" s="438"/>
      <c r="CS166" s="441"/>
      <c r="CT166" s="449"/>
      <c r="CU166" s="438"/>
      <c r="CV166" s="438"/>
      <c r="CW166" s="438"/>
      <c r="CX166" s="438"/>
      <c r="CY166" s="438"/>
      <c r="CZ166" s="438"/>
      <c r="DA166" s="441"/>
    </row>
    <row r="167" spans="45:105">
      <c r="AS167" s="462"/>
      <c r="AT167" s="462"/>
      <c r="AU167" s="619"/>
      <c r="AV167" s="619"/>
      <c r="AW167" s="619"/>
      <c r="AX167" s="619"/>
      <c r="AY167" s="619"/>
      <c r="AZ167" s="619"/>
      <c r="BA167" s="619"/>
      <c r="BB167" s="619"/>
      <c r="CN167" s="446" t="s">
        <v>690</v>
      </c>
      <c r="CO167" s="435"/>
      <c r="CP167" s="435"/>
      <c r="CQ167" s="435"/>
      <c r="CR167" s="435"/>
      <c r="CS167" s="447"/>
      <c r="CT167" s="446"/>
      <c r="CU167" s="435" t="s">
        <v>751</v>
      </c>
      <c r="CV167" s="435"/>
      <c r="CW167" s="435"/>
      <c r="CX167" s="435"/>
      <c r="CY167" s="435"/>
      <c r="CZ167" s="435"/>
      <c r="DA167" s="447"/>
    </row>
    <row r="168" spans="45:105">
      <c r="AS168" s="462"/>
      <c r="AT168" s="462"/>
      <c r="AU168" s="619"/>
      <c r="AV168" s="619"/>
      <c r="AW168" s="619"/>
      <c r="AX168" s="619"/>
      <c r="AY168" s="619"/>
      <c r="AZ168" s="619"/>
      <c r="BA168" s="619"/>
      <c r="BB168" s="619"/>
      <c r="CN168" s="587" t="s">
        <v>333</v>
      </c>
      <c r="CO168" s="434"/>
      <c r="CP168" s="434"/>
      <c r="CQ168" s="434"/>
      <c r="CR168" s="434"/>
      <c r="CS168" s="436"/>
      <c r="CT168" s="587" t="s">
        <v>333</v>
      </c>
      <c r="CU168" s="434"/>
      <c r="CV168" s="434"/>
      <c r="CW168" s="434"/>
      <c r="CX168" s="434"/>
      <c r="CY168" s="434"/>
      <c r="CZ168" s="434"/>
      <c r="DA168" s="436"/>
    </row>
    <row r="169" spans="45:105">
      <c r="AS169" s="462"/>
      <c r="AT169" s="462"/>
      <c r="AU169" s="619"/>
      <c r="AV169" s="619"/>
      <c r="AW169" s="619"/>
      <c r="AX169" s="619"/>
      <c r="AY169" s="619"/>
      <c r="AZ169" s="619"/>
      <c r="BA169" s="619"/>
      <c r="BB169" s="619"/>
      <c r="CN169" s="448" t="s">
        <v>626</v>
      </c>
      <c r="CO169" s="434"/>
      <c r="CP169" s="434"/>
      <c r="CQ169" s="434"/>
      <c r="CR169" s="434"/>
      <c r="CS169" s="436"/>
      <c r="CT169" s="448"/>
      <c r="CU169" s="434" t="s">
        <v>244</v>
      </c>
      <c r="CV169" s="434" t="s">
        <v>540</v>
      </c>
      <c r="CW169" s="434" t="s">
        <v>598</v>
      </c>
      <c r="CX169" s="434"/>
      <c r="CY169" s="434"/>
      <c r="CZ169" s="434"/>
      <c r="DA169" s="436"/>
    </row>
    <row r="170" spans="45:105">
      <c r="AS170" s="462"/>
      <c r="AT170" s="462"/>
      <c r="AU170" s="619"/>
      <c r="AV170" s="619"/>
      <c r="AW170" s="619"/>
      <c r="AX170" s="619"/>
      <c r="AY170" s="619"/>
      <c r="AZ170" s="619"/>
      <c r="BA170" s="619"/>
      <c r="BB170" s="619"/>
      <c r="CN170" s="448" t="s">
        <v>691</v>
      </c>
      <c r="CO170" s="434"/>
      <c r="CP170" s="434"/>
      <c r="CQ170" s="434"/>
      <c r="CR170" s="434"/>
      <c r="CS170" s="436"/>
      <c r="CT170" s="448"/>
      <c r="CU170" s="434">
        <v>1</v>
      </c>
      <c r="CV170" s="434">
        <v>100</v>
      </c>
      <c r="CW170" s="434" t="s">
        <v>543</v>
      </c>
      <c r="CX170" s="590">
        <f>CV170</f>
        <v>100</v>
      </c>
      <c r="CY170" s="434" t="str">
        <f>LOWER(CW170)</f>
        <v>a</v>
      </c>
      <c r="CZ170" s="434"/>
      <c r="DA170" s="436"/>
    </row>
    <row r="171" spans="45:105">
      <c r="AS171" s="462"/>
      <c r="AT171" s="462"/>
      <c r="AU171" s="619"/>
      <c r="AV171" s="619"/>
      <c r="AW171" s="619"/>
      <c r="AX171" s="619"/>
      <c r="AY171" s="619"/>
      <c r="AZ171" s="619"/>
      <c r="BA171" s="619"/>
      <c r="BB171" s="619"/>
      <c r="CN171" s="448" t="s">
        <v>692</v>
      </c>
      <c r="CO171" s="434"/>
      <c r="CP171" s="434"/>
      <c r="CQ171" s="434"/>
      <c r="CR171" s="434"/>
      <c r="CS171" s="436"/>
      <c r="CT171" s="448"/>
      <c r="CU171" s="434">
        <v>2</v>
      </c>
      <c r="CV171" s="434">
        <v>100</v>
      </c>
      <c r="CW171" s="434" t="s">
        <v>543</v>
      </c>
      <c r="CX171" s="590">
        <f t="shared" ref="CX171:CX180" si="57">CV171</f>
        <v>100</v>
      </c>
      <c r="CY171" s="434" t="str">
        <f t="shared" ref="CY171:CY180" si="58">LOWER(CW171)</f>
        <v>a</v>
      </c>
      <c r="CZ171" s="434"/>
      <c r="DA171" s="436"/>
    </row>
    <row r="172" spans="45:105">
      <c r="AS172" s="462"/>
      <c r="AT172" s="462"/>
      <c r="AU172" s="619"/>
      <c r="AV172" s="619"/>
      <c r="AW172" s="619"/>
      <c r="AX172" s="619"/>
      <c r="AY172" s="619"/>
      <c r="AZ172" s="619"/>
      <c r="BA172" s="619"/>
      <c r="BB172" s="619"/>
      <c r="CN172" s="448" t="s">
        <v>693</v>
      </c>
      <c r="CO172" s="434"/>
      <c r="CP172" s="434"/>
      <c r="CQ172" s="434"/>
      <c r="CR172" s="434"/>
      <c r="CS172" s="436"/>
      <c r="CT172" s="448"/>
      <c r="CU172" s="434">
        <v>3</v>
      </c>
      <c r="CV172" s="434">
        <v>70.367000000000004</v>
      </c>
      <c r="CW172" s="434" t="s">
        <v>599</v>
      </c>
      <c r="CX172" s="590">
        <f t="shared" si="57"/>
        <v>70.367000000000004</v>
      </c>
      <c r="CY172" s="434" t="str">
        <f t="shared" si="58"/>
        <v>ab</v>
      </c>
      <c r="CZ172" s="434"/>
      <c r="DA172" s="436"/>
    </row>
    <row r="173" spans="45:105">
      <c r="AS173" s="462"/>
      <c r="AT173" s="462"/>
      <c r="AU173" s="619"/>
      <c r="AV173" s="619"/>
      <c r="AW173" s="619"/>
      <c r="AX173" s="619"/>
      <c r="AY173" s="619"/>
      <c r="AZ173" s="619"/>
      <c r="BA173" s="619"/>
      <c r="BB173" s="619"/>
      <c r="CN173" s="448" t="s">
        <v>694</v>
      </c>
      <c r="CO173" s="434"/>
      <c r="CP173" s="434"/>
      <c r="CQ173" s="434"/>
      <c r="CR173" s="434"/>
      <c r="CS173" s="436"/>
      <c r="CT173" s="448"/>
      <c r="CU173" s="434">
        <v>4</v>
      </c>
      <c r="CV173" s="434">
        <v>22.2</v>
      </c>
      <c r="CW173" s="434" t="s">
        <v>758</v>
      </c>
      <c r="CX173" s="590">
        <f t="shared" si="57"/>
        <v>22.2</v>
      </c>
      <c r="CY173" s="434" t="str">
        <f t="shared" si="58"/>
        <v>cd</v>
      </c>
      <c r="CZ173" s="434"/>
      <c r="DA173" s="436"/>
    </row>
    <row r="174" spans="45:105">
      <c r="AS174" s="462"/>
      <c r="AT174" s="462"/>
      <c r="AU174" s="619"/>
      <c r="AV174" s="619"/>
      <c r="AW174" s="619"/>
      <c r="AX174" s="619"/>
      <c r="AY174" s="619"/>
      <c r="AZ174" s="619"/>
      <c r="BA174" s="619"/>
      <c r="BB174" s="619"/>
      <c r="CN174" s="448"/>
      <c r="CO174" s="434"/>
      <c r="CP174" s="434"/>
      <c r="CQ174" s="434"/>
      <c r="CR174" s="434"/>
      <c r="CS174" s="436"/>
      <c r="CT174" s="448"/>
      <c r="CU174" s="434">
        <v>5</v>
      </c>
      <c r="CV174" s="434">
        <v>40.732999999999997</v>
      </c>
      <c r="CW174" s="434" t="s">
        <v>547</v>
      </c>
      <c r="CX174" s="590">
        <f t="shared" si="57"/>
        <v>40.732999999999997</v>
      </c>
      <c r="CY174" s="434" t="str">
        <f t="shared" si="58"/>
        <v>bc</v>
      </c>
      <c r="CZ174" s="434"/>
      <c r="DA174" s="436"/>
    </row>
    <row r="175" spans="45:105">
      <c r="AS175" s="462"/>
      <c r="AT175" s="462"/>
      <c r="AU175" s="619"/>
      <c r="AV175" s="619"/>
      <c r="AW175" s="619"/>
      <c r="AX175" s="619"/>
      <c r="AY175" s="619"/>
      <c r="AZ175" s="619"/>
      <c r="BA175" s="619"/>
      <c r="BB175" s="619"/>
      <c r="CN175" s="448" t="s">
        <v>695</v>
      </c>
      <c r="CO175" s="434"/>
      <c r="CP175" s="434"/>
      <c r="CQ175" s="434"/>
      <c r="CR175" s="434"/>
      <c r="CS175" s="436"/>
      <c r="CT175" s="448"/>
      <c r="CU175" s="434">
        <v>6</v>
      </c>
      <c r="CV175" s="434">
        <v>100</v>
      </c>
      <c r="CW175" s="434" t="s">
        <v>543</v>
      </c>
      <c r="CX175" s="590">
        <f t="shared" si="57"/>
        <v>100</v>
      </c>
      <c r="CY175" s="434" t="str">
        <f t="shared" si="58"/>
        <v>a</v>
      </c>
      <c r="CZ175" s="434"/>
      <c r="DA175" s="436"/>
    </row>
    <row r="176" spans="45:105">
      <c r="AS176" s="462"/>
      <c r="AT176" s="462"/>
      <c r="AU176" s="619"/>
      <c r="AV176" s="619"/>
      <c r="AW176" s="619"/>
      <c r="AX176" s="619"/>
      <c r="AY176" s="619"/>
      <c r="AZ176" s="619"/>
      <c r="BA176" s="619"/>
      <c r="BB176" s="619"/>
      <c r="CN176" s="448"/>
      <c r="CO176" s="434"/>
      <c r="CP176" s="434"/>
      <c r="CQ176" s="434"/>
      <c r="CR176" s="434"/>
      <c r="CS176" s="436"/>
      <c r="CT176" s="448"/>
      <c r="CU176" s="434">
        <v>7</v>
      </c>
      <c r="CV176" s="434">
        <v>100</v>
      </c>
      <c r="CW176" s="434" t="s">
        <v>543</v>
      </c>
      <c r="CX176" s="590">
        <f t="shared" si="57"/>
        <v>100</v>
      </c>
      <c r="CY176" s="434" t="str">
        <f t="shared" si="58"/>
        <v>a</v>
      </c>
      <c r="CZ176" s="434"/>
      <c r="DA176" s="436"/>
    </row>
    <row r="177" spans="45:105">
      <c r="AS177" s="462"/>
      <c r="AT177" s="462"/>
      <c r="AU177" s="619"/>
      <c r="AV177" s="619"/>
      <c r="AW177" s="619"/>
      <c r="AX177" s="619"/>
      <c r="AY177" s="619"/>
      <c r="AZ177" s="619"/>
      <c r="BA177" s="619"/>
      <c r="BB177" s="619"/>
      <c r="CN177" s="448" t="s">
        <v>369</v>
      </c>
      <c r="CO177" s="434"/>
      <c r="CP177" s="434"/>
      <c r="CQ177" s="434"/>
      <c r="CR177" s="434"/>
      <c r="CS177" s="436"/>
      <c r="CT177" s="448"/>
      <c r="CU177" s="434">
        <v>8</v>
      </c>
      <c r="CV177" s="434">
        <v>33.332999999999998</v>
      </c>
      <c r="CW177" s="434" t="s">
        <v>761</v>
      </c>
      <c r="CX177" s="590">
        <f t="shared" si="57"/>
        <v>33.332999999999998</v>
      </c>
      <c r="CY177" s="434" t="str">
        <f t="shared" si="58"/>
        <v>bcd</v>
      </c>
      <c r="CZ177" s="434"/>
      <c r="DA177" s="436"/>
    </row>
    <row r="178" spans="45:105">
      <c r="AS178" s="462"/>
      <c r="AT178" s="462"/>
      <c r="AU178" s="619"/>
      <c r="AV178" s="619"/>
      <c r="AW178" s="619"/>
      <c r="AX178" s="619"/>
      <c r="AY178" s="619"/>
      <c r="AZ178" s="619"/>
      <c r="BA178" s="619"/>
      <c r="BB178" s="619"/>
      <c r="CN178" s="448" t="s">
        <v>370</v>
      </c>
      <c r="CO178" s="434"/>
      <c r="CP178" s="434"/>
      <c r="CQ178" s="434"/>
      <c r="CR178" s="434"/>
      <c r="CS178" s="436"/>
      <c r="CT178" s="448"/>
      <c r="CU178" s="434">
        <v>9</v>
      </c>
      <c r="CV178" s="434">
        <v>0</v>
      </c>
      <c r="CW178" s="434" t="s">
        <v>545</v>
      </c>
      <c r="CX178" s="590">
        <f t="shared" si="57"/>
        <v>0</v>
      </c>
      <c r="CY178" s="434" t="str">
        <f t="shared" si="58"/>
        <v>d</v>
      </c>
      <c r="CZ178" s="434"/>
      <c r="DA178" s="436"/>
    </row>
    <row r="179" spans="45:105">
      <c r="AS179" s="462"/>
      <c r="AT179" s="462"/>
      <c r="AU179" s="619"/>
      <c r="AV179" s="619"/>
      <c r="AW179" s="619"/>
      <c r="AX179" s="619"/>
      <c r="AY179" s="619"/>
      <c r="AZ179" s="619"/>
      <c r="BA179" s="619"/>
      <c r="BB179" s="619"/>
      <c r="CN179" s="448" t="s">
        <v>696</v>
      </c>
      <c r="CO179" s="434"/>
      <c r="CP179" s="434"/>
      <c r="CQ179" s="434"/>
      <c r="CR179" s="434"/>
      <c r="CS179" s="436"/>
      <c r="CT179" s="448"/>
      <c r="CU179" s="434">
        <v>10</v>
      </c>
      <c r="CV179" s="434">
        <v>44.466999999999999</v>
      </c>
      <c r="CW179" s="434" t="s">
        <v>547</v>
      </c>
      <c r="CX179" s="590">
        <f t="shared" si="57"/>
        <v>44.466999999999999</v>
      </c>
      <c r="CY179" s="434" t="str">
        <f t="shared" si="58"/>
        <v>bc</v>
      </c>
      <c r="CZ179" s="434"/>
      <c r="DA179" s="436"/>
    </row>
    <row r="180" spans="45:105">
      <c r="AS180" s="462"/>
      <c r="AT180" s="462"/>
      <c r="AU180" s="619"/>
      <c r="AV180" s="619"/>
      <c r="AW180" s="619"/>
      <c r="AX180" s="619"/>
      <c r="AY180" s="619"/>
      <c r="AZ180" s="619"/>
      <c r="BA180" s="619"/>
      <c r="BB180" s="619"/>
      <c r="CN180" s="448" t="s">
        <v>697</v>
      </c>
      <c r="CO180" s="434"/>
      <c r="CP180" s="434"/>
      <c r="CQ180" s="434"/>
      <c r="CR180" s="434"/>
      <c r="CS180" s="436"/>
      <c r="CT180" s="448"/>
      <c r="CU180" s="434">
        <v>11</v>
      </c>
      <c r="CV180" s="434">
        <v>0</v>
      </c>
      <c r="CW180" s="434" t="s">
        <v>545</v>
      </c>
      <c r="CX180" s="590">
        <f t="shared" si="57"/>
        <v>0</v>
      </c>
      <c r="CY180" s="434" t="str">
        <f t="shared" si="58"/>
        <v>d</v>
      </c>
      <c r="CZ180" s="434"/>
      <c r="DA180" s="436"/>
    </row>
    <row r="181" spans="45:105">
      <c r="AS181" s="462"/>
      <c r="AT181" s="462"/>
      <c r="AU181" s="619"/>
      <c r="AV181" s="619"/>
      <c r="AW181" s="619"/>
      <c r="AX181" s="619"/>
      <c r="AY181" s="619"/>
      <c r="AZ181" s="619"/>
      <c r="BA181" s="619"/>
      <c r="BB181" s="619"/>
      <c r="CN181" s="448"/>
      <c r="CO181" s="434"/>
      <c r="CP181" s="434"/>
      <c r="CQ181" s="434"/>
      <c r="CR181" s="434"/>
      <c r="CS181" s="436"/>
      <c r="CT181" s="448"/>
      <c r="CU181" s="434"/>
      <c r="CV181" s="434"/>
      <c r="CW181" s="594" t="s">
        <v>548</v>
      </c>
      <c r="CX181" s="434" t="s">
        <v>536</v>
      </c>
      <c r="CY181" s="434"/>
      <c r="CZ181" s="434"/>
      <c r="DA181" s="436"/>
    </row>
    <row r="182" spans="45:105">
      <c r="AS182" s="462"/>
      <c r="AT182" s="462"/>
      <c r="AU182" s="619"/>
      <c r="AV182" s="619"/>
      <c r="AW182" s="619"/>
      <c r="AX182" s="619"/>
      <c r="AY182" s="619"/>
      <c r="AZ182" s="619"/>
      <c r="BA182" s="619"/>
      <c r="BB182" s="619"/>
      <c r="CN182" s="448" t="s">
        <v>698</v>
      </c>
      <c r="CO182" s="434"/>
      <c r="CP182" s="434"/>
      <c r="CQ182" s="434"/>
      <c r="CR182" s="434"/>
      <c r="CS182" s="436"/>
      <c r="CT182" s="448"/>
      <c r="CW182" s="594" t="s">
        <v>549</v>
      </c>
      <c r="CX182" s="434">
        <v>39.799999999999997</v>
      </c>
      <c r="CY182" s="434"/>
      <c r="CZ182" s="434"/>
      <c r="DA182" s="436"/>
    </row>
    <row r="183" spans="45:105">
      <c r="AS183" s="462"/>
      <c r="AT183" s="462"/>
      <c r="AU183" s="619"/>
      <c r="AV183" s="619"/>
      <c r="AW183" s="619"/>
      <c r="AX183" s="619"/>
      <c r="AY183" s="619"/>
      <c r="AZ183" s="619"/>
      <c r="BA183" s="619"/>
      <c r="BB183" s="619"/>
      <c r="CN183" s="448"/>
      <c r="CO183" s="434"/>
      <c r="CP183" s="434"/>
      <c r="CQ183" s="434"/>
      <c r="CR183" s="434"/>
      <c r="CS183" s="436"/>
      <c r="CT183" s="448"/>
      <c r="CX183" s="434"/>
      <c r="CY183" s="434"/>
      <c r="CZ183" s="434"/>
      <c r="DA183" s="436"/>
    </row>
    <row r="184" spans="45:105">
      <c r="AS184" s="462"/>
      <c r="AT184" s="462"/>
      <c r="AU184" s="619"/>
      <c r="AV184" s="619"/>
      <c r="AW184" s="619"/>
      <c r="AX184" s="619"/>
      <c r="AY184" s="619"/>
      <c r="AZ184" s="619"/>
      <c r="BA184" s="619"/>
      <c r="BB184" s="619"/>
      <c r="CN184" s="448" t="s">
        <v>699</v>
      </c>
      <c r="CO184" s="434"/>
      <c r="CP184" s="434"/>
      <c r="CQ184" s="434"/>
      <c r="CR184" s="434"/>
      <c r="CS184" s="436"/>
      <c r="CT184" s="448"/>
      <c r="CX184" s="434"/>
      <c r="CY184" s="434"/>
      <c r="CZ184" s="434"/>
      <c r="DA184" s="436"/>
    </row>
    <row r="185" spans="45:105">
      <c r="AS185" s="462"/>
      <c r="AT185" s="462"/>
      <c r="AU185" s="619"/>
      <c r="AV185" s="619"/>
      <c r="AW185" s="619"/>
      <c r="AX185" s="619"/>
      <c r="AY185" s="619"/>
      <c r="AZ185" s="619"/>
      <c r="BA185" s="619"/>
      <c r="BB185" s="619"/>
      <c r="CN185" s="448"/>
      <c r="CO185" s="434"/>
      <c r="CP185" s="434"/>
      <c r="CQ185" s="434"/>
      <c r="CR185" s="434"/>
      <c r="CS185" s="436"/>
      <c r="CT185" s="448"/>
      <c r="CX185" s="434"/>
      <c r="CY185" s="434"/>
      <c r="CZ185" s="434"/>
      <c r="DA185" s="436"/>
    </row>
    <row r="186" spans="45:105">
      <c r="AS186" s="462"/>
      <c r="AT186" s="462"/>
      <c r="AU186" s="619"/>
      <c r="AV186" s="619"/>
      <c r="AW186" s="619"/>
      <c r="AX186" s="619"/>
      <c r="AY186" s="619"/>
      <c r="AZ186" s="619"/>
      <c r="BA186" s="619"/>
      <c r="BB186" s="619"/>
      <c r="CN186" s="448" t="s">
        <v>584</v>
      </c>
      <c r="CO186" s="434"/>
      <c r="CP186" s="434"/>
      <c r="CQ186" s="434"/>
      <c r="CR186" s="434"/>
      <c r="CS186" s="436"/>
      <c r="CT186" s="448"/>
      <c r="CX186" s="434"/>
      <c r="CY186" s="434"/>
      <c r="CZ186" s="434"/>
      <c r="DA186" s="436"/>
    </row>
    <row r="187" spans="45:105">
      <c r="AS187" s="462"/>
      <c r="AT187" s="462"/>
      <c r="AU187" s="619"/>
      <c r="AV187" s="619"/>
      <c r="AW187" s="619"/>
      <c r="AX187" s="619"/>
      <c r="AY187" s="619"/>
      <c r="AZ187" s="619"/>
      <c r="BA187" s="619"/>
      <c r="BB187" s="619"/>
      <c r="CN187" s="448" t="s">
        <v>667</v>
      </c>
      <c r="CO187" s="434"/>
      <c r="CP187" s="434"/>
      <c r="CQ187" s="434"/>
      <c r="CR187" s="434"/>
      <c r="CS187" s="436"/>
      <c r="CT187" s="448"/>
      <c r="CU187" s="434"/>
      <c r="CV187" s="434"/>
      <c r="CW187" s="434"/>
      <c r="CX187" s="434"/>
      <c r="CY187" s="434"/>
      <c r="CZ187" s="434"/>
      <c r="DA187" s="436"/>
    </row>
    <row r="188" spans="45:105">
      <c r="AS188" s="462"/>
      <c r="AT188" s="462"/>
      <c r="AU188" s="619"/>
      <c r="AV188" s="619"/>
      <c r="AW188" s="619"/>
      <c r="AX188" s="619"/>
      <c r="AY188" s="619"/>
      <c r="AZ188" s="619"/>
      <c r="BA188" s="619"/>
      <c r="BB188" s="619"/>
      <c r="CN188" s="448" t="s">
        <v>653</v>
      </c>
      <c r="CO188" s="434"/>
      <c r="CP188" s="434"/>
      <c r="CQ188" s="434"/>
      <c r="CR188" s="434"/>
      <c r="CS188" s="436"/>
      <c r="CT188" s="448"/>
      <c r="CU188" s="434"/>
      <c r="CV188" s="434"/>
      <c r="CW188" s="434"/>
      <c r="CX188" s="434"/>
      <c r="CY188" s="434"/>
      <c r="CZ188" s="434"/>
      <c r="DA188" s="436"/>
    </row>
    <row r="189" spans="45:105">
      <c r="AS189" s="462"/>
      <c r="AT189" s="462"/>
      <c r="AU189" s="619"/>
      <c r="AV189" s="619"/>
      <c r="AW189" s="619"/>
      <c r="AX189" s="619"/>
      <c r="AY189" s="619"/>
      <c r="AZ189" s="619"/>
      <c r="BA189" s="619"/>
      <c r="BB189" s="619"/>
      <c r="CN189" s="448" t="s">
        <v>700</v>
      </c>
      <c r="CO189" s="434"/>
      <c r="CP189" s="434"/>
      <c r="CQ189" s="434"/>
      <c r="CR189" s="434"/>
      <c r="CS189" s="436"/>
      <c r="CT189" s="448"/>
      <c r="CU189" s="434" t="s">
        <v>752</v>
      </c>
      <c r="CV189" s="434"/>
      <c r="CW189" s="434"/>
      <c r="CX189" s="434"/>
      <c r="CY189" s="434"/>
      <c r="CZ189" s="434"/>
      <c r="DA189" s="436"/>
    </row>
    <row r="190" spans="45:105">
      <c r="AS190" s="462"/>
      <c r="AT190" s="462"/>
      <c r="AU190" s="619"/>
      <c r="AV190" s="619"/>
      <c r="AW190" s="619"/>
      <c r="AX190" s="619"/>
      <c r="AY190" s="619"/>
      <c r="AZ190" s="619"/>
      <c r="BA190" s="619"/>
      <c r="BB190" s="619"/>
      <c r="CN190" s="448" t="s">
        <v>701</v>
      </c>
      <c r="CO190" s="434"/>
      <c r="CP190" s="434"/>
      <c r="CQ190" s="434"/>
      <c r="CR190" s="434"/>
      <c r="CS190" s="436"/>
      <c r="CT190" s="448"/>
      <c r="CU190" s="434" t="s">
        <v>753</v>
      </c>
      <c r="CV190" s="434"/>
      <c r="CW190" s="434"/>
      <c r="CX190" s="434"/>
      <c r="CY190" s="434"/>
      <c r="CZ190" s="434"/>
      <c r="DA190" s="436"/>
    </row>
    <row r="191" spans="45:105">
      <c r="AS191" s="462"/>
      <c r="AT191" s="462"/>
      <c r="AU191" s="619"/>
      <c r="AV191" s="619"/>
      <c r="AW191" s="619"/>
      <c r="AX191" s="619"/>
      <c r="AY191" s="619"/>
      <c r="AZ191" s="619"/>
      <c r="BA191" s="619"/>
      <c r="BB191" s="619"/>
      <c r="CN191" s="448" t="s">
        <v>702</v>
      </c>
      <c r="CO191" s="434"/>
      <c r="CP191" s="434"/>
      <c r="CQ191" s="434"/>
      <c r="CR191" s="434"/>
      <c r="CS191" s="436"/>
      <c r="CT191" s="448"/>
      <c r="CU191" s="434" t="s">
        <v>740</v>
      </c>
      <c r="CV191" s="434"/>
      <c r="CW191" s="434"/>
      <c r="CX191" s="434"/>
      <c r="CY191" s="434"/>
      <c r="CZ191" s="434"/>
      <c r="DA191" s="436"/>
    </row>
    <row r="192" spans="45:105">
      <c r="AS192" s="462"/>
      <c r="AT192" s="462"/>
      <c r="AU192" s="619"/>
      <c r="AV192" s="619"/>
      <c r="AW192" s="619"/>
      <c r="AX192" s="619"/>
      <c r="AY192" s="619"/>
      <c r="AZ192" s="619"/>
      <c r="BA192" s="619"/>
      <c r="BB192" s="619"/>
      <c r="CN192" s="448" t="s">
        <v>671</v>
      </c>
      <c r="CO192" s="434"/>
      <c r="CP192" s="434"/>
      <c r="CQ192" s="434"/>
      <c r="CR192" s="434"/>
      <c r="CS192" s="436"/>
      <c r="CT192" s="448"/>
      <c r="CU192" s="434" t="s">
        <v>443</v>
      </c>
      <c r="CV192" s="434"/>
      <c r="CW192" s="434"/>
      <c r="CX192" s="434"/>
      <c r="CY192" s="434"/>
      <c r="CZ192" s="434"/>
      <c r="DA192" s="436"/>
    </row>
    <row r="193" spans="45:105">
      <c r="AS193" s="462"/>
      <c r="AT193" s="462"/>
      <c r="AU193" s="619"/>
      <c r="AV193" s="619"/>
      <c r="AW193" s="619"/>
      <c r="AX193" s="619"/>
      <c r="AY193" s="619"/>
      <c r="AZ193" s="619"/>
      <c r="BA193" s="619"/>
      <c r="BB193" s="619"/>
      <c r="CN193" s="448" t="s">
        <v>622</v>
      </c>
      <c r="CO193" s="434"/>
      <c r="CP193" s="434"/>
      <c r="CQ193" s="434"/>
      <c r="CR193" s="434"/>
      <c r="CS193" s="436"/>
      <c r="CT193" s="448"/>
      <c r="CU193" s="434" t="s">
        <v>444</v>
      </c>
      <c r="CV193" s="434"/>
      <c r="CW193" s="434"/>
      <c r="CX193" s="434"/>
      <c r="CY193" s="434"/>
      <c r="CZ193" s="434"/>
      <c r="DA193" s="436"/>
    </row>
    <row r="194" spans="45:105">
      <c r="AS194" s="462"/>
      <c r="AT194" s="462"/>
      <c r="AU194" s="619"/>
      <c r="AV194" s="619"/>
      <c r="AW194" s="619"/>
      <c r="AX194" s="619"/>
      <c r="AY194" s="619"/>
      <c r="AZ194" s="619"/>
      <c r="BA194" s="619"/>
      <c r="BB194" s="619"/>
      <c r="CN194" s="448" t="s">
        <v>703</v>
      </c>
      <c r="CO194" s="434"/>
      <c r="CP194" s="434"/>
      <c r="CQ194" s="434"/>
      <c r="CR194" s="434"/>
      <c r="CS194" s="436"/>
      <c r="CT194" s="448"/>
      <c r="CU194" s="434"/>
      <c r="CV194" s="434"/>
      <c r="CW194" s="434"/>
      <c r="CX194" s="434"/>
      <c r="CY194" s="434"/>
      <c r="CZ194" s="434"/>
      <c r="DA194" s="436"/>
    </row>
    <row r="195" spans="45:105">
      <c r="AS195" s="462"/>
      <c r="AT195" s="462"/>
      <c r="AU195" s="619"/>
      <c r="AV195" s="619"/>
      <c r="AW195" s="619"/>
      <c r="AX195" s="619"/>
      <c r="AY195" s="619"/>
      <c r="AZ195" s="619"/>
      <c r="BA195" s="619"/>
      <c r="BB195" s="619"/>
      <c r="CN195" s="448" t="s">
        <v>704</v>
      </c>
      <c r="CO195" s="434"/>
      <c r="CP195" s="434"/>
      <c r="CQ195" s="434"/>
      <c r="CR195" s="434"/>
      <c r="CS195" s="436"/>
      <c r="CT195" s="448"/>
      <c r="CU195" s="434"/>
      <c r="CV195" s="434"/>
      <c r="CW195" s="434"/>
      <c r="CX195" s="434"/>
      <c r="CY195" s="434"/>
      <c r="CZ195" s="434"/>
      <c r="DA195" s="436"/>
    </row>
    <row r="196" spans="45:105" ht="15.75" thickBot="1">
      <c r="AS196" s="462"/>
      <c r="AT196" s="462"/>
      <c r="AU196" s="619"/>
      <c r="AV196" s="619"/>
      <c r="AW196" s="619"/>
      <c r="AX196" s="619"/>
      <c r="AY196" s="619"/>
      <c r="AZ196" s="619"/>
      <c r="BA196" s="619"/>
      <c r="BB196" s="619"/>
      <c r="CN196" s="449"/>
      <c r="CO196" s="438"/>
      <c r="CP196" s="438"/>
      <c r="CQ196" s="438"/>
      <c r="CR196" s="438"/>
      <c r="CS196" s="441"/>
      <c r="CT196" s="449"/>
      <c r="CU196" s="438"/>
      <c r="CV196" s="438"/>
      <c r="CW196" s="438"/>
      <c r="CX196" s="438"/>
      <c r="CY196" s="438"/>
      <c r="CZ196" s="438"/>
      <c r="DA196" s="441"/>
    </row>
    <row r="197" spans="45:105">
      <c r="AS197" s="462"/>
      <c r="AT197" s="462"/>
      <c r="AU197" s="619"/>
      <c r="AV197" s="619"/>
      <c r="AW197" s="619"/>
      <c r="AX197" s="619"/>
      <c r="AY197" s="619"/>
      <c r="AZ197" s="619"/>
      <c r="BA197" s="619"/>
      <c r="BB197" s="619"/>
      <c r="CN197" s="446" t="s">
        <v>488</v>
      </c>
      <c r="CO197" s="435"/>
      <c r="CP197" s="435"/>
      <c r="CQ197" s="435"/>
      <c r="CR197" s="435"/>
      <c r="CS197" s="447"/>
      <c r="CT197" s="446"/>
      <c r="CU197" s="435" t="s">
        <v>525</v>
      </c>
      <c r="CV197" s="435"/>
      <c r="CW197" s="435"/>
      <c r="CX197" s="435"/>
      <c r="CY197" s="435"/>
      <c r="CZ197" s="435"/>
      <c r="DA197" s="447"/>
    </row>
    <row r="198" spans="45:105">
      <c r="AS198" s="462"/>
      <c r="AT198" s="462"/>
      <c r="AU198" s="619"/>
      <c r="AV198" s="619"/>
      <c r="AW198" s="619"/>
      <c r="AX198" s="619"/>
      <c r="AY198" s="619"/>
      <c r="AZ198" s="619"/>
      <c r="BA198" s="619"/>
      <c r="BB198" s="619"/>
      <c r="CN198" s="587" t="s">
        <v>329</v>
      </c>
      <c r="CO198" s="434"/>
      <c r="CP198" s="434"/>
      <c r="CQ198" s="434"/>
      <c r="CR198" s="434"/>
      <c r="CS198" s="436"/>
      <c r="CT198" s="587" t="s">
        <v>329</v>
      </c>
      <c r="CU198" s="434"/>
      <c r="CV198" s="434"/>
      <c r="CW198" s="434"/>
      <c r="CX198" s="434"/>
      <c r="CY198" s="434"/>
      <c r="CZ198" s="434"/>
      <c r="DA198" s="436"/>
    </row>
    <row r="199" spans="45:105">
      <c r="AS199" s="462"/>
      <c r="AT199" s="462"/>
      <c r="AU199" s="619"/>
      <c r="AV199" s="619"/>
      <c r="AW199" s="619"/>
      <c r="AX199" s="619"/>
      <c r="AY199" s="619"/>
      <c r="AZ199" s="619"/>
      <c r="BA199" s="619"/>
      <c r="BB199" s="619"/>
      <c r="CN199" s="448" t="s">
        <v>626</v>
      </c>
      <c r="CO199" s="434"/>
      <c r="CP199" s="434"/>
      <c r="CQ199" s="434"/>
      <c r="CR199" s="434"/>
      <c r="CS199" s="436"/>
      <c r="CT199" s="448"/>
      <c r="CU199" s="434" t="s">
        <v>244</v>
      </c>
      <c r="CV199" s="434" t="s">
        <v>540</v>
      </c>
      <c r="CW199" s="434" t="s">
        <v>598</v>
      </c>
      <c r="CX199" s="434"/>
      <c r="CY199" s="434"/>
      <c r="CZ199" s="434"/>
      <c r="DA199" s="436"/>
    </row>
    <row r="200" spans="45:105">
      <c r="CN200" s="448" t="s">
        <v>705</v>
      </c>
      <c r="CO200" s="434"/>
      <c r="CP200" s="434"/>
      <c r="CQ200" s="434"/>
      <c r="CR200" s="434"/>
      <c r="CS200" s="436"/>
      <c r="CT200" s="448"/>
      <c r="CU200" s="434">
        <v>1</v>
      </c>
      <c r="CV200" s="434">
        <v>1.1083000000000001</v>
      </c>
      <c r="CW200" s="434" t="s">
        <v>543</v>
      </c>
      <c r="CX200" s="592">
        <f t="shared" ref="CX200:CX201" si="59">100*(SIN(CV200)*SIN(CV200))</f>
        <v>80.092022968079917</v>
      </c>
      <c r="CY200" s="434" t="str">
        <f t="shared" ref="CY200:CY210" si="60">LOWER(CW200)</f>
        <v>a</v>
      </c>
      <c r="CZ200" s="434"/>
      <c r="DA200" s="436"/>
    </row>
    <row r="201" spans="45:105">
      <c r="CN201" s="448" t="s">
        <v>706</v>
      </c>
      <c r="CO201" s="434"/>
      <c r="CP201" s="434"/>
      <c r="CQ201" s="434"/>
      <c r="CR201" s="434"/>
      <c r="CS201" s="436"/>
      <c r="CT201" s="448"/>
      <c r="CU201" s="434">
        <v>2</v>
      </c>
      <c r="CV201" s="434">
        <v>0.9002</v>
      </c>
      <c r="CW201" s="434" t="s">
        <v>599</v>
      </c>
      <c r="CX201" s="592">
        <f t="shared" si="59"/>
        <v>61.379580777944163</v>
      </c>
      <c r="CY201" s="434" t="str">
        <f t="shared" si="60"/>
        <v>ab</v>
      </c>
      <c r="CZ201" s="434"/>
      <c r="DA201" s="436"/>
    </row>
    <row r="202" spans="45:105">
      <c r="CN202" s="448" t="s">
        <v>707</v>
      </c>
      <c r="CO202" s="434"/>
      <c r="CP202" s="434"/>
      <c r="CQ202" s="434"/>
      <c r="CR202" s="434"/>
      <c r="CS202" s="436"/>
      <c r="CT202" s="448"/>
      <c r="CU202" s="434">
        <v>3</v>
      </c>
      <c r="CV202" s="434">
        <v>0.33050000000000002</v>
      </c>
      <c r="CW202" s="434" t="s">
        <v>758</v>
      </c>
      <c r="CX202" s="592">
        <f>100*(SIN(CV202)*SIN(CV202))</f>
        <v>10.531064012425254</v>
      </c>
      <c r="CY202" s="434" t="str">
        <f t="shared" si="60"/>
        <v>cd</v>
      </c>
      <c r="CZ202" s="434"/>
      <c r="DA202" s="436"/>
    </row>
    <row r="203" spans="45:105">
      <c r="CN203" s="448" t="s">
        <v>708</v>
      </c>
      <c r="CO203" s="434"/>
      <c r="CP203" s="434"/>
      <c r="CQ203" s="434"/>
      <c r="CR203" s="434"/>
      <c r="CS203" s="436"/>
      <c r="CT203" s="448"/>
      <c r="CU203" s="434">
        <v>4</v>
      </c>
      <c r="CV203" s="434">
        <v>0.36849999999999999</v>
      </c>
      <c r="CW203" s="434" t="s">
        <v>758</v>
      </c>
      <c r="CX203" s="592">
        <f t="shared" ref="CX203:CX210" si="61">100*(SIN(CV203)*SIN(CV203))</f>
        <v>12.975595183792191</v>
      </c>
      <c r="CY203" s="434" t="str">
        <f t="shared" si="60"/>
        <v>cd</v>
      </c>
      <c r="CZ203" s="434"/>
      <c r="DA203" s="436"/>
    </row>
    <row r="204" spans="45:105">
      <c r="CN204" s="448"/>
      <c r="CO204" s="434"/>
      <c r="CP204" s="434"/>
      <c r="CQ204" s="434"/>
      <c r="CR204" s="434"/>
      <c r="CS204" s="436"/>
      <c r="CT204" s="448"/>
      <c r="CU204" s="434">
        <v>5</v>
      </c>
      <c r="CV204" s="434">
        <v>0.19120000000000001</v>
      </c>
      <c r="CW204" s="434" t="s">
        <v>545</v>
      </c>
      <c r="CX204" s="592">
        <f t="shared" si="61"/>
        <v>3.6114123624173535</v>
      </c>
      <c r="CY204" s="434" t="str">
        <f t="shared" si="60"/>
        <v>d</v>
      </c>
      <c r="CZ204" s="434"/>
      <c r="DA204" s="436"/>
    </row>
    <row r="205" spans="45:105">
      <c r="CN205" s="448" t="s">
        <v>709</v>
      </c>
      <c r="CO205" s="434"/>
      <c r="CP205" s="434"/>
      <c r="CQ205" s="434"/>
      <c r="CR205" s="434"/>
      <c r="CS205" s="436"/>
      <c r="CT205" s="448"/>
      <c r="CU205" s="434">
        <v>6</v>
      </c>
      <c r="CV205" s="434">
        <v>0.64510000000000001</v>
      </c>
      <c r="CW205" s="434" t="s">
        <v>547</v>
      </c>
      <c r="CX205" s="592">
        <f t="shared" si="61"/>
        <v>36.153564874871002</v>
      </c>
      <c r="CY205" s="434" t="str">
        <f t="shared" si="60"/>
        <v>bc</v>
      </c>
      <c r="CZ205" s="434"/>
      <c r="DA205" s="436"/>
    </row>
    <row r="206" spans="45:105">
      <c r="CN206" s="448"/>
      <c r="CO206" s="434"/>
      <c r="CP206" s="434"/>
      <c r="CQ206" s="434"/>
      <c r="CR206" s="434"/>
      <c r="CS206" s="436"/>
      <c r="CT206" s="448"/>
      <c r="CU206" s="434">
        <v>7</v>
      </c>
      <c r="CV206" s="434">
        <v>0.60629999999999995</v>
      </c>
      <c r="CW206" s="434" t="s">
        <v>547</v>
      </c>
      <c r="CX206" s="592">
        <f t="shared" si="61"/>
        <v>32.470719542444108</v>
      </c>
      <c r="CY206" s="434" t="str">
        <f t="shared" si="60"/>
        <v>bc</v>
      </c>
      <c r="CZ206" s="434"/>
      <c r="DA206" s="436"/>
    </row>
    <row r="207" spans="45:105">
      <c r="CN207" s="448" t="s">
        <v>369</v>
      </c>
      <c r="CO207" s="434"/>
      <c r="CP207" s="434"/>
      <c r="CQ207" s="434"/>
      <c r="CR207" s="434"/>
      <c r="CS207" s="436"/>
      <c r="CT207" s="448"/>
      <c r="CU207" s="434">
        <v>8</v>
      </c>
      <c r="CV207" s="434">
        <v>0.20119999999999999</v>
      </c>
      <c r="CW207" s="434" t="s">
        <v>545</v>
      </c>
      <c r="CX207" s="592">
        <f t="shared" si="61"/>
        <v>3.9938130887912768</v>
      </c>
      <c r="CY207" s="434" t="str">
        <f t="shared" si="60"/>
        <v>d</v>
      </c>
      <c r="CZ207" s="434"/>
      <c r="DA207" s="436"/>
    </row>
    <row r="208" spans="45:105">
      <c r="CN208" s="448" t="s">
        <v>370</v>
      </c>
      <c r="CO208" s="434"/>
      <c r="CP208" s="434"/>
      <c r="CQ208" s="434"/>
      <c r="CR208" s="434"/>
      <c r="CS208" s="436"/>
      <c r="CT208" s="448"/>
      <c r="CU208" s="434">
        <v>9</v>
      </c>
      <c r="CV208" s="434">
        <v>0</v>
      </c>
      <c r="CW208" s="434" t="s">
        <v>545</v>
      </c>
      <c r="CX208" s="592">
        <f t="shared" si="61"/>
        <v>0</v>
      </c>
      <c r="CY208" s="434" t="str">
        <f t="shared" si="60"/>
        <v>d</v>
      </c>
      <c r="CZ208" s="434"/>
      <c r="DA208" s="436"/>
    </row>
    <row r="209" spans="92:105">
      <c r="CN209" s="448" t="s">
        <v>710</v>
      </c>
      <c r="CO209" s="434"/>
      <c r="CP209" s="434"/>
      <c r="CQ209" s="434"/>
      <c r="CR209" s="434"/>
      <c r="CS209" s="436"/>
      <c r="CT209" s="448"/>
      <c r="CU209" s="434">
        <v>10</v>
      </c>
      <c r="CV209" s="434">
        <v>0.2006</v>
      </c>
      <c r="CW209" s="434" t="s">
        <v>545</v>
      </c>
      <c r="CX209" s="592">
        <f t="shared" si="61"/>
        <v>3.9703485529784461</v>
      </c>
      <c r="CY209" s="434" t="str">
        <f t="shared" si="60"/>
        <v>d</v>
      </c>
      <c r="CZ209" s="434"/>
      <c r="DA209" s="436"/>
    </row>
    <row r="210" spans="92:105">
      <c r="CN210" s="448" t="s">
        <v>711</v>
      </c>
      <c r="CO210" s="434"/>
      <c r="CP210" s="434"/>
      <c r="CQ210" s="434"/>
      <c r="CR210" s="434"/>
      <c r="CS210" s="436"/>
      <c r="CT210" s="448"/>
      <c r="CU210" s="434">
        <v>11</v>
      </c>
      <c r="CV210" s="434">
        <v>0</v>
      </c>
      <c r="CW210" s="434" t="s">
        <v>545</v>
      </c>
      <c r="CX210" s="592">
        <f t="shared" si="61"/>
        <v>0</v>
      </c>
      <c r="CY210" s="434" t="str">
        <f t="shared" si="60"/>
        <v>d</v>
      </c>
      <c r="CZ210" s="434"/>
      <c r="DA210" s="436"/>
    </row>
    <row r="211" spans="92:105">
      <c r="CN211" s="448"/>
      <c r="CO211" s="434"/>
      <c r="CP211" s="434"/>
      <c r="CQ211" s="434"/>
      <c r="CR211" s="434"/>
      <c r="CS211" s="436"/>
      <c r="CT211" s="448"/>
      <c r="CU211" s="434"/>
      <c r="CV211" s="434"/>
      <c r="CW211" s="594" t="s">
        <v>548</v>
      </c>
      <c r="CX211" s="542" t="s">
        <v>536</v>
      </c>
      <c r="CY211" s="434"/>
      <c r="CZ211" s="434"/>
      <c r="DA211" s="436"/>
    </row>
    <row r="212" spans="92:105">
      <c r="CN212" s="448" t="s">
        <v>614</v>
      </c>
      <c r="CO212" s="434"/>
      <c r="CP212" s="434"/>
      <c r="CQ212" s="434"/>
      <c r="CR212" s="434"/>
      <c r="CS212" s="436"/>
      <c r="CT212" s="448"/>
      <c r="CW212" s="594" t="s">
        <v>549</v>
      </c>
      <c r="CX212" s="593" t="s">
        <v>550</v>
      </c>
      <c r="CY212" s="434"/>
      <c r="CZ212" s="434"/>
      <c r="DA212" s="436"/>
    </row>
    <row r="213" spans="92:105">
      <c r="CN213" s="448"/>
      <c r="CO213" s="434"/>
      <c r="CP213" s="434"/>
      <c r="CQ213" s="434"/>
      <c r="CR213" s="434"/>
      <c r="CS213" s="436"/>
      <c r="CT213" s="448"/>
      <c r="CX213" s="434"/>
      <c r="CY213" s="434"/>
      <c r="CZ213" s="434"/>
      <c r="DA213" s="436"/>
    </row>
    <row r="214" spans="92:105">
      <c r="CN214" s="448" t="s">
        <v>497</v>
      </c>
      <c r="CO214" s="434"/>
      <c r="CP214" s="434"/>
      <c r="CQ214" s="434"/>
      <c r="CR214" s="434"/>
      <c r="CS214" s="436"/>
      <c r="CT214" s="448"/>
      <c r="CX214" s="434"/>
      <c r="CY214" s="434"/>
      <c r="CZ214" s="434"/>
      <c r="DA214" s="436"/>
    </row>
    <row r="215" spans="92:105">
      <c r="CN215" s="448"/>
      <c r="CO215" s="434"/>
      <c r="CP215" s="434"/>
      <c r="CQ215" s="434"/>
      <c r="CR215" s="434"/>
      <c r="CS215" s="436"/>
      <c r="CT215" s="448"/>
      <c r="CX215" s="434"/>
      <c r="CY215" s="434"/>
      <c r="CZ215" s="434"/>
      <c r="DA215" s="436"/>
    </row>
    <row r="216" spans="92:105">
      <c r="CN216" s="448" t="s">
        <v>584</v>
      </c>
      <c r="CO216" s="434"/>
      <c r="CP216" s="434"/>
      <c r="CQ216" s="434"/>
      <c r="CR216" s="434"/>
      <c r="CS216" s="436"/>
      <c r="CT216" s="448"/>
      <c r="CU216" s="434" t="s">
        <v>754</v>
      </c>
      <c r="CV216" s="434"/>
      <c r="CW216" s="434"/>
      <c r="CX216" s="434"/>
      <c r="CY216" s="434"/>
      <c r="CZ216" s="434"/>
      <c r="DA216" s="436"/>
    </row>
    <row r="217" spans="92:105">
      <c r="CN217" s="448" t="s">
        <v>712</v>
      </c>
      <c r="CO217" s="434"/>
      <c r="CP217" s="434"/>
      <c r="CQ217" s="434"/>
      <c r="CR217" s="434"/>
      <c r="CS217" s="436"/>
      <c r="CT217" s="448"/>
      <c r="CU217" s="434" t="s">
        <v>755</v>
      </c>
      <c r="CV217" s="434"/>
      <c r="CW217" s="434"/>
      <c r="CX217" s="434"/>
      <c r="CY217" s="434"/>
      <c r="CZ217" s="434"/>
      <c r="DA217" s="436"/>
    </row>
    <row r="218" spans="92:105">
      <c r="CN218" s="448" t="s">
        <v>713</v>
      </c>
      <c r="CO218" s="434"/>
      <c r="CP218" s="434"/>
      <c r="CQ218" s="434"/>
      <c r="CR218" s="434"/>
      <c r="CS218" s="436"/>
      <c r="CT218" s="448"/>
      <c r="CU218" s="434" t="s">
        <v>740</v>
      </c>
      <c r="CV218" s="434"/>
      <c r="CW218" s="434"/>
      <c r="CX218" s="434"/>
      <c r="CY218" s="434"/>
      <c r="CZ218" s="434"/>
      <c r="DA218" s="436"/>
    </row>
    <row r="219" spans="92:105">
      <c r="CN219" s="448" t="s">
        <v>714</v>
      </c>
      <c r="CO219" s="434"/>
      <c r="CP219" s="434"/>
      <c r="CQ219" s="434"/>
      <c r="CR219" s="434"/>
      <c r="CS219" s="436"/>
      <c r="CT219" s="448"/>
      <c r="CU219" s="434" t="s">
        <v>443</v>
      </c>
      <c r="CV219" s="434"/>
      <c r="CW219" s="434"/>
      <c r="CX219" s="434"/>
      <c r="CY219" s="434"/>
      <c r="CZ219" s="434"/>
      <c r="DA219" s="436"/>
    </row>
    <row r="220" spans="92:105">
      <c r="CN220" s="448" t="s">
        <v>715</v>
      </c>
      <c r="CO220" s="434"/>
      <c r="CP220" s="434"/>
      <c r="CQ220" s="434"/>
      <c r="CR220" s="434"/>
      <c r="CS220" s="436"/>
      <c r="CT220" s="448"/>
      <c r="CU220" s="434" t="s">
        <v>444</v>
      </c>
      <c r="CV220" s="434"/>
      <c r="CW220" s="434"/>
      <c r="CX220" s="434"/>
      <c r="CY220" s="434"/>
      <c r="CZ220" s="434"/>
      <c r="DA220" s="436"/>
    </row>
    <row r="221" spans="92:105">
      <c r="CN221" s="448" t="s">
        <v>716</v>
      </c>
      <c r="CO221" s="434"/>
      <c r="CP221" s="434"/>
      <c r="CQ221" s="434"/>
      <c r="CR221" s="434"/>
      <c r="CS221" s="436"/>
      <c r="CT221" s="448"/>
      <c r="CU221" s="434"/>
      <c r="CV221" s="434"/>
      <c r="CW221" s="434"/>
      <c r="CX221" s="434"/>
      <c r="CY221" s="434"/>
      <c r="CZ221" s="434"/>
      <c r="DA221" s="436"/>
    </row>
    <row r="222" spans="92:105">
      <c r="CN222" s="448" t="s">
        <v>717</v>
      </c>
      <c r="CO222" s="434"/>
      <c r="CP222" s="434"/>
      <c r="CQ222" s="434"/>
      <c r="CR222" s="434"/>
      <c r="CS222" s="436"/>
      <c r="CT222" s="448"/>
      <c r="CU222" s="434"/>
      <c r="CV222" s="434"/>
      <c r="CW222" s="434"/>
      <c r="CX222" s="434"/>
      <c r="CY222" s="434"/>
      <c r="CZ222" s="434"/>
      <c r="DA222" s="436"/>
    </row>
    <row r="223" spans="92:105">
      <c r="CN223" s="448" t="s">
        <v>622</v>
      </c>
      <c r="CO223" s="434"/>
      <c r="CP223" s="434"/>
      <c r="CQ223" s="434"/>
      <c r="CR223" s="434"/>
      <c r="CS223" s="436"/>
      <c r="CT223" s="448"/>
      <c r="CU223" s="434"/>
      <c r="CV223" s="434"/>
      <c r="CW223" s="434"/>
      <c r="CX223" s="434"/>
      <c r="CY223" s="434"/>
      <c r="CZ223" s="434"/>
      <c r="DA223" s="436"/>
    </row>
    <row r="224" spans="92:105">
      <c r="CN224" s="448" t="s">
        <v>718</v>
      </c>
      <c r="CO224" s="434"/>
      <c r="CP224" s="434"/>
      <c r="CQ224" s="434"/>
      <c r="CR224" s="434"/>
      <c r="CS224" s="436"/>
      <c r="CT224" s="448"/>
      <c r="CU224" s="434"/>
      <c r="CV224" s="434"/>
      <c r="CW224" s="434"/>
      <c r="CX224" s="434"/>
      <c r="CY224" s="434"/>
      <c r="CZ224" s="434"/>
      <c r="DA224" s="436"/>
    </row>
    <row r="225" spans="92:105">
      <c r="CN225" s="448" t="s">
        <v>719</v>
      </c>
      <c r="CO225" s="434"/>
      <c r="CP225" s="434"/>
      <c r="CQ225" s="434"/>
      <c r="CR225" s="434"/>
      <c r="CS225" s="436"/>
      <c r="CT225" s="448"/>
      <c r="CU225" s="434"/>
      <c r="CV225" s="434"/>
      <c r="CW225" s="434"/>
      <c r="CX225" s="434"/>
      <c r="CY225" s="434"/>
      <c r="CZ225" s="434"/>
      <c r="DA225" s="436"/>
    </row>
    <row r="226" spans="92:105" ht="15.75" thickBot="1">
      <c r="CN226" s="449"/>
      <c r="CO226" s="438"/>
      <c r="CP226" s="438"/>
      <c r="CQ226" s="438"/>
      <c r="CR226" s="438"/>
      <c r="CS226" s="441"/>
      <c r="CT226" s="449"/>
      <c r="CU226" s="438"/>
      <c r="CV226" s="438"/>
      <c r="CW226" s="438"/>
      <c r="CX226" s="438"/>
      <c r="CY226" s="438"/>
      <c r="CZ226" s="438"/>
      <c r="DA226" s="441"/>
    </row>
    <row r="227" spans="92:105">
      <c r="CN227" s="446" t="s">
        <v>503</v>
      </c>
      <c r="CO227" s="435"/>
      <c r="CP227" s="435"/>
      <c r="CQ227" s="435"/>
      <c r="CR227" s="435"/>
      <c r="CS227" s="447"/>
      <c r="CT227" s="446"/>
      <c r="CU227" s="435" t="s">
        <v>528</v>
      </c>
      <c r="CV227" s="435"/>
      <c r="CW227" s="435"/>
      <c r="CX227" s="435"/>
      <c r="CY227" s="435"/>
      <c r="CZ227" s="435"/>
      <c r="DA227" s="447"/>
    </row>
    <row r="228" spans="92:105">
      <c r="CN228" s="587" t="s">
        <v>334</v>
      </c>
      <c r="CO228" s="434"/>
      <c r="CP228" s="434"/>
      <c r="CQ228" s="434"/>
      <c r="CR228" s="434"/>
      <c r="CS228" s="436"/>
      <c r="CT228" s="587" t="s">
        <v>334</v>
      </c>
      <c r="CU228" s="434"/>
      <c r="CV228" s="434"/>
      <c r="CW228" s="434"/>
      <c r="CX228" s="434"/>
      <c r="CY228" s="434"/>
      <c r="CZ228" s="434"/>
      <c r="DA228" s="436"/>
    </row>
    <row r="229" spans="92:105">
      <c r="CN229" s="448" t="s">
        <v>626</v>
      </c>
      <c r="CO229" s="434"/>
      <c r="CP229" s="434"/>
      <c r="CQ229" s="434"/>
      <c r="CR229" s="434"/>
      <c r="CS229" s="436"/>
      <c r="CT229" s="448"/>
      <c r="CU229" s="434" t="s">
        <v>244</v>
      </c>
      <c r="CV229" s="434" t="s">
        <v>540</v>
      </c>
      <c r="CW229" s="434" t="s">
        <v>598</v>
      </c>
      <c r="CX229" s="434"/>
      <c r="CY229" s="434"/>
      <c r="CZ229" s="434"/>
      <c r="DA229" s="436"/>
    </row>
    <row r="230" spans="92:105">
      <c r="CN230" s="448" t="s">
        <v>720</v>
      </c>
      <c r="CO230" s="434"/>
      <c r="CP230" s="434"/>
      <c r="CQ230" s="434"/>
      <c r="CR230" s="434"/>
      <c r="CS230" s="436"/>
      <c r="CT230" s="448"/>
      <c r="CU230" s="434">
        <v>1</v>
      </c>
      <c r="CV230" s="434">
        <v>100</v>
      </c>
      <c r="CW230" s="434" t="s">
        <v>543</v>
      </c>
      <c r="CX230" s="590">
        <f>CV230</f>
        <v>100</v>
      </c>
      <c r="CY230" s="434" t="str">
        <f>LOWER(CW230)</f>
        <v>a</v>
      </c>
      <c r="CZ230" s="434"/>
      <c r="DA230" s="436"/>
    </row>
    <row r="231" spans="92:105">
      <c r="CN231" s="448" t="s">
        <v>721</v>
      </c>
      <c r="CO231" s="434"/>
      <c r="CP231" s="434"/>
      <c r="CQ231" s="434"/>
      <c r="CR231" s="434"/>
      <c r="CS231" s="436"/>
      <c r="CT231" s="448"/>
      <c r="CU231" s="434">
        <v>2</v>
      </c>
      <c r="CV231" s="434">
        <v>100</v>
      </c>
      <c r="CW231" s="434" t="s">
        <v>543</v>
      </c>
      <c r="CX231" s="590">
        <f t="shared" ref="CX231:CX240" si="62">CV231</f>
        <v>100</v>
      </c>
      <c r="CY231" s="434" t="str">
        <f t="shared" ref="CY231:CY240" si="63">LOWER(CW231)</f>
        <v>a</v>
      </c>
      <c r="CZ231" s="434"/>
      <c r="DA231" s="436"/>
    </row>
    <row r="232" spans="92:105">
      <c r="CN232" s="448" t="s">
        <v>722</v>
      </c>
      <c r="CO232" s="434"/>
      <c r="CP232" s="434"/>
      <c r="CQ232" s="434"/>
      <c r="CR232" s="434"/>
      <c r="CS232" s="436"/>
      <c r="CT232" s="448"/>
      <c r="CU232" s="434">
        <v>3</v>
      </c>
      <c r="CV232" s="434">
        <v>48.167000000000002</v>
      </c>
      <c r="CW232" s="434" t="s">
        <v>547</v>
      </c>
      <c r="CX232" s="590">
        <f t="shared" si="62"/>
        <v>48.167000000000002</v>
      </c>
      <c r="CY232" s="434" t="str">
        <f t="shared" si="63"/>
        <v>bc</v>
      </c>
      <c r="CZ232" s="434"/>
      <c r="DA232" s="436"/>
    </row>
    <row r="233" spans="92:105">
      <c r="CN233" s="448" t="s">
        <v>723</v>
      </c>
      <c r="CO233" s="434"/>
      <c r="CP233" s="434"/>
      <c r="CQ233" s="434"/>
      <c r="CR233" s="434"/>
      <c r="CS233" s="436"/>
      <c r="CT233" s="448"/>
      <c r="CU233" s="434">
        <v>4</v>
      </c>
      <c r="CV233" s="434">
        <v>48.167000000000002</v>
      </c>
      <c r="CW233" s="434" t="s">
        <v>547</v>
      </c>
      <c r="CX233" s="590">
        <f t="shared" si="62"/>
        <v>48.167000000000002</v>
      </c>
      <c r="CY233" s="434" t="str">
        <f t="shared" si="63"/>
        <v>bc</v>
      </c>
      <c r="CZ233" s="434"/>
      <c r="DA233" s="436"/>
    </row>
    <row r="234" spans="92:105">
      <c r="CN234" s="448"/>
      <c r="CO234" s="434"/>
      <c r="CP234" s="434"/>
      <c r="CQ234" s="434"/>
      <c r="CR234" s="434"/>
      <c r="CS234" s="436"/>
      <c r="CT234" s="448"/>
      <c r="CU234" s="434">
        <v>5</v>
      </c>
      <c r="CV234" s="434">
        <v>40.767000000000003</v>
      </c>
      <c r="CW234" s="434" t="s">
        <v>761</v>
      </c>
      <c r="CX234" s="590">
        <f t="shared" si="62"/>
        <v>40.767000000000003</v>
      </c>
      <c r="CY234" s="434" t="str">
        <f t="shared" si="63"/>
        <v>bcd</v>
      </c>
      <c r="CZ234" s="434"/>
      <c r="DA234" s="436"/>
    </row>
    <row r="235" spans="92:105">
      <c r="CN235" s="448" t="s">
        <v>724</v>
      </c>
      <c r="CO235" s="434"/>
      <c r="CP235" s="434"/>
      <c r="CQ235" s="434"/>
      <c r="CR235" s="434"/>
      <c r="CS235" s="436"/>
      <c r="CT235" s="448"/>
      <c r="CU235" s="434">
        <v>6</v>
      </c>
      <c r="CV235" s="434">
        <v>96.3</v>
      </c>
      <c r="CW235" s="434" t="s">
        <v>543</v>
      </c>
      <c r="CX235" s="590">
        <f t="shared" si="62"/>
        <v>96.3</v>
      </c>
      <c r="CY235" s="434" t="str">
        <f t="shared" si="63"/>
        <v>a</v>
      </c>
      <c r="CZ235" s="434"/>
      <c r="DA235" s="436"/>
    </row>
    <row r="236" spans="92:105">
      <c r="CN236" s="448"/>
      <c r="CO236" s="434"/>
      <c r="CP236" s="434"/>
      <c r="CQ236" s="434"/>
      <c r="CR236" s="434"/>
      <c r="CS236" s="436"/>
      <c r="CT236" s="448"/>
      <c r="CU236" s="434">
        <v>7</v>
      </c>
      <c r="CV236" s="434">
        <v>66.667000000000002</v>
      </c>
      <c r="CW236" s="434" t="s">
        <v>599</v>
      </c>
      <c r="CX236" s="590">
        <f t="shared" si="62"/>
        <v>66.667000000000002</v>
      </c>
      <c r="CY236" s="434" t="str">
        <f t="shared" si="63"/>
        <v>ab</v>
      </c>
      <c r="CZ236" s="434"/>
      <c r="DA236" s="436"/>
    </row>
    <row r="237" spans="92:105">
      <c r="CN237" s="448" t="s">
        <v>369</v>
      </c>
      <c r="CO237" s="434"/>
      <c r="CP237" s="434"/>
      <c r="CQ237" s="434"/>
      <c r="CR237" s="434"/>
      <c r="CS237" s="436"/>
      <c r="CT237" s="448"/>
      <c r="CU237" s="434">
        <v>8</v>
      </c>
      <c r="CV237" s="434">
        <v>22.233000000000001</v>
      </c>
      <c r="CW237" s="434" t="s">
        <v>758</v>
      </c>
      <c r="CX237" s="590">
        <f t="shared" si="62"/>
        <v>22.233000000000001</v>
      </c>
      <c r="CY237" s="434" t="str">
        <f t="shared" si="63"/>
        <v>cd</v>
      </c>
      <c r="CZ237" s="434"/>
      <c r="DA237" s="436"/>
    </row>
    <row r="238" spans="92:105">
      <c r="CN238" s="448" t="s">
        <v>370</v>
      </c>
      <c r="CO238" s="434"/>
      <c r="CP238" s="434"/>
      <c r="CQ238" s="434"/>
      <c r="CR238" s="434"/>
      <c r="CS238" s="436"/>
      <c r="CT238" s="448"/>
      <c r="CU238" s="434">
        <v>9</v>
      </c>
      <c r="CV238" s="434">
        <v>0</v>
      </c>
      <c r="CW238" s="434" t="s">
        <v>545</v>
      </c>
      <c r="CX238" s="590">
        <f t="shared" si="62"/>
        <v>0</v>
      </c>
      <c r="CY238" s="434" t="str">
        <f t="shared" si="63"/>
        <v>d</v>
      </c>
      <c r="CZ238" s="434"/>
      <c r="DA238" s="436"/>
    </row>
    <row r="239" spans="92:105">
      <c r="CN239" s="448" t="s">
        <v>725</v>
      </c>
      <c r="CO239" s="434"/>
      <c r="CP239" s="434"/>
      <c r="CQ239" s="434"/>
      <c r="CR239" s="434"/>
      <c r="CS239" s="436"/>
      <c r="CT239" s="448"/>
      <c r="CU239" s="434">
        <v>10</v>
      </c>
      <c r="CV239" s="434">
        <v>37.067</v>
      </c>
      <c r="CW239" s="434" t="s">
        <v>761</v>
      </c>
      <c r="CX239" s="590">
        <f t="shared" si="62"/>
        <v>37.067</v>
      </c>
      <c r="CY239" s="434" t="str">
        <f t="shared" si="63"/>
        <v>bcd</v>
      </c>
      <c r="CZ239" s="434"/>
      <c r="DA239" s="436"/>
    </row>
    <row r="240" spans="92:105">
      <c r="CN240" s="448" t="s">
        <v>726</v>
      </c>
      <c r="CO240" s="434"/>
      <c r="CP240" s="434"/>
      <c r="CQ240" s="434"/>
      <c r="CR240" s="434"/>
      <c r="CS240" s="436"/>
      <c r="CT240" s="448"/>
      <c r="CU240" s="434">
        <v>11</v>
      </c>
      <c r="CV240" s="434">
        <v>0</v>
      </c>
      <c r="CW240" s="434" t="s">
        <v>545</v>
      </c>
      <c r="CX240" s="590">
        <f t="shared" si="62"/>
        <v>0</v>
      </c>
      <c r="CY240" s="434" t="str">
        <f t="shared" si="63"/>
        <v>d</v>
      </c>
      <c r="CZ240" s="434"/>
      <c r="DA240" s="436"/>
    </row>
    <row r="241" spans="92:105">
      <c r="CN241" s="448"/>
      <c r="CO241" s="434"/>
      <c r="CP241" s="434"/>
      <c r="CQ241" s="434"/>
      <c r="CR241" s="434"/>
      <c r="CS241" s="436"/>
      <c r="CT241" s="448"/>
      <c r="CU241" s="434"/>
      <c r="CV241" s="434"/>
      <c r="CW241" s="594" t="s">
        <v>548</v>
      </c>
      <c r="CX241" s="434" t="s">
        <v>536</v>
      </c>
      <c r="CY241" s="434"/>
      <c r="CZ241" s="434"/>
      <c r="DA241" s="436"/>
    </row>
    <row r="242" spans="92:105">
      <c r="CN242" s="448" t="s">
        <v>727</v>
      </c>
      <c r="CO242" s="434"/>
      <c r="CP242" s="434"/>
      <c r="CQ242" s="434"/>
      <c r="CR242" s="434"/>
      <c r="CS242" s="436"/>
      <c r="CT242" s="448"/>
      <c r="CW242" s="594" t="s">
        <v>549</v>
      </c>
      <c r="CX242">
        <v>40.799999999999997</v>
      </c>
      <c r="CY242" s="434"/>
      <c r="CZ242" s="434"/>
      <c r="DA242" s="436"/>
    </row>
    <row r="243" spans="92:105">
      <c r="CN243" s="448"/>
      <c r="CO243" s="434"/>
      <c r="CP243" s="434"/>
      <c r="CQ243" s="434"/>
      <c r="CR243" s="434"/>
      <c r="CS243" s="436"/>
      <c r="CT243" s="448"/>
      <c r="CY243" s="434"/>
      <c r="CZ243" s="434"/>
      <c r="DA243" s="436"/>
    </row>
    <row r="244" spans="92:105">
      <c r="CN244" s="448" t="s">
        <v>512</v>
      </c>
      <c r="CO244" s="434"/>
      <c r="CP244" s="434"/>
      <c r="CQ244" s="434"/>
      <c r="CR244" s="434"/>
      <c r="CS244" s="436"/>
      <c r="CT244" s="448"/>
      <c r="CY244" s="434"/>
      <c r="CZ244" s="434"/>
      <c r="DA244" s="436"/>
    </row>
    <row r="245" spans="92:105">
      <c r="CN245" s="448"/>
      <c r="CO245" s="434"/>
      <c r="CP245" s="434"/>
      <c r="CQ245" s="434"/>
      <c r="CR245" s="434"/>
      <c r="CS245" s="436"/>
      <c r="CT245" s="448"/>
      <c r="CY245" s="434"/>
      <c r="CZ245" s="434"/>
      <c r="DA245" s="436"/>
    </row>
    <row r="246" spans="92:105">
      <c r="CN246" s="448" t="s">
        <v>584</v>
      </c>
      <c r="CO246" s="434"/>
      <c r="CP246" s="434"/>
      <c r="CQ246" s="434"/>
      <c r="CR246" s="434"/>
      <c r="CS246" s="436"/>
      <c r="CT246" s="448"/>
      <c r="CY246" s="434"/>
      <c r="CZ246" s="434"/>
      <c r="DA246" s="436"/>
    </row>
    <row r="247" spans="92:105">
      <c r="CN247" s="448" t="s">
        <v>728</v>
      </c>
      <c r="CO247" s="434"/>
      <c r="CP247" s="434"/>
      <c r="CQ247" s="434"/>
      <c r="CR247" s="434"/>
      <c r="CS247" s="436"/>
      <c r="CT247" s="448"/>
      <c r="CU247" s="434" t="s">
        <v>756</v>
      </c>
      <c r="CV247" s="434"/>
      <c r="CW247" s="434"/>
      <c r="CX247" s="434"/>
      <c r="CY247" s="434"/>
      <c r="CZ247" s="434"/>
      <c r="DA247" s="436"/>
    </row>
    <row r="248" spans="92:105">
      <c r="CN248" s="448" t="s">
        <v>729</v>
      </c>
      <c r="CO248" s="434"/>
      <c r="CP248" s="434"/>
      <c r="CQ248" s="434"/>
      <c r="CR248" s="434"/>
      <c r="CS248" s="436"/>
      <c r="CT248" s="448"/>
      <c r="CU248" s="434" t="s">
        <v>757</v>
      </c>
      <c r="CV248" s="434"/>
      <c r="CW248" s="434"/>
      <c r="CX248" s="434"/>
      <c r="CY248" s="434"/>
      <c r="CZ248" s="434"/>
      <c r="DA248" s="436"/>
    </row>
    <row r="249" spans="92:105">
      <c r="CN249" s="448" t="s">
        <v>730</v>
      </c>
      <c r="CO249" s="434"/>
      <c r="CP249" s="434"/>
      <c r="CQ249" s="434"/>
      <c r="CR249" s="434"/>
      <c r="CS249" s="436"/>
      <c r="CT249" s="448"/>
      <c r="CU249" s="434" t="s">
        <v>740</v>
      </c>
      <c r="CV249" s="434"/>
      <c r="CW249" s="434"/>
      <c r="CX249" s="434"/>
      <c r="CY249" s="434"/>
      <c r="CZ249" s="434"/>
      <c r="DA249" s="436"/>
    </row>
    <row r="250" spans="92:105">
      <c r="CN250" s="448" t="s">
        <v>731</v>
      </c>
      <c r="CO250" s="434"/>
      <c r="CP250" s="434"/>
      <c r="CQ250" s="434"/>
      <c r="CR250" s="434"/>
      <c r="CS250" s="436"/>
      <c r="CT250" s="448"/>
      <c r="CU250" s="434" t="s">
        <v>443</v>
      </c>
      <c r="CV250" s="434"/>
      <c r="CW250" s="434"/>
      <c r="CX250" s="434"/>
      <c r="CY250" s="434"/>
      <c r="CZ250" s="434"/>
      <c r="DA250" s="436"/>
    </row>
    <row r="251" spans="92:105">
      <c r="CN251" s="448" t="s">
        <v>732</v>
      </c>
      <c r="CO251" s="434"/>
      <c r="CP251" s="434"/>
      <c r="CQ251" s="434"/>
      <c r="CR251" s="434"/>
      <c r="CS251" s="436"/>
      <c r="CT251" s="448"/>
      <c r="CU251" s="434" t="s">
        <v>444</v>
      </c>
      <c r="CV251" s="434"/>
      <c r="CW251" s="434"/>
      <c r="CX251" s="434"/>
      <c r="CY251" s="434"/>
      <c r="CZ251" s="434"/>
      <c r="DA251" s="436"/>
    </row>
    <row r="252" spans="92:105">
      <c r="CN252" s="448" t="s">
        <v>733</v>
      </c>
      <c r="CO252" s="434"/>
      <c r="CP252" s="434"/>
      <c r="CQ252" s="434"/>
      <c r="CR252" s="434"/>
      <c r="CS252" s="436"/>
      <c r="CT252" s="448"/>
      <c r="CU252" s="434"/>
      <c r="CV252" s="434"/>
      <c r="CW252" s="434"/>
      <c r="CX252" s="434"/>
      <c r="CY252" s="434"/>
      <c r="CZ252" s="434"/>
      <c r="DA252" s="436"/>
    </row>
    <row r="253" spans="92:105">
      <c r="CN253" s="448" t="s">
        <v>622</v>
      </c>
      <c r="CO253" s="434"/>
      <c r="CP253" s="434"/>
      <c r="CQ253" s="434"/>
      <c r="CR253" s="434"/>
      <c r="CS253" s="436"/>
      <c r="CT253" s="448"/>
      <c r="CU253" s="434"/>
      <c r="CV253" s="434"/>
      <c r="CW253" s="434"/>
      <c r="CX253" s="434"/>
      <c r="CY253" s="434"/>
      <c r="CZ253" s="434"/>
      <c r="DA253" s="436"/>
    </row>
    <row r="254" spans="92:105">
      <c r="CN254" s="448" t="s">
        <v>734</v>
      </c>
      <c r="CO254" s="434"/>
      <c r="CP254" s="434"/>
      <c r="CQ254" s="434"/>
      <c r="CR254" s="434"/>
      <c r="CS254" s="436"/>
      <c r="CT254" s="448"/>
      <c r="CU254" s="434"/>
      <c r="CV254" s="434"/>
      <c r="CW254" s="434"/>
      <c r="CX254" s="434"/>
      <c r="CY254" s="434"/>
      <c r="CZ254" s="434"/>
      <c r="DA254" s="436"/>
    </row>
    <row r="255" spans="92:105">
      <c r="CN255" s="448" t="s">
        <v>735</v>
      </c>
      <c r="CO255" s="434"/>
      <c r="CP255" s="434"/>
      <c r="CQ255" s="434"/>
      <c r="CR255" s="434"/>
      <c r="CS255" s="436"/>
      <c r="CT255" s="448"/>
      <c r="CU255" s="434"/>
      <c r="CV255" s="434"/>
      <c r="CW255" s="434"/>
      <c r="CX255" s="434"/>
      <c r="CY255" s="434"/>
      <c r="CZ255" s="434"/>
      <c r="DA255" s="436"/>
    </row>
    <row r="256" spans="92:105" ht="15.75" thickBot="1">
      <c r="CN256" s="449"/>
      <c r="CO256" s="438"/>
      <c r="CP256" s="438"/>
      <c r="CQ256" s="438"/>
      <c r="CR256" s="438"/>
      <c r="CS256" s="441"/>
      <c r="CT256" s="449"/>
      <c r="CU256" s="438"/>
      <c r="CV256" s="438"/>
      <c r="CW256" s="438"/>
      <c r="CX256" s="438"/>
      <c r="CY256" s="438"/>
      <c r="CZ256" s="438"/>
      <c r="DA256" s="441"/>
    </row>
  </sheetData>
  <sortState ref="CU230:CU240">
    <sortCondition ref="CU230:CU240"/>
  </sortState>
  <mergeCells count="8">
    <mergeCell ref="AL14:AN14"/>
    <mergeCell ref="AO14:AQ14"/>
    <mergeCell ref="AR14:AT14"/>
    <mergeCell ref="G12:AG12"/>
    <mergeCell ref="G13:O13"/>
    <mergeCell ref="P13:X13"/>
    <mergeCell ref="Y13:AG13"/>
    <mergeCell ref="AI13:AT13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topLeftCell="A47" zoomScale="85" zoomScaleNormal="85" workbookViewId="0">
      <selection activeCell="A60" sqref="A60:XFD63"/>
    </sheetView>
  </sheetViews>
  <sheetFormatPr defaultRowHeight="15"/>
  <cols>
    <col min="2" max="2" width="10.7109375" bestFit="1" customWidth="1"/>
    <col min="3" max="3" width="17.7109375" customWidth="1"/>
    <col min="5" max="5" width="12.5703125" customWidth="1"/>
    <col min="6" max="6" width="14.85546875" customWidth="1"/>
  </cols>
  <sheetData>
    <row r="1" spans="1:20">
      <c r="A1" t="str">
        <f>'Trial Plans'!A1</f>
        <v>Project</v>
      </c>
      <c r="B1" s="450" t="str">
        <f>'Trial Plans'!B1</f>
        <v>Fungicides for powdery mildew in Mungbean</v>
      </c>
    </row>
    <row r="2" spans="1:20">
      <c r="A2" t="str">
        <f>'Trial Plans'!A2</f>
        <v>Trial</v>
      </c>
      <c r="B2" t="str">
        <f>'Trial Plans'!B2</f>
        <v>AM1305</v>
      </c>
    </row>
    <row r="3" spans="1:20">
      <c r="A3" t="str">
        <f>'Trial Plans'!A3</f>
        <v>District</v>
      </c>
      <c r="B3" s="450" t="str">
        <f>'Trial Plans'!B3</f>
        <v>Goolhi</v>
      </c>
    </row>
    <row r="4" spans="1:20">
      <c r="A4" t="str">
        <f>'Trial Plans'!A4</f>
        <v>Property</v>
      </c>
      <c r="B4" t="str">
        <f>'Trial Plans'!B4</f>
        <v>Overdraft</v>
      </c>
    </row>
    <row r="6" spans="1:20">
      <c r="B6" s="437" t="s">
        <v>263</v>
      </c>
      <c r="C6" s="502">
        <v>41445</v>
      </c>
    </row>
    <row r="7" spans="1:20">
      <c r="B7" s="437" t="s">
        <v>135</v>
      </c>
      <c r="C7" s="502">
        <v>41361</v>
      </c>
    </row>
    <row r="8" spans="1:20">
      <c r="B8" s="437" t="s">
        <v>137</v>
      </c>
      <c r="C8" s="502">
        <v>41377</v>
      </c>
    </row>
    <row r="9" spans="1:20">
      <c r="B9" s="437" t="s">
        <v>198</v>
      </c>
      <c r="C9" s="502">
        <v>41391</v>
      </c>
    </row>
    <row r="10" spans="1:20">
      <c r="B10" s="437" t="s">
        <v>260</v>
      </c>
      <c r="C10" s="481">
        <f>C6-C7</f>
        <v>84</v>
      </c>
    </row>
    <row r="11" spans="1:20">
      <c r="B11" s="437" t="s">
        <v>261</v>
      </c>
      <c r="C11" s="481">
        <f>C6-C8</f>
        <v>68</v>
      </c>
    </row>
    <row r="12" spans="1:20" ht="20.25" customHeight="1">
      <c r="B12" s="437" t="s">
        <v>262</v>
      </c>
      <c r="C12" s="617">
        <f>C6-C9</f>
        <v>54</v>
      </c>
    </row>
    <row r="13" spans="1:20" ht="14.25" customHeight="1"/>
    <row r="14" spans="1:20" ht="17.25" customHeight="1" thickBot="1">
      <c r="E14" t="s">
        <v>570</v>
      </c>
    </row>
    <row r="15" spans="1:20" ht="24.75" customHeight="1">
      <c r="A15" s="451" t="str">
        <f>'Trial Plans'!AI1</f>
        <v>Treat</v>
      </c>
      <c r="B15" s="451" t="str">
        <f>'Trial Plans'!AJ1</f>
        <v>Rep</v>
      </c>
      <c r="C15" s="451" t="str">
        <f>'Trial Plans'!AK1</f>
        <v>Run</v>
      </c>
      <c r="D15" s="451" t="str">
        <f>'Trial Plans'!AL1</f>
        <v>Plot</v>
      </c>
      <c r="E15" s="451" t="s">
        <v>568</v>
      </c>
      <c r="F15" s="451" t="s">
        <v>569</v>
      </c>
      <c r="H15" s="446" t="s">
        <v>571</v>
      </c>
      <c r="I15" s="435"/>
      <c r="J15" s="435"/>
      <c r="K15" s="435"/>
      <c r="L15" s="435"/>
      <c r="M15" s="447"/>
      <c r="N15" s="446" t="s">
        <v>593</v>
      </c>
      <c r="O15" s="435"/>
      <c r="P15" s="435"/>
      <c r="Q15" s="435"/>
      <c r="R15" s="435"/>
      <c r="S15" s="435"/>
      <c r="T15" s="447"/>
    </row>
    <row r="16" spans="1:20">
      <c r="A16" s="451">
        <v>1</v>
      </c>
      <c r="B16" s="451">
        <f>'Trial Plans'!AJ6</f>
        <v>1</v>
      </c>
      <c r="C16" s="451">
        <f>'Trial Plans'!AK6</f>
        <v>5</v>
      </c>
      <c r="D16" s="451">
        <f>'Trial Plans'!AL6</f>
        <v>5</v>
      </c>
      <c r="E16" s="618">
        <v>1.1499999999999999</v>
      </c>
      <c r="F16" s="619">
        <f t="shared" ref="F16:F59" si="0">E16/(1.8*10)*10000</f>
        <v>638.8888888888888</v>
      </c>
      <c r="H16" s="448"/>
      <c r="I16" s="434"/>
      <c r="J16" s="434"/>
      <c r="K16" s="434"/>
      <c r="L16" s="434"/>
      <c r="M16" s="436"/>
      <c r="N16" s="448"/>
      <c r="O16" s="434"/>
      <c r="P16" s="434"/>
      <c r="Q16" s="434"/>
      <c r="R16" s="434"/>
      <c r="S16" s="434"/>
      <c r="T16" s="436"/>
    </row>
    <row r="17" spans="1:20">
      <c r="A17" s="451">
        <f>'Trial Plans'!AI42</f>
        <v>1</v>
      </c>
      <c r="B17" s="451">
        <f>'Trial Plans'!AJ42</f>
        <v>2</v>
      </c>
      <c r="C17" s="451">
        <f>'Trial Plans'!AK42</f>
        <v>11</v>
      </c>
      <c r="D17" s="451">
        <f>'Trial Plans'!AL42</f>
        <v>41</v>
      </c>
      <c r="E17" s="618">
        <v>1.1499999999999999</v>
      </c>
      <c r="F17" s="619">
        <f t="shared" si="0"/>
        <v>638.8888888888888</v>
      </c>
      <c r="H17" s="448" t="s">
        <v>572</v>
      </c>
      <c r="I17" s="434"/>
      <c r="J17" s="434"/>
      <c r="K17" s="434"/>
      <c r="L17" s="434"/>
      <c r="M17" s="436"/>
      <c r="N17" s="448" t="s">
        <v>594</v>
      </c>
      <c r="O17" s="434"/>
      <c r="P17" s="434"/>
      <c r="Q17" s="434"/>
      <c r="R17" s="434"/>
      <c r="S17" s="434"/>
      <c r="T17" s="436"/>
    </row>
    <row r="18" spans="1:20">
      <c r="A18" s="451">
        <f>'Trial Plans'!AI19</f>
        <v>1</v>
      </c>
      <c r="B18" s="451">
        <f>'Trial Plans'!AJ19</f>
        <v>3</v>
      </c>
      <c r="C18" s="451">
        <f>'Trial Plans'!AK19</f>
        <v>18</v>
      </c>
      <c r="D18" s="451">
        <f>'Trial Plans'!AL19</f>
        <v>18</v>
      </c>
      <c r="E18" s="618">
        <v>1.1499999999999999</v>
      </c>
      <c r="F18" s="619">
        <f t="shared" si="0"/>
        <v>638.8888888888888</v>
      </c>
      <c r="H18" s="448"/>
      <c r="I18" s="434"/>
      <c r="J18" s="434"/>
      <c r="K18" s="434"/>
      <c r="L18" s="434"/>
      <c r="M18" s="436"/>
      <c r="N18" s="448"/>
      <c r="O18" s="434"/>
      <c r="P18" s="434"/>
      <c r="Q18" s="434"/>
      <c r="R18" s="434"/>
      <c r="S18" s="434"/>
      <c r="T18" s="436"/>
    </row>
    <row r="19" spans="1:20">
      <c r="A19" s="451">
        <f>'Trial Plans'!AI58</f>
        <v>1</v>
      </c>
      <c r="B19" s="451">
        <f>'Trial Plans'!AJ58</f>
        <v>4</v>
      </c>
      <c r="C19" s="451">
        <f>'Trial Plans'!AK58</f>
        <v>27</v>
      </c>
      <c r="D19" s="451">
        <f>'Trial Plans'!AL58</f>
        <v>57</v>
      </c>
      <c r="E19" s="618">
        <v>1.45</v>
      </c>
      <c r="F19" s="619">
        <f t="shared" si="0"/>
        <v>805.55555555555543</v>
      </c>
      <c r="H19" s="448" t="s">
        <v>573</v>
      </c>
      <c r="I19" s="434"/>
      <c r="J19" s="434"/>
      <c r="K19" s="434"/>
      <c r="L19" s="434"/>
      <c r="M19" s="436"/>
      <c r="N19" s="448" t="s">
        <v>244</v>
      </c>
      <c r="O19" s="434" t="s">
        <v>540</v>
      </c>
      <c r="P19" s="434" t="s">
        <v>598</v>
      </c>
      <c r="Q19" s="434"/>
      <c r="R19" s="434"/>
      <c r="S19" s="434"/>
      <c r="T19" s="436"/>
    </row>
    <row r="20" spans="1:20">
      <c r="A20" s="451">
        <f>'Trial Plans'!AI13</f>
        <v>2</v>
      </c>
      <c r="B20" s="451">
        <f>'Trial Plans'!AJ13</f>
        <v>1</v>
      </c>
      <c r="C20" s="451">
        <f>'Trial Plans'!AK13</f>
        <v>12</v>
      </c>
      <c r="D20" s="451">
        <f>'Trial Plans'!AL13</f>
        <v>12</v>
      </c>
      <c r="E20" s="618">
        <v>1.3</v>
      </c>
      <c r="F20" s="619">
        <f t="shared" si="0"/>
        <v>722.22222222222229</v>
      </c>
      <c r="H20" s="448" t="s">
        <v>574</v>
      </c>
      <c r="I20" s="434"/>
      <c r="J20" s="434"/>
      <c r="K20" s="434"/>
      <c r="L20" s="434"/>
      <c r="M20" s="436"/>
      <c r="N20" s="448">
        <v>1</v>
      </c>
      <c r="O20" s="590">
        <v>680.58</v>
      </c>
      <c r="P20" s="434" t="s">
        <v>599</v>
      </c>
      <c r="Q20" s="434"/>
      <c r="R20" s="434"/>
      <c r="S20" s="434"/>
      <c r="T20" s="436"/>
    </row>
    <row r="21" spans="1:20">
      <c r="A21" s="451">
        <f>'Trial Plans'!AI32</f>
        <v>2</v>
      </c>
      <c r="B21" s="451">
        <f>'Trial Plans'!AJ32</f>
        <v>2</v>
      </c>
      <c r="C21" s="451">
        <f>'Trial Plans'!AK32</f>
        <v>1</v>
      </c>
      <c r="D21" s="451">
        <f>'Trial Plans'!AL32</f>
        <v>31</v>
      </c>
      <c r="E21" s="618">
        <v>1.35</v>
      </c>
      <c r="F21" s="619">
        <f t="shared" si="0"/>
        <v>750.00000000000011</v>
      </c>
      <c r="H21" s="448" t="s">
        <v>575</v>
      </c>
      <c r="I21" s="434"/>
      <c r="J21" s="434"/>
      <c r="K21" s="434"/>
      <c r="L21" s="434"/>
      <c r="M21" s="436"/>
      <c r="N21" s="448">
        <v>2</v>
      </c>
      <c r="O21" s="590">
        <v>687.5</v>
      </c>
      <c r="P21" s="434" t="s">
        <v>599</v>
      </c>
      <c r="Q21" s="434"/>
      <c r="R21" s="434"/>
      <c r="S21" s="434"/>
      <c r="T21" s="436"/>
    </row>
    <row r="22" spans="1:20">
      <c r="A22" s="451">
        <f>'Trial Plans'!AI47</f>
        <v>2</v>
      </c>
      <c r="B22" s="451">
        <f>'Trial Plans'!AJ47</f>
        <v>3</v>
      </c>
      <c r="C22" s="451">
        <f>'Trial Plans'!AK47</f>
        <v>16</v>
      </c>
      <c r="D22" s="451">
        <f>'Trial Plans'!AL47</f>
        <v>46</v>
      </c>
      <c r="E22" s="618">
        <v>1.2</v>
      </c>
      <c r="F22" s="619">
        <f t="shared" si="0"/>
        <v>666.66666666666663</v>
      </c>
      <c r="H22" s="448" t="s">
        <v>576</v>
      </c>
      <c r="I22" s="434"/>
      <c r="J22" s="434"/>
      <c r="K22" s="434"/>
      <c r="L22" s="434"/>
      <c r="M22" s="436"/>
      <c r="N22" s="448">
        <v>3</v>
      </c>
      <c r="O22" s="590">
        <v>652.75</v>
      </c>
      <c r="P22" s="434" t="s">
        <v>599</v>
      </c>
      <c r="Q22" s="434"/>
      <c r="R22" s="434"/>
      <c r="S22" s="434"/>
      <c r="T22" s="436"/>
    </row>
    <row r="23" spans="1:20">
      <c r="A23" s="451">
        <f>'Trial Plans'!AI25</f>
        <v>2</v>
      </c>
      <c r="B23" s="451">
        <f>'Trial Plans'!AJ25</f>
        <v>4</v>
      </c>
      <c r="C23" s="451">
        <f>'Trial Plans'!AK25</f>
        <v>24</v>
      </c>
      <c r="D23" s="451">
        <f>'Trial Plans'!AL25</f>
        <v>24</v>
      </c>
      <c r="E23" s="618">
        <v>1.1000000000000001</v>
      </c>
      <c r="F23" s="619">
        <f t="shared" si="0"/>
        <v>611.1111111111112</v>
      </c>
      <c r="H23" s="448" t="s">
        <v>577</v>
      </c>
      <c r="I23" s="434"/>
      <c r="J23" s="434"/>
      <c r="K23" s="434"/>
      <c r="L23" s="434"/>
      <c r="M23" s="436"/>
      <c r="N23" s="448">
        <v>4</v>
      </c>
      <c r="O23" s="590">
        <v>722.2</v>
      </c>
      <c r="P23" s="434" t="s">
        <v>543</v>
      </c>
      <c r="Q23" s="434"/>
      <c r="R23" s="434"/>
      <c r="S23" s="434"/>
      <c r="T23" s="436"/>
    </row>
    <row r="24" spans="1:20">
      <c r="A24" s="451">
        <f>'Trial Plans'!AI11</f>
        <v>3</v>
      </c>
      <c r="B24" s="451">
        <f>'Trial Plans'!AJ11</f>
        <v>1</v>
      </c>
      <c r="C24" s="451">
        <f>'Trial Plans'!AK11</f>
        <v>10</v>
      </c>
      <c r="D24" s="451">
        <f>'Trial Plans'!AL11</f>
        <v>10</v>
      </c>
      <c r="E24" s="618">
        <v>1.25</v>
      </c>
      <c r="F24" s="619">
        <f t="shared" si="0"/>
        <v>694.44444444444446</v>
      </c>
      <c r="H24" s="448"/>
      <c r="I24" s="434"/>
      <c r="J24" s="434"/>
      <c r="K24" s="434"/>
      <c r="L24" s="434"/>
      <c r="M24" s="436"/>
      <c r="N24" s="448">
        <v>5</v>
      </c>
      <c r="O24" s="590">
        <v>687.5</v>
      </c>
      <c r="P24" s="434" t="s">
        <v>599</v>
      </c>
      <c r="Q24" s="434"/>
      <c r="R24" s="434"/>
      <c r="S24" s="434"/>
      <c r="T24" s="436"/>
    </row>
    <row r="25" spans="1:20">
      <c r="A25" s="451">
        <f>'Trial Plans'!AI34</f>
        <v>3</v>
      </c>
      <c r="B25" s="451">
        <f>'Trial Plans'!AJ34</f>
        <v>2</v>
      </c>
      <c r="C25" s="451">
        <f>'Trial Plans'!AK34</f>
        <v>3</v>
      </c>
      <c r="D25" s="451">
        <f>'Trial Plans'!AL34</f>
        <v>33</v>
      </c>
      <c r="E25" s="618">
        <v>1.25</v>
      </c>
      <c r="F25" s="619">
        <f t="shared" si="0"/>
        <v>694.44444444444446</v>
      </c>
      <c r="H25" s="448" t="s">
        <v>578</v>
      </c>
      <c r="I25" s="434"/>
      <c r="J25" s="434"/>
      <c r="K25" s="434"/>
      <c r="L25" s="434"/>
      <c r="M25" s="436"/>
      <c r="N25" s="448">
        <v>6</v>
      </c>
      <c r="O25" s="590">
        <v>597.25</v>
      </c>
      <c r="P25" s="434" t="s">
        <v>599</v>
      </c>
      <c r="Q25" s="434"/>
      <c r="R25" s="434"/>
      <c r="S25" s="434"/>
      <c r="T25" s="436"/>
    </row>
    <row r="26" spans="1:20">
      <c r="A26" s="451">
        <f>'Trial Plans'!AI49</f>
        <v>3</v>
      </c>
      <c r="B26" s="451">
        <f>'Trial Plans'!AJ49</f>
        <v>3</v>
      </c>
      <c r="C26" s="451">
        <f>'Trial Plans'!AK49</f>
        <v>18</v>
      </c>
      <c r="D26" s="451">
        <f>'Trial Plans'!AL49</f>
        <v>48</v>
      </c>
      <c r="E26" s="618">
        <v>1.1499999999999999</v>
      </c>
      <c r="F26" s="619">
        <f t="shared" si="0"/>
        <v>638.8888888888888</v>
      </c>
      <c r="H26" s="448"/>
      <c r="I26" s="434"/>
      <c r="J26" s="434"/>
      <c r="K26" s="434"/>
      <c r="L26" s="434"/>
      <c r="M26" s="436"/>
      <c r="N26" s="448">
        <v>7</v>
      </c>
      <c r="O26" s="590">
        <v>541.65</v>
      </c>
      <c r="P26" s="434" t="s">
        <v>544</v>
      </c>
      <c r="Q26" s="434"/>
      <c r="R26" s="434"/>
      <c r="S26" s="434"/>
      <c r="T26" s="436"/>
    </row>
    <row r="27" spans="1:20">
      <c r="A27" s="451">
        <f>'Trial Plans'!AI26</f>
        <v>3</v>
      </c>
      <c r="B27" s="451">
        <f>'Trial Plans'!AJ26</f>
        <v>4</v>
      </c>
      <c r="C27" s="451">
        <f>'Trial Plans'!AK26</f>
        <v>25</v>
      </c>
      <c r="D27" s="451">
        <f>'Trial Plans'!AL26</f>
        <v>25</v>
      </c>
      <c r="E27" s="618">
        <v>1.05</v>
      </c>
      <c r="F27" s="619">
        <f t="shared" si="0"/>
        <v>583.33333333333337</v>
      </c>
      <c r="H27" s="448" t="s">
        <v>369</v>
      </c>
      <c r="I27" s="434"/>
      <c r="J27" s="434"/>
      <c r="K27" s="434"/>
      <c r="L27" s="434"/>
      <c r="M27" s="436"/>
      <c r="N27" s="448">
        <v>8</v>
      </c>
      <c r="O27" s="590">
        <v>722.22</v>
      </c>
      <c r="P27" s="434" t="s">
        <v>543</v>
      </c>
      <c r="Q27" s="434"/>
      <c r="R27" s="434"/>
      <c r="S27" s="434"/>
      <c r="T27" s="436"/>
    </row>
    <row r="28" spans="1:20">
      <c r="A28" s="451">
        <f>'Trial Plans'!AI7</f>
        <v>4</v>
      </c>
      <c r="B28" s="451">
        <f>'Trial Plans'!AJ7</f>
        <v>1</v>
      </c>
      <c r="C28" s="451">
        <f>'Trial Plans'!AK7</f>
        <v>6</v>
      </c>
      <c r="D28" s="451">
        <f>'Trial Plans'!AL7</f>
        <v>6</v>
      </c>
      <c r="E28" s="618">
        <v>1.3</v>
      </c>
      <c r="F28" s="619">
        <f t="shared" si="0"/>
        <v>722.22222222222229</v>
      </c>
      <c r="H28" s="448" t="s">
        <v>579</v>
      </c>
      <c r="I28" s="434"/>
      <c r="J28" s="434"/>
      <c r="K28" s="434"/>
      <c r="L28" s="434"/>
      <c r="M28" s="436"/>
      <c r="N28" s="448">
        <v>9</v>
      </c>
      <c r="O28" s="590">
        <v>625</v>
      </c>
      <c r="P28" s="434" t="s">
        <v>599</v>
      </c>
      <c r="Q28" s="434"/>
      <c r="R28" s="434"/>
      <c r="S28" s="434"/>
      <c r="T28" s="436"/>
    </row>
    <row r="29" spans="1:20">
      <c r="A29" s="451">
        <f>'Trial Plans'!AI41</f>
        <v>4</v>
      </c>
      <c r="B29" s="451">
        <f>'Trial Plans'!AJ41</f>
        <v>2</v>
      </c>
      <c r="C29" s="451">
        <f>'Trial Plans'!AK41</f>
        <v>10</v>
      </c>
      <c r="D29" s="451">
        <f>'Trial Plans'!AL41</f>
        <v>40</v>
      </c>
      <c r="E29" s="618">
        <v>1.3</v>
      </c>
      <c r="F29" s="619">
        <f t="shared" si="0"/>
        <v>722.22222222222229</v>
      </c>
      <c r="H29" s="448" t="s">
        <v>580</v>
      </c>
      <c r="I29" s="434"/>
      <c r="J29" s="434"/>
      <c r="K29" s="434"/>
      <c r="L29" s="434"/>
      <c r="M29" s="436"/>
      <c r="N29" s="448">
        <v>10</v>
      </c>
      <c r="O29" s="590">
        <v>673.6</v>
      </c>
      <c r="P29" s="434" t="s">
        <v>599</v>
      </c>
      <c r="Q29" s="434"/>
      <c r="R29" s="434"/>
      <c r="S29" s="434"/>
      <c r="T29" s="436"/>
    </row>
    <row r="30" spans="1:20">
      <c r="A30" s="451">
        <f>'Trial Plans'!AI16</f>
        <v>4</v>
      </c>
      <c r="B30" s="451">
        <f>'Trial Plans'!AJ16</f>
        <v>3</v>
      </c>
      <c r="C30" s="451">
        <f>'Trial Plans'!AK16</f>
        <v>15</v>
      </c>
      <c r="D30" s="451">
        <f>'Trial Plans'!AL16</f>
        <v>15</v>
      </c>
      <c r="E30" s="618">
        <v>1.35</v>
      </c>
      <c r="F30" s="619">
        <f t="shared" si="0"/>
        <v>750.00000000000011</v>
      </c>
      <c r="H30" s="448" t="s">
        <v>581</v>
      </c>
      <c r="I30" s="434"/>
      <c r="J30" s="434"/>
      <c r="K30" s="434"/>
      <c r="L30" s="434"/>
      <c r="M30" s="436"/>
      <c r="N30" s="448">
        <v>11</v>
      </c>
      <c r="O30" s="590">
        <v>604.17999999999995</v>
      </c>
      <c r="P30" s="434" t="s">
        <v>599</v>
      </c>
      <c r="Q30" s="434"/>
      <c r="R30" s="434"/>
      <c r="S30" s="434"/>
      <c r="T30" s="436"/>
    </row>
    <row r="31" spans="1:20">
      <c r="A31" s="451">
        <f>'Trial Plans'!AI59</f>
        <v>4</v>
      </c>
      <c r="B31" s="451">
        <f>'Trial Plans'!AJ59</f>
        <v>4</v>
      </c>
      <c r="C31" s="451">
        <f>'Trial Plans'!AK59</f>
        <v>28</v>
      </c>
      <c r="D31" s="451">
        <f>'Trial Plans'!AL59</f>
        <v>58</v>
      </c>
      <c r="E31" s="618">
        <v>1.25</v>
      </c>
      <c r="F31" s="619">
        <f t="shared" si="0"/>
        <v>694.44444444444446</v>
      </c>
      <c r="H31" s="448"/>
      <c r="I31" s="434"/>
      <c r="J31" s="434"/>
      <c r="K31" s="434"/>
      <c r="L31" s="434"/>
      <c r="M31" s="436"/>
      <c r="N31" s="620" t="s">
        <v>548</v>
      </c>
      <c r="O31" s="594">
        <v>0.42</v>
      </c>
      <c r="P31" s="434"/>
      <c r="Q31" s="434"/>
      <c r="R31" s="434"/>
      <c r="S31" s="434"/>
      <c r="T31" s="436"/>
    </row>
    <row r="32" spans="1:20">
      <c r="A32" s="451">
        <f>'Trial Plans'!AI12</f>
        <v>5</v>
      </c>
      <c r="B32" s="451">
        <f>'Trial Plans'!AJ12</f>
        <v>1</v>
      </c>
      <c r="C32" s="451">
        <f>'Trial Plans'!AK12</f>
        <v>11</v>
      </c>
      <c r="D32" s="451">
        <f>'Trial Plans'!AL12</f>
        <v>11</v>
      </c>
      <c r="E32" s="618">
        <v>1</v>
      </c>
      <c r="F32" s="619">
        <f t="shared" si="0"/>
        <v>555.55555555555554</v>
      </c>
      <c r="H32" s="448" t="s">
        <v>582</v>
      </c>
      <c r="I32" s="434"/>
      <c r="J32" s="434"/>
      <c r="K32" s="434"/>
      <c r="L32" s="434"/>
      <c r="M32" s="436"/>
      <c r="N32" s="437" t="s">
        <v>549</v>
      </c>
      <c r="O32" s="437" t="s">
        <v>601</v>
      </c>
      <c r="T32" s="436"/>
    </row>
    <row r="33" spans="1:20">
      <c r="A33" s="451">
        <f>'Trial Plans'!AI37</f>
        <v>5</v>
      </c>
      <c r="B33" s="451">
        <f>'Trial Plans'!AJ37</f>
        <v>2</v>
      </c>
      <c r="C33" s="451">
        <f>'Trial Plans'!AK37</f>
        <v>6</v>
      </c>
      <c r="D33" s="451">
        <f>'Trial Plans'!AL37</f>
        <v>36</v>
      </c>
      <c r="E33" s="618">
        <v>1.25</v>
      </c>
      <c r="F33" s="619">
        <f t="shared" si="0"/>
        <v>694.44444444444446</v>
      </c>
      <c r="H33" s="448"/>
      <c r="I33" s="434"/>
      <c r="J33" s="434"/>
      <c r="K33" s="434"/>
      <c r="L33" s="434"/>
      <c r="M33" s="436"/>
      <c r="N33" s="437" t="s">
        <v>600</v>
      </c>
      <c r="O33" s="437">
        <v>16.75</v>
      </c>
      <c r="T33" s="436"/>
    </row>
    <row r="34" spans="1:20">
      <c r="A34" s="451">
        <f>'Trial Plans'!AI46</f>
        <v>5</v>
      </c>
      <c r="B34" s="451">
        <f>'Trial Plans'!AJ46</f>
        <v>3</v>
      </c>
      <c r="C34" s="451">
        <f>'Trial Plans'!AK46</f>
        <v>15</v>
      </c>
      <c r="D34" s="451">
        <f>'Trial Plans'!AL46</f>
        <v>45</v>
      </c>
      <c r="E34" s="618">
        <v>1.6</v>
      </c>
      <c r="F34" s="619">
        <f t="shared" si="0"/>
        <v>888.88888888888891</v>
      </c>
      <c r="H34" s="448" t="s">
        <v>583</v>
      </c>
      <c r="I34" s="434"/>
      <c r="J34" s="434"/>
      <c r="K34" s="434"/>
      <c r="L34" s="434"/>
      <c r="M34" s="436"/>
      <c r="T34" s="436"/>
    </row>
    <row r="35" spans="1:20">
      <c r="A35" s="451">
        <f>'Trial Plans'!AI27</f>
        <v>5</v>
      </c>
      <c r="B35" s="451">
        <f>'Trial Plans'!AJ27</f>
        <v>4</v>
      </c>
      <c r="C35" s="451">
        <f>'Trial Plans'!AK27</f>
        <v>26</v>
      </c>
      <c r="D35" s="451">
        <f>'Trial Plans'!AL27</f>
        <v>26</v>
      </c>
      <c r="E35" s="618">
        <v>1.1000000000000001</v>
      </c>
      <c r="F35" s="619">
        <f t="shared" si="0"/>
        <v>611.1111111111112</v>
      </c>
      <c r="H35" s="448"/>
      <c r="I35" s="434"/>
      <c r="J35" s="434"/>
      <c r="K35" s="434"/>
      <c r="L35" s="434"/>
      <c r="M35" s="436"/>
      <c r="T35" s="436"/>
    </row>
    <row r="36" spans="1:20">
      <c r="A36" s="451">
        <f>'Trial Plans'!AI10</f>
        <v>6</v>
      </c>
      <c r="B36" s="451">
        <f>'Trial Plans'!AJ10</f>
        <v>1</v>
      </c>
      <c r="C36" s="451">
        <f>'Trial Plans'!AK10</f>
        <v>9</v>
      </c>
      <c r="D36" s="451">
        <f>'Trial Plans'!AL10</f>
        <v>9</v>
      </c>
      <c r="E36" s="618">
        <v>1.45</v>
      </c>
      <c r="F36" s="619">
        <f t="shared" si="0"/>
        <v>805.55555555555543</v>
      </c>
      <c r="H36" s="448" t="s">
        <v>584</v>
      </c>
      <c r="I36" s="434"/>
      <c r="J36" s="434"/>
      <c r="K36" s="434"/>
      <c r="L36" s="434"/>
      <c r="M36" s="436"/>
      <c r="N36" s="448" t="s">
        <v>595</v>
      </c>
      <c r="O36" s="434"/>
      <c r="P36" s="434"/>
      <c r="Q36" s="434"/>
      <c r="R36" s="434"/>
      <c r="S36" s="434"/>
      <c r="T36" s="436"/>
    </row>
    <row r="37" spans="1:20">
      <c r="A37" s="451">
        <f>'Trial Plans'!AI35</f>
        <v>6</v>
      </c>
      <c r="B37" s="451">
        <f>'Trial Plans'!AJ35</f>
        <v>2</v>
      </c>
      <c r="C37" s="451">
        <f>'Trial Plans'!AK35</f>
        <v>4</v>
      </c>
      <c r="D37" s="451">
        <f>'Trial Plans'!AL35</f>
        <v>34</v>
      </c>
      <c r="E37" s="618">
        <v>1.1000000000000001</v>
      </c>
      <c r="F37" s="619">
        <f t="shared" si="0"/>
        <v>611.1111111111112</v>
      </c>
      <c r="H37" s="448" t="s">
        <v>585</v>
      </c>
      <c r="I37" s="434"/>
      <c r="J37" s="434"/>
      <c r="K37" s="434"/>
      <c r="L37" s="434"/>
      <c r="M37" s="436"/>
      <c r="N37" s="448" t="s">
        <v>596</v>
      </c>
      <c r="O37" s="434"/>
      <c r="P37" s="434"/>
      <c r="Q37" s="434"/>
      <c r="R37" s="434"/>
      <c r="S37" s="434"/>
      <c r="T37" s="436"/>
    </row>
    <row r="38" spans="1:20">
      <c r="A38" s="451">
        <f>'Trial Plans'!AI18</f>
        <v>6</v>
      </c>
      <c r="B38" s="451">
        <f>'Trial Plans'!AJ18</f>
        <v>3</v>
      </c>
      <c r="C38" s="451">
        <f>'Trial Plans'!AK18</f>
        <v>17</v>
      </c>
      <c r="D38" s="451">
        <f>'Trial Plans'!AL18</f>
        <v>17</v>
      </c>
      <c r="E38" s="618">
        <v>0.75</v>
      </c>
      <c r="F38" s="619">
        <f t="shared" si="0"/>
        <v>416.66666666666663</v>
      </c>
      <c r="H38" s="448" t="s">
        <v>586</v>
      </c>
      <c r="I38" s="434"/>
      <c r="J38" s="434"/>
      <c r="K38" s="434"/>
      <c r="L38" s="434"/>
      <c r="M38" s="436"/>
      <c r="N38" s="448" t="s">
        <v>597</v>
      </c>
      <c r="O38" s="434"/>
      <c r="P38" s="434"/>
      <c r="Q38" s="434"/>
      <c r="R38" s="434"/>
      <c r="S38" s="434"/>
      <c r="T38" s="436"/>
    </row>
    <row r="39" spans="1:20">
      <c r="A39" s="451">
        <f>'Trial Plans'!AI61</f>
        <v>6</v>
      </c>
      <c r="B39" s="451">
        <f>'Trial Plans'!AJ61</f>
        <v>4</v>
      </c>
      <c r="C39" s="451">
        <f>'Trial Plans'!AK61</f>
        <v>30</v>
      </c>
      <c r="D39" s="451">
        <f>'Trial Plans'!AL61</f>
        <v>60</v>
      </c>
      <c r="E39" s="618">
        <v>1</v>
      </c>
      <c r="F39" s="619">
        <f t="shared" si="0"/>
        <v>555.55555555555554</v>
      </c>
      <c r="H39" s="448" t="s">
        <v>587</v>
      </c>
      <c r="I39" s="434"/>
      <c r="J39" s="434"/>
      <c r="K39" s="434"/>
      <c r="L39" s="434"/>
      <c r="M39" s="436"/>
      <c r="N39" s="448" t="s">
        <v>531</v>
      </c>
      <c r="O39" s="434"/>
      <c r="P39" s="434"/>
      <c r="Q39" s="434"/>
      <c r="R39" s="434"/>
      <c r="S39" s="434"/>
      <c r="T39" s="436"/>
    </row>
    <row r="40" spans="1:20">
      <c r="A40" s="451">
        <f>'Trial Plans'!AI8</f>
        <v>7</v>
      </c>
      <c r="B40" s="451">
        <f>'Trial Plans'!AJ8</f>
        <v>1</v>
      </c>
      <c r="C40" s="451">
        <f>'Trial Plans'!AK8</f>
        <v>7</v>
      </c>
      <c r="D40" s="451">
        <f>'Trial Plans'!AL8</f>
        <v>7</v>
      </c>
      <c r="E40" s="618">
        <v>1.25</v>
      </c>
      <c r="F40" s="619">
        <f t="shared" si="0"/>
        <v>694.44444444444446</v>
      </c>
      <c r="H40" s="448" t="s">
        <v>588</v>
      </c>
      <c r="I40" s="434"/>
      <c r="J40" s="434"/>
      <c r="K40" s="434"/>
      <c r="L40" s="434"/>
      <c r="M40" s="436"/>
      <c r="N40" s="448" t="s">
        <v>444</v>
      </c>
      <c r="O40" s="434"/>
      <c r="P40" s="434"/>
      <c r="Q40" s="434"/>
      <c r="R40" s="434"/>
      <c r="S40" s="434"/>
      <c r="T40" s="436"/>
    </row>
    <row r="41" spans="1:20">
      <c r="A41" s="451">
        <f>'Trial Plans'!AI33</f>
        <v>7</v>
      </c>
      <c r="B41" s="451">
        <f>'Trial Plans'!AJ33</f>
        <v>2</v>
      </c>
      <c r="C41" s="451">
        <f>'Trial Plans'!AK33</f>
        <v>2</v>
      </c>
      <c r="D41" s="451">
        <f>'Trial Plans'!AL33</f>
        <v>32</v>
      </c>
      <c r="E41" s="618">
        <v>0.85</v>
      </c>
      <c r="F41" s="619">
        <f t="shared" si="0"/>
        <v>472.22222222222223</v>
      </c>
      <c r="H41" s="448" t="s">
        <v>589</v>
      </c>
      <c r="I41" s="434"/>
      <c r="J41" s="434"/>
      <c r="K41" s="434"/>
      <c r="L41" s="434"/>
      <c r="M41" s="436"/>
      <c r="N41" s="448"/>
      <c r="O41" s="434"/>
      <c r="P41" s="434"/>
      <c r="Q41" s="434"/>
      <c r="R41" s="434"/>
      <c r="S41" s="434"/>
      <c r="T41" s="436"/>
    </row>
    <row r="42" spans="1:20">
      <c r="A42" s="451">
        <f>'Trial Plans'!AI48</f>
        <v>7</v>
      </c>
      <c r="B42" s="451">
        <f>'Trial Plans'!AJ48</f>
        <v>3</v>
      </c>
      <c r="C42" s="451">
        <f>'Trial Plans'!AK48</f>
        <v>17</v>
      </c>
      <c r="D42" s="451">
        <f>'Trial Plans'!AL48</f>
        <v>47</v>
      </c>
      <c r="E42" s="618">
        <v>1</v>
      </c>
      <c r="F42" s="619">
        <f t="shared" si="0"/>
        <v>555.55555555555554</v>
      </c>
      <c r="H42" s="448" t="s">
        <v>590</v>
      </c>
      <c r="I42" s="434"/>
      <c r="J42" s="434"/>
      <c r="K42" s="434"/>
      <c r="L42" s="434"/>
      <c r="M42" s="436"/>
      <c r="N42" s="448"/>
      <c r="O42" s="434"/>
      <c r="P42" s="434"/>
      <c r="Q42" s="434"/>
      <c r="R42" s="434"/>
      <c r="S42" s="434"/>
      <c r="T42" s="436"/>
    </row>
    <row r="43" spans="1:20">
      <c r="A43" s="451">
        <f>'Trial Plans'!AI28</f>
        <v>7</v>
      </c>
      <c r="B43" s="451">
        <f>'Trial Plans'!AJ28</f>
        <v>4</v>
      </c>
      <c r="C43" s="451">
        <f>'Trial Plans'!AK28</f>
        <v>27</v>
      </c>
      <c r="D43" s="451">
        <f>'Trial Plans'!AL28</f>
        <v>27</v>
      </c>
      <c r="E43" s="618">
        <v>0.8</v>
      </c>
      <c r="F43" s="619">
        <f t="shared" si="0"/>
        <v>444.44444444444446</v>
      </c>
      <c r="H43" s="448" t="s">
        <v>382</v>
      </c>
      <c r="I43" s="434"/>
      <c r="J43" s="434"/>
      <c r="K43" s="434"/>
      <c r="L43" s="434"/>
      <c r="M43" s="436"/>
      <c r="N43" s="448"/>
      <c r="O43" s="434"/>
      <c r="P43" s="434"/>
      <c r="Q43" s="434"/>
      <c r="R43" s="434"/>
      <c r="S43" s="434"/>
      <c r="T43" s="436"/>
    </row>
    <row r="44" spans="1:20">
      <c r="A44" s="451">
        <f>'Trial Plans'!AI4</f>
        <v>8</v>
      </c>
      <c r="B44" s="451">
        <f>'Trial Plans'!AJ4</f>
        <v>1</v>
      </c>
      <c r="C44" s="451">
        <f>'Trial Plans'!AK4</f>
        <v>3</v>
      </c>
      <c r="D44" s="451">
        <f>'Trial Plans'!AL4</f>
        <v>3</v>
      </c>
      <c r="E44" s="618">
        <v>1.55</v>
      </c>
      <c r="F44" s="619">
        <f t="shared" si="0"/>
        <v>861.11111111111109</v>
      </c>
      <c r="H44" s="448" t="s">
        <v>591</v>
      </c>
      <c r="I44" s="434"/>
      <c r="J44" s="434"/>
      <c r="K44" s="434"/>
      <c r="L44" s="434"/>
      <c r="M44" s="436"/>
      <c r="N44" s="448"/>
      <c r="O44" s="434"/>
      <c r="P44" s="434"/>
      <c r="Q44" s="434"/>
      <c r="R44" s="434"/>
      <c r="S44" s="434"/>
      <c r="T44" s="436"/>
    </row>
    <row r="45" spans="1:20">
      <c r="A45" s="451">
        <f>'Trial Plans'!AI40</f>
        <v>8</v>
      </c>
      <c r="B45" s="451">
        <f>'Trial Plans'!AJ40</f>
        <v>2</v>
      </c>
      <c r="C45" s="451">
        <f>'Trial Plans'!AK40</f>
        <v>9</v>
      </c>
      <c r="D45" s="451">
        <f>'Trial Plans'!AL40</f>
        <v>39</v>
      </c>
      <c r="E45" s="618">
        <v>1.45</v>
      </c>
      <c r="F45" s="619">
        <f t="shared" si="0"/>
        <v>805.55555555555543</v>
      </c>
      <c r="H45" s="448" t="s">
        <v>592</v>
      </c>
      <c r="I45" s="434"/>
      <c r="J45" s="434"/>
      <c r="K45" s="434"/>
      <c r="L45" s="434"/>
      <c r="M45" s="436"/>
      <c r="N45" s="448"/>
      <c r="O45" s="434"/>
      <c r="P45" s="434"/>
      <c r="Q45" s="434"/>
      <c r="R45" s="434"/>
      <c r="S45" s="434"/>
      <c r="T45" s="436"/>
    </row>
    <row r="46" spans="1:20">
      <c r="A46" s="451">
        <f>'Trial Plans'!AI52</f>
        <v>8</v>
      </c>
      <c r="B46" s="451">
        <f>'Trial Plans'!AJ52</f>
        <v>3</v>
      </c>
      <c r="C46" s="451">
        <f>'Trial Plans'!AK52</f>
        <v>21</v>
      </c>
      <c r="D46" s="451">
        <f>'Trial Plans'!AL52</f>
        <v>51</v>
      </c>
      <c r="E46" s="618">
        <v>1.35</v>
      </c>
      <c r="F46" s="619">
        <f t="shared" si="0"/>
        <v>750.00000000000011</v>
      </c>
      <c r="H46" s="448"/>
      <c r="I46" s="434"/>
      <c r="J46" s="434"/>
      <c r="K46" s="434"/>
      <c r="L46" s="434"/>
      <c r="M46" s="436"/>
      <c r="N46" s="448"/>
      <c r="O46" s="434"/>
      <c r="P46" s="434"/>
      <c r="Q46" s="434"/>
      <c r="R46" s="434"/>
      <c r="S46" s="434"/>
      <c r="T46" s="436"/>
    </row>
    <row r="47" spans="1:20">
      <c r="A47" s="451">
        <f>'Trial Plans'!AI29</f>
        <v>8</v>
      </c>
      <c r="B47" s="451">
        <f>'Trial Plans'!AJ29</f>
        <v>4</v>
      </c>
      <c r="C47" s="451">
        <f>'Trial Plans'!AK29</f>
        <v>28</v>
      </c>
      <c r="D47" s="451">
        <f>'Trial Plans'!AL29</f>
        <v>28</v>
      </c>
      <c r="E47" s="618">
        <v>0.85</v>
      </c>
      <c r="F47" s="619">
        <f t="shared" si="0"/>
        <v>472.22222222222223</v>
      </c>
      <c r="H47" s="448"/>
      <c r="I47" s="434"/>
      <c r="J47" s="434"/>
      <c r="K47" s="434"/>
      <c r="L47" s="434"/>
      <c r="M47" s="436"/>
      <c r="N47" s="448"/>
      <c r="O47" s="434"/>
      <c r="P47" s="434"/>
      <c r="Q47" s="434"/>
      <c r="R47" s="434"/>
      <c r="S47" s="434"/>
      <c r="T47" s="436"/>
    </row>
    <row r="48" spans="1:20">
      <c r="A48" s="451">
        <f>'Trial Plans'!AI5</f>
        <v>9</v>
      </c>
      <c r="B48" s="451">
        <f>'Trial Plans'!AJ5</f>
        <v>1</v>
      </c>
      <c r="C48" s="451">
        <f>'Trial Plans'!AK5</f>
        <v>4</v>
      </c>
      <c r="D48" s="451">
        <f>'Trial Plans'!AL5</f>
        <v>4</v>
      </c>
      <c r="E48" s="618">
        <v>1.4</v>
      </c>
      <c r="F48" s="619">
        <f t="shared" si="0"/>
        <v>777.77777777777783</v>
      </c>
      <c r="H48" s="448"/>
      <c r="I48" s="434"/>
      <c r="J48" s="434"/>
      <c r="K48" s="434"/>
      <c r="L48" s="434"/>
      <c r="M48" s="436"/>
      <c r="N48" s="448"/>
      <c r="O48" s="434"/>
      <c r="P48" s="434"/>
      <c r="Q48" s="434"/>
      <c r="R48" s="434"/>
      <c r="S48" s="434"/>
      <c r="T48" s="436"/>
    </row>
    <row r="49" spans="1:20">
      <c r="A49" s="451">
        <f>'Trial Plans'!AI38</f>
        <v>9</v>
      </c>
      <c r="B49" s="451">
        <f>'Trial Plans'!AJ38</f>
        <v>2</v>
      </c>
      <c r="C49" s="451">
        <f>'Trial Plans'!AK38</f>
        <v>7</v>
      </c>
      <c r="D49" s="451">
        <f>'Trial Plans'!AL38</f>
        <v>37</v>
      </c>
      <c r="E49" s="618">
        <v>1.35</v>
      </c>
      <c r="F49" s="619">
        <f t="shared" si="0"/>
        <v>750.00000000000011</v>
      </c>
      <c r="H49" s="448"/>
      <c r="I49" s="434"/>
      <c r="J49" s="434"/>
      <c r="K49" s="434"/>
      <c r="L49" s="434"/>
      <c r="M49" s="436"/>
      <c r="N49" s="448"/>
      <c r="O49" s="434"/>
      <c r="P49" s="434"/>
      <c r="Q49" s="434"/>
      <c r="R49" s="434"/>
      <c r="S49" s="434"/>
      <c r="T49" s="436"/>
    </row>
    <row r="50" spans="1:20">
      <c r="A50" s="451">
        <f>'Trial Plans'!AI20</f>
        <v>9</v>
      </c>
      <c r="B50" s="451">
        <f>'Trial Plans'!AJ20</f>
        <v>3</v>
      </c>
      <c r="C50" s="451">
        <f>'Trial Plans'!AK20</f>
        <v>19</v>
      </c>
      <c r="D50" s="451">
        <f>'Trial Plans'!AL20</f>
        <v>19</v>
      </c>
      <c r="E50" s="618">
        <v>0.95</v>
      </c>
      <c r="F50" s="619">
        <f t="shared" si="0"/>
        <v>527.77777777777783</v>
      </c>
      <c r="H50" s="448"/>
      <c r="I50" s="434"/>
      <c r="J50" s="434"/>
      <c r="K50" s="434"/>
      <c r="L50" s="434"/>
      <c r="M50" s="436"/>
      <c r="N50" s="448"/>
      <c r="O50" s="434"/>
      <c r="P50" s="434"/>
      <c r="Q50" s="434"/>
      <c r="R50" s="434"/>
      <c r="S50" s="434"/>
      <c r="T50" s="436"/>
    </row>
    <row r="51" spans="1:20">
      <c r="A51" s="451">
        <f>'Trial Plans'!AI55</f>
        <v>9</v>
      </c>
      <c r="B51" s="451">
        <f>'Trial Plans'!AJ55</f>
        <v>4</v>
      </c>
      <c r="C51" s="451">
        <f>'Trial Plans'!AK55</f>
        <v>24</v>
      </c>
      <c r="D51" s="451">
        <f>'Trial Plans'!AL55</f>
        <v>54</v>
      </c>
      <c r="E51" s="618">
        <v>0.8</v>
      </c>
      <c r="F51" s="619">
        <f t="shared" si="0"/>
        <v>444.44444444444446</v>
      </c>
      <c r="H51" s="448"/>
      <c r="I51" s="434"/>
      <c r="J51" s="434"/>
      <c r="K51" s="434"/>
      <c r="L51" s="434"/>
      <c r="M51" s="436"/>
      <c r="N51" s="448"/>
      <c r="O51" s="434"/>
      <c r="P51" s="434"/>
      <c r="Q51" s="434"/>
      <c r="R51" s="434"/>
      <c r="S51" s="434"/>
      <c r="T51" s="436"/>
    </row>
    <row r="52" spans="1:20" ht="15.75" thickBot="1">
      <c r="A52" s="451">
        <f>'Trial Plans'!AI14</f>
        <v>10</v>
      </c>
      <c r="B52" s="451">
        <f>'Trial Plans'!AJ14</f>
        <v>1</v>
      </c>
      <c r="C52" s="451">
        <f>'Trial Plans'!AK14</f>
        <v>13</v>
      </c>
      <c r="D52" s="451">
        <f>'Trial Plans'!AL14</f>
        <v>13</v>
      </c>
      <c r="E52" s="618">
        <v>1.05</v>
      </c>
      <c r="F52" s="619">
        <f t="shared" si="0"/>
        <v>583.33333333333337</v>
      </c>
      <c r="H52" s="449"/>
      <c r="I52" s="438"/>
      <c r="J52" s="438"/>
      <c r="K52" s="438"/>
      <c r="L52" s="438"/>
      <c r="M52" s="441"/>
      <c r="N52" s="449"/>
      <c r="O52" s="438"/>
      <c r="P52" s="438"/>
      <c r="Q52" s="438"/>
      <c r="R52" s="438"/>
      <c r="S52" s="438"/>
      <c r="T52" s="441"/>
    </row>
    <row r="53" spans="1:20">
      <c r="A53" s="451">
        <f>'Trial Plans'!AI36</f>
        <v>10</v>
      </c>
      <c r="B53" s="451">
        <f>'Trial Plans'!AJ36</f>
        <v>2</v>
      </c>
      <c r="C53" s="451">
        <f>'Trial Plans'!AK36</f>
        <v>5</v>
      </c>
      <c r="D53" s="451">
        <f>'Trial Plans'!AL36</f>
        <v>35</v>
      </c>
      <c r="E53" s="618">
        <v>1.35</v>
      </c>
      <c r="F53" s="619">
        <f t="shared" si="0"/>
        <v>750.00000000000011</v>
      </c>
    </row>
    <row r="54" spans="1:20">
      <c r="A54" s="451">
        <f>'Trial Plans'!AI23</f>
        <v>10</v>
      </c>
      <c r="B54" s="451">
        <f>'Trial Plans'!AJ23</f>
        <v>3</v>
      </c>
      <c r="C54" s="451">
        <f>'Trial Plans'!AK23</f>
        <v>22</v>
      </c>
      <c r="D54" s="451">
        <f>'Trial Plans'!AL23</f>
        <v>22</v>
      </c>
      <c r="E54" s="618">
        <v>1.05</v>
      </c>
      <c r="F54" s="619">
        <f t="shared" si="0"/>
        <v>583.33333333333337</v>
      </c>
    </row>
    <row r="55" spans="1:20">
      <c r="A55" s="451">
        <f>'Trial Plans'!AI31</f>
        <v>10</v>
      </c>
      <c r="B55" s="451">
        <f>'Trial Plans'!AJ31</f>
        <v>4</v>
      </c>
      <c r="C55" s="451">
        <f>'Trial Plans'!AK31</f>
        <v>30</v>
      </c>
      <c r="D55" s="451">
        <f>'Trial Plans'!AL31</f>
        <v>30</v>
      </c>
      <c r="E55" s="618">
        <v>1.4</v>
      </c>
      <c r="F55" s="619">
        <f t="shared" si="0"/>
        <v>777.77777777777783</v>
      </c>
    </row>
    <row r="56" spans="1:20">
      <c r="A56" s="451">
        <f>'Trial Plans'!AI2</f>
        <v>11</v>
      </c>
      <c r="B56" s="451">
        <f>'Trial Plans'!AJ2</f>
        <v>1</v>
      </c>
      <c r="C56" s="451">
        <f>'Trial Plans'!AK2</f>
        <v>1</v>
      </c>
      <c r="D56" s="451">
        <f>'Trial Plans'!AL2</f>
        <v>1</v>
      </c>
      <c r="E56" s="618">
        <v>1.25</v>
      </c>
      <c r="F56" s="619">
        <f t="shared" si="0"/>
        <v>694.44444444444446</v>
      </c>
    </row>
    <row r="57" spans="1:20">
      <c r="A57" s="451">
        <f>'Trial Plans'!AI43</f>
        <v>11</v>
      </c>
      <c r="B57" s="451">
        <f>'Trial Plans'!AJ43</f>
        <v>2</v>
      </c>
      <c r="C57" s="451">
        <f>'Trial Plans'!AK43</f>
        <v>12</v>
      </c>
      <c r="D57" s="451">
        <f>'Trial Plans'!AL43</f>
        <v>42</v>
      </c>
      <c r="E57" s="618">
        <v>1.1499999999999999</v>
      </c>
      <c r="F57" s="619">
        <f t="shared" si="0"/>
        <v>638.8888888888888</v>
      </c>
    </row>
    <row r="58" spans="1:20">
      <c r="A58" s="451">
        <f>'Trial Plans'!AI53</f>
        <v>11</v>
      </c>
      <c r="B58" s="451">
        <f>'Trial Plans'!AJ53</f>
        <v>3</v>
      </c>
      <c r="C58" s="451">
        <f>'Trial Plans'!AK53</f>
        <v>22</v>
      </c>
      <c r="D58" s="451">
        <f>'Trial Plans'!AL53</f>
        <v>52</v>
      </c>
      <c r="E58" s="618">
        <v>1</v>
      </c>
      <c r="F58" s="619">
        <f t="shared" si="0"/>
        <v>555.55555555555554</v>
      </c>
    </row>
    <row r="59" spans="1:20">
      <c r="A59" s="451">
        <f>'Trial Plans'!AI30</f>
        <v>11</v>
      </c>
      <c r="B59" s="451">
        <f>'Trial Plans'!AJ30</f>
        <v>4</v>
      </c>
      <c r="C59" s="451">
        <f>'Trial Plans'!AK30</f>
        <v>29</v>
      </c>
      <c r="D59" s="451">
        <f>'Trial Plans'!AL30</f>
        <v>29</v>
      </c>
      <c r="E59" s="618">
        <v>0.95</v>
      </c>
      <c r="F59" s="619">
        <f t="shared" si="0"/>
        <v>527.77777777777783</v>
      </c>
    </row>
    <row r="60" spans="1:20">
      <c r="A60" s="451" t="str">
        <f>'Trial Plans'!AI44</f>
        <v>sp</v>
      </c>
      <c r="B60" s="451">
        <f>'Trial Plans'!AJ44</f>
        <v>2</v>
      </c>
      <c r="C60" s="451">
        <f>'Trial Plans'!AK44</f>
        <v>13</v>
      </c>
      <c r="D60" s="451">
        <f>'Trial Plans'!AL44</f>
        <v>43</v>
      </c>
      <c r="E60" s="618">
        <v>1.1499999999999999</v>
      </c>
      <c r="F60" s="619">
        <f t="shared" ref="F60:F75" si="1">E60/(1.8*10)*10000</f>
        <v>638.8888888888888</v>
      </c>
    </row>
    <row r="61" spans="1:20">
      <c r="A61" s="451" t="str">
        <f>'Trial Plans'!AI17</f>
        <v>sp</v>
      </c>
      <c r="B61" s="451">
        <f>'Trial Plans'!AJ17</f>
        <v>3</v>
      </c>
      <c r="C61" s="451">
        <f>'Trial Plans'!AK17</f>
        <v>16</v>
      </c>
      <c r="D61" s="451">
        <f>'Trial Plans'!AL17</f>
        <v>16</v>
      </c>
      <c r="E61" s="618">
        <v>1.25</v>
      </c>
      <c r="F61" s="619">
        <f t="shared" si="1"/>
        <v>694.44444444444446</v>
      </c>
    </row>
    <row r="62" spans="1:20">
      <c r="A62" s="451" t="str">
        <f>'Trial Plans'!AI21</f>
        <v>sp</v>
      </c>
      <c r="B62" s="451">
        <f>'Trial Plans'!AJ21</f>
        <v>3</v>
      </c>
      <c r="C62" s="451">
        <f>'Trial Plans'!AK21</f>
        <v>20</v>
      </c>
      <c r="D62" s="451">
        <f>'Trial Plans'!AL21</f>
        <v>20</v>
      </c>
      <c r="E62" s="618">
        <v>0.75</v>
      </c>
      <c r="F62" s="619">
        <f t="shared" si="1"/>
        <v>416.66666666666663</v>
      </c>
    </row>
    <row r="63" spans="1:20">
      <c r="A63" s="451" t="str">
        <f>'Trial Plans'!AI22</f>
        <v>sp</v>
      </c>
      <c r="B63" s="451">
        <f>'Trial Plans'!AJ22</f>
        <v>3</v>
      </c>
      <c r="C63" s="451">
        <f>'Trial Plans'!AK22</f>
        <v>21</v>
      </c>
      <c r="D63" s="451">
        <f>'Trial Plans'!AL22</f>
        <v>21</v>
      </c>
      <c r="E63" s="618">
        <v>0.65</v>
      </c>
      <c r="F63" s="619">
        <f t="shared" si="1"/>
        <v>361.11111111111114</v>
      </c>
    </row>
    <row r="64" spans="1:20">
      <c r="A64" s="451" t="s">
        <v>256</v>
      </c>
      <c r="B64" s="451">
        <f>'Trial Plans'!AJ3</f>
        <v>1</v>
      </c>
      <c r="C64" s="451">
        <f>'Trial Plans'!AK3</f>
        <v>2</v>
      </c>
      <c r="D64" s="451">
        <f>'Trial Plans'!AL3</f>
        <v>2</v>
      </c>
      <c r="E64" s="618">
        <v>1.1000000000000001</v>
      </c>
      <c r="F64" s="619">
        <f t="shared" si="1"/>
        <v>611.1111111111112</v>
      </c>
    </row>
    <row r="65" spans="1:6">
      <c r="A65" s="451" t="str">
        <f>'Trial Plans'!AI9</f>
        <v>x</v>
      </c>
      <c r="B65" s="451">
        <f>'Trial Plans'!AJ9</f>
        <v>1</v>
      </c>
      <c r="C65" s="451">
        <f>'Trial Plans'!AK9</f>
        <v>8</v>
      </c>
      <c r="D65" s="451">
        <f>'Trial Plans'!AL9</f>
        <v>8</v>
      </c>
      <c r="E65" s="618">
        <v>0.6</v>
      </c>
      <c r="F65" s="619">
        <f t="shared" si="1"/>
        <v>333.33333333333331</v>
      </c>
    </row>
    <row r="66" spans="1:6">
      <c r="A66" s="451" t="str">
        <f>'Trial Plans'!AI39</f>
        <v>x</v>
      </c>
      <c r="B66" s="451">
        <f>'Trial Plans'!AJ39</f>
        <v>2</v>
      </c>
      <c r="C66" s="451">
        <f>'Trial Plans'!AK39</f>
        <v>8</v>
      </c>
      <c r="D66" s="451">
        <f>'Trial Plans'!AL39</f>
        <v>38</v>
      </c>
      <c r="E66" s="618">
        <v>1</v>
      </c>
      <c r="F66" s="619">
        <f t="shared" si="1"/>
        <v>555.55555555555554</v>
      </c>
    </row>
    <row r="67" spans="1:6">
      <c r="A67" s="451" t="str">
        <f>'Trial Plans'!AI15</f>
        <v>x</v>
      </c>
      <c r="B67" s="451">
        <f>'Trial Plans'!AJ15</f>
        <v>3</v>
      </c>
      <c r="C67" s="451">
        <f>'Trial Plans'!AK15</f>
        <v>14</v>
      </c>
      <c r="D67" s="451">
        <f>'Trial Plans'!AL15</f>
        <v>14</v>
      </c>
      <c r="E67" s="618">
        <v>1.1499999999999999</v>
      </c>
      <c r="F67" s="619">
        <f t="shared" si="1"/>
        <v>638.8888888888888</v>
      </c>
    </row>
    <row r="68" spans="1:6">
      <c r="A68" s="451" t="str">
        <f>'Trial Plans'!AI24</f>
        <v>x</v>
      </c>
      <c r="B68" s="451">
        <f>'Trial Plans'!AJ24</f>
        <v>3</v>
      </c>
      <c r="C68" s="451">
        <f>'Trial Plans'!AK24</f>
        <v>23</v>
      </c>
      <c r="D68" s="451">
        <f>'Trial Plans'!AL24</f>
        <v>23</v>
      </c>
      <c r="E68" s="618">
        <v>0.4</v>
      </c>
      <c r="F68" s="619">
        <f t="shared" si="1"/>
        <v>222.22222222222223</v>
      </c>
    </row>
    <row r="69" spans="1:6">
      <c r="A69" s="451" t="str">
        <f>'Trial Plans'!AI45</f>
        <v>x</v>
      </c>
      <c r="B69" s="451">
        <f>'Trial Plans'!AJ45</f>
        <v>3</v>
      </c>
      <c r="C69" s="451">
        <f>'Trial Plans'!AK45</f>
        <v>14</v>
      </c>
      <c r="D69" s="451">
        <f>'Trial Plans'!AL45</f>
        <v>44</v>
      </c>
      <c r="E69" s="618">
        <v>1.1499999999999999</v>
      </c>
      <c r="F69" s="619">
        <f t="shared" si="1"/>
        <v>638.8888888888888</v>
      </c>
    </row>
    <row r="70" spans="1:6">
      <c r="A70" s="451" t="str">
        <f>'Trial Plans'!AI50</f>
        <v>x</v>
      </c>
      <c r="B70" s="451">
        <f>'Trial Plans'!AJ50</f>
        <v>3</v>
      </c>
      <c r="C70" s="451">
        <f>'Trial Plans'!AK50</f>
        <v>19</v>
      </c>
      <c r="D70" s="451">
        <f>'Trial Plans'!AL50</f>
        <v>49</v>
      </c>
      <c r="E70" s="618">
        <v>1.05</v>
      </c>
      <c r="F70" s="619">
        <f t="shared" si="1"/>
        <v>583.33333333333337</v>
      </c>
    </row>
    <row r="71" spans="1:6">
      <c r="A71" s="451" t="str">
        <f>'Trial Plans'!AI51</f>
        <v>x</v>
      </c>
      <c r="B71" s="451">
        <f>'Trial Plans'!AJ51</f>
        <v>3</v>
      </c>
      <c r="C71" s="451">
        <f>'Trial Plans'!AK51</f>
        <v>20</v>
      </c>
      <c r="D71" s="451">
        <f>'Trial Plans'!AL51</f>
        <v>50</v>
      </c>
      <c r="E71" s="618">
        <v>0.75</v>
      </c>
      <c r="F71" s="619">
        <f t="shared" si="1"/>
        <v>416.66666666666663</v>
      </c>
    </row>
    <row r="72" spans="1:6">
      <c r="A72" s="451" t="str">
        <f>'Trial Plans'!AI54</f>
        <v>x</v>
      </c>
      <c r="B72" s="451">
        <f>'Trial Plans'!AJ54</f>
        <v>3</v>
      </c>
      <c r="C72" s="451">
        <f>'Trial Plans'!AK54</f>
        <v>23</v>
      </c>
      <c r="D72" s="451">
        <f>'Trial Plans'!AL54</f>
        <v>53</v>
      </c>
      <c r="E72" s="618">
        <v>1.8</v>
      </c>
      <c r="F72" s="619">
        <f t="shared" si="1"/>
        <v>1000</v>
      </c>
    </row>
    <row r="73" spans="1:6">
      <c r="A73" s="451" t="str">
        <f>'Trial Plans'!AI56</f>
        <v>x</v>
      </c>
      <c r="B73" s="451">
        <f>'Trial Plans'!AJ56</f>
        <v>4</v>
      </c>
      <c r="C73" s="451">
        <f>'Trial Plans'!AK56</f>
        <v>25</v>
      </c>
      <c r="D73" s="451">
        <f>'Trial Plans'!AL56</f>
        <v>55</v>
      </c>
      <c r="E73" s="618">
        <v>1.05</v>
      </c>
      <c r="F73" s="619">
        <f t="shared" si="1"/>
        <v>583.33333333333337</v>
      </c>
    </row>
    <row r="74" spans="1:6">
      <c r="A74" s="451" t="str">
        <f>'Trial Plans'!AI57</f>
        <v>x</v>
      </c>
      <c r="B74" s="451">
        <f>'Trial Plans'!AJ57</f>
        <v>4</v>
      </c>
      <c r="C74" s="451">
        <f>'Trial Plans'!AK57</f>
        <v>26</v>
      </c>
      <c r="D74" s="451">
        <f>'Trial Plans'!AL57</f>
        <v>56</v>
      </c>
      <c r="E74" s="618">
        <v>0.9</v>
      </c>
      <c r="F74" s="619">
        <f t="shared" si="1"/>
        <v>500</v>
      </c>
    </row>
    <row r="75" spans="1:6">
      <c r="A75" s="451" t="str">
        <f>'Trial Plans'!AI60</f>
        <v>x</v>
      </c>
      <c r="B75" s="451">
        <f>'Trial Plans'!AJ60</f>
        <v>4</v>
      </c>
      <c r="C75" s="451">
        <f>'Trial Plans'!AK60</f>
        <v>29</v>
      </c>
      <c r="D75" s="451">
        <f>'Trial Plans'!AL60</f>
        <v>59</v>
      </c>
      <c r="E75" s="618">
        <v>1.05</v>
      </c>
      <c r="F75" s="619">
        <f t="shared" si="1"/>
        <v>583.33333333333337</v>
      </c>
    </row>
    <row r="76" spans="1:6">
      <c r="A76" s="451"/>
      <c r="B76" s="451"/>
      <c r="C76" s="451"/>
      <c r="D76" s="451"/>
    </row>
    <row r="77" spans="1:6">
      <c r="A77" s="451"/>
      <c r="B77" s="451"/>
      <c r="C77" s="451"/>
      <c r="D77" s="451"/>
    </row>
    <row r="78" spans="1:6">
      <c r="A78" s="451"/>
      <c r="B78" s="451"/>
      <c r="C78" s="451"/>
      <c r="D78" s="451"/>
    </row>
    <row r="79" spans="1:6">
      <c r="A79" s="451"/>
      <c r="B79" s="451"/>
      <c r="C79" s="451"/>
      <c r="D79" s="451"/>
    </row>
    <row r="80" spans="1:6">
      <c r="A80" s="451"/>
      <c r="B80" s="451"/>
      <c r="C80" s="451"/>
      <c r="D80" s="451"/>
    </row>
    <row r="81" spans="1:4">
      <c r="A81" s="451"/>
      <c r="B81" s="451"/>
      <c r="C81" s="451"/>
      <c r="D81" s="451"/>
    </row>
    <row r="82" spans="1:4">
      <c r="A82" s="451"/>
      <c r="B82" s="451"/>
      <c r="C82" s="451"/>
      <c r="D82" s="451"/>
    </row>
    <row r="83" spans="1:4">
      <c r="A83" s="451"/>
      <c r="B83" s="451"/>
      <c r="C83" s="451"/>
      <c r="D83" s="451"/>
    </row>
    <row r="84" spans="1:4">
      <c r="A84" s="451"/>
      <c r="B84" s="451"/>
      <c r="C84" s="451"/>
      <c r="D84" s="451"/>
    </row>
    <row r="85" spans="1:4">
      <c r="A85" s="451"/>
      <c r="B85" s="451"/>
      <c r="C85" s="451"/>
      <c r="D85" s="451"/>
    </row>
    <row r="86" spans="1:4">
      <c r="A86" s="451"/>
      <c r="B86" s="451"/>
      <c r="C86" s="451"/>
      <c r="D86" s="451"/>
    </row>
    <row r="87" spans="1:4">
      <c r="A87" s="451"/>
      <c r="B87" s="451"/>
      <c r="C87" s="451"/>
      <c r="D87" s="451"/>
    </row>
    <row r="88" spans="1:4">
      <c r="A88" s="451"/>
      <c r="B88" s="451"/>
      <c r="C88" s="451"/>
      <c r="D88" s="451"/>
    </row>
    <row r="89" spans="1:4">
      <c r="A89" s="451"/>
      <c r="B89" s="451"/>
      <c r="C89" s="451"/>
      <c r="D89" s="451"/>
    </row>
    <row r="90" spans="1:4">
      <c r="A90" s="451"/>
      <c r="B90" s="451"/>
      <c r="C90" s="451"/>
      <c r="D90" s="451"/>
    </row>
    <row r="91" spans="1:4">
      <c r="A91" s="451"/>
      <c r="B91" s="451"/>
      <c r="C91" s="451"/>
      <c r="D91" s="451"/>
    </row>
    <row r="92" spans="1:4">
      <c r="A92" s="462"/>
      <c r="B92" s="462"/>
      <c r="C92" s="462"/>
      <c r="D92" s="462"/>
    </row>
    <row r="93" spans="1:4">
      <c r="A93" s="462"/>
      <c r="B93" s="462"/>
      <c r="C93" s="462"/>
      <c r="D93" s="462"/>
    </row>
    <row r="94" spans="1:4">
      <c r="A94" s="462"/>
      <c r="B94" s="462"/>
      <c r="C94" s="462"/>
      <c r="D94" s="462"/>
    </row>
    <row r="95" spans="1:4">
      <c r="A95" s="462"/>
      <c r="B95" s="462"/>
      <c r="C95" s="462"/>
      <c r="D95" s="462"/>
    </row>
    <row r="96" spans="1:4">
      <c r="A96" s="462"/>
      <c r="B96" s="462"/>
      <c r="C96" s="462"/>
      <c r="D96" s="462"/>
    </row>
    <row r="97" spans="1:4">
      <c r="A97" s="462"/>
      <c r="B97" s="462"/>
      <c r="C97" s="462"/>
      <c r="D97" s="462"/>
    </row>
    <row r="98" spans="1:4">
      <c r="A98" s="462"/>
      <c r="B98" s="462"/>
      <c r="C98" s="462"/>
      <c r="D98" s="462"/>
    </row>
    <row r="99" spans="1:4">
      <c r="A99" s="462"/>
      <c r="B99" s="462"/>
      <c r="C99" s="462"/>
      <c r="D99" s="462"/>
    </row>
    <row r="100" spans="1:4">
      <c r="A100" s="462"/>
      <c r="B100" s="462"/>
      <c r="C100" s="462"/>
      <c r="D100" s="462"/>
    </row>
  </sheetData>
  <sortState ref="N20:N30">
    <sortCondition ref="N20:N30"/>
  </sortState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75"/>
  <sheetViews>
    <sheetView topLeftCell="A28" zoomScale="70" zoomScaleNormal="70" workbookViewId="0">
      <selection activeCell="AI55" sqref="AI55"/>
    </sheetView>
  </sheetViews>
  <sheetFormatPr defaultColWidth="9.140625" defaultRowHeight="14.25"/>
  <cols>
    <col min="1" max="1" width="6.28515625" style="43" customWidth="1"/>
    <col min="2" max="2" width="15.5703125" style="43" customWidth="1"/>
    <col min="3" max="3" width="11.7109375" style="43" customWidth="1"/>
    <col min="4" max="4" width="12" style="43" customWidth="1"/>
    <col min="5" max="5" width="12.7109375" style="43" customWidth="1"/>
    <col min="6" max="37" width="8.7109375" style="43" customWidth="1"/>
    <col min="38" max="38" width="16.85546875" style="43" customWidth="1"/>
    <col min="39" max="16384" width="9.140625" style="43"/>
  </cols>
  <sheetData>
    <row r="1" spans="1:16" ht="15">
      <c r="A1" s="130" t="s">
        <v>3</v>
      </c>
      <c r="B1" s="42"/>
      <c r="C1" s="130" t="str">
        <f>'Product data'!C1</f>
        <v>Fungicides for powdery mildew in Mungbean</v>
      </c>
      <c r="D1" s="130"/>
      <c r="E1" s="129"/>
      <c r="F1" s="129"/>
    </row>
    <row r="2" spans="1:16" ht="15" customHeight="1">
      <c r="A2" s="130" t="s">
        <v>225</v>
      </c>
      <c r="B2" s="45"/>
      <c r="C2" s="313" t="s">
        <v>218</v>
      </c>
      <c r="D2" s="130"/>
      <c r="E2" s="129"/>
      <c r="F2" s="129"/>
      <c r="L2" s="312"/>
      <c r="M2" s="312"/>
      <c r="N2" s="312"/>
      <c r="O2" s="312"/>
      <c r="P2" s="312"/>
    </row>
    <row r="3" spans="1:16" ht="15">
      <c r="A3" s="130"/>
      <c r="B3" s="45"/>
      <c r="C3" s="246" t="s">
        <v>173</v>
      </c>
      <c r="D3" s="130"/>
      <c r="E3" s="129"/>
      <c r="F3" s="129"/>
      <c r="I3" s="311"/>
      <c r="J3" s="311"/>
      <c r="K3" s="311"/>
      <c r="L3" s="312"/>
      <c r="M3" s="312"/>
      <c r="N3" s="312"/>
      <c r="O3" s="312"/>
      <c r="P3" s="312"/>
    </row>
    <row r="4" spans="1:16" ht="15">
      <c r="A4" s="130"/>
      <c r="B4" s="45"/>
      <c r="C4" s="246" t="s">
        <v>174</v>
      </c>
      <c r="D4" s="130"/>
      <c r="E4" s="129"/>
      <c r="F4" s="129"/>
      <c r="L4" s="45"/>
      <c r="M4" s="45"/>
      <c r="N4" s="45"/>
      <c r="O4" s="45"/>
      <c r="P4" s="45"/>
    </row>
    <row r="5" spans="1:16" ht="15" customHeight="1">
      <c r="A5" s="158" t="s">
        <v>143</v>
      </c>
      <c r="B5" s="45"/>
      <c r="C5" s="129" t="s">
        <v>296</v>
      </c>
      <c r="D5" s="129"/>
      <c r="E5" s="46"/>
      <c r="F5" s="46"/>
    </row>
    <row r="6" spans="1:16" ht="15" customHeight="1">
      <c r="A6" s="158" t="s">
        <v>146</v>
      </c>
      <c r="B6" s="45"/>
      <c r="C6" s="129" t="s">
        <v>297</v>
      </c>
      <c r="D6" s="129"/>
      <c r="E6" s="46"/>
      <c r="F6" s="46"/>
    </row>
    <row r="7" spans="1:16" ht="15" customHeight="1">
      <c r="A7" s="158" t="s">
        <v>144</v>
      </c>
      <c r="B7" s="45"/>
      <c r="C7" s="129" t="s">
        <v>298</v>
      </c>
      <c r="D7" s="129"/>
      <c r="E7" s="46"/>
      <c r="F7" s="46"/>
    </row>
    <row r="8" spans="1:16" ht="15.75" customHeight="1">
      <c r="A8" s="121"/>
      <c r="B8" s="9"/>
      <c r="C8" s="69"/>
      <c r="D8" s="69"/>
      <c r="E8" s="122"/>
      <c r="F8" s="69"/>
    </row>
    <row r="9" spans="1:16" ht="15">
      <c r="A9" s="44" t="s">
        <v>36</v>
      </c>
      <c r="B9" s="45"/>
      <c r="C9" s="156" t="s">
        <v>169</v>
      </c>
      <c r="D9" s="156"/>
      <c r="E9" s="128"/>
      <c r="F9" s="128"/>
    </row>
    <row r="10" spans="1:16" ht="15">
      <c r="A10" s="44" t="s">
        <v>82</v>
      </c>
      <c r="B10" s="45"/>
      <c r="C10" s="46">
        <f>'Product data'!C11</f>
        <v>11</v>
      </c>
      <c r="D10" s="46"/>
      <c r="E10" s="128"/>
      <c r="F10" s="128"/>
    </row>
    <row r="11" spans="1:16" ht="15">
      <c r="A11" s="44" t="s">
        <v>83</v>
      </c>
      <c r="B11" s="45"/>
      <c r="C11" s="46">
        <f>'Product data'!C12</f>
        <v>4</v>
      </c>
      <c r="D11" s="46"/>
      <c r="E11" s="128"/>
      <c r="F11" s="128"/>
    </row>
    <row r="12" spans="1:16" ht="15">
      <c r="A12" s="47" t="s">
        <v>37</v>
      </c>
      <c r="B12" s="48"/>
      <c r="C12" s="46" t="str">
        <f>'Product data'!C13</f>
        <v>12 x 4 metres</v>
      </c>
      <c r="D12" s="46"/>
      <c r="E12" s="128"/>
      <c r="F12" s="128"/>
    </row>
    <row r="13" spans="1:16" ht="15">
      <c r="A13" s="123"/>
      <c r="B13" s="124"/>
      <c r="C13" s="69"/>
      <c r="D13" s="69"/>
      <c r="E13" s="69"/>
      <c r="F13" s="69"/>
    </row>
    <row r="14" spans="1:16" ht="15">
      <c r="A14" s="158" t="s">
        <v>159</v>
      </c>
      <c r="B14" s="124"/>
      <c r="C14" s="156" t="s">
        <v>320</v>
      </c>
      <c r="D14" s="46"/>
      <c r="E14" s="69"/>
      <c r="F14" s="69"/>
    </row>
    <row r="15" spans="1:16" ht="15">
      <c r="A15" s="21" t="s">
        <v>160</v>
      </c>
      <c r="B15" s="124"/>
      <c r="C15" s="46" t="str">
        <f>+'Product data'!C17</f>
        <v>-</v>
      </c>
      <c r="D15" s="46"/>
      <c r="E15" s="69"/>
      <c r="F15" s="69"/>
    </row>
    <row r="16" spans="1:16" ht="15">
      <c r="A16" s="21" t="s">
        <v>161</v>
      </c>
      <c r="B16" s="124"/>
      <c r="C16" s="489" t="s">
        <v>167</v>
      </c>
      <c r="D16" s="46"/>
      <c r="E16" s="69"/>
      <c r="F16" s="69"/>
    </row>
    <row r="17" spans="1:37" ht="15">
      <c r="A17" s="21" t="s">
        <v>162</v>
      </c>
      <c r="B17" s="124"/>
      <c r="C17" s="156" t="s">
        <v>259</v>
      </c>
      <c r="D17" s="46"/>
      <c r="E17" s="69"/>
      <c r="F17" s="69"/>
    </row>
    <row r="18" spans="1:37" ht="15">
      <c r="A18" s="21" t="s">
        <v>163</v>
      </c>
      <c r="B18" s="124"/>
      <c r="C18" s="46" t="str">
        <f>+'Product data'!C20</f>
        <v>-</v>
      </c>
      <c r="D18" s="46"/>
      <c r="E18" s="69"/>
      <c r="F18" s="69"/>
    </row>
    <row r="19" spans="1:37" ht="15">
      <c r="A19" s="21" t="s">
        <v>164</v>
      </c>
      <c r="B19" s="124"/>
      <c r="C19" s="129" t="s">
        <v>318</v>
      </c>
      <c r="D19" s="46"/>
      <c r="E19" s="69"/>
      <c r="F19" s="69"/>
    </row>
    <row r="20" spans="1:37" ht="15">
      <c r="A20" s="21" t="s">
        <v>165</v>
      </c>
      <c r="B20" s="124"/>
      <c r="C20" s="46" t="str">
        <f>+'Product data'!C22</f>
        <v>-</v>
      </c>
      <c r="D20" s="46"/>
      <c r="E20" s="69"/>
      <c r="F20" s="69"/>
    </row>
    <row r="21" spans="1:37" ht="15">
      <c r="A21" s="158" t="s">
        <v>166</v>
      </c>
      <c r="B21" s="124"/>
      <c r="C21" s="156" t="s">
        <v>319</v>
      </c>
      <c r="D21" s="46"/>
      <c r="E21" s="69"/>
      <c r="F21" s="69"/>
    </row>
    <row r="22" spans="1:37" ht="15">
      <c r="A22" s="123"/>
      <c r="B22" s="124"/>
      <c r="C22" s="128"/>
      <c r="D22" s="128"/>
      <c r="E22" s="128"/>
      <c r="F22" s="128"/>
    </row>
    <row r="23" spans="1:37" ht="15">
      <c r="A23" s="44" t="s">
        <v>81</v>
      </c>
      <c r="B23" s="46"/>
      <c r="C23" s="155" t="s">
        <v>135</v>
      </c>
      <c r="D23" s="155" t="s">
        <v>137</v>
      </c>
      <c r="E23" s="155" t="s">
        <v>198</v>
      </c>
      <c r="F23" s="179"/>
    </row>
    <row r="24" spans="1:37" ht="15">
      <c r="A24" s="44" t="s">
        <v>41</v>
      </c>
      <c r="B24" s="46"/>
      <c r="C24" s="227">
        <v>41361</v>
      </c>
      <c r="D24" s="227">
        <v>41377</v>
      </c>
      <c r="E24" s="228">
        <v>41391</v>
      </c>
      <c r="F24" s="224"/>
    </row>
    <row r="25" spans="1:37" ht="15">
      <c r="A25" s="44" t="s">
        <v>39</v>
      </c>
      <c r="B25" s="46"/>
      <c r="C25" s="728" t="s">
        <v>40</v>
      </c>
      <c r="D25" s="729"/>
      <c r="E25" s="730"/>
      <c r="F25" s="128"/>
    </row>
    <row r="26" spans="1:37" ht="15">
      <c r="A26" s="44" t="s">
        <v>38</v>
      </c>
      <c r="B26" s="46"/>
      <c r="C26" s="487" t="s">
        <v>249</v>
      </c>
      <c r="D26" s="487" t="s">
        <v>249</v>
      </c>
      <c r="E26" s="487" t="s">
        <v>249</v>
      </c>
      <c r="F26" s="225"/>
    </row>
    <row r="27" spans="1:37" ht="15">
      <c r="A27" s="44" t="s">
        <v>80</v>
      </c>
      <c r="B27" s="46"/>
      <c r="C27" s="488" t="s">
        <v>250</v>
      </c>
      <c r="D27" s="488" t="s">
        <v>250</v>
      </c>
      <c r="E27" s="488" t="s">
        <v>250</v>
      </c>
      <c r="F27" s="128"/>
    </row>
    <row r="28" spans="1:37" ht="15">
      <c r="A28" s="44" t="s">
        <v>70</v>
      </c>
      <c r="B28" s="49"/>
      <c r="C28" s="126">
        <v>10.4</v>
      </c>
      <c r="D28" s="126">
        <v>10.4</v>
      </c>
      <c r="E28" s="126">
        <v>10.4</v>
      </c>
      <c r="F28" s="226"/>
    </row>
    <row r="29" spans="1:37" ht="15">
      <c r="A29" s="47" t="s">
        <v>71</v>
      </c>
      <c r="B29" s="46"/>
      <c r="C29" s="127">
        <v>70</v>
      </c>
      <c r="D29" s="127">
        <v>70</v>
      </c>
      <c r="E29" s="127">
        <v>70</v>
      </c>
    </row>
    <row r="30" spans="1:37" ht="15">
      <c r="A30" s="125"/>
      <c r="B30" s="9"/>
      <c r="C30" s="9"/>
      <c r="D30" s="9"/>
      <c r="E30" s="9"/>
    </row>
    <row r="31" spans="1:37" ht="15">
      <c r="A31" s="44" t="s">
        <v>84</v>
      </c>
      <c r="B31" s="45"/>
      <c r="C31" s="731" t="str">
        <f>'NGA Protocol'!H23</f>
        <v>Commercial paddock of var. "Crystal" mungbean. Ideally a paddock with certified planting seed</v>
      </c>
      <c r="D31" s="731"/>
      <c r="E31" s="731"/>
    </row>
    <row r="32" spans="1:37">
      <c r="U32" s="523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9" ht="15.75" thickBot="1">
      <c r="A33" s="715"/>
      <c r="B33" s="715"/>
      <c r="U33" s="523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9" ht="42.75" customHeight="1" thickBot="1">
      <c r="A34" s="52"/>
      <c r="B34" s="53"/>
      <c r="C34" s="53"/>
      <c r="D34" s="53"/>
      <c r="E34" s="54"/>
      <c r="F34" s="705" t="s">
        <v>539</v>
      </c>
      <c r="G34" s="706"/>
      <c r="H34" s="706"/>
      <c r="I34" s="706"/>
      <c r="J34" s="706"/>
      <c r="K34" s="706"/>
      <c r="L34" s="706"/>
      <c r="M34" s="706"/>
      <c r="N34" s="706"/>
      <c r="O34" s="706"/>
      <c r="P34" s="706"/>
      <c r="Q34" s="706"/>
      <c r="R34" s="706"/>
      <c r="S34" s="706"/>
      <c r="T34" s="706"/>
      <c r="U34" s="707"/>
      <c r="V34" s="705" t="s">
        <v>539</v>
      </c>
      <c r="W34" s="706"/>
      <c r="X34" s="706"/>
      <c r="Y34" s="706"/>
      <c r="Z34" s="706"/>
      <c r="AA34" s="706"/>
      <c r="AB34" s="706"/>
      <c r="AC34" s="706"/>
      <c r="AD34" s="706"/>
      <c r="AE34" s="706"/>
      <c r="AF34" s="706"/>
      <c r="AG34" s="706"/>
      <c r="AH34" s="706"/>
      <c r="AI34" s="706"/>
      <c r="AJ34" s="706"/>
      <c r="AK34" s="707"/>
      <c r="AL34" s="703"/>
      <c r="AM34" s="704"/>
    </row>
    <row r="35" spans="1:39" ht="15" customHeight="1">
      <c r="A35" s="716" t="s">
        <v>25</v>
      </c>
      <c r="B35" s="719" t="s">
        <v>32</v>
      </c>
      <c r="C35" s="721" t="s">
        <v>149</v>
      </c>
      <c r="D35" s="719" t="s">
        <v>0</v>
      </c>
      <c r="E35" s="721" t="s">
        <v>168</v>
      </c>
      <c r="F35" s="712">
        <v>41377</v>
      </c>
      <c r="G35" s="713"/>
      <c r="H35" s="713"/>
      <c r="I35" s="713"/>
      <c r="J35" s="713"/>
      <c r="K35" s="713"/>
      <c r="L35" s="713"/>
      <c r="M35" s="713"/>
      <c r="N35" s="713"/>
      <c r="O35" s="713"/>
      <c r="P35" s="713"/>
      <c r="Q35" s="713"/>
      <c r="R35" s="713"/>
      <c r="S35" s="713"/>
      <c r="T35" s="713"/>
      <c r="U35" s="714"/>
      <c r="V35" s="712">
        <v>41394</v>
      </c>
      <c r="W35" s="713"/>
      <c r="X35" s="713"/>
      <c r="Y35" s="713"/>
      <c r="Z35" s="713"/>
      <c r="AA35" s="713"/>
      <c r="AB35" s="713"/>
      <c r="AC35" s="713"/>
      <c r="AD35" s="713"/>
      <c r="AE35" s="713"/>
      <c r="AF35" s="713"/>
      <c r="AG35" s="713"/>
      <c r="AH35" s="713"/>
      <c r="AI35" s="713"/>
      <c r="AJ35" s="713"/>
      <c r="AK35" s="714"/>
      <c r="AL35" s="701">
        <v>41445</v>
      </c>
      <c r="AM35" s="702"/>
    </row>
    <row r="36" spans="1:39" ht="14.25" customHeight="1" thickBot="1">
      <c r="A36" s="717"/>
      <c r="B36" s="720"/>
      <c r="C36" s="722"/>
      <c r="D36" s="720"/>
      <c r="E36" s="722"/>
      <c r="F36" s="699" t="s">
        <v>538</v>
      </c>
      <c r="G36" s="710"/>
      <c r="H36" s="710"/>
      <c r="I36" s="710"/>
      <c r="J36" s="710"/>
      <c r="K36" s="710"/>
      <c r="L36" s="710"/>
      <c r="M36" s="710"/>
      <c r="N36" s="710"/>
      <c r="O36" s="710"/>
      <c r="P36" s="710"/>
      <c r="Q36" s="710"/>
      <c r="R36" s="710"/>
      <c r="S36" s="710"/>
      <c r="T36" s="710"/>
      <c r="U36" s="711"/>
      <c r="V36" s="699" t="s">
        <v>763</v>
      </c>
      <c r="W36" s="710"/>
      <c r="X36" s="710"/>
      <c r="Y36" s="710"/>
      <c r="Z36" s="710"/>
      <c r="AA36" s="710"/>
      <c r="AB36" s="710"/>
      <c r="AC36" s="710"/>
      <c r="AD36" s="710"/>
      <c r="AE36" s="710"/>
      <c r="AF36" s="710"/>
      <c r="AG36" s="710"/>
      <c r="AH36" s="710"/>
      <c r="AI36" s="710"/>
      <c r="AJ36" s="710"/>
      <c r="AK36" s="711"/>
      <c r="AL36" s="699" t="s">
        <v>603</v>
      </c>
      <c r="AM36" s="700"/>
    </row>
    <row r="37" spans="1:39" ht="65.25" customHeight="1" thickBot="1">
      <c r="A37" s="718"/>
      <c r="B37" s="720"/>
      <c r="C37" s="723"/>
      <c r="D37" s="732"/>
      <c r="E37" s="722"/>
      <c r="F37" s="708" t="s">
        <v>532</v>
      </c>
      <c r="G37" s="709"/>
      <c r="H37" s="708" t="s">
        <v>533</v>
      </c>
      <c r="I37" s="709"/>
      <c r="J37" s="708" t="s">
        <v>534</v>
      </c>
      <c r="K37" s="709"/>
      <c r="L37" s="708" t="s">
        <v>282</v>
      </c>
      <c r="M37" s="709"/>
      <c r="N37" s="708" t="s">
        <v>328</v>
      </c>
      <c r="O37" s="709"/>
      <c r="P37" s="708" t="s">
        <v>283</v>
      </c>
      <c r="Q37" s="709"/>
      <c r="R37" s="708" t="s">
        <v>535</v>
      </c>
      <c r="S37" s="709"/>
      <c r="T37" s="708" t="s">
        <v>284</v>
      </c>
      <c r="U37" s="709"/>
      <c r="V37" s="708" t="s">
        <v>532</v>
      </c>
      <c r="W37" s="709"/>
      <c r="X37" s="708" t="s">
        <v>533</v>
      </c>
      <c r="Y37" s="709"/>
      <c r="Z37" s="708" t="s">
        <v>534</v>
      </c>
      <c r="AA37" s="709"/>
      <c r="AB37" s="708" t="s">
        <v>282</v>
      </c>
      <c r="AC37" s="709"/>
      <c r="AD37" s="708" t="s">
        <v>328</v>
      </c>
      <c r="AE37" s="709"/>
      <c r="AF37" s="708" t="s">
        <v>283</v>
      </c>
      <c r="AG37" s="709"/>
      <c r="AH37" s="708" t="s">
        <v>535</v>
      </c>
      <c r="AI37" s="709"/>
      <c r="AJ37" s="708" t="s">
        <v>284</v>
      </c>
      <c r="AK37" s="709"/>
      <c r="AL37" s="697" t="s">
        <v>602</v>
      </c>
      <c r="AM37" s="698"/>
    </row>
    <row r="38" spans="1:39" ht="15">
      <c r="A38" s="204">
        <v>1</v>
      </c>
      <c r="B38" s="207" t="str">
        <f>+'NGA Protocol'!B6</f>
        <v>Nil</v>
      </c>
      <c r="C38" s="207" t="str">
        <f>+'NGA Protocol'!C6</f>
        <v>-</v>
      </c>
      <c r="D38" s="207" t="s">
        <v>1</v>
      </c>
      <c r="E38" s="207" t="str">
        <f>+'NGA Protocol'!D6</f>
        <v>-</v>
      </c>
      <c r="F38" s="600">
        <v>58.115313898082761</v>
      </c>
      <c r="G38" s="447" t="s">
        <v>73</v>
      </c>
      <c r="H38" s="605">
        <v>87.75</v>
      </c>
      <c r="I38" s="606" t="s">
        <v>73</v>
      </c>
      <c r="J38" s="605">
        <v>28.5</v>
      </c>
      <c r="K38" s="606" t="s">
        <v>73</v>
      </c>
      <c r="L38" s="517">
        <v>32.25</v>
      </c>
      <c r="M38" s="518" t="s">
        <v>73</v>
      </c>
      <c r="N38" s="517">
        <v>24.585571626122874</v>
      </c>
      <c r="O38" s="518" t="s">
        <v>73</v>
      </c>
      <c r="P38" s="605">
        <v>33.335246431959867</v>
      </c>
      <c r="Q38" s="606" t="s">
        <v>73</v>
      </c>
      <c r="R38" s="517">
        <v>5.2552397453924531</v>
      </c>
      <c r="S38" s="518" t="s">
        <v>73</v>
      </c>
      <c r="T38" s="517">
        <v>22.5</v>
      </c>
      <c r="U38" s="518" t="s">
        <v>73</v>
      </c>
      <c r="V38" s="600">
        <v>92.234979940723676</v>
      </c>
      <c r="W38" s="447" t="s">
        <v>73</v>
      </c>
      <c r="X38" s="605">
        <v>100.00062500000001</v>
      </c>
      <c r="Y38" s="606" t="s">
        <v>73</v>
      </c>
      <c r="Z38" s="605">
        <v>100</v>
      </c>
      <c r="AA38" s="606" t="s">
        <v>73</v>
      </c>
      <c r="AB38" s="517">
        <v>100</v>
      </c>
      <c r="AC38" s="518" t="s">
        <v>73</v>
      </c>
      <c r="AD38" s="517">
        <v>98.319593336381288</v>
      </c>
      <c r="AE38" s="518" t="s">
        <v>73</v>
      </c>
      <c r="AF38" s="605">
        <v>100</v>
      </c>
      <c r="AG38" s="606" t="s">
        <v>73</v>
      </c>
      <c r="AH38" s="517">
        <v>80.092022968079917</v>
      </c>
      <c r="AI38" s="518" t="s">
        <v>73</v>
      </c>
      <c r="AJ38" s="517">
        <v>100</v>
      </c>
      <c r="AK38" s="518" t="s">
        <v>73</v>
      </c>
      <c r="AL38" s="624">
        <v>680.58</v>
      </c>
      <c r="AM38" s="523"/>
    </row>
    <row r="39" spans="1:39" ht="15">
      <c r="A39" s="157">
        <v>2</v>
      </c>
      <c r="B39" s="206" t="str">
        <f>+'NGA Protocol'!B7</f>
        <v>Spin-flo</v>
      </c>
      <c r="C39" s="206">
        <f>+'NGA Protocol'!C7</f>
        <v>500</v>
      </c>
      <c r="D39" s="206" t="s">
        <v>1</v>
      </c>
      <c r="E39" s="206" t="s">
        <v>135</v>
      </c>
      <c r="F39" s="601">
        <v>28.792023371471689</v>
      </c>
      <c r="G39" s="436" t="s">
        <v>267</v>
      </c>
      <c r="H39" s="522">
        <v>62</v>
      </c>
      <c r="I39" s="518" t="s">
        <v>267</v>
      </c>
      <c r="J39" s="522">
        <v>21</v>
      </c>
      <c r="K39" s="518" t="s">
        <v>267</v>
      </c>
      <c r="L39" s="517">
        <v>32.25</v>
      </c>
      <c r="M39" s="518" t="s">
        <v>73</v>
      </c>
      <c r="N39" s="517">
        <v>10.402492134076374</v>
      </c>
      <c r="O39" s="518" t="s">
        <v>267</v>
      </c>
      <c r="P39" s="522">
        <v>24.697611686796272</v>
      </c>
      <c r="Q39" s="518" t="s">
        <v>73</v>
      </c>
      <c r="R39" s="517">
        <v>0.28488505655193286</v>
      </c>
      <c r="S39" s="518" t="s">
        <v>267</v>
      </c>
      <c r="T39" s="517">
        <v>4.75</v>
      </c>
      <c r="U39" s="518" t="s">
        <v>267</v>
      </c>
      <c r="V39" s="601">
        <v>83.291423912484163</v>
      </c>
      <c r="W39" s="436" t="s">
        <v>764</v>
      </c>
      <c r="X39" s="522">
        <v>100.00062500000001</v>
      </c>
      <c r="Y39" s="518" t="s">
        <v>73</v>
      </c>
      <c r="Z39" s="522">
        <v>100</v>
      </c>
      <c r="AA39" s="518" t="s">
        <v>73</v>
      </c>
      <c r="AB39" s="517">
        <v>100</v>
      </c>
      <c r="AC39" s="518" t="s">
        <v>73</v>
      </c>
      <c r="AD39" s="517">
        <v>88.203665748250387</v>
      </c>
      <c r="AE39" s="518" t="s">
        <v>764</v>
      </c>
      <c r="AF39" s="522">
        <v>100</v>
      </c>
      <c r="AG39" s="518" t="s">
        <v>73</v>
      </c>
      <c r="AH39" s="517">
        <v>61.379580777944163</v>
      </c>
      <c r="AI39" s="518" t="s">
        <v>764</v>
      </c>
      <c r="AJ39" s="517">
        <v>100</v>
      </c>
      <c r="AK39" s="518" t="s">
        <v>73</v>
      </c>
      <c r="AL39" s="624">
        <v>687.5</v>
      </c>
      <c r="AM39" s="523"/>
    </row>
    <row r="40" spans="1:39" ht="15">
      <c r="A40" s="157">
        <v>3</v>
      </c>
      <c r="B40" s="206" t="str">
        <f>+'NGA Protocol'!B8</f>
        <v>Tilt</v>
      </c>
      <c r="C40" s="206">
        <f>+'NGA Protocol'!C8</f>
        <v>250</v>
      </c>
      <c r="D40" s="206" t="s">
        <v>1</v>
      </c>
      <c r="E40" s="206" t="s">
        <v>177</v>
      </c>
      <c r="F40" s="601">
        <v>0.20364938979121394</v>
      </c>
      <c r="G40" s="436" t="s">
        <v>269</v>
      </c>
      <c r="H40" s="522">
        <v>7.5</v>
      </c>
      <c r="I40" s="518" t="s">
        <v>269</v>
      </c>
      <c r="J40" s="522">
        <v>0</v>
      </c>
      <c r="K40" s="518" t="s">
        <v>268</v>
      </c>
      <c r="L40" s="517">
        <v>6.5</v>
      </c>
      <c r="M40" s="518" t="s">
        <v>268</v>
      </c>
      <c r="N40" s="517">
        <v>1.1663546510732717E-2</v>
      </c>
      <c r="O40" s="518" t="s">
        <v>268</v>
      </c>
      <c r="P40" s="522">
        <v>0.23407313754533282</v>
      </c>
      <c r="Q40" s="518" t="s">
        <v>268</v>
      </c>
      <c r="R40" s="517">
        <v>0</v>
      </c>
      <c r="S40" s="518" t="s">
        <v>268</v>
      </c>
      <c r="T40" s="517">
        <v>0</v>
      </c>
      <c r="U40" s="518" t="s">
        <v>267</v>
      </c>
      <c r="V40" s="601">
        <v>18.219580341671485</v>
      </c>
      <c r="W40" s="436" t="s">
        <v>268</v>
      </c>
      <c r="X40" s="522">
        <v>48.906841</v>
      </c>
      <c r="Y40" s="518" t="s">
        <v>766</v>
      </c>
      <c r="Z40" s="522">
        <v>13.132999999999999</v>
      </c>
      <c r="AA40" s="518" t="s">
        <v>267</v>
      </c>
      <c r="AB40" s="517">
        <v>33.332999999999998</v>
      </c>
      <c r="AC40" s="518" t="s">
        <v>551</v>
      </c>
      <c r="AD40" s="517">
        <v>27.919321153163796</v>
      </c>
      <c r="AE40" s="518" t="s">
        <v>765</v>
      </c>
      <c r="AF40" s="522">
        <v>70.367000000000004</v>
      </c>
      <c r="AG40" s="518" t="s">
        <v>764</v>
      </c>
      <c r="AH40" s="517">
        <v>10.531064012425254</v>
      </c>
      <c r="AI40" s="518" t="s">
        <v>765</v>
      </c>
      <c r="AJ40" s="517">
        <v>48.167000000000002</v>
      </c>
      <c r="AK40" s="518" t="s">
        <v>551</v>
      </c>
      <c r="AL40" s="624">
        <v>652.75</v>
      </c>
      <c r="AM40" s="523"/>
    </row>
    <row r="41" spans="1:39" ht="15">
      <c r="A41" s="157">
        <v>4</v>
      </c>
      <c r="B41" s="206" t="str">
        <f>+'NGA Protocol'!B9</f>
        <v>Amistar Xtra</v>
      </c>
      <c r="C41" s="206">
        <f>+'NGA Protocol'!C9</f>
        <v>200</v>
      </c>
      <c r="D41" s="206" t="s">
        <v>1</v>
      </c>
      <c r="E41" s="206" t="s">
        <v>177</v>
      </c>
      <c r="F41" s="601">
        <v>9.0205237643568026E-3</v>
      </c>
      <c r="G41" s="436" t="s">
        <v>269</v>
      </c>
      <c r="H41" s="522">
        <v>1</v>
      </c>
      <c r="I41" s="518" t="s">
        <v>269</v>
      </c>
      <c r="J41" s="522">
        <v>0</v>
      </c>
      <c r="K41" s="518" t="s">
        <v>268</v>
      </c>
      <c r="L41" s="517">
        <v>1</v>
      </c>
      <c r="M41" s="518" t="s">
        <v>268</v>
      </c>
      <c r="N41" s="517">
        <v>0</v>
      </c>
      <c r="O41" s="518" t="s">
        <v>268</v>
      </c>
      <c r="P41" s="522">
        <v>0</v>
      </c>
      <c r="Q41" s="518" t="s">
        <v>268</v>
      </c>
      <c r="R41" s="517">
        <v>0</v>
      </c>
      <c r="S41" s="518" t="s">
        <v>268</v>
      </c>
      <c r="T41" s="517">
        <v>0</v>
      </c>
      <c r="U41" s="518" t="s">
        <v>267</v>
      </c>
      <c r="V41" s="601">
        <v>6.6189820898860496</v>
      </c>
      <c r="W41" s="436" t="s">
        <v>765</v>
      </c>
      <c r="X41" s="522">
        <v>22.848223999999998</v>
      </c>
      <c r="Y41" s="518" t="s">
        <v>268</v>
      </c>
      <c r="Z41" s="522">
        <v>0</v>
      </c>
      <c r="AA41" s="518" t="s">
        <v>267</v>
      </c>
      <c r="AB41" s="517">
        <v>0</v>
      </c>
      <c r="AC41" s="518" t="s">
        <v>268</v>
      </c>
      <c r="AD41" s="517">
        <v>3.3727926483360959</v>
      </c>
      <c r="AE41" s="518" t="s">
        <v>767</v>
      </c>
      <c r="AF41" s="522">
        <v>22.2</v>
      </c>
      <c r="AG41" s="518" t="s">
        <v>765</v>
      </c>
      <c r="AH41" s="517">
        <v>12.975595183792191</v>
      </c>
      <c r="AI41" s="518" t="s">
        <v>765</v>
      </c>
      <c r="AJ41" s="517">
        <v>48.167000000000002</v>
      </c>
      <c r="AK41" s="518" t="s">
        <v>551</v>
      </c>
      <c r="AL41" s="624">
        <v>722.2</v>
      </c>
      <c r="AM41" s="523"/>
    </row>
    <row r="42" spans="1:39" ht="15">
      <c r="A42" s="157">
        <v>5</v>
      </c>
      <c r="B42" s="206" t="str">
        <f>+'NGA Protocol'!B10</f>
        <v>Amistar Xtra</v>
      </c>
      <c r="C42" s="206">
        <f>+'NGA Protocol'!C10</f>
        <v>200</v>
      </c>
      <c r="D42" s="206" t="s">
        <v>197</v>
      </c>
      <c r="E42" s="206" t="s">
        <v>177</v>
      </c>
      <c r="F42" s="601">
        <v>1.812241737769682E-2</v>
      </c>
      <c r="G42" s="436" t="s">
        <v>269</v>
      </c>
      <c r="H42" s="607">
        <v>1</v>
      </c>
      <c r="I42" s="520" t="s">
        <v>269</v>
      </c>
      <c r="J42" s="607">
        <v>0</v>
      </c>
      <c r="K42" s="520" t="s">
        <v>268</v>
      </c>
      <c r="L42" s="519">
        <v>1</v>
      </c>
      <c r="M42" s="520" t="s">
        <v>268</v>
      </c>
      <c r="N42" s="519">
        <v>0</v>
      </c>
      <c r="O42" s="520" t="s">
        <v>268</v>
      </c>
      <c r="P42" s="607">
        <v>0</v>
      </c>
      <c r="Q42" s="520" t="s">
        <v>268</v>
      </c>
      <c r="R42" s="519">
        <v>0</v>
      </c>
      <c r="S42" s="520" t="s">
        <v>268</v>
      </c>
      <c r="T42" s="626">
        <v>0</v>
      </c>
      <c r="U42" s="520" t="s">
        <v>267</v>
      </c>
      <c r="V42" s="601">
        <v>7.0325238867726849</v>
      </c>
      <c r="W42" s="436" t="s">
        <v>765</v>
      </c>
      <c r="X42" s="607">
        <v>28.412128999999997</v>
      </c>
      <c r="Y42" s="520" t="s">
        <v>268</v>
      </c>
      <c r="Z42" s="607">
        <v>9.4332999999999991</v>
      </c>
      <c r="AA42" s="520" t="s">
        <v>267</v>
      </c>
      <c r="AB42" s="519">
        <v>11.1</v>
      </c>
      <c r="AC42" s="520" t="s">
        <v>268</v>
      </c>
      <c r="AD42" s="519">
        <v>10.020976503472586</v>
      </c>
      <c r="AE42" s="520" t="s">
        <v>767</v>
      </c>
      <c r="AF42" s="607">
        <v>40.732999999999997</v>
      </c>
      <c r="AG42" s="520" t="s">
        <v>551</v>
      </c>
      <c r="AH42" s="519">
        <v>3.6114123624173535</v>
      </c>
      <c r="AI42" s="520" t="s">
        <v>269</v>
      </c>
      <c r="AJ42" s="626">
        <v>40.767000000000003</v>
      </c>
      <c r="AK42" s="520" t="s">
        <v>769</v>
      </c>
      <c r="AL42" s="624">
        <v>687.5</v>
      </c>
      <c r="AM42" s="523"/>
    </row>
    <row r="43" spans="1:39" ht="15">
      <c r="A43" s="157">
        <v>6</v>
      </c>
      <c r="B43" s="206" t="str">
        <f>+'NGA Protocol'!B11</f>
        <v>Cabrio</v>
      </c>
      <c r="C43" s="206">
        <v>500</v>
      </c>
      <c r="D43" s="206" t="s">
        <v>1</v>
      </c>
      <c r="E43" s="206" t="s">
        <v>177</v>
      </c>
      <c r="F43" s="601">
        <v>3.1908295740499062</v>
      </c>
      <c r="G43" s="436" t="s">
        <v>268</v>
      </c>
      <c r="H43" s="522">
        <v>32.75</v>
      </c>
      <c r="I43" s="518" t="s">
        <v>268</v>
      </c>
      <c r="J43" s="522">
        <v>2.25</v>
      </c>
      <c r="K43" s="518" t="s">
        <v>268</v>
      </c>
      <c r="L43" s="517">
        <v>19.5</v>
      </c>
      <c r="M43" s="518" t="s">
        <v>267</v>
      </c>
      <c r="N43" s="517">
        <v>1.0307280680704305</v>
      </c>
      <c r="O43" s="518" t="s">
        <v>268</v>
      </c>
      <c r="P43" s="522">
        <v>9.8832714056596132</v>
      </c>
      <c r="Q43" s="518" t="s">
        <v>267</v>
      </c>
      <c r="R43" s="517">
        <v>0.13536287883803488</v>
      </c>
      <c r="S43" s="518" t="s">
        <v>551</v>
      </c>
      <c r="T43" s="517">
        <v>2</v>
      </c>
      <c r="U43" s="518" t="s">
        <v>267</v>
      </c>
      <c r="V43" s="601">
        <v>59.207336374396448</v>
      </c>
      <c r="W43" s="436" t="s">
        <v>267</v>
      </c>
      <c r="X43" s="522">
        <v>98.761368999999988</v>
      </c>
      <c r="Y43" s="518" t="s">
        <v>73</v>
      </c>
      <c r="Z43" s="522">
        <v>76.7</v>
      </c>
      <c r="AA43" s="518" t="s">
        <v>73</v>
      </c>
      <c r="AB43" s="517">
        <v>100</v>
      </c>
      <c r="AC43" s="518" t="s">
        <v>73</v>
      </c>
      <c r="AD43" s="517">
        <v>64.881236841582805</v>
      </c>
      <c r="AE43" s="518" t="s">
        <v>551</v>
      </c>
      <c r="AF43" s="522">
        <v>100</v>
      </c>
      <c r="AG43" s="518" t="s">
        <v>73</v>
      </c>
      <c r="AH43" s="517">
        <v>36.153564874871002</v>
      </c>
      <c r="AI43" s="518" t="s">
        <v>551</v>
      </c>
      <c r="AJ43" s="517">
        <v>96.3</v>
      </c>
      <c r="AK43" s="518" t="s">
        <v>73</v>
      </c>
      <c r="AL43" s="624">
        <v>597.25</v>
      </c>
      <c r="AM43" s="523"/>
    </row>
    <row r="44" spans="1:39" ht="15">
      <c r="A44" s="157">
        <v>7</v>
      </c>
      <c r="B44" s="206" t="str">
        <f>+'NGA Protocol'!B12</f>
        <v>Spin-flo x 2</v>
      </c>
      <c r="C44" s="206" t="str">
        <f>+'NGA Protocol'!C12</f>
        <v>500 x 2</v>
      </c>
      <c r="D44" s="206" t="s">
        <v>1</v>
      </c>
      <c r="E44" s="206" t="s">
        <v>191</v>
      </c>
      <c r="F44" s="50"/>
      <c r="G44" s="602"/>
      <c r="H44" s="50"/>
      <c r="I44" s="520"/>
      <c r="J44" s="50"/>
      <c r="K44" s="520"/>
      <c r="M44" s="520"/>
      <c r="O44" s="520"/>
      <c r="P44" s="50"/>
      <c r="Q44" s="523"/>
      <c r="S44" s="520"/>
      <c r="T44" s="45"/>
      <c r="U44" s="520"/>
      <c r="V44" s="624">
        <v>68.787394648192318</v>
      </c>
      <c r="W44" s="602" t="s">
        <v>764</v>
      </c>
      <c r="X44" s="624">
        <v>88.651364000000001</v>
      </c>
      <c r="Y44" s="520" t="s">
        <v>764</v>
      </c>
      <c r="Z44" s="624">
        <v>95.2</v>
      </c>
      <c r="AA44" s="520" t="s">
        <v>73</v>
      </c>
      <c r="AB44" s="632">
        <v>100</v>
      </c>
      <c r="AC44" s="520" t="s">
        <v>73</v>
      </c>
      <c r="AD44" s="632">
        <v>78.67630020871394</v>
      </c>
      <c r="AE44" s="520" t="s">
        <v>764</v>
      </c>
      <c r="AF44" s="624">
        <v>100</v>
      </c>
      <c r="AG44" s="523" t="s">
        <v>73</v>
      </c>
      <c r="AH44" s="632">
        <v>32.470719542444108</v>
      </c>
      <c r="AI44" s="520" t="s">
        <v>551</v>
      </c>
      <c r="AJ44" s="633">
        <v>66.667000000000002</v>
      </c>
      <c r="AK44" s="520" t="s">
        <v>764</v>
      </c>
      <c r="AL44" s="624">
        <v>541.65</v>
      </c>
      <c r="AM44" s="523"/>
    </row>
    <row r="45" spans="1:39" ht="15">
      <c r="A45" s="157">
        <v>8</v>
      </c>
      <c r="B45" s="206" t="str">
        <f>+'NGA Protocol'!B13</f>
        <v>Tilt x 2</v>
      </c>
      <c r="C45" s="206" t="str">
        <f>+'NGA Protocol'!C13</f>
        <v>250 x 2</v>
      </c>
      <c r="D45" s="206" t="s">
        <v>1</v>
      </c>
      <c r="E45" s="206" t="s">
        <v>177</v>
      </c>
      <c r="F45" s="50"/>
      <c r="G45" s="602"/>
      <c r="H45" s="50"/>
      <c r="I45" s="518"/>
      <c r="J45" s="50"/>
      <c r="K45" s="518"/>
      <c r="M45" s="518"/>
      <c r="O45" s="518"/>
      <c r="P45" s="50"/>
      <c r="Q45" s="523"/>
      <c r="S45" s="518"/>
      <c r="T45" s="45"/>
      <c r="U45" s="518"/>
      <c r="V45" s="624">
        <v>9.4928405576520785</v>
      </c>
      <c r="W45" s="602" t="s">
        <v>765</v>
      </c>
      <c r="X45" s="624">
        <v>12.626129000000002</v>
      </c>
      <c r="Y45" s="518" t="s">
        <v>765</v>
      </c>
      <c r="Z45" s="624">
        <v>33.332999999999998</v>
      </c>
      <c r="AA45" s="518" t="s">
        <v>267</v>
      </c>
      <c r="AB45" s="632">
        <v>33.332999999999998</v>
      </c>
      <c r="AC45" s="518" t="s">
        <v>551</v>
      </c>
      <c r="AD45" s="632">
        <v>9.1209805934843562</v>
      </c>
      <c r="AE45" s="518" t="s">
        <v>767</v>
      </c>
      <c r="AF45" s="624">
        <v>33.332999999999998</v>
      </c>
      <c r="AG45" s="523" t="s">
        <v>769</v>
      </c>
      <c r="AH45" s="632">
        <v>3.9938130887912768</v>
      </c>
      <c r="AI45" s="518" t="s">
        <v>269</v>
      </c>
      <c r="AJ45" s="633">
        <v>22.233000000000001</v>
      </c>
      <c r="AK45" s="518" t="s">
        <v>765</v>
      </c>
      <c r="AL45" s="624">
        <v>722.22</v>
      </c>
      <c r="AM45" s="523"/>
    </row>
    <row r="46" spans="1:39" ht="15" customHeight="1">
      <c r="A46" s="157">
        <v>9</v>
      </c>
      <c r="B46" s="206" t="str">
        <f>+'NGA Protocol'!B14</f>
        <v>Amistar Xtra x 2</v>
      </c>
      <c r="C46" s="206" t="str">
        <f>+'NGA Protocol'!C14</f>
        <v>200 x 2</v>
      </c>
      <c r="D46" s="206" t="s">
        <v>197</v>
      </c>
      <c r="E46" s="206" t="s">
        <v>177</v>
      </c>
      <c r="F46" s="522"/>
      <c r="G46" s="518"/>
      <c r="H46" s="522"/>
      <c r="I46" s="518"/>
      <c r="J46" s="522"/>
      <c r="K46" s="518"/>
      <c r="L46" s="517"/>
      <c r="M46" s="518"/>
      <c r="N46" s="517"/>
      <c r="O46" s="518"/>
      <c r="P46" s="522"/>
      <c r="Q46" s="518"/>
      <c r="R46" s="517"/>
      <c r="S46" s="518"/>
      <c r="T46" s="517"/>
      <c r="U46" s="518"/>
      <c r="V46" s="522">
        <v>0</v>
      </c>
      <c r="W46" s="518" t="s">
        <v>269</v>
      </c>
      <c r="X46" s="522">
        <v>-1.5100000000006775E-4</v>
      </c>
      <c r="Y46" s="518" t="s">
        <v>269</v>
      </c>
      <c r="Z46" s="522">
        <v>0</v>
      </c>
      <c r="AA46" s="518" t="s">
        <v>267</v>
      </c>
      <c r="AB46" s="517">
        <v>0</v>
      </c>
      <c r="AC46" s="518" t="s">
        <v>268</v>
      </c>
      <c r="AD46" s="517">
        <v>0</v>
      </c>
      <c r="AE46" s="518" t="s">
        <v>768</v>
      </c>
      <c r="AF46" s="522">
        <v>0</v>
      </c>
      <c r="AG46" s="518" t="s">
        <v>269</v>
      </c>
      <c r="AH46" s="517">
        <v>0</v>
      </c>
      <c r="AI46" s="518" t="s">
        <v>269</v>
      </c>
      <c r="AJ46" s="517">
        <v>0</v>
      </c>
      <c r="AK46" s="518" t="s">
        <v>269</v>
      </c>
      <c r="AL46" s="624">
        <v>625</v>
      </c>
      <c r="AM46" s="523"/>
    </row>
    <row r="47" spans="1:39" ht="15">
      <c r="A47" s="205">
        <v>10</v>
      </c>
      <c r="B47" s="206" t="str">
        <f>+'NGA Protocol'!B15</f>
        <v>Cabrio x 2</v>
      </c>
      <c r="C47" s="206" t="str">
        <f>+'NGA Protocol'!C15</f>
        <v>500 x 2</v>
      </c>
      <c r="D47" s="206" t="s">
        <v>15</v>
      </c>
      <c r="E47" s="206" t="s">
        <v>177</v>
      </c>
      <c r="F47" s="522"/>
      <c r="G47" s="518"/>
      <c r="H47" s="522"/>
      <c r="I47" s="518"/>
      <c r="J47" s="522"/>
      <c r="K47" s="518"/>
      <c r="L47" s="517"/>
      <c r="M47" s="518"/>
      <c r="N47" s="517"/>
      <c r="O47" s="518"/>
      <c r="P47" s="522"/>
      <c r="Q47" s="518"/>
      <c r="R47" s="517"/>
      <c r="S47" s="518"/>
      <c r="T47" s="517"/>
      <c r="U47" s="518"/>
      <c r="V47" s="522">
        <v>8.5757672497307169</v>
      </c>
      <c r="W47" s="518" t="s">
        <v>765</v>
      </c>
      <c r="X47" s="522">
        <v>34.546399999999998</v>
      </c>
      <c r="Y47" s="518" t="s">
        <v>551</v>
      </c>
      <c r="Z47" s="522">
        <v>17.2</v>
      </c>
      <c r="AA47" s="518" t="s">
        <v>267</v>
      </c>
      <c r="AB47" s="517">
        <v>62.966999999999999</v>
      </c>
      <c r="AC47" s="518" t="s">
        <v>764</v>
      </c>
      <c r="AD47" s="517">
        <v>10.488129248388155</v>
      </c>
      <c r="AE47" s="518" t="s">
        <v>767</v>
      </c>
      <c r="AF47" s="522">
        <v>44.466999999999999</v>
      </c>
      <c r="AG47" s="518" t="s">
        <v>551</v>
      </c>
      <c r="AH47" s="517">
        <v>3.9703485529784461</v>
      </c>
      <c r="AI47" s="518" t="s">
        <v>269</v>
      </c>
      <c r="AJ47" s="517">
        <v>37.067</v>
      </c>
      <c r="AK47" s="518" t="s">
        <v>769</v>
      </c>
      <c r="AL47" s="624">
        <v>673.6</v>
      </c>
      <c r="AM47" s="523"/>
    </row>
    <row r="48" spans="1:39" ht="15.75" thickBot="1">
      <c r="A48" s="276">
        <v>11</v>
      </c>
      <c r="B48" s="277" t="str">
        <f>+'NGA Protocol'!B16</f>
        <v>Tilt x 3</v>
      </c>
      <c r="C48" s="277" t="str">
        <f>+'NGA Protocol'!C16</f>
        <v>250 x 3</v>
      </c>
      <c r="D48" s="277" t="s">
        <v>1</v>
      </c>
      <c r="E48" s="277" t="s">
        <v>192</v>
      </c>
      <c r="F48" s="603"/>
      <c r="G48" s="604"/>
      <c r="H48" s="603"/>
      <c r="I48" s="604"/>
      <c r="J48" s="603"/>
      <c r="K48" s="604"/>
      <c r="L48" s="517"/>
      <c r="M48" s="518"/>
      <c r="N48" s="517"/>
      <c r="O48" s="518"/>
      <c r="P48" s="603"/>
      <c r="Q48" s="604"/>
      <c r="R48" s="517"/>
      <c r="S48" s="518"/>
      <c r="T48" s="517"/>
      <c r="U48" s="518"/>
      <c r="V48" s="603">
        <v>0</v>
      </c>
      <c r="W48" s="604" t="s">
        <v>269</v>
      </c>
      <c r="X48" s="603">
        <v>-1.5100000000006775E-4</v>
      </c>
      <c r="Y48" s="604" t="s">
        <v>269</v>
      </c>
      <c r="Z48" s="603">
        <v>0</v>
      </c>
      <c r="AA48" s="604" t="s">
        <v>267</v>
      </c>
      <c r="AB48" s="517">
        <v>0</v>
      </c>
      <c r="AC48" s="518" t="s">
        <v>268</v>
      </c>
      <c r="AD48" s="517">
        <v>0</v>
      </c>
      <c r="AE48" s="518" t="s">
        <v>768</v>
      </c>
      <c r="AF48" s="603">
        <v>0</v>
      </c>
      <c r="AG48" s="604" t="s">
        <v>269</v>
      </c>
      <c r="AH48" s="517">
        <v>0</v>
      </c>
      <c r="AI48" s="518" t="s">
        <v>269</v>
      </c>
      <c r="AJ48" s="517">
        <v>0</v>
      </c>
      <c r="AK48" s="518" t="s">
        <v>269</v>
      </c>
      <c r="AL48" s="624">
        <v>604.17999999999995</v>
      </c>
      <c r="AM48" s="523"/>
    </row>
    <row r="49" spans="1:39" ht="15">
      <c r="A49" s="50"/>
      <c r="B49" s="46"/>
      <c r="D49" s="46"/>
      <c r="E49" s="46" t="s">
        <v>34</v>
      </c>
      <c r="F49" s="611" t="s">
        <v>536</v>
      </c>
      <c r="G49" s="524"/>
      <c r="H49" s="598" t="s">
        <v>536</v>
      </c>
      <c r="I49" s="599"/>
      <c r="J49" s="598" t="s">
        <v>536</v>
      </c>
      <c r="K49" s="599"/>
      <c r="L49" s="608" t="s">
        <v>536</v>
      </c>
      <c r="M49" s="524"/>
      <c r="N49" s="608" t="s">
        <v>536</v>
      </c>
      <c r="O49" s="524"/>
      <c r="P49" s="608" t="s">
        <v>536</v>
      </c>
      <c r="Q49" s="521"/>
      <c r="R49" s="608" t="s">
        <v>536</v>
      </c>
      <c r="S49" s="521"/>
      <c r="T49" s="608" t="s">
        <v>536</v>
      </c>
      <c r="U49" s="524"/>
      <c r="V49" s="611" t="s">
        <v>536</v>
      </c>
      <c r="W49" s="524"/>
      <c r="X49" s="598" t="s">
        <v>536</v>
      </c>
      <c r="Y49" s="599"/>
      <c r="Z49" s="598" t="s">
        <v>536</v>
      </c>
      <c r="AA49" s="599"/>
      <c r="AB49" s="608" t="s">
        <v>536</v>
      </c>
      <c r="AC49" s="524"/>
      <c r="AD49" s="608" t="s">
        <v>536</v>
      </c>
      <c r="AE49" s="524"/>
      <c r="AF49" s="608" t="s">
        <v>536</v>
      </c>
      <c r="AG49" s="521"/>
      <c r="AH49" s="608" t="s">
        <v>536</v>
      </c>
      <c r="AI49" s="521"/>
      <c r="AJ49" s="608" t="s">
        <v>536</v>
      </c>
      <c r="AK49" s="524"/>
      <c r="AL49" s="625">
        <v>0.42</v>
      </c>
      <c r="AM49" s="621"/>
    </row>
    <row r="50" spans="1:39" ht="15" customHeight="1">
      <c r="A50" s="50"/>
      <c r="B50" s="46"/>
      <c r="D50" s="46"/>
      <c r="E50" s="46" t="s">
        <v>35</v>
      </c>
      <c r="F50" s="733" t="s">
        <v>537</v>
      </c>
      <c r="G50" s="734"/>
      <c r="H50" s="598">
        <v>13</v>
      </c>
      <c r="I50" s="595"/>
      <c r="J50" s="598">
        <v>7</v>
      </c>
      <c r="K50" s="595"/>
      <c r="L50" s="609">
        <v>6.1</v>
      </c>
      <c r="M50" s="595"/>
      <c r="N50" s="724" t="s">
        <v>550</v>
      </c>
      <c r="O50" s="725"/>
      <c r="P50" s="724" t="s">
        <v>550</v>
      </c>
      <c r="Q50" s="725"/>
      <c r="R50" s="724" t="s">
        <v>550</v>
      </c>
      <c r="S50" s="725"/>
      <c r="T50" s="609">
        <v>4.7</v>
      </c>
      <c r="U50" s="595"/>
      <c r="V50" s="737" t="s">
        <v>550</v>
      </c>
      <c r="W50" s="738"/>
      <c r="X50" s="724" t="s">
        <v>762</v>
      </c>
      <c r="Y50" s="725"/>
      <c r="Z50" s="598">
        <v>33.4</v>
      </c>
      <c r="AA50" s="595"/>
      <c r="AB50" s="609">
        <v>44.1</v>
      </c>
      <c r="AC50" s="595"/>
      <c r="AD50" s="724" t="s">
        <v>550</v>
      </c>
      <c r="AE50" s="725"/>
      <c r="AF50" s="634">
        <v>39.799999999999997</v>
      </c>
      <c r="AG50" s="629"/>
      <c r="AH50" s="724" t="s">
        <v>550</v>
      </c>
      <c r="AI50" s="725"/>
      <c r="AJ50" s="609">
        <v>40.799999999999997</v>
      </c>
      <c r="AK50" s="595"/>
      <c r="AL50" s="622" t="s">
        <v>601</v>
      </c>
      <c r="AM50" s="523"/>
    </row>
    <row r="51" spans="1:39" ht="15.75" customHeight="1" thickBot="1">
      <c r="A51" s="55"/>
      <c r="B51" s="56"/>
      <c r="C51" s="56"/>
      <c r="D51" s="56"/>
      <c r="E51" s="56"/>
      <c r="F51" s="735"/>
      <c r="G51" s="736"/>
      <c r="H51" s="596"/>
      <c r="I51" s="597"/>
      <c r="J51" s="596"/>
      <c r="K51" s="597"/>
      <c r="L51" s="596"/>
      <c r="M51" s="597"/>
      <c r="N51" s="726"/>
      <c r="O51" s="727"/>
      <c r="P51" s="726"/>
      <c r="Q51" s="727"/>
      <c r="R51" s="726"/>
      <c r="S51" s="727"/>
      <c r="T51" s="596"/>
      <c r="U51" s="597"/>
      <c r="V51" s="739"/>
      <c r="W51" s="740"/>
      <c r="X51" s="726"/>
      <c r="Y51" s="727"/>
      <c r="Z51" s="596"/>
      <c r="AA51" s="597"/>
      <c r="AB51" s="596"/>
      <c r="AC51" s="597"/>
      <c r="AD51" s="726"/>
      <c r="AE51" s="727"/>
      <c r="AF51" s="630"/>
      <c r="AG51" s="631"/>
      <c r="AH51" s="726"/>
      <c r="AI51" s="727"/>
      <c r="AJ51" s="596"/>
      <c r="AK51" s="597"/>
      <c r="AL51" s="55">
        <v>16.75</v>
      </c>
      <c r="AM51" s="623"/>
    </row>
    <row r="52" spans="1:39">
      <c r="B52" s="131" t="s">
        <v>217</v>
      </c>
      <c r="U52" s="523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9">
      <c r="U53" s="523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9">
      <c r="U54" s="523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9" ht="15">
      <c r="A55" s="57" t="s">
        <v>42</v>
      </c>
      <c r="C55" s="43" t="s">
        <v>46</v>
      </c>
    </row>
    <row r="57" spans="1:39" ht="15">
      <c r="A57" s="57"/>
    </row>
    <row r="58" spans="1:39">
      <c r="A58" s="131"/>
    </row>
    <row r="59" spans="1:39">
      <c r="A59" s="131"/>
      <c r="AL59" s="610"/>
    </row>
    <row r="63" spans="1:39" ht="15">
      <c r="A63" s="57" t="s">
        <v>44</v>
      </c>
      <c r="C63" s="43" t="s">
        <v>43</v>
      </c>
    </row>
    <row r="64" spans="1:39">
      <c r="C64" s="43" t="s">
        <v>48</v>
      </c>
    </row>
    <row r="65" spans="1:1">
      <c r="A65" s="58"/>
    </row>
    <row r="66" spans="1:1" ht="16.5">
      <c r="A66" s="59"/>
    </row>
    <row r="69" spans="1:1" ht="15">
      <c r="A69" s="57" t="s">
        <v>45</v>
      </c>
    </row>
    <row r="75" spans="1:1" ht="15">
      <c r="A75" s="57" t="s">
        <v>47</v>
      </c>
    </row>
  </sheetData>
  <customSheetViews>
    <customSheetView guid="{60D7A983-4DB2-462C-9266-4B3A555AD22F}" scale="85" topLeftCell="A10">
      <selection activeCell="H14" sqref="H14"/>
      <pageMargins left="0.7" right="0.7" top="0.75" bottom="0.75" header="0.3" footer="0.3"/>
    </customSheetView>
    <customSheetView guid="{4ED3B459-8CCF-427D-BCB7-B6C2356342A5}" scale="85" showGridLines="0">
      <pageMargins left="0.7" right="0.7" top="0.75" bottom="0.75" header="0.3" footer="0.3"/>
      <pageSetup paperSize="9" orientation="portrait" horizontalDpi="4294967294" verticalDpi="0" r:id="rId1"/>
    </customSheetView>
  </customSheetViews>
  <mergeCells count="42">
    <mergeCell ref="V50:W51"/>
    <mergeCell ref="AD50:AE51"/>
    <mergeCell ref="AH50:AI51"/>
    <mergeCell ref="X50:Y51"/>
    <mergeCell ref="C25:E25"/>
    <mergeCell ref="C31:E31"/>
    <mergeCell ref="D35:D37"/>
    <mergeCell ref="F50:G51"/>
    <mergeCell ref="N50:O51"/>
    <mergeCell ref="J37:K37"/>
    <mergeCell ref="N37:O37"/>
    <mergeCell ref="F37:G37"/>
    <mergeCell ref="H37:I37"/>
    <mergeCell ref="L37:M37"/>
    <mergeCell ref="T37:U37"/>
    <mergeCell ref="F34:U34"/>
    <mergeCell ref="F35:U35"/>
    <mergeCell ref="F36:U36"/>
    <mergeCell ref="P50:Q51"/>
    <mergeCell ref="R50:S51"/>
    <mergeCell ref="P37:Q37"/>
    <mergeCell ref="R37:S37"/>
    <mergeCell ref="A33:B33"/>
    <mergeCell ref="A35:A37"/>
    <mergeCell ref="B35:B37"/>
    <mergeCell ref="C35:C37"/>
    <mergeCell ref="E35:E37"/>
    <mergeCell ref="AL37:AM37"/>
    <mergeCell ref="AL36:AM36"/>
    <mergeCell ref="AL35:AM35"/>
    <mergeCell ref="AL34:AM34"/>
    <mergeCell ref="V34:AK34"/>
    <mergeCell ref="V37:W37"/>
    <mergeCell ref="X37:Y37"/>
    <mergeCell ref="Z37:AA37"/>
    <mergeCell ref="AB37:AC37"/>
    <mergeCell ref="AD37:AE37"/>
    <mergeCell ref="AF37:AG37"/>
    <mergeCell ref="AH37:AI37"/>
    <mergeCell ref="V36:AK36"/>
    <mergeCell ref="V35:AK35"/>
    <mergeCell ref="AJ37:AK37"/>
  </mergeCells>
  <pageMargins left="0.23622047244094491" right="0.23622047244094491" top="0.74803149606299213" bottom="0.74803149606299213" header="0.31496062992125984" footer="0.31496062992125984"/>
  <pageSetup paperSize="9" scale="70" orientation="landscape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E5BF6C1B6143B92B7B15C0AE2BDD" ma:contentTypeVersion="10" ma:contentTypeDescription="Create a new document." ma:contentTypeScope="" ma:versionID="d9f30e2640f9c589e5abb1ff8539b794">
  <xsd:schema xmlns:xsd="http://www.w3.org/2001/XMLSchema" xmlns:xs="http://www.w3.org/2001/XMLSchema" xmlns:p="http://schemas.microsoft.com/office/2006/metadata/properties" xmlns:ns2="6e15ddea-c17d-4959-8e61-4b829240d7ec" xmlns:ns3="1141ee37-0310-4573-b29e-e4c81fd0758c" targetNamespace="http://schemas.microsoft.com/office/2006/metadata/properties" ma:root="true" ma:fieldsID="83f383063bcb3e3bbb9aad24dafc42c7" ns2:_="" ns3:_="">
    <xsd:import namespace="6e15ddea-c17d-4959-8e61-4b829240d7ec"/>
    <xsd:import namespace="1141ee37-0310-4573-b29e-e4c81fd075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5ddea-c17d-4959-8e61-4b829240d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1ee37-0310-4573-b29e-e4c81fd07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02246-7D85-4C4F-AB78-8705F07513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240846-394B-49CB-BFB5-4CB9DE5F7BEF}"/>
</file>

<file path=customXml/itemProps3.xml><?xml version="1.0" encoding="utf-8"?>
<ds:datastoreItem xmlns:ds="http://schemas.openxmlformats.org/officeDocument/2006/customXml" ds:itemID="{3D1A8360-1D1D-452F-9686-E39AF441C20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NGA Protocol</vt:lpstr>
      <vt:lpstr>Product data</vt:lpstr>
      <vt:lpstr>Trial Plans</vt:lpstr>
      <vt:lpstr>Dosage Master</vt:lpstr>
      <vt:lpstr>Spray Plan</vt:lpstr>
      <vt:lpstr>16 DAT1</vt:lpstr>
      <vt:lpstr>33DAT1</vt:lpstr>
      <vt:lpstr>Yield</vt:lpstr>
      <vt:lpstr>Summary</vt:lpstr>
      <vt:lpstr>'NGA Protocol'!Print_Area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Price</dc:creator>
  <cp:lastModifiedBy>Paul Melloy</cp:lastModifiedBy>
  <cp:lastPrinted>2013-04-16T22:35:34Z</cp:lastPrinted>
  <dcterms:created xsi:type="dcterms:W3CDTF">2010-09-30T02:14:34Z</dcterms:created>
  <dcterms:modified xsi:type="dcterms:W3CDTF">2019-11-17T11:17:51Z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0x010100CEC2E5BF6C1B6143B92B7B15C0AE2BDD</vt:lpwstr>
  </property>
</Properties>
</file>