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activeX/activeX2.bin" ContentType="application/vnd.ms-office.activeX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activeX/activeX2.xml" ContentType="application/vnd.ms-office.activeX+xml"/>
  <Override PartName="/xl/activeX/activeX1.xml" ContentType="application/vnd.ms-office.activeX+xml"/>
  <Override PartName="/xl/comments1.xml" ContentType="application/vnd.openxmlformats-officedocument.spreadsheetml.comments+xml"/>
  <Override PartName="/xl/activeX/activeX1.bin" ContentType="application/vnd.ms-office.activeX"/>
  <Override PartName="/xl/activeX/activeX3.bin" ContentType="application/vnd.ms-office.activeX"/>
  <Override PartName="/xl/activeX/activeX3.xml" ContentType="application/vnd.ms-office.activeX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wrence Price\Dropbox\Brendan Burton\2012\Summer\"/>
    </mc:Choice>
  </mc:AlternateContent>
  <bookViews>
    <workbookView xWindow="120" yWindow="312" windowWidth="12396" windowHeight="7920" firstSheet="5" activeTab="7"/>
  </bookViews>
  <sheets>
    <sheet name="NGA Protocol" sheetId="1" r:id="rId1"/>
    <sheet name="Trial Plans" sheetId="2" r:id="rId2"/>
    <sheet name="Plot Map" sheetId="23" r:id="rId3"/>
    <sheet name="Trial Location" sheetId="3" r:id="rId4"/>
    <sheet name="Assessment Sheet 5.4.2013" sheetId="5" r:id="rId5"/>
    <sheet name="Assessment Sheet 24.4.2013" sheetId="24" r:id="rId6"/>
    <sheet name="Harvest Sheet 6.5.2013" sheetId="25" r:id="rId7"/>
    <sheet name="Dosage Master" sheetId="22" r:id="rId8"/>
    <sheet name="Rainfall" sheetId="8" r:id="rId9"/>
    <sheet name="Summary" sheetId="9" r:id="rId10"/>
  </sheets>
  <externalReferences>
    <externalReference r:id="rId11"/>
  </externalReferences>
  <definedNames>
    <definedName name="_Key2" localSheetId="5" hidden="1">'[1]TRIALNOS-W97'!#REF!</definedName>
    <definedName name="_Key2" localSheetId="7" hidden="1">'[1]TRIALNOS-W97'!#REF!</definedName>
    <definedName name="_Key2" localSheetId="6" hidden="1">'[1]TRIALNOS-W97'!#REF!</definedName>
    <definedName name="_Key2" localSheetId="0" hidden="1">'[1]TRIALNOS-W97'!#REF!</definedName>
    <definedName name="_Key2" hidden="1">'[1]TRIALNOS-W97'!#REF!</definedName>
    <definedName name="_Order1" hidden="1">255</definedName>
    <definedName name="_Order2" hidden="1">255</definedName>
    <definedName name="_Regression_Int" hidden="1">1</definedName>
    <definedName name="_xlnm.Print_Area" localSheetId="0">'NGA Protocol'!$A$1:$K$27</definedName>
    <definedName name="Z_4ED3B459_8CCF_427D_BCB7_B6C2356342A5_.wvu.PrintArea" localSheetId="0" hidden="1">'NGA Protocol'!$A$1:$F$32</definedName>
    <definedName name="Z_60D7A983_4DB2_462C_9266_4B3A555AD22F_.wvu.PrintArea" localSheetId="0" hidden="1">'NGA Protocol'!$A$1:$F$32</definedName>
  </definedNames>
  <calcPr calcId="152511"/>
  <customWorkbookViews>
    <customWorkbookView name="Rob Duncan - Personal View" guid="{4ED3B459-8CCF-427D-BCB7-B6C2356342A5}" mergeInterval="0" personalView="1" maximized="1" windowWidth="1600" windowHeight="676" activeSheetId="1"/>
    <customWorkbookView name="Lawrie Price - Personal View" guid="{60D7A983-4DB2-462C-9266-4B3A555AD22F}" mergeInterval="0" personalView="1" maximized="1" windowWidth="1020" windowHeight="500" activeSheetId="7"/>
  </customWorkbookViews>
</workbook>
</file>

<file path=xl/calcChain.xml><?xml version="1.0" encoding="utf-8"?>
<calcChain xmlns="http://schemas.openxmlformats.org/spreadsheetml/2006/main">
  <c r="AU64" i="24" l="1"/>
  <c r="AU61" i="24"/>
  <c r="AU68" i="24"/>
  <c r="AU60" i="24"/>
  <c r="AU65" i="24"/>
  <c r="AU66" i="24"/>
  <c r="AU62" i="24"/>
  <c r="AU63" i="24"/>
  <c r="AU67" i="24"/>
  <c r="AU69" i="24"/>
  <c r="AU59" i="24"/>
  <c r="AU46" i="24"/>
  <c r="AU43" i="24"/>
  <c r="AU47" i="24"/>
  <c r="AU40" i="24"/>
  <c r="AU39" i="24"/>
  <c r="AU44" i="24"/>
  <c r="AU45" i="24"/>
  <c r="AU41" i="24"/>
  <c r="AU42" i="24"/>
  <c r="AU48" i="24"/>
  <c r="AU38" i="24"/>
  <c r="AU18" i="24"/>
  <c r="AU19" i="24"/>
  <c r="AU20" i="24"/>
  <c r="AU21" i="24"/>
  <c r="AU22" i="24"/>
  <c r="AU23" i="24"/>
  <c r="AU24" i="24"/>
  <c r="AU26" i="24"/>
  <c r="AU27" i="24"/>
  <c r="AU17" i="24"/>
  <c r="R38" i="9" l="1"/>
  <c r="F35" i="25"/>
  <c r="F36" i="25"/>
  <c r="F37" i="25"/>
  <c r="F38" i="25"/>
  <c r="F39" i="25"/>
  <c r="F40" i="25"/>
  <c r="F41" i="25"/>
  <c r="F42" i="25"/>
  <c r="F43" i="25"/>
  <c r="F44" i="25"/>
  <c r="F34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45" i="25"/>
  <c r="F46" i="25"/>
  <c r="F47" i="25"/>
  <c r="F48" i="25"/>
  <c r="F49" i="25"/>
  <c r="F50" i="25"/>
  <c r="F51" i="25"/>
  <c r="F52" i="25"/>
  <c r="F53" i="25"/>
  <c r="F54" i="25"/>
  <c r="F55" i="25"/>
  <c r="F12" i="25"/>
  <c r="B5" i="25" l="1"/>
  <c r="A5" i="25"/>
  <c r="B4" i="25"/>
  <c r="A4" i="25"/>
  <c r="B3" i="25"/>
  <c r="A3" i="25"/>
  <c r="B2" i="25"/>
  <c r="A2" i="25"/>
  <c r="B1" i="25"/>
  <c r="A1" i="25"/>
  <c r="P38" i="9" l="1"/>
  <c r="N38" i="9"/>
  <c r="L38" i="9"/>
  <c r="N49" i="24" l="1"/>
  <c r="X41" i="24"/>
  <c r="N41" i="24"/>
  <c r="AH56" i="24"/>
  <c r="X56" i="24"/>
  <c r="N56" i="24"/>
  <c r="AH55" i="24"/>
  <c r="X55" i="24"/>
  <c r="N55" i="24"/>
  <c r="AH54" i="24"/>
  <c r="X54" i="24"/>
  <c r="N54" i="24"/>
  <c r="AH53" i="24"/>
  <c r="X53" i="24"/>
  <c r="N53" i="24"/>
  <c r="AH52" i="24"/>
  <c r="X52" i="24"/>
  <c r="N52" i="24"/>
  <c r="AH51" i="24"/>
  <c r="X51" i="24"/>
  <c r="N51" i="24"/>
  <c r="AH50" i="24"/>
  <c r="X50" i="24"/>
  <c r="N50" i="24"/>
  <c r="AH49" i="24"/>
  <c r="X49" i="24"/>
  <c r="AH48" i="24"/>
  <c r="X48" i="24"/>
  <c r="N48" i="24"/>
  <c r="AH47" i="24"/>
  <c r="X47" i="24"/>
  <c r="N47" i="24"/>
  <c r="AH46" i="24"/>
  <c r="X46" i="24"/>
  <c r="N46" i="24"/>
  <c r="AH45" i="24"/>
  <c r="X45" i="24"/>
  <c r="N45" i="24"/>
  <c r="AH44" i="24"/>
  <c r="X44" i="24"/>
  <c r="N44" i="24"/>
  <c r="AH43" i="24"/>
  <c r="X43" i="24"/>
  <c r="N43" i="24"/>
  <c r="AH42" i="24"/>
  <c r="X42" i="24"/>
  <c r="N42" i="24"/>
  <c r="AH41" i="24"/>
  <c r="AH40" i="24"/>
  <c r="X40" i="24"/>
  <c r="N40" i="24"/>
  <c r="AH39" i="24"/>
  <c r="X39" i="24"/>
  <c r="N39" i="24"/>
  <c r="AH38" i="24"/>
  <c r="X38" i="24"/>
  <c r="N38" i="24"/>
  <c r="AH37" i="24"/>
  <c r="X37" i="24"/>
  <c r="AH36" i="24"/>
  <c r="X36" i="24"/>
  <c r="N36" i="24"/>
  <c r="AH35" i="24"/>
  <c r="X35" i="24"/>
  <c r="N35" i="24"/>
  <c r="AH34" i="24"/>
  <c r="X34" i="24"/>
  <c r="N34" i="24"/>
  <c r="AH33" i="24"/>
  <c r="X33" i="24"/>
  <c r="N33" i="24"/>
  <c r="AH32" i="24"/>
  <c r="X32" i="24"/>
  <c r="N32" i="24"/>
  <c r="AH31" i="24"/>
  <c r="X31" i="24"/>
  <c r="N31" i="24"/>
  <c r="AH30" i="24"/>
  <c r="X30" i="24"/>
  <c r="N30" i="24"/>
  <c r="AH29" i="24"/>
  <c r="X29" i="24"/>
  <c r="N29" i="24"/>
  <c r="AH28" i="24"/>
  <c r="X28" i="24"/>
  <c r="N28" i="24"/>
  <c r="AH27" i="24"/>
  <c r="X27" i="24"/>
  <c r="N27" i="24"/>
  <c r="AH26" i="24"/>
  <c r="X26" i="24"/>
  <c r="N26" i="24"/>
  <c r="AH25" i="24"/>
  <c r="X25" i="24"/>
  <c r="N25" i="24"/>
  <c r="AH24" i="24"/>
  <c r="X24" i="24"/>
  <c r="N24" i="24"/>
  <c r="AH23" i="24"/>
  <c r="X23" i="24"/>
  <c r="N23" i="24"/>
  <c r="AH22" i="24"/>
  <c r="X22" i="24"/>
  <c r="N22" i="24"/>
  <c r="AH21" i="24"/>
  <c r="X21" i="24"/>
  <c r="N21" i="24"/>
  <c r="AH20" i="24"/>
  <c r="X20" i="24"/>
  <c r="N20" i="24"/>
  <c r="AH19" i="24"/>
  <c r="X19" i="24"/>
  <c r="N19" i="24"/>
  <c r="AH18" i="24"/>
  <c r="X18" i="24"/>
  <c r="N18" i="24"/>
  <c r="AH17" i="24"/>
  <c r="X17" i="24"/>
  <c r="N17" i="24"/>
  <c r="AH16" i="24"/>
  <c r="X16" i="24"/>
  <c r="N16" i="24"/>
  <c r="AH15" i="24"/>
  <c r="X15" i="24"/>
  <c r="N15" i="24"/>
  <c r="AH14" i="24"/>
  <c r="X14" i="24"/>
  <c r="N14" i="24"/>
  <c r="AH13" i="24"/>
  <c r="X13" i="24"/>
  <c r="N13" i="24"/>
  <c r="B5" i="24"/>
  <c r="A5" i="24"/>
  <c r="B4" i="24"/>
  <c r="A4" i="24"/>
  <c r="B3" i="24"/>
  <c r="A3" i="24"/>
  <c r="B2" i="24"/>
  <c r="A2" i="24"/>
  <c r="B1" i="24"/>
  <c r="A1" i="24"/>
  <c r="AU18" i="5" l="1"/>
  <c r="AU19" i="5"/>
  <c r="AU20" i="5"/>
  <c r="AU21" i="5"/>
  <c r="AU22" i="5"/>
  <c r="AU23" i="5"/>
  <c r="AU24" i="5"/>
  <c r="AU25" i="5"/>
  <c r="AU26" i="5"/>
  <c r="AU27" i="5"/>
  <c r="AU1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J38" i="9"/>
  <c r="H38" i="9"/>
  <c r="F38" i="9"/>
  <c r="AH56" i="5" l="1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13" i="5"/>
  <c r="F10" i="22" l="1"/>
  <c r="C49" i="9" l="1"/>
  <c r="B49" i="9"/>
  <c r="C48" i="9"/>
  <c r="B48" i="9"/>
  <c r="C47" i="9"/>
  <c r="B47" i="9"/>
  <c r="C46" i="9"/>
  <c r="B46" i="9"/>
  <c r="C45" i="9"/>
  <c r="B45" i="9"/>
  <c r="B44" i="9"/>
  <c r="C43" i="9"/>
  <c r="B43" i="9"/>
  <c r="C42" i="9"/>
  <c r="B42" i="9"/>
  <c r="C41" i="9"/>
  <c r="B41" i="9"/>
  <c r="C40" i="9"/>
  <c r="B40" i="9"/>
  <c r="E39" i="9"/>
  <c r="C39" i="9"/>
  <c r="B39" i="9"/>
  <c r="G84" i="2" l="1"/>
  <c r="F84" i="2"/>
  <c r="D84" i="2"/>
  <c r="B84" i="2"/>
  <c r="G83" i="2"/>
  <c r="F83" i="2"/>
  <c r="B83" i="2"/>
  <c r="G82" i="2"/>
  <c r="F82" i="2"/>
  <c r="D82" i="2"/>
  <c r="B82" i="2"/>
  <c r="G81" i="2"/>
  <c r="F81" i="2"/>
  <c r="D81" i="2"/>
  <c r="G80" i="2"/>
  <c r="F80" i="2"/>
  <c r="D80" i="2"/>
  <c r="G79" i="2"/>
  <c r="F79" i="2"/>
  <c r="G78" i="2"/>
  <c r="F78" i="2"/>
  <c r="D78" i="2"/>
  <c r="G77" i="2"/>
  <c r="F77" i="2"/>
  <c r="D77" i="2"/>
  <c r="G76" i="2"/>
  <c r="F76" i="2"/>
  <c r="D76" i="2"/>
  <c r="G75" i="2"/>
  <c r="F75" i="2"/>
  <c r="B81" i="2"/>
  <c r="B80" i="2"/>
  <c r="B79" i="2"/>
  <c r="B78" i="2"/>
  <c r="B77" i="2"/>
  <c r="B76" i="2"/>
  <c r="B75" i="2"/>
  <c r="D74" i="2"/>
  <c r="B74" i="2"/>
  <c r="F20" i="22" l="1"/>
  <c r="A20" i="22"/>
  <c r="B20" i="22" s="1"/>
  <c r="K26" i="22"/>
  <c r="A76" i="2"/>
  <c r="C20" i="22" l="1"/>
  <c r="E20" i="22" s="1"/>
  <c r="F28" i="22" l="1"/>
  <c r="F35" i="22"/>
  <c r="F34" i="22"/>
  <c r="D20" i="22"/>
  <c r="C21" i="9"/>
  <c r="C20" i="9"/>
  <c r="C19" i="9"/>
  <c r="C18" i="9"/>
  <c r="C17" i="9"/>
  <c r="C16" i="9"/>
  <c r="C15" i="9"/>
  <c r="C14" i="9"/>
  <c r="B81" i="22" l="1"/>
  <c r="D39" i="22"/>
  <c r="B39" i="22" s="1"/>
  <c r="D37" i="22"/>
  <c r="B37" i="22" s="1"/>
  <c r="D35" i="22"/>
  <c r="B35" i="22" s="1"/>
  <c r="D33" i="22"/>
  <c r="B33" i="22" s="1"/>
  <c r="D32" i="22"/>
  <c r="B32" i="22" s="1"/>
  <c r="D31" i="22"/>
  <c r="B31" i="22" s="1"/>
  <c r="D40" i="22"/>
  <c r="B40" i="22" s="1"/>
  <c r="D38" i="22"/>
  <c r="B38" i="22" s="1"/>
  <c r="D36" i="22"/>
  <c r="B36" i="22" s="1"/>
  <c r="D34" i="22"/>
  <c r="B34" i="22" s="1"/>
  <c r="D29" i="22"/>
  <c r="D25" i="22"/>
  <c r="B25" i="22" s="1"/>
  <c r="D28" i="22"/>
  <c r="B28" i="22" s="1"/>
  <c r="D27" i="22"/>
  <c r="D30" i="22"/>
  <c r="B30" i="22" s="1"/>
  <c r="D26" i="22"/>
  <c r="B78" i="22" l="1"/>
  <c r="B26" i="22"/>
  <c r="B77" i="22"/>
  <c r="B80" i="22"/>
  <c r="B29" i="22"/>
  <c r="B79" i="22"/>
  <c r="B27" i="22"/>
  <c r="C7" i="9"/>
  <c r="C6" i="9"/>
  <c r="C5" i="9"/>
  <c r="B4" i="22"/>
  <c r="B3" i="22"/>
  <c r="B2" i="22"/>
  <c r="C12" i="2"/>
  <c r="C13" i="2"/>
  <c r="C14" i="2"/>
  <c r="B1" i="22" l="1"/>
  <c r="C31" i="9" l="1"/>
  <c r="H6" i="1"/>
  <c r="B13" i="2" l="1"/>
  <c r="B12" i="2"/>
  <c r="B11" i="2"/>
  <c r="G73" i="2"/>
  <c r="F73" i="2"/>
  <c r="B73" i="2"/>
  <c r="C11" i="2" l="1"/>
  <c r="A74" i="2"/>
  <c r="C10" i="9" l="1"/>
  <c r="C11" i="9"/>
  <c r="B5" i="5" l="1"/>
  <c r="B4" i="5"/>
  <c r="B3" i="5"/>
  <c r="B2" i="5"/>
  <c r="B1" i="5"/>
  <c r="A5" i="5"/>
  <c r="A4" i="5"/>
  <c r="A3" i="5"/>
  <c r="A2" i="5"/>
  <c r="A1" i="5"/>
  <c r="C12" i="9" l="1"/>
  <c r="C1" i="2" l="1"/>
  <c r="A7" i="1" l="1"/>
  <c r="A75" i="2" l="1"/>
  <c r="C1" i="9"/>
</calcChain>
</file>

<file path=xl/comments1.xml><?xml version="1.0" encoding="utf-8"?>
<comments xmlns="http://schemas.openxmlformats.org/spreadsheetml/2006/main">
  <authors>
    <author>Rob Duncan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 xml:space="preserve">Indiviual (Date):
</t>
        </r>
        <r>
          <rPr>
            <sz val="9"/>
            <color indexed="81"/>
            <rFont val="Tahoma"/>
            <family val="2"/>
          </rPr>
          <t>•Make comments as you see fit ...</t>
        </r>
      </text>
    </comment>
  </commentList>
</comments>
</file>

<file path=xl/sharedStrings.xml><?xml version="1.0" encoding="utf-8"?>
<sst xmlns="http://schemas.openxmlformats.org/spreadsheetml/2006/main" count="943" uniqueCount="407">
  <si>
    <t>Adjuvant</t>
  </si>
  <si>
    <t>-</t>
  </si>
  <si>
    <t xml:space="preserve"> </t>
  </si>
  <si>
    <t>Project:</t>
  </si>
  <si>
    <t>Number of</t>
  </si>
  <si>
    <t>SWATH</t>
  </si>
  <si>
    <t>VOLUME</t>
  </si>
  <si>
    <t>L/min</t>
  </si>
  <si>
    <t>Nozzles</t>
  </si>
  <si>
    <t>m</t>
  </si>
  <si>
    <t>km/hr</t>
  </si>
  <si>
    <t>L/ha</t>
  </si>
  <si>
    <t>ha</t>
  </si>
  <si>
    <t>mls/trt</t>
  </si>
  <si>
    <t xml:space="preserve"> mls/trt</t>
  </si>
  <si>
    <t xml:space="preserve"> -</t>
  </si>
  <si>
    <t xml:space="preserve">Finish </t>
  </si>
  <si>
    <t>Product</t>
  </si>
  <si>
    <t>Treatments</t>
  </si>
  <si>
    <t>Trial</t>
  </si>
  <si>
    <t>District</t>
  </si>
  <si>
    <t>Property</t>
  </si>
  <si>
    <t>Paddock</t>
  </si>
  <si>
    <t>Soil Type</t>
  </si>
  <si>
    <t>Date</t>
  </si>
  <si>
    <t>rainfall recorded at:</t>
  </si>
  <si>
    <t>mm</t>
  </si>
  <si>
    <t>Treat no.</t>
  </si>
  <si>
    <t>Trt No.</t>
  </si>
  <si>
    <t>No. of Trials:</t>
  </si>
  <si>
    <t>Location of Trials:</t>
  </si>
  <si>
    <t>APPLICATION CONDITIONS</t>
  </si>
  <si>
    <t>Treatment</t>
  </si>
  <si>
    <t>Replicate</t>
  </si>
  <si>
    <t>Range</t>
  </si>
  <si>
    <t xml:space="preserve">Agronomist </t>
  </si>
  <si>
    <t xml:space="preserve">Agronomist phone </t>
  </si>
  <si>
    <t xml:space="preserve">Product </t>
  </si>
  <si>
    <t>Timing</t>
  </si>
  <si>
    <t>P =</t>
  </si>
  <si>
    <t>LSD =</t>
  </si>
  <si>
    <t>Trial design:</t>
  </si>
  <si>
    <t>Plot size:</t>
  </si>
  <si>
    <t>Nozzles:</t>
  </si>
  <si>
    <t>Equipment:</t>
  </si>
  <si>
    <t>4m Quad-bike mounted boom</t>
  </si>
  <si>
    <t>Spray date(s)</t>
  </si>
  <si>
    <t>Field comments:</t>
  </si>
  <si>
    <t>Comments on completion of trial</t>
  </si>
  <si>
    <t>Trial interpretation:</t>
  </si>
  <si>
    <t>Questions arising:</t>
  </si>
  <si>
    <t>Comments after each assessment</t>
  </si>
  <si>
    <t>Review date:</t>
  </si>
  <si>
    <t>Address the trial aims and offer other insights into what happened.</t>
  </si>
  <si>
    <t>AIXR</t>
  </si>
  <si>
    <t>Run</t>
  </si>
  <si>
    <t>Date:</t>
  </si>
  <si>
    <t>S</t>
  </si>
  <si>
    <t>E</t>
  </si>
  <si>
    <t>Start</t>
  </si>
  <si>
    <t>Leaf Surface Moisture:</t>
  </si>
  <si>
    <t>Spray Drying Time:</t>
  </si>
  <si>
    <t>Water Source/pH:</t>
  </si>
  <si>
    <t>Soil Moisture: Surface</t>
  </si>
  <si>
    <t>Soil Moisture: 5 cm</t>
  </si>
  <si>
    <t>Crop Stage</t>
  </si>
  <si>
    <t>Target Stage:</t>
  </si>
  <si>
    <t>Time</t>
  </si>
  <si>
    <t>Chemical Requirements:</t>
  </si>
  <si>
    <t>Relative Humidity</t>
  </si>
  <si>
    <t>Cloud Level</t>
  </si>
  <si>
    <t>Wind Direction</t>
  </si>
  <si>
    <t>Speed (km/hr):</t>
  </si>
  <si>
    <t>Volume (L/Ha):</t>
  </si>
  <si>
    <t>Application Number:</t>
  </si>
  <si>
    <t>GPS Coordinates in Decimal Degrees (a):</t>
  </si>
  <si>
    <t>Trial Size</t>
  </si>
  <si>
    <t>Project</t>
  </si>
  <si>
    <t>Application Volume (L/Ha)</t>
  </si>
  <si>
    <t>Grower</t>
  </si>
  <si>
    <t>Growth Stage</t>
  </si>
  <si>
    <t>Assessment</t>
  </si>
  <si>
    <t>Units</t>
  </si>
  <si>
    <t>Treatment No</t>
  </si>
  <si>
    <t>Nozzle Pressure Gauge:</t>
  </si>
  <si>
    <t>Spray Timing</t>
  </si>
  <si>
    <t>Treatments:</t>
  </si>
  <si>
    <t>Reps:</t>
  </si>
  <si>
    <t>Target(s)</t>
  </si>
  <si>
    <t>Paddock History</t>
  </si>
  <si>
    <t>Design, Objectives, Assessments &amp; Comments</t>
  </si>
  <si>
    <t>Assessments</t>
  </si>
  <si>
    <t>Project Title</t>
  </si>
  <si>
    <t>Aims</t>
  </si>
  <si>
    <t>Design</t>
  </si>
  <si>
    <t>Plot Size</t>
  </si>
  <si>
    <t>Application Volume</t>
  </si>
  <si>
    <r>
      <t>Targets</t>
    </r>
    <r>
      <rPr>
        <sz val="11"/>
        <rFont val="Arial"/>
        <family val="2"/>
      </rPr>
      <t/>
    </r>
  </si>
  <si>
    <t>Area Needed</t>
  </si>
  <si>
    <r>
      <t>Timings</t>
    </r>
    <r>
      <rPr>
        <sz val="11"/>
        <rFont val="Arial"/>
        <family val="2"/>
      </rPr>
      <t/>
    </r>
  </si>
  <si>
    <t>Agronomic Management</t>
  </si>
  <si>
    <t>Reps</t>
  </si>
  <si>
    <t>Protocol ID</t>
  </si>
  <si>
    <t>Author</t>
  </si>
  <si>
    <t>Version &amp; Date</t>
  </si>
  <si>
    <t>Treatment No.</t>
  </si>
  <si>
    <t>Buffer Volume</t>
  </si>
  <si>
    <t>Plot volume</t>
  </si>
  <si>
    <t>Total Volume</t>
  </si>
  <si>
    <t>TOTAL OUTPUT</t>
  </si>
  <si>
    <t>Speed</t>
  </si>
  <si>
    <t>Plot Length</t>
  </si>
  <si>
    <t>SPRAY SETTINGS</t>
  </si>
  <si>
    <t>Type</t>
  </si>
  <si>
    <t>Size</t>
  </si>
  <si>
    <t>Output L/min</t>
  </si>
  <si>
    <t>NOZZLE SETTINGS</t>
  </si>
  <si>
    <t>Replicates</t>
  </si>
  <si>
    <t>CALCULATIONS</t>
  </si>
  <si>
    <t>TREATMENTS</t>
  </si>
  <si>
    <t>Product rate  (g or mL/ha)</t>
  </si>
  <si>
    <t>Water Required (mL)</t>
  </si>
  <si>
    <t>Pressure kPa</t>
  </si>
  <si>
    <t xml:space="preserve">Pump  </t>
  </si>
  <si>
    <t>Product Required     (g or mL)</t>
  </si>
  <si>
    <t xml:space="preserve">Actual Nozzle  </t>
  </si>
  <si>
    <t xml:space="preserve">Priming time  </t>
  </si>
  <si>
    <t>secs</t>
  </si>
  <si>
    <t>L</t>
  </si>
  <si>
    <t>Vol remaining</t>
  </si>
  <si>
    <t>Total Area</t>
  </si>
  <si>
    <t>Target population:</t>
  </si>
  <si>
    <t>Delta T</t>
  </si>
  <si>
    <t>Adjuvant rate %</t>
  </si>
  <si>
    <t>Adjuvant required (mL)</t>
  </si>
  <si>
    <t>Timing:</t>
  </si>
  <si>
    <t>Lawrie Price</t>
  </si>
  <si>
    <t>Rate (mL/ha)</t>
  </si>
  <si>
    <t>Notes</t>
  </si>
  <si>
    <t>Plot map</t>
  </si>
  <si>
    <t>Untreated</t>
  </si>
  <si>
    <t>T1</t>
  </si>
  <si>
    <t>mL/trial</t>
  </si>
  <si>
    <t>T2</t>
  </si>
  <si>
    <t>How to find site</t>
  </si>
  <si>
    <t>T1 applied on:</t>
  </si>
  <si>
    <t>T2 applied on:</t>
  </si>
  <si>
    <t>T3 applied on:</t>
  </si>
  <si>
    <t>Active ingredient</t>
  </si>
  <si>
    <t>Trial:</t>
  </si>
  <si>
    <t>Property:</t>
  </si>
  <si>
    <t>Grower:</t>
  </si>
  <si>
    <t>Grower contact details</t>
  </si>
  <si>
    <t>Master</t>
  </si>
  <si>
    <t>District:</t>
  </si>
  <si>
    <t>Adjuvants</t>
  </si>
  <si>
    <t>Herbicide Rate        mL or g/Ha</t>
  </si>
  <si>
    <t>Rate (ml or g)/ha</t>
  </si>
  <si>
    <t>Randomized block</t>
  </si>
  <si>
    <t>Yield</t>
  </si>
  <si>
    <t>12 x 4 metres</t>
  </si>
  <si>
    <t>Sowing Date</t>
  </si>
  <si>
    <t>Crop spp.</t>
  </si>
  <si>
    <t>Variety</t>
  </si>
  <si>
    <t>Harvest Date</t>
  </si>
  <si>
    <t>Rowing Spacing (cm)</t>
  </si>
  <si>
    <t>Sowing Depth (mm)</t>
  </si>
  <si>
    <t>Paddock History:</t>
  </si>
  <si>
    <t>Sowing Date:</t>
  </si>
  <si>
    <t>Crop spp:</t>
  </si>
  <si>
    <t>Variety:</t>
  </si>
  <si>
    <t>Harvest Date:</t>
  </si>
  <si>
    <t>Rowing Spacing (cm):</t>
  </si>
  <si>
    <t>Sowing Depth (mm):</t>
  </si>
  <si>
    <t>Soil Type:</t>
  </si>
  <si>
    <t>Mungbeans</t>
  </si>
  <si>
    <t>Crop Yield (kg/ha)</t>
  </si>
  <si>
    <t xml:space="preserve"> Timing</t>
  </si>
  <si>
    <t>Randomised block</t>
  </si>
  <si>
    <t>44 x 48 m</t>
  </si>
  <si>
    <t>RD x 2</t>
  </si>
  <si>
    <t>AM x 2</t>
  </si>
  <si>
    <t xml:space="preserve">To investigate spray timings for optimum effect. </t>
  </si>
  <si>
    <t>To gather data for industry permit/registration</t>
  </si>
  <si>
    <t>Nil</t>
  </si>
  <si>
    <t>Tilt</t>
  </si>
  <si>
    <t>“</t>
  </si>
  <si>
    <t>Amistar Xtra</t>
  </si>
  <si>
    <t>Adigor</t>
  </si>
  <si>
    <t>Tilt x 2</t>
  </si>
  <si>
    <t>250 x 2</t>
  </si>
  <si>
    <t>Amistar Xtra x 2</t>
  </si>
  <si>
    <t>200 x 2</t>
  </si>
  <si>
    <t>Tilt x 3</t>
  </si>
  <si>
    <t>250 x 3</t>
  </si>
  <si>
    <t xml:space="preserve">70 L/ha </t>
  </si>
  <si>
    <t>1 early , 1 late</t>
  </si>
  <si>
    <t>T1 &amp; T2</t>
  </si>
  <si>
    <t>T1, T2 &amp; T3</t>
  </si>
  <si>
    <t>Get farmer to manage herbicide &amp; insecticide sprays</t>
  </si>
  <si>
    <t>250g/L propiconazole</t>
  </si>
  <si>
    <t>200g/L azoxystrobin + 80 g/L cyproconazole</t>
  </si>
  <si>
    <t>"</t>
  </si>
  <si>
    <t>2% Adigor</t>
  </si>
  <si>
    <t>T3</t>
  </si>
  <si>
    <t>Timing of sprays may need to vary depending on when the disease 1st appears</t>
  </si>
  <si>
    <t>Adigor 2%</t>
  </si>
  <si>
    <t>9b</t>
  </si>
  <si>
    <t>8b</t>
  </si>
  <si>
    <t>7b</t>
  </si>
  <si>
    <t>10b</t>
  </si>
  <si>
    <t>11b</t>
  </si>
  <si>
    <t>11c</t>
  </si>
  <si>
    <t>Spin-flo</t>
  </si>
  <si>
    <t>Spin-flo x 2</t>
  </si>
  <si>
    <t>500 x 2</t>
  </si>
  <si>
    <t>500g/L carbendazim</t>
  </si>
  <si>
    <t>Spin Flo</t>
  </si>
  <si>
    <t>Active ingredient g/ha</t>
  </si>
  <si>
    <t>40 + 16</t>
  </si>
  <si>
    <t>62.5 x 2</t>
  </si>
  <si>
    <t>(40 + 16) x 2</t>
  </si>
  <si>
    <t>62.5 x 3</t>
  </si>
  <si>
    <t>Treatment means followed by the same letter are not significantly different at P = 0.05</t>
  </si>
  <si>
    <t>To investigate the disease control and yield impact from fungicide application on powdery mildew in Mungbean</t>
  </si>
  <si>
    <t>Score of disease severity (% of leaf area affected) at each application and 2WAT3</t>
  </si>
  <si>
    <t>Description of what parts of the plant are affected</t>
  </si>
  <si>
    <t>Visual estimate of crop effects (Biomass, discoloration, Crinkling) when apparent</t>
  </si>
  <si>
    <r>
      <t xml:space="preserve">Temperature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</si>
  <si>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Maximum Wind Speed km/hr</t>
  </si>
  <si>
    <t>Average Wind Speed km/hr</t>
  </si>
  <si>
    <t>Aims:</t>
  </si>
  <si>
    <t>Commercial paddock of var. "Crystal" mungbean. Ideally a paddock with certified planting seed</t>
  </si>
  <si>
    <t xml:space="preserve">Ist </t>
  </si>
  <si>
    <t>None of these products are currently registered for control of powdery mildew of Mungbean</t>
  </si>
  <si>
    <t>Fungicides for powdery mildew in Mungbean</t>
  </si>
  <si>
    <t>Cabrio</t>
  </si>
  <si>
    <t>Cabrio x 2</t>
  </si>
  <si>
    <t>Version 3: 30/10/2012</t>
  </si>
  <si>
    <t>125 x 2</t>
  </si>
  <si>
    <t>250 g/L pyraclostrobin</t>
  </si>
  <si>
    <t>T2 = Start of Podding</t>
  </si>
  <si>
    <t>T3 = 2 weeks after T2</t>
  </si>
  <si>
    <t>T1 = Budding or 1st sign of disease</t>
  </si>
  <si>
    <t>RUN</t>
  </si>
  <si>
    <t>RANGE</t>
  </si>
  <si>
    <t>N</t>
  </si>
  <si>
    <t>Russell Stevens</t>
  </si>
  <si>
    <t>BB</t>
  </si>
  <si>
    <t>BB1305</t>
  </si>
  <si>
    <t>Millmerran</t>
  </si>
  <si>
    <t>SANDERS</t>
  </si>
  <si>
    <t>North House</t>
  </si>
  <si>
    <t>0427 957 147</t>
  </si>
  <si>
    <t>Jeffrey Stone</t>
  </si>
  <si>
    <t>0429 931 376</t>
  </si>
  <si>
    <t>Crystal</t>
  </si>
  <si>
    <t>33.3cm</t>
  </si>
  <si>
    <t>13.3.2013</t>
  </si>
  <si>
    <t>Growth Stage:</t>
  </si>
  <si>
    <t>Assessment:</t>
  </si>
  <si>
    <t>Location:</t>
  </si>
  <si>
    <t>Units:</t>
  </si>
  <si>
    <t>Fungicides for powdery mildew in mungbean</t>
  </si>
  <si>
    <t>Barley</t>
  </si>
  <si>
    <t>40mm</t>
  </si>
  <si>
    <t>Sandy Loam</t>
  </si>
  <si>
    <t>8.00am</t>
  </si>
  <si>
    <t>4.9</t>
  </si>
  <si>
    <t>2.8</t>
  </si>
  <si>
    <t>7.7</t>
  </si>
  <si>
    <t>9.00am</t>
  </si>
  <si>
    <t>2.6</t>
  </si>
  <si>
    <t>4.8</t>
  </si>
  <si>
    <t>Dry</t>
  </si>
  <si>
    <t>5 min</t>
  </si>
  <si>
    <t>Rain</t>
  </si>
  <si>
    <t>Dry Crust</t>
  </si>
  <si>
    <t>Wet</t>
  </si>
  <si>
    <t>Early Podding</t>
  </si>
  <si>
    <t>Pre-Disease</t>
  </si>
  <si>
    <t>Powdery Mildew</t>
  </si>
  <si>
    <t>AIXR110015</t>
  </si>
  <si>
    <t>↖</t>
  </si>
  <si>
    <t>21.3.2013</t>
  </si>
  <si>
    <t>7.15am</t>
  </si>
  <si>
    <t>2.7</t>
  </si>
  <si>
    <t>3.9</t>
  </si>
  <si>
    <t>NE</t>
  </si>
  <si>
    <t>7.40am</t>
  </si>
  <si>
    <t>3.6</t>
  </si>
  <si>
    <t>5.7</t>
  </si>
  <si>
    <t>Moist</t>
  </si>
  <si>
    <t>10min</t>
  </si>
  <si>
    <t>Mid Podding</t>
  </si>
  <si>
    <t>28.3.2013</t>
  </si>
  <si>
    <t>7.00am</t>
  </si>
  <si>
    <t>2.0</t>
  </si>
  <si>
    <t>Nill</t>
  </si>
  <si>
    <t>2.9</t>
  </si>
  <si>
    <t>7.1</t>
  </si>
  <si>
    <t>7.05am</t>
  </si>
  <si>
    <t>15 min</t>
  </si>
  <si>
    <t>Mid-Late Podding</t>
  </si>
  <si>
    <t>5.4.2013</t>
  </si>
  <si>
    <t>End of Flowering</t>
  </si>
  <si>
    <t>% leaf area infected</t>
  </si>
  <si>
    <t>Powdery Mildew Infection</t>
  </si>
  <si>
    <t>% Leaf Area Infected in Lower Canopy</t>
  </si>
  <si>
    <t>Ave</t>
  </si>
  <si>
    <t>% Leaf Area Infected in Middle Canopy</t>
  </si>
  <si>
    <t>% Leaf Area Infected in Upper Canopy</t>
  </si>
  <si>
    <t>Lower Canopy</t>
  </si>
  <si>
    <t>Middle Canopy</t>
  </si>
  <si>
    <t>Upper Canopy</t>
  </si>
  <si>
    <t>DAT3</t>
  </si>
  <si>
    <t>Grand Mean 0.4401    CV 80.57</t>
  </si>
  <si>
    <t>Tukey's 1 Degree of Freedom Test for Nonadditivity</t>
  </si>
  <si>
    <t>Source</t>
  </si>
  <si>
    <t>DF</t>
  </si>
  <si>
    <t>SS</t>
  </si>
  <si>
    <t>MS</t>
  </si>
  <si>
    <t>F</t>
  </si>
  <si>
    <t>P</t>
  </si>
  <si>
    <t>Error</t>
  </si>
  <si>
    <t>Total</t>
  </si>
  <si>
    <t>Nonadditivity</t>
  </si>
  <si>
    <t>Remainder</t>
  </si>
  <si>
    <t>&lt;0.01</t>
  </si>
  <si>
    <t>Alpha              0.05     Standard Error for Comparison  0.2507</t>
  </si>
  <si>
    <t>Critical T Value  2.064     Critical Value for Comparison  0.5174</t>
  </si>
  <si>
    <t>Error term used: Treatment*Replicate, 24 DF</t>
  </si>
  <si>
    <t>There are 4 groups (A, B, etc.) in which the means</t>
  </si>
  <si>
    <t>are not significantly different from one another.</t>
  </si>
  <si>
    <t>Mean</t>
  </si>
  <si>
    <t>Homogeneous Groups</t>
  </si>
  <si>
    <t>A</t>
  </si>
  <si>
    <t>AB</t>
  </si>
  <si>
    <t>ABC</t>
  </si>
  <si>
    <t>BCD</t>
  </si>
  <si>
    <t>CD</t>
  </si>
  <si>
    <t>D</t>
  </si>
  <si>
    <t>*</t>
  </si>
  <si>
    <t>Detrans</t>
  </si>
  <si>
    <t>LSD All-Pairwise Comparisons Test of LogLower for Treatment</t>
  </si>
  <si>
    <t xml:space="preserve">Analysis of Variance Table for LogLower  </t>
  </si>
  <si>
    <t>Log transformation</t>
  </si>
  <si>
    <t>* Nil variance</t>
  </si>
  <si>
    <t xml:space="preserve">Means of Middle for Treatment  </t>
  </si>
  <si>
    <t>Observations per Mean            4</t>
  </si>
  <si>
    <t>Standard Error of a Mean    2.2128</t>
  </si>
  <si>
    <t>Std Error (Diff of 2 Means) 3.1293</t>
  </si>
  <si>
    <t xml:space="preserve">Means of Upper for Treatment  </t>
  </si>
  <si>
    <t>Standard Error of a Mean    0.3330</t>
  </si>
  <si>
    <t>Std Error (Diff of 2 Means) 0.4710</t>
  </si>
  <si>
    <t>Nil Variance</t>
  </si>
  <si>
    <t>ANOVA Not Applicable</t>
  </si>
  <si>
    <t>24.4.2013</t>
  </si>
  <si>
    <t>% of leaf area affected by powdery mildew 8DAT3</t>
  </si>
  <si>
    <t>% of leaf area affected by powdery mildew 27DAT3</t>
  </si>
  <si>
    <t>kg per plot</t>
  </si>
  <si>
    <t>6.5.2013</t>
  </si>
  <si>
    <t>Harvest</t>
  </si>
  <si>
    <t>kg/Plot</t>
  </si>
  <si>
    <t>kg/Ha</t>
  </si>
  <si>
    <t>Range 1,2 &amp; 4 Plot width 1.7m, Plot length 10m.  Range 3 Plot width 1.7m, Plot length 9.6m.</t>
  </si>
  <si>
    <t xml:space="preserve">Analysis of Variance Table for Yield  </t>
  </si>
  <si>
    <t xml:space="preserve">Means of Yield for Treatment  </t>
  </si>
  <si>
    <t>Grand Mean 787.38    CV 11.31</t>
  </si>
  <si>
    <t>Standard Error of a Mean    44.535</t>
  </si>
  <si>
    <t>Std Error (Diff of 2 Means) 62.981</t>
  </si>
  <si>
    <t>NSD</t>
  </si>
  <si>
    <t xml:space="preserve">Analysis of Variance Table for sLower27D  </t>
  </si>
  <si>
    <t>Grand Mean 4.9801    CV 24.16</t>
  </si>
  <si>
    <t>Source          DF        SS        MS       F        P</t>
  </si>
  <si>
    <t>Nonadditivity    1    3.0695   3.06955    2.22   0.1487</t>
  </si>
  <si>
    <t>Remainder       26   36.0253   1.38559</t>
  </si>
  <si>
    <t>LSD All-Pairwise Comparisons Test of sLower27D for Treatment</t>
  </si>
  <si>
    <t>Alpha              0.05     Standard Error for Comparison  0.8509</t>
  </si>
  <si>
    <t>Critical T Value  2.052     Critical Value for Comparison  1.7458</t>
  </si>
  <si>
    <t>Error term used: Treatment*Replicate, 27 DF</t>
  </si>
  <si>
    <t>There are 5 groups (A, B, etc.) in which the means</t>
  </si>
  <si>
    <t>BC</t>
  </si>
  <si>
    <t>C</t>
  </si>
  <si>
    <t>DE</t>
  </si>
  <si>
    <t>Sqrt transformation</t>
  </si>
  <si>
    <t xml:space="preserve">Analysis of Variance Table for lMiddle27  </t>
  </si>
  <si>
    <t>Grand Mean 1.0678    CV 25.97</t>
  </si>
  <si>
    <t>Nonadditivity    1   0.00248   0.00248    0.03   0.8615</t>
  </si>
  <si>
    <t>Remainder       26   2.07314   0.07974</t>
  </si>
  <si>
    <t>LSD All-Pairwise Comparisons Test of lMiddle27 for Treatment</t>
  </si>
  <si>
    <t>Alpha              0.05     Standard Error for Comparison  0.1961</t>
  </si>
  <si>
    <t>Critical T Value  2.052     Critical Value for Comparison  0.4023</t>
  </si>
  <si>
    <t>There are 7 groups (A, B, etc.) in which the means</t>
  </si>
  <si>
    <t>EF</t>
  </si>
  <si>
    <t>FG</t>
  </si>
  <si>
    <t>G</t>
  </si>
  <si>
    <t xml:space="preserve">Detrans </t>
  </si>
  <si>
    <t xml:space="preserve">Analysis of Variance Table for lUpper27D  </t>
  </si>
  <si>
    <t>Grand Mean 0.6794    CV 48.44</t>
  </si>
  <si>
    <t>Nonadditivity    1   0.37794   0.37794    3.82   0.0604</t>
  </si>
  <si>
    <t>Remainder       29   2.87147   0.09902</t>
  </si>
  <si>
    <t>LSD All-Pairwise Comparisons Test of lUpper27D for Treatment</t>
  </si>
  <si>
    <t>Alpha              0.05     Standard Error for Comparison  0.2327</t>
  </si>
  <si>
    <t>Critical T Value  2.042     Critical Value for Comparison  0.4753</t>
  </si>
  <si>
    <t>Error term used: Treatment*Replicate, 30 DF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</si>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</sst>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;;;"/>
    <numFmt numFmtId="165" formatCode="0.0"/>
    <numFmt numFmtId="166" formatCode="0.0000_)"/>
    <numFmt numFmtId="167" formatCode="0.0_)"/>
    <numFmt numFmtId="168" formatCode="0_)"/>
    <numFmt numFmtId="169" formatCode="#,##0.0"/>
    <numFmt numFmtId="170" formatCode="[$-F800]dddd\,\ mmmm\ dd\,\ yyyy"/>
    <numFmt numFmtId="171" formatCode="0.0000"/>
    <numFmt numFmtId="172" formatCode="General_)"/>
    <numFmt numFmtId="173" formatCode="0.000000"/>
    <numFmt numFmtId="174" formatCode="0.0%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Helv"/>
    </font>
    <font>
      <sz val="11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i/>
      <sz val="9"/>
      <color rgb="FF0070C0"/>
      <name val="Arial"/>
      <family val="2"/>
    </font>
    <font>
      <sz val="8"/>
      <color rgb="FF0070C0"/>
      <name val="Arial"/>
      <family val="2"/>
    </font>
    <font>
      <i/>
      <sz val="8"/>
      <color rgb="FF0070C0"/>
      <name val="Arial"/>
      <family val="2"/>
    </font>
    <font>
      <sz val="10"/>
      <color theme="1"/>
      <name val="Arial"/>
      <family val="2"/>
    </font>
    <font>
      <i/>
      <sz val="12"/>
      <name val="Arial"/>
      <family val="2"/>
    </font>
    <font>
      <i/>
      <sz val="11"/>
      <color theme="1"/>
      <name val="Arial"/>
      <family val="2"/>
    </font>
    <font>
      <sz val="10"/>
      <color rgb="FFFF0000"/>
      <name val="Arial"/>
      <family val="2"/>
    </font>
    <font>
      <b/>
      <sz val="11"/>
      <color indexed="8"/>
      <name val="Arial"/>
      <family val="2"/>
    </font>
    <font>
      <sz val="8"/>
      <color theme="1"/>
      <name val="Arial"/>
      <family val="2"/>
    </font>
    <font>
      <vertAlign val="superscript"/>
      <sz val="11"/>
      <color theme="1"/>
      <name val="Arial"/>
      <family val="2"/>
    </font>
    <font>
      <i/>
      <sz val="11"/>
      <name val="Arial"/>
      <family val="2"/>
    </font>
    <font>
      <i/>
      <sz val="11"/>
      <color rgb="FF0070C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7"/>
      <color theme="1"/>
      <name val="Arial"/>
      <family val="2"/>
    </font>
    <font>
      <i/>
      <sz val="12"/>
      <color indexed="8"/>
      <name val="Arial"/>
      <family val="2"/>
    </font>
    <font>
      <u/>
      <sz val="10"/>
      <name val="Arial"/>
      <family val="2"/>
    </font>
    <font>
      <b/>
      <sz val="16"/>
      <name val="Arial"/>
      <family val="2"/>
    </font>
    <font>
      <sz val="11"/>
      <color rgb="FF7030A0"/>
      <name val="Arial"/>
      <family val="2"/>
    </font>
    <font>
      <i/>
      <sz val="11"/>
      <color indexed="8"/>
      <name val="Arial"/>
      <family val="2"/>
    </font>
    <font>
      <i/>
      <sz val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auto="1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dash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6" fillId="0" borderId="0"/>
    <xf numFmtId="0" fontId="6" fillId="0" borderId="0"/>
    <xf numFmtId="172" fontId="12" fillId="0" borderId="0"/>
    <xf numFmtId="172" fontId="12" fillId="0" borderId="0" applyBorder="0"/>
    <xf numFmtId="172" fontId="13" fillId="0" borderId="0"/>
    <xf numFmtId="9" fontId="49" fillId="0" borderId="0" applyFont="0" applyFill="0" applyBorder="0" applyAlignment="0" applyProtection="0"/>
  </cellStyleXfs>
  <cellXfs count="545">
    <xf numFmtId="0" fontId="0" fillId="0" borderId="0" xfId="0"/>
    <xf numFmtId="0" fontId="9" fillId="0" borderId="0" xfId="0" applyFont="1" applyBorder="1" applyAlignment="1"/>
    <xf numFmtId="0" fontId="6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8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168" fontId="8" fillId="0" borderId="0" xfId="0" applyNumberFormat="1" applyFont="1" applyFill="1" applyBorder="1" applyAlignment="1" applyProtection="1">
      <alignment horizontal="center"/>
      <protection locked="0"/>
    </xf>
    <xf numFmtId="167" fontId="6" fillId="0" borderId="0" xfId="0" applyNumberFormat="1" applyFont="1" applyFill="1" applyBorder="1" applyAlignment="1" applyProtection="1">
      <protection locked="0"/>
    </xf>
    <xf numFmtId="0" fontId="15" fillId="0" borderId="0" xfId="0" applyFont="1" applyFill="1" applyBorder="1"/>
    <xf numFmtId="0" fontId="14" fillId="0" borderId="0" xfId="0" applyFont="1" applyFill="1" applyBorder="1"/>
    <xf numFmtId="0" fontId="20" fillId="0" borderId="0" xfId="0" applyFont="1" applyBorder="1" applyAlignment="1"/>
    <xf numFmtId="0" fontId="9" fillId="0" borderId="0" xfId="0" applyFont="1" applyBorder="1" applyAlignment="1">
      <alignment horizontal="right"/>
    </xf>
    <xf numFmtId="0" fontId="21" fillId="0" borderId="0" xfId="0" applyFont="1" applyBorder="1"/>
    <xf numFmtId="0" fontId="22" fillId="0" borderId="0" xfId="0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24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right"/>
    </xf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right"/>
    </xf>
    <xf numFmtId="0" fontId="7" fillId="2" borderId="0" xfId="0" applyNumberFormat="1" applyFont="1" applyFill="1" applyBorder="1" applyAlignment="1" applyProtection="1">
      <alignment horizontal="center"/>
      <protection locked="0"/>
    </xf>
    <xf numFmtId="168" fontId="7" fillId="2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/>
    <xf numFmtId="0" fontId="18" fillId="0" borderId="0" xfId="0" applyFont="1"/>
    <xf numFmtId="0" fontId="18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70" fontId="5" fillId="0" borderId="0" xfId="0" applyNumberFormat="1" applyFont="1" applyAlignment="1">
      <alignment horizontal="left"/>
    </xf>
    <xf numFmtId="170" fontId="18" fillId="0" borderId="0" xfId="0" applyNumberFormat="1" applyFont="1" applyAlignment="1">
      <alignment horizontal="left"/>
    </xf>
    <xf numFmtId="170" fontId="18" fillId="0" borderId="0" xfId="0" applyNumberFormat="1" applyFont="1" applyAlignment="1">
      <alignment horizontal="center"/>
    </xf>
    <xf numFmtId="170" fontId="5" fillId="0" borderId="0" xfId="0" applyNumberFormat="1" applyFont="1" applyAlignment="1">
      <alignment horizontal="center"/>
    </xf>
    <xf numFmtId="0" fontId="17" fillId="0" borderId="0" xfId="0" applyFont="1" applyFill="1" applyAlignment="1">
      <alignment horizontal="center"/>
    </xf>
    <xf numFmtId="0" fontId="20" fillId="0" borderId="0" xfId="0" applyFont="1" applyFill="1" applyBorder="1" applyAlignment="1"/>
    <xf numFmtId="0" fontId="9" fillId="0" borderId="0" xfId="0" applyFont="1" applyFill="1" applyBorder="1" applyAlignment="1">
      <alignment horizontal="right"/>
    </xf>
    <xf numFmtId="0" fontId="21" fillId="0" borderId="0" xfId="0" applyFont="1" applyFill="1" applyBorder="1"/>
    <xf numFmtId="0" fontId="4" fillId="0" borderId="0" xfId="0" applyFont="1" applyFill="1" applyBorder="1" applyAlignment="1"/>
    <xf numFmtId="0" fontId="4" fillId="0" borderId="0" xfId="0" applyFont="1" applyFill="1" applyBorder="1"/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0" fontId="26" fillId="0" borderId="0" xfId="0" applyFont="1" applyFill="1" applyBorder="1" applyAlignment="1">
      <alignment horizontal="left"/>
    </xf>
    <xf numFmtId="14" fontId="19" fillId="0" borderId="0" xfId="0" applyNumberFormat="1" applyFont="1" applyFill="1" applyBorder="1" applyAlignment="1"/>
    <xf numFmtId="0" fontId="12" fillId="0" borderId="0" xfId="0" applyFont="1" applyFill="1" applyBorder="1" applyAlignment="1"/>
    <xf numFmtId="0" fontId="28" fillId="0" borderId="0" xfId="0" applyFont="1" applyFill="1" applyBorder="1" applyAlignment="1">
      <alignment vertical="center"/>
    </xf>
    <xf numFmtId="0" fontId="18" fillId="0" borderId="0" xfId="0" applyFont="1" applyAlignment="1">
      <alignment horizontal="center"/>
    </xf>
    <xf numFmtId="0" fontId="30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18" fillId="0" borderId="15" xfId="0" applyFont="1" applyBorder="1" applyAlignment="1">
      <alignment horizontal="center"/>
    </xf>
    <xf numFmtId="0" fontId="27" fillId="0" borderId="0" xfId="0" applyFont="1"/>
    <xf numFmtId="164" fontId="6" fillId="0" borderId="0" xfId="0" applyNumberFormat="1" applyFont="1" applyFill="1" applyBorder="1" applyAlignment="1" applyProtection="1">
      <protection locked="0"/>
    </xf>
    <xf numFmtId="164" fontId="6" fillId="0" borderId="0" xfId="0" applyNumberFormat="1" applyFont="1" applyFill="1" applyBorder="1" applyAlignment="1" applyProtection="1">
      <alignment horizontal="center"/>
      <protection locked="0"/>
    </xf>
    <xf numFmtId="165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alignment horizontal="fill"/>
      <protection locked="0"/>
    </xf>
    <xf numFmtId="0" fontId="5" fillId="0" borderId="2" xfId="0" applyFont="1" applyFill="1" applyBorder="1"/>
    <xf numFmtId="0" fontId="5" fillId="0" borderId="0" xfId="0" applyFont="1" applyFill="1"/>
    <xf numFmtId="0" fontId="18" fillId="0" borderId="4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18" fillId="0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" xfId="0" applyFont="1" applyFill="1" applyBorder="1"/>
    <xf numFmtId="0" fontId="18" fillId="0" borderId="0" xfId="0" applyFont="1" applyFill="1" applyBorder="1" applyAlignment="1">
      <alignment vertical="center"/>
    </xf>
    <xf numFmtId="0" fontId="9" fillId="0" borderId="11" xfId="0" applyFont="1" applyFill="1" applyBorder="1" applyAlignment="1"/>
    <xf numFmtId="0" fontId="9" fillId="0" borderId="12" xfId="0" applyFont="1" applyFill="1" applyBorder="1" applyAlignment="1"/>
    <xf numFmtId="0" fontId="9" fillId="0" borderId="1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0" fontId="5" fillId="0" borderId="6" xfId="0" applyFont="1" applyFill="1" applyBorder="1"/>
    <xf numFmtId="0" fontId="5" fillId="0" borderId="7" xfId="0" applyFont="1" applyFill="1" applyBorder="1"/>
    <xf numFmtId="0" fontId="30" fillId="0" borderId="8" xfId="0" applyFont="1" applyFill="1" applyBorder="1" applyAlignment="1">
      <alignment vertical="top"/>
    </xf>
    <xf numFmtId="0" fontId="30" fillId="0" borderId="6" xfId="0" applyFont="1" applyFill="1" applyBorder="1" applyAlignment="1">
      <alignment vertical="top" wrapText="1"/>
    </xf>
    <xf numFmtId="0" fontId="30" fillId="0" borderId="8" xfId="0" applyFont="1" applyFill="1" applyBorder="1" applyAlignment="1">
      <alignment vertical="top" wrapText="1"/>
    </xf>
    <xf numFmtId="0" fontId="18" fillId="0" borderId="0" xfId="0" applyFont="1" applyFill="1"/>
    <xf numFmtId="0" fontId="5" fillId="0" borderId="0" xfId="0" applyFont="1" applyFill="1" applyAlignment="1">
      <alignment horizontal="right"/>
    </xf>
    <xf numFmtId="0" fontId="31" fillId="0" borderId="0" xfId="0" applyFont="1" applyFill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38" fillId="2" borderId="0" xfId="0" applyNumberFormat="1" applyFont="1" applyFill="1" applyBorder="1" applyAlignment="1" applyProtection="1">
      <alignment horizontal="left"/>
      <protection locked="0"/>
    </xf>
    <xf numFmtId="0" fontId="15" fillId="0" borderId="0" xfId="0" applyFont="1" applyFill="1" applyBorder="1" applyAlignment="1">
      <alignment horizontal="right" wrapText="1"/>
    </xf>
    <xf numFmtId="172" fontId="14" fillId="0" borderId="0" xfId="3" applyFont="1" applyFill="1" applyBorder="1" applyAlignment="1">
      <alignment vertical="center"/>
    </xf>
    <xf numFmtId="172" fontId="14" fillId="0" borderId="0" xfId="3" applyFont="1" applyFill="1" applyBorder="1" applyAlignment="1">
      <alignment horizontal="center" vertical="center"/>
    </xf>
    <xf numFmtId="172" fontId="29" fillId="0" borderId="0" xfId="3" applyFont="1" applyFill="1" applyBorder="1" applyAlignment="1">
      <alignment horizontal="left" vertical="center"/>
    </xf>
    <xf numFmtId="172" fontId="41" fillId="0" borderId="0" xfId="3" applyFont="1" applyFill="1" applyBorder="1" applyAlignment="1">
      <alignment vertical="center"/>
    </xf>
    <xf numFmtId="15" fontId="16" fillId="0" borderId="0" xfId="4" applyNumberFormat="1" applyFont="1" applyFill="1" applyBorder="1" applyAlignment="1">
      <alignment horizontal="left" vertical="center"/>
    </xf>
    <xf numFmtId="172" fontId="14" fillId="0" borderId="5" xfId="3" applyFont="1" applyFill="1" applyBorder="1" applyAlignment="1">
      <alignment vertical="center"/>
    </xf>
    <xf numFmtId="0" fontId="14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72" fontId="12" fillId="0" borderId="0" xfId="3" applyFont="1" applyFill="1" applyBorder="1" applyAlignment="1">
      <alignment vertical="center"/>
    </xf>
    <xf numFmtId="172" fontId="37" fillId="0" borderId="0" xfId="3" applyFont="1" applyFill="1" applyBorder="1" applyAlignment="1">
      <alignment vertical="center"/>
    </xf>
    <xf numFmtId="0" fontId="4" fillId="0" borderId="0" xfId="0" applyFont="1" applyAlignment="1">
      <alignment wrapText="1"/>
    </xf>
    <xf numFmtId="0" fontId="1" fillId="0" borderId="17" xfId="0" applyFont="1" applyBorder="1" applyAlignment="1">
      <alignment horizontal="center" vertical="center"/>
    </xf>
    <xf numFmtId="172" fontId="14" fillId="0" borderId="7" xfId="3" applyFont="1" applyFill="1" applyBorder="1" applyAlignment="1">
      <alignment vertical="center"/>
    </xf>
    <xf numFmtId="172" fontId="14" fillId="0" borderId="8" xfId="3" applyFont="1" applyFill="1" applyBorder="1" applyAlignment="1">
      <alignment vertical="center"/>
    </xf>
    <xf numFmtId="172" fontId="26" fillId="0" borderId="0" xfId="4" applyFont="1" applyFill="1" applyBorder="1" applyAlignment="1">
      <alignment vertical="center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NumberFormat="1" applyFont="1" applyFill="1" applyBorder="1" applyAlignment="1" applyProtection="1">
      <alignment horizontal="right"/>
      <protection locked="0"/>
    </xf>
    <xf numFmtId="0" fontId="6" fillId="0" borderId="9" xfId="0" applyNumberFormat="1" applyFont="1" applyFill="1" applyBorder="1" applyAlignment="1" applyProtection="1">
      <protection locked="0"/>
    </xf>
    <xf numFmtId="0" fontId="8" fillId="0" borderId="1" xfId="0" applyNumberFormat="1" applyFont="1" applyFill="1" applyBorder="1" applyAlignment="1" applyProtection="1">
      <protection locked="0"/>
    </xf>
    <xf numFmtId="0" fontId="6" fillId="0" borderId="2" xfId="0" applyNumberFormat="1" applyFont="1" applyFill="1" applyBorder="1" applyAlignment="1" applyProtection="1">
      <alignment horizontal="center"/>
      <protection locked="0"/>
    </xf>
    <xf numFmtId="0" fontId="6" fillId="0" borderId="4" xfId="0" applyNumberFormat="1" applyFont="1" applyFill="1" applyBorder="1" applyAlignment="1" applyProtection="1">
      <alignment horizontal="center"/>
      <protection locked="0"/>
    </xf>
    <xf numFmtId="0" fontId="6" fillId="0" borderId="5" xfId="0" applyNumberFormat="1" applyFont="1" applyFill="1" applyBorder="1" applyAlignment="1" applyProtection="1">
      <alignment horizontal="center"/>
      <protection locked="0"/>
    </xf>
    <xf numFmtId="0" fontId="6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0" fontId="6" fillId="2" borderId="27" xfId="0" applyNumberFormat="1" applyFont="1" applyFill="1" applyBorder="1" applyAlignment="1" applyProtection="1">
      <alignment horizontal="left"/>
      <protection locked="0"/>
    </xf>
    <xf numFmtId="0" fontId="6" fillId="2" borderId="27" xfId="0" applyNumberFormat="1" applyFont="1" applyFill="1" applyBorder="1" applyAlignment="1" applyProtection="1">
      <alignment horizontal="left" vertical="center" wrapText="1"/>
      <protection locked="0"/>
    </xf>
    <xf numFmtId="0" fontId="6" fillId="0" borderId="10" xfId="0" applyNumberFormat="1" applyFont="1" applyFill="1" applyBorder="1" applyAlignment="1" applyProtection="1">
      <alignment horizontal="center"/>
      <protection locked="0"/>
    </xf>
    <xf numFmtId="0" fontId="6" fillId="0" borderId="10" xfId="0" applyNumberFormat="1" applyFont="1" applyFill="1" applyBorder="1" applyAlignment="1" applyProtection="1">
      <alignment horizontal="left"/>
      <protection locked="0"/>
    </xf>
    <xf numFmtId="49" fontId="6" fillId="0" borderId="28" xfId="0" applyNumberFormat="1" applyFont="1" applyFill="1" applyBorder="1" applyAlignment="1" applyProtection="1">
      <alignment horizontal="center" vertical="center"/>
      <protection locked="0"/>
    </xf>
    <xf numFmtId="165" fontId="6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NumberFormat="1" applyFont="1" applyFill="1" applyBorder="1" applyAlignment="1" applyProtection="1">
      <alignment horizontal="center" vertical="center"/>
      <protection locked="0"/>
    </xf>
    <xf numFmtId="9" fontId="6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NumberFormat="1" applyFont="1" applyFill="1" applyBorder="1" applyAlignment="1" applyProtection="1">
      <alignment horizontal="left" vertical="center"/>
      <protection locked="0"/>
    </xf>
    <xf numFmtId="0" fontId="6" fillId="0" borderId="9" xfId="0" applyNumberFormat="1" applyFont="1" applyFill="1" applyBorder="1" applyAlignment="1" applyProtection="1">
      <alignment vertical="center"/>
      <protection locked="0"/>
    </xf>
    <xf numFmtId="49" fontId="6" fillId="0" borderId="24" xfId="0" applyNumberFormat="1" applyFont="1" applyFill="1" applyBorder="1" applyAlignment="1" applyProtection="1">
      <alignment horizontal="center" vertical="center"/>
      <protection locked="0"/>
    </xf>
    <xf numFmtId="168" fontId="6" fillId="0" borderId="10" xfId="0" applyNumberFormat="1" applyFont="1" applyFill="1" applyBorder="1" applyAlignment="1" applyProtection="1">
      <alignment horizontal="center" vertical="center"/>
      <protection locked="0"/>
    </xf>
    <xf numFmtId="168" fontId="6" fillId="0" borderId="14" xfId="0" applyNumberFormat="1" applyFont="1" applyFill="1" applyBorder="1" applyAlignment="1" applyProtection="1">
      <alignment horizontal="center" vertical="center"/>
      <protection locked="0"/>
    </xf>
    <xf numFmtId="49" fontId="6" fillId="0" borderId="36" xfId="0" applyNumberFormat="1" applyFont="1" applyFill="1" applyBorder="1" applyAlignment="1" applyProtection="1">
      <alignment horizontal="center" vertical="center"/>
      <protection locked="0"/>
    </xf>
    <xf numFmtId="0" fontId="6" fillId="0" borderId="14" xfId="0" applyNumberFormat="1" applyFont="1" applyFill="1" applyBorder="1" applyAlignment="1" applyProtection="1">
      <alignment horizontal="center" vertical="center"/>
      <protection locked="0"/>
    </xf>
    <xf numFmtId="0" fontId="6" fillId="0" borderId="14" xfId="0" applyNumberFormat="1" applyFont="1" applyFill="1" applyBorder="1" applyAlignment="1" applyProtection="1">
      <alignment vertical="center"/>
      <protection locked="0"/>
    </xf>
    <xf numFmtId="0" fontId="6" fillId="0" borderId="29" xfId="0" applyNumberFormat="1" applyFont="1" applyFill="1" applyBorder="1" applyAlignment="1" applyProtection="1">
      <alignment horizontal="left" vertical="center"/>
      <protection locked="0"/>
    </xf>
    <xf numFmtId="167" fontId="6" fillId="0" borderId="7" xfId="0" applyNumberFormat="1" applyFont="1" applyFill="1" applyBorder="1" applyAlignment="1" applyProtection="1">
      <protection locked="0"/>
    </xf>
    <xf numFmtId="49" fontId="6" fillId="0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NumberFormat="1" applyFont="1" applyFill="1" applyBorder="1" applyAlignment="1" applyProtection="1">
      <protection locked="0"/>
    </xf>
    <xf numFmtId="0" fontId="43" fillId="0" borderId="0" xfId="0" applyNumberFormat="1" applyFont="1" applyFill="1" applyBorder="1" applyAlignment="1" applyProtection="1">
      <alignment horizontal="center"/>
      <protection locked="0"/>
    </xf>
    <xf numFmtId="0" fontId="6" fillId="3" borderId="6" xfId="0" applyNumberFormat="1" applyFont="1" applyFill="1" applyBorder="1" applyAlignment="1" applyProtection="1">
      <alignment horizontal="center"/>
      <protection locked="0"/>
    </xf>
    <xf numFmtId="0" fontId="6" fillId="3" borderId="7" xfId="0" applyNumberFormat="1" applyFont="1" applyFill="1" applyBorder="1" applyAlignment="1" applyProtection="1">
      <alignment horizontal="center"/>
      <protection locked="0"/>
    </xf>
    <xf numFmtId="0" fontId="6" fillId="3" borderId="8" xfId="0" applyNumberFormat="1" applyFont="1" applyFill="1" applyBorder="1" applyAlignment="1" applyProtection="1">
      <alignment horizontal="center"/>
      <protection locked="0"/>
    </xf>
    <xf numFmtId="0" fontId="6" fillId="0" borderId="14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172" fontId="14" fillId="0" borderId="9" xfId="3" applyFont="1" applyFill="1" applyBorder="1" applyAlignment="1">
      <alignment vertical="center"/>
    </xf>
    <xf numFmtId="172" fontId="14" fillId="0" borderId="34" xfId="3" applyFont="1" applyFill="1" applyBorder="1" applyAlignment="1">
      <alignment vertical="center"/>
    </xf>
    <xf numFmtId="0" fontId="8" fillId="3" borderId="7" xfId="0" applyNumberFormat="1" applyFont="1" applyFill="1" applyBorder="1" applyAlignment="1" applyProtection="1">
      <alignment horizontal="center"/>
      <protection locked="0"/>
    </xf>
    <xf numFmtId="165" fontId="6" fillId="3" borderId="7" xfId="0" applyNumberFormat="1" applyFont="1" applyFill="1" applyBorder="1" applyAlignment="1" applyProtection="1">
      <alignment horizontal="center"/>
      <protection locked="0"/>
    </xf>
    <xf numFmtId="0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NumberFormat="1" applyFont="1" applyFill="1" applyBorder="1" applyAlignment="1" applyProtection="1">
      <alignment horizontal="center"/>
      <protection locked="0"/>
    </xf>
    <xf numFmtId="168" fontId="8" fillId="0" borderId="15" xfId="0" applyNumberFormat="1" applyFont="1" applyFill="1" applyBorder="1" applyAlignment="1" applyProtection="1">
      <alignment horizontal="center"/>
      <protection locked="0"/>
    </xf>
    <xf numFmtId="164" fontId="45" fillId="0" borderId="0" xfId="0" applyNumberFormat="1" applyFont="1" applyFill="1" applyBorder="1" applyAlignment="1" applyProtection="1">
      <protection locked="0"/>
    </xf>
    <xf numFmtId="0" fontId="8" fillId="3" borderId="15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4" xfId="0" applyFont="1" applyFill="1" applyBorder="1"/>
    <xf numFmtId="0" fontId="39" fillId="0" borderId="0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165" fontId="5" fillId="0" borderId="15" xfId="0" applyNumberFormat="1" applyFont="1" applyFill="1" applyBorder="1" applyAlignment="1">
      <alignment horizontal="center"/>
    </xf>
    <xf numFmtId="1" fontId="5" fillId="0" borderId="15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/>
    </xf>
    <xf numFmtId="0" fontId="1" fillId="0" borderId="0" xfId="0" applyFont="1" applyFill="1"/>
    <xf numFmtId="0" fontId="18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Fill="1" applyBorder="1" applyAlignment="1"/>
    <xf numFmtId="0" fontId="27" fillId="0" borderId="0" xfId="0" applyFont="1" applyFill="1" applyBorder="1" applyAlignment="1"/>
    <xf numFmtId="49" fontId="1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/>
    <xf numFmtId="0" fontId="25" fillId="0" borderId="0" xfId="0" applyFont="1" applyFill="1" applyBorder="1"/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28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/>
    <xf numFmtId="0" fontId="30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40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 vertical="center" wrapText="1"/>
    </xf>
    <xf numFmtId="172" fontId="14" fillId="0" borderId="47" xfId="3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0" borderId="6" xfId="0" applyNumberFormat="1" applyFont="1" applyFill="1" applyBorder="1" applyAlignment="1" applyProtection="1">
      <alignment horizontal="center"/>
    </xf>
    <xf numFmtId="1" fontId="11" fillId="0" borderId="7" xfId="0" applyNumberFormat="1" applyFont="1" applyFill="1" applyBorder="1" applyAlignment="1" applyProtection="1">
      <alignment horizontal="center"/>
    </xf>
    <xf numFmtId="1" fontId="6" fillId="0" borderId="7" xfId="0" applyNumberFormat="1" applyFont="1" applyFill="1" applyBorder="1" applyAlignment="1" applyProtection="1">
      <alignment horizontal="center"/>
    </xf>
    <xf numFmtId="166" fontId="6" fillId="0" borderId="7" xfId="0" applyNumberFormat="1" applyFont="1" applyFill="1" applyBorder="1" applyAlignment="1" applyProtection="1">
      <alignment horizontal="center"/>
    </xf>
    <xf numFmtId="0" fontId="11" fillId="0" borderId="42" xfId="0" applyNumberFormat="1" applyFont="1" applyFill="1" applyBorder="1" applyAlignment="1" applyProtection="1">
      <alignment horizontal="center"/>
    </xf>
    <xf numFmtId="0" fontId="46" fillId="0" borderId="3" xfId="0" applyNumberFormat="1" applyFont="1" applyFill="1" applyBorder="1" applyAlignment="1" applyProtection="1">
      <alignment horizontal="center"/>
      <protection locked="0"/>
    </xf>
    <xf numFmtId="2" fontId="6" fillId="0" borderId="8" xfId="0" applyNumberFormat="1" applyFont="1" applyFill="1" applyBorder="1" applyAlignment="1" applyProtection="1">
      <alignment horizontal="center"/>
    </xf>
    <xf numFmtId="0" fontId="12" fillId="0" borderId="0" xfId="0" applyFont="1" applyFill="1" applyBorder="1" applyAlignment="1">
      <alignment horizontal="left"/>
    </xf>
    <xf numFmtId="0" fontId="18" fillId="0" borderId="3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172" fontId="15" fillId="0" borderId="38" xfId="5" applyFont="1" applyFill="1" applyBorder="1" applyAlignment="1" applyProtection="1">
      <alignment horizontal="center" vertical="center" wrapText="1"/>
    </xf>
    <xf numFmtId="172" fontId="14" fillId="0" borderId="9" xfId="3" applyFont="1" applyFill="1" applyBorder="1" applyAlignment="1">
      <alignment vertical="top"/>
    </xf>
    <xf numFmtId="0" fontId="18" fillId="0" borderId="4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15" fillId="0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 vertical="center" wrapText="1"/>
    </xf>
    <xf numFmtId="0" fontId="1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/>
    </xf>
    <xf numFmtId="0" fontId="18" fillId="0" borderId="32" xfId="0" applyFont="1" applyBorder="1" applyAlignment="1">
      <alignment horizontal="center" wrapText="1"/>
    </xf>
    <xf numFmtId="0" fontId="18" fillId="0" borderId="32" xfId="0" applyFont="1" applyFill="1" applyBorder="1" applyAlignment="1">
      <alignment horizontal="center" vertical="center" wrapText="1"/>
    </xf>
    <xf numFmtId="0" fontId="18" fillId="0" borderId="35" xfId="0" applyFont="1" applyBorder="1" applyAlignment="1">
      <alignment horizontal="center" wrapText="1"/>
    </xf>
    <xf numFmtId="0" fontId="3" fillId="0" borderId="22" xfId="0" applyFont="1" applyBorder="1" applyAlignment="1">
      <alignment horizontal="center"/>
    </xf>
    <xf numFmtId="0" fontId="15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NumberFormat="1" applyFont="1" applyFill="1" applyBorder="1" applyAlignment="1" applyProtection="1">
      <alignment horizontal="center"/>
      <protection locked="0"/>
    </xf>
    <xf numFmtId="172" fontId="10" fillId="0" borderId="1" xfId="4" applyFont="1" applyFill="1" applyBorder="1" applyAlignment="1">
      <alignment horizontal="left" vertical="center"/>
    </xf>
    <xf numFmtId="172" fontId="14" fillId="0" borderId="2" xfId="3" applyFont="1" applyFill="1" applyBorder="1" applyAlignment="1">
      <alignment vertical="center"/>
    </xf>
    <xf numFmtId="172" fontId="42" fillId="0" borderId="2" xfId="4" applyFont="1" applyFill="1" applyBorder="1" applyAlignment="1">
      <alignment vertical="center"/>
    </xf>
    <xf numFmtId="172" fontId="11" fillId="0" borderId="4" xfId="4" applyFont="1" applyFill="1" applyBorder="1" applyAlignment="1">
      <alignment horizontal="left" vertical="center"/>
    </xf>
    <xf numFmtId="172" fontId="11" fillId="0" borderId="4" xfId="3" applyFont="1" applyFill="1" applyBorder="1" applyAlignment="1">
      <alignment horizontal="left" vertical="center"/>
    </xf>
    <xf numFmtId="172" fontId="15" fillId="0" borderId="4" xfId="3" applyFont="1" applyFill="1" applyBorder="1" applyAlignment="1">
      <alignment horizontal="left" vertical="center"/>
    </xf>
    <xf numFmtId="172" fontId="14" fillId="0" borderId="26" xfId="3" applyFont="1" applyFill="1" applyBorder="1" applyAlignment="1">
      <alignment horizontal="center" vertical="center"/>
    </xf>
    <xf numFmtId="172" fontId="15" fillId="0" borderId="46" xfId="3" applyFont="1" applyFill="1" applyBorder="1" applyAlignment="1">
      <alignment horizontal="center" vertical="center" wrapText="1"/>
    </xf>
    <xf numFmtId="172" fontId="16" fillId="0" borderId="22" xfId="3" applyFont="1" applyFill="1" applyBorder="1" applyAlignment="1">
      <alignment vertical="center" wrapText="1"/>
    </xf>
    <xf numFmtId="172" fontId="14" fillId="0" borderId="41" xfId="3" applyFont="1" applyFill="1" applyBorder="1" applyAlignment="1">
      <alignment vertical="center" wrapText="1"/>
    </xf>
    <xf numFmtId="0" fontId="1" fillId="0" borderId="15" xfId="0" applyFont="1" applyBorder="1" applyAlignment="1">
      <alignment horizontal="center"/>
    </xf>
    <xf numFmtId="0" fontId="6" fillId="0" borderId="50" xfId="0" applyNumberFormat="1" applyFont="1" applyFill="1" applyBorder="1" applyAlignment="1" applyProtection="1">
      <alignment horizontal="center"/>
      <protection locked="0"/>
    </xf>
    <xf numFmtId="0" fontId="6" fillId="0" borderId="31" xfId="0" applyNumberFormat="1" applyFont="1" applyFill="1" applyBorder="1" applyAlignment="1" applyProtection="1">
      <alignment horizontal="center" vertical="center"/>
      <protection locked="0"/>
    </xf>
    <xf numFmtId="0" fontId="6" fillId="0" borderId="48" xfId="0" applyNumberFormat="1" applyFont="1" applyFill="1" applyBorder="1" applyAlignment="1" applyProtection="1">
      <alignment horizontal="center"/>
      <protection locked="0"/>
    </xf>
    <xf numFmtId="0" fontId="6" fillId="0" borderId="45" xfId="0" applyNumberFormat="1" applyFont="1" applyFill="1" applyBorder="1" applyAlignment="1" applyProtection="1">
      <alignment horizontal="center"/>
      <protection locked="0"/>
    </xf>
    <xf numFmtId="0" fontId="6" fillId="0" borderId="27" xfId="0" applyNumberFormat="1" applyFont="1" applyFill="1" applyBorder="1" applyAlignment="1" applyProtection="1">
      <alignment horizontal="center"/>
      <protection locked="0"/>
    </xf>
    <xf numFmtId="0" fontId="8" fillId="0" borderId="5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5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5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72" fontId="15" fillId="0" borderId="39" xfId="3" applyFont="1" applyFill="1" applyBorder="1" applyAlignment="1">
      <alignment horizontal="center" vertical="center" wrapText="1"/>
    </xf>
    <xf numFmtId="172" fontId="14" fillId="0" borderId="38" xfId="3" applyNumberFormat="1" applyFont="1" applyFill="1" applyBorder="1" applyAlignment="1" applyProtection="1">
      <alignment horizontal="center" vertical="center"/>
    </xf>
    <xf numFmtId="172" fontId="14" fillId="0" borderId="40" xfId="3" applyNumberFormat="1" applyFont="1" applyFill="1" applyBorder="1" applyAlignment="1" applyProtection="1">
      <alignment horizontal="center" vertical="center"/>
    </xf>
    <xf numFmtId="0" fontId="6" fillId="0" borderId="19" xfId="0" applyNumberFormat="1" applyFont="1" applyFill="1" applyBorder="1" applyAlignment="1" applyProtection="1">
      <protection locked="0"/>
    </xf>
    <xf numFmtId="49" fontId="6" fillId="0" borderId="54" xfId="0" applyNumberFormat="1" applyFont="1" applyFill="1" applyBorder="1" applyAlignment="1" applyProtection="1">
      <alignment horizontal="center" vertical="center" wrapText="1"/>
      <protection locked="0"/>
    </xf>
    <xf numFmtId="172" fontId="14" fillId="0" borderId="55" xfId="3" applyNumberFormat="1" applyFont="1" applyFill="1" applyBorder="1" applyAlignment="1" applyProtection="1">
      <alignment horizontal="center" vertical="center"/>
    </xf>
    <xf numFmtId="172" fontId="14" fillId="0" borderId="31" xfId="3" applyNumberFormat="1" applyFont="1" applyFill="1" applyBorder="1" applyAlignment="1" applyProtection="1">
      <alignment horizontal="center" vertical="center"/>
    </xf>
    <xf numFmtId="172" fontId="14" fillId="0" borderId="38" xfId="3" applyFont="1" applyFill="1" applyBorder="1" applyAlignment="1">
      <alignment horizontal="center" vertical="center"/>
    </xf>
    <xf numFmtId="172" fontId="14" fillId="0" borderId="37" xfId="3" applyNumberFormat="1" applyFont="1" applyFill="1" applyBorder="1" applyAlignment="1" applyProtection="1">
      <alignment horizontal="center" vertical="center"/>
    </xf>
    <xf numFmtId="172" fontId="14" fillId="0" borderId="50" xfId="3" applyNumberFormat="1" applyFont="1" applyFill="1" applyBorder="1" applyAlignment="1" applyProtection="1">
      <alignment horizontal="center" vertical="center"/>
    </xf>
    <xf numFmtId="172" fontId="14" fillId="0" borderId="15" xfId="3" applyFont="1" applyFill="1" applyBorder="1" applyAlignment="1">
      <alignment vertical="center"/>
    </xf>
    <xf numFmtId="172" fontId="14" fillId="0" borderId="40" xfId="3" applyFont="1" applyFill="1" applyBorder="1" applyAlignment="1">
      <alignment horizontal="center" vertical="center"/>
    </xf>
    <xf numFmtId="172" fontId="14" fillId="0" borderId="23" xfId="3" applyFont="1" applyFill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172" fontId="14" fillId="0" borderId="41" xfId="3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 applyProtection="1">
      <alignment horizontal="center"/>
      <protection locked="0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/>
    <xf numFmtId="165" fontId="5" fillId="0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27" fillId="0" borderId="0" xfId="0" applyFont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" fillId="0" borderId="33" xfId="0" applyFont="1" applyBorder="1" applyAlignment="1">
      <alignment vertical="top" wrapText="1"/>
    </xf>
    <xf numFmtId="172" fontId="14" fillId="0" borderId="4" xfId="3" applyNumberFormat="1" applyFont="1" applyFill="1" applyBorder="1" applyAlignment="1" applyProtection="1">
      <alignment horizontal="center" vertical="center"/>
    </xf>
    <xf numFmtId="172" fontId="14" fillId="0" borderId="15" xfId="3" applyNumberFormat="1" applyFont="1" applyFill="1" applyBorder="1" applyAlignment="1" applyProtection="1">
      <alignment horizontal="center" vertical="center"/>
    </xf>
    <xf numFmtId="172" fontId="15" fillId="0" borderId="51" xfId="3" applyFont="1" applyFill="1" applyBorder="1" applyAlignment="1">
      <alignment horizontal="center" vertical="center"/>
    </xf>
    <xf numFmtId="172" fontId="15" fillId="0" borderId="52" xfId="3" applyNumberFormat="1" applyFont="1" applyFill="1" applyBorder="1" applyAlignment="1" applyProtection="1">
      <alignment horizontal="center" vertical="center"/>
    </xf>
    <xf numFmtId="172" fontId="15" fillId="0" borderId="52" xfId="3" applyNumberFormat="1" applyFont="1" applyFill="1" applyBorder="1" applyAlignment="1" applyProtection="1">
      <alignment horizontal="center" vertical="center" wrapText="1"/>
    </xf>
    <xf numFmtId="172" fontId="15" fillId="0" borderId="13" xfId="3" applyNumberFormat="1" applyFont="1" applyFill="1" applyBorder="1" applyAlignment="1" applyProtection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4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0" fontId="4" fillId="0" borderId="5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0" fillId="0" borderId="6" xfId="0" applyFont="1" applyFill="1" applyBorder="1" applyAlignment="1">
      <alignment vertical="top"/>
    </xf>
    <xf numFmtId="172" fontId="15" fillId="0" borderId="40" xfId="5" applyFont="1" applyFill="1" applyBorder="1" applyAlignment="1" applyProtection="1">
      <alignment horizontal="center" vertical="center" wrapText="1"/>
    </xf>
    <xf numFmtId="9" fontId="6" fillId="0" borderId="24" xfId="6" applyFont="1" applyFill="1" applyBorder="1" applyAlignment="1" applyProtection="1">
      <alignment horizontal="center" vertical="center"/>
      <protection locked="0"/>
    </xf>
    <xf numFmtId="172" fontId="15" fillId="0" borderId="4" xfId="5" applyFont="1" applyFill="1" applyBorder="1" applyAlignment="1" applyProtection="1">
      <alignment horizontal="center" vertical="center" wrapText="1"/>
    </xf>
    <xf numFmtId="172" fontId="15" fillId="0" borderId="0" xfId="5" applyFont="1" applyFill="1" applyBorder="1" applyAlignment="1" applyProtection="1">
      <alignment horizontal="center" vertical="center" wrapText="1"/>
    </xf>
    <xf numFmtId="172" fontId="15" fillId="0" borderId="20" xfId="5" applyFont="1" applyFill="1" applyBorder="1" applyAlignment="1" applyProtection="1">
      <alignment horizontal="center" vertical="center" wrapText="1"/>
    </xf>
    <xf numFmtId="0" fontId="4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0" xfId="0" applyNumberFormat="1" applyFont="1" applyFill="1" applyBorder="1" applyAlignment="1" applyProtection="1">
      <alignment wrapText="1"/>
      <protection locked="0"/>
    </xf>
    <xf numFmtId="0" fontId="6" fillId="3" borderId="15" xfId="0" applyNumberFormat="1" applyFont="1" applyFill="1" applyBorder="1" applyAlignment="1" applyProtection="1">
      <alignment horizontal="center" vertical="center" wrapText="1"/>
      <protection locked="0"/>
    </xf>
    <xf numFmtId="168" fontId="6" fillId="0" borderId="45" xfId="0" applyNumberFormat="1" applyFont="1" applyFill="1" applyBorder="1" applyAlignment="1" applyProtection="1">
      <alignment horizontal="center"/>
      <protection locked="0"/>
    </xf>
    <xf numFmtId="0" fontId="34" fillId="0" borderId="0" xfId="0" applyNumberFormat="1" applyFont="1" applyFill="1" applyBorder="1" applyAlignment="1" applyProtection="1">
      <alignment horizontal="center"/>
      <protection locked="0"/>
    </xf>
    <xf numFmtId="168" fontId="6" fillId="3" borderId="15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6" fillId="0" borderId="17" xfId="0" applyNumberFormat="1" applyFont="1" applyFill="1" applyBorder="1" applyAlignment="1" applyProtection="1">
      <alignment horizontal="center"/>
      <protection locked="0"/>
    </xf>
    <xf numFmtId="165" fontId="8" fillId="0" borderId="0" xfId="0" applyNumberFormat="1" applyFont="1" applyFill="1" applyBorder="1" applyAlignment="1" applyProtection="1">
      <alignment horizontal="center"/>
      <protection locked="0"/>
    </xf>
    <xf numFmtId="0" fontId="1" fillId="3" borderId="15" xfId="0" applyFont="1" applyFill="1" applyBorder="1" applyAlignment="1" applyProtection="1">
      <alignment horizontal="center" vertical="center" wrapText="1"/>
      <protection locked="0"/>
    </xf>
    <xf numFmtId="0" fontId="6" fillId="5" borderId="15" xfId="0" applyNumberFormat="1" applyFont="1" applyFill="1" applyBorder="1" applyAlignment="1" applyProtection="1">
      <alignment horizontal="center" vertical="center"/>
      <protection locked="0"/>
    </xf>
    <xf numFmtId="0" fontId="6" fillId="4" borderId="15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NumberFormat="1" applyFont="1" applyFill="1" applyBorder="1" applyAlignment="1" applyProtection="1">
      <alignment horizontal="center" vertical="top" wrapText="1"/>
      <protection locked="0"/>
    </xf>
    <xf numFmtId="169" fontId="8" fillId="0" borderId="0" xfId="0" applyNumberFormat="1" applyFont="1" applyFill="1" applyBorder="1" applyAlignment="1" applyProtection="1">
      <alignment horizontal="center"/>
      <protection locked="0"/>
    </xf>
    <xf numFmtId="0" fontId="6" fillId="2" borderId="0" xfId="0" applyNumberFormat="1" applyFont="1" applyFill="1" applyBorder="1" applyAlignment="1" applyProtection="1">
      <protection locked="0"/>
    </xf>
    <xf numFmtId="0" fontId="8" fillId="2" borderId="0" xfId="0" applyNumberFormat="1" applyFont="1" applyFill="1" applyBorder="1" applyAlignment="1" applyProtection="1">
      <protection locked="0"/>
    </xf>
    <xf numFmtId="3" fontId="6" fillId="0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NumberFormat="1" applyFont="1" applyFill="1" applyBorder="1" applyAlignment="1" applyProtection="1">
      <alignment horizontal="center"/>
      <protection locked="0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 applyProtection="1">
      <alignment horizontal="right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0" fontId="14" fillId="0" borderId="0" xfId="0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2" fontId="43" fillId="0" borderId="0" xfId="0" applyNumberFormat="1" applyFont="1" applyFill="1" applyBorder="1" applyAlignment="1" applyProtection="1">
      <alignment horizontal="center"/>
      <protection locked="0"/>
    </xf>
    <xf numFmtId="0" fontId="6" fillId="0" borderId="43" xfId="0" applyNumberFormat="1" applyFont="1" applyFill="1" applyBorder="1" applyAlignment="1" applyProtection="1">
      <alignment horizontal="center" wrapText="1"/>
      <protection locked="0"/>
    </xf>
    <xf numFmtId="0" fontId="6" fillId="0" borderId="0" xfId="0" applyNumberFormat="1" applyFont="1" applyFill="1" applyBorder="1" applyAlignment="1" applyProtection="1">
      <alignment horizontal="center" wrapText="1"/>
      <protection locked="0"/>
    </xf>
    <xf numFmtId="0" fontId="6" fillId="0" borderId="44" xfId="0" applyNumberFormat="1" applyFont="1" applyFill="1" applyBorder="1" applyAlignment="1" applyProtection="1">
      <alignment horizontal="center"/>
      <protection locked="0"/>
    </xf>
    <xf numFmtId="0" fontId="6" fillId="3" borderId="42" xfId="0" applyNumberFormat="1" applyFont="1" applyFill="1" applyBorder="1" applyAlignment="1" applyProtection="1">
      <alignment horizontal="center"/>
      <protection locked="0"/>
    </xf>
    <xf numFmtId="0" fontId="11" fillId="0" borderId="2" xfId="0" applyNumberFormat="1" applyFont="1" applyFill="1" applyBorder="1" applyAlignment="1" applyProtection="1">
      <alignment horizontal="center"/>
      <protection locked="0"/>
    </xf>
    <xf numFmtId="0" fontId="8" fillId="0" borderId="43" xfId="0" applyNumberFormat="1" applyFont="1" applyFill="1" applyBorder="1" applyAlignment="1" applyProtection="1">
      <alignment horizontal="center"/>
      <protection locked="0"/>
    </xf>
    <xf numFmtId="0" fontId="44" fillId="0" borderId="0" xfId="0" applyNumberFormat="1" applyFont="1" applyFill="1" applyBorder="1" applyAlignment="1" applyProtection="1">
      <alignment horizontal="center"/>
      <protection locked="0"/>
    </xf>
    <xf numFmtId="0" fontId="11" fillId="0" borderId="0" xfId="0" applyNumberFormat="1" applyFont="1" applyFill="1" applyBorder="1" applyAlignment="1" applyProtection="1">
      <alignment horizontal="center"/>
      <protection locked="0"/>
    </xf>
    <xf numFmtId="0" fontId="11" fillId="0" borderId="44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34" fillId="0" borderId="35" xfId="0" applyNumberFormat="1" applyFont="1" applyFill="1" applyBorder="1" applyAlignment="1" applyProtection="1">
      <alignment horizontal="center"/>
    </xf>
    <xf numFmtId="165" fontId="8" fillId="0" borderId="47" xfId="0" applyNumberFormat="1" applyFont="1" applyFill="1" applyBorder="1" applyAlignment="1" applyProtection="1">
      <alignment horizontal="center"/>
    </xf>
    <xf numFmtId="165" fontId="8" fillId="0" borderId="22" xfId="0" applyNumberFormat="1" applyFont="1" applyFill="1" applyBorder="1" applyAlignment="1" applyProtection="1">
      <alignment horizontal="center"/>
    </xf>
    <xf numFmtId="167" fontId="8" fillId="0" borderId="45" xfId="0" applyNumberFormat="1" applyFont="1" applyFill="1" applyBorder="1" applyAlignment="1" applyProtection="1">
      <alignment horizontal="center"/>
    </xf>
    <xf numFmtId="169" fontId="8" fillId="0" borderId="15" xfId="0" applyNumberFormat="1" applyFont="1" applyFill="1" applyBorder="1" applyAlignment="1" applyProtection="1">
      <alignment horizontal="center"/>
    </xf>
    <xf numFmtId="169" fontId="8" fillId="0" borderId="10" xfId="0" applyNumberFormat="1" applyFont="1" applyFill="1" applyBorder="1" applyAlignment="1" applyProtection="1">
      <alignment horizontal="center"/>
    </xf>
    <xf numFmtId="169" fontId="8" fillId="0" borderId="16" xfId="0" applyNumberFormat="1" applyFont="1" applyFill="1" applyBorder="1" applyAlignment="1" applyProtection="1">
      <alignment horizontal="center"/>
    </xf>
    <xf numFmtId="167" fontId="6" fillId="2" borderId="4" xfId="0" applyNumberFormat="1" applyFont="1" applyFill="1" applyBorder="1" applyAlignment="1" applyProtection="1">
      <alignment horizontal="left"/>
      <protection locked="0"/>
    </xf>
    <xf numFmtId="170" fontId="6" fillId="0" borderId="59" xfId="0" applyNumberFormat="1" applyFont="1" applyFill="1" applyBorder="1" applyAlignment="1" applyProtection="1">
      <protection locked="0"/>
    </xf>
    <xf numFmtId="170" fontId="6" fillId="0" borderId="2" xfId="0" applyNumberFormat="1" applyFont="1" applyFill="1" applyBorder="1" applyAlignment="1" applyProtection="1">
      <protection locked="0"/>
    </xf>
    <xf numFmtId="170" fontId="6" fillId="0" borderId="60" xfId="0" applyNumberFormat="1" applyFont="1" applyFill="1" applyBorder="1" applyAlignment="1" applyProtection="1">
      <protection locked="0"/>
    </xf>
    <xf numFmtId="0" fontId="8" fillId="0" borderId="58" xfId="0" applyNumberFormat="1" applyFont="1" applyFill="1" applyBorder="1" applyAlignment="1" applyProtection="1">
      <protection locked="0"/>
    </xf>
    <xf numFmtId="1" fontId="8" fillId="0" borderId="6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 applyProtection="1">
      <alignment horizontal="left"/>
      <protection locked="0"/>
    </xf>
    <xf numFmtId="0" fontId="6" fillId="0" borderId="59" xfId="0" applyNumberFormat="1" applyFont="1" applyFill="1" applyBorder="1" applyAlignment="1" applyProtection="1">
      <alignment horizontal="center"/>
      <protection locked="0"/>
    </xf>
    <xf numFmtId="20" fontId="6" fillId="0" borderId="62" xfId="0" applyNumberFormat="1" applyFont="1" applyFill="1" applyBorder="1" applyAlignment="1" applyProtection="1">
      <alignment horizontal="center" vertical="center"/>
      <protection locked="0"/>
    </xf>
    <xf numFmtId="0" fontId="6" fillId="0" borderId="59" xfId="0" applyNumberFormat="1" applyFont="1" applyFill="1" applyBorder="1" applyAlignment="1" applyProtection="1">
      <alignment horizontal="left"/>
      <protection locked="0"/>
    </xf>
    <xf numFmtId="0" fontId="6" fillId="0" borderId="2" xfId="0" applyNumberFormat="1" applyFont="1" applyFill="1" applyBorder="1" applyAlignment="1" applyProtection="1">
      <protection locked="0"/>
    </xf>
    <xf numFmtId="49" fontId="6" fillId="0" borderId="63" xfId="0" applyNumberFormat="1" applyFont="1" applyFill="1" applyBorder="1" applyAlignment="1" applyProtection="1">
      <alignment horizontal="center" vertical="center"/>
      <protection locked="0"/>
    </xf>
    <xf numFmtId="0" fontId="6" fillId="2" borderId="38" xfId="0" applyNumberFormat="1" applyFont="1" applyFill="1" applyBorder="1" applyAlignment="1" applyProtection="1">
      <alignment horizontal="left" wrapText="1"/>
      <protection locked="0"/>
    </xf>
    <xf numFmtId="0" fontId="6" fillId="2" borderId="64" xfId="0" applyNumberFormat="1" applyFont="1" applyFill="1" applyBorder="1" applyAlignment="1" applyProtection="1">
      <alignment horizontal="left" vertical="center" wrapText="1"/>
      <protection locked="0"/>
    </xf>
    <xf numFmtId="0" fontId="6" fillId="0" borderId="56" xfId="0" applyNumberFormat="1" applyFont="1" applyFill="1" applyBorder="1" applyAlignment="1" applyProtection="1">
      <alignment horizontal="center" vertical="center"/>
      <protection locked="0"/>
    </xf>
    <xf numFmtId="0" fontId="6" fillId="0" borderId="65" xfId="0" applyNumberFormat="1" applyFont="1" applyFill="1" applyBorder="1" applyAlignment="1" applyProtection="1">
      <alignment horizontal="center" vertical="center"/>
      <protection locked="0"/>
    </xf>
    <xf numFmtId="49" fontId="6" fillId="0" borderId="6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172" fontId="15" fillId="0" borderId="48" xfId="5" applyFont="1" applyFill="1" applyBorder="1" applyAlignment="1" applyProtection="1">
      <alignment horizontal="left" vertical="center"/>
    </xf>
    <xf numFmtId="172" fontId="15" fillId="0" borderId="50" xfId="4" applyFont="1" applyFill="1" applyBorder="1" applyAlignment="1">
      <alignment vertical="center"/>
    </xf>
    <xf numFmtId="172" fontId="15" fillId="0" borderId="50" xfId="4" quotePrefix="1" applyFont="1" applyFill="1" applyBorder="1" applyAlignment="1">
      <alignment horizontal="left" vertical="center"/>
    </xf>
    <xf numFmtId="172" fontId="15" fillId="0" borderId="27" xfId="5" applyFont="1" applyFill="1" applyBorder="1" applyAlignment="1" applyProtection="1">
      <alignment horizontal="left" vertical="center"/>
    </xf>
    <xf numFmtId="172" fontId="14" fillId="0" borderId="31" xfId="3" applyFont="1" applyFill="1" applyBorder="1" applyAlignment="1">
      <alignment vertical="center"/>
    </xf>
    <xf numFmtId="172" fontId="15" fillId="0" borderId="27" xfId="5" quotePrefix="1" applyFont="1" applyFill="1" applyBorder="1" applyAlignment="1" applyProtection="1">
      <alignment horizontal="left" vertical="center"/>
    </xf>
    <xf numFmtId="172" fontId="14" fillId="0" borderId="4" xfId="3" applyFont="1" applyFill="1" applyBorder="1" applyAlignment="1">
      <alignment vertical="center"/>
    </xf>
    <xf numFmtId="172" fontId="15" fillId="0" borderId="27" xfId="3" applyFont="1" applyFill="1" applyBorder="1" applyAlignment="1">
      <alignment vertical="top" wrapText="1"/>
    </xf>
    <xf numFmtId="172" fontId="14" fillId="0" borderId="6" xfId="3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51" fillId="0" borderId="15" xfId="0" applyFont="1" applyBorder="1" applyAlignment="1">
      <alignment horizontal="center" vertical="center"/>
    </xf>
    <xf numFmtId="0" fontId="52" fillId="0" borderId="0" xfId="0" applyFont="1"/>
    <xf numFmtId="0" fontId="53" fillId="0" borderId="0" xfId="0" applyFont="1" applyAlignment="1">
      <alignment horizontal="center" vertical="center"/>
    </xf>
    <xf numFmtId="0" fontId="53" fillId="0" borderId="0" xfId="0" applyFont="1"/>
    <xf numFmtId="0" fontId="53" fillId="0" borderId="0" xfId="0" applyFont="1" applyAlignment="1">
      <alignment horizontal="left" vertical="center"/>
    </xf>
    <xf numFmtId="0" fontId="54" fillId="0" borderId="0" xfId="0" applyFont="1" applyAlignment="1">
      <alignment horizontal="center"/>
    </xf>
    <xf numFmtId="0" fontId="53" fillId="0" borderId="0" xfId="0" applyFont="1" applyAlignment="1">
      <alignment horizontal="left"/>
    </xf>
    <xf numFmtId="174" fontId="6" fillId="0" borderId="24" xfId="0" applyNumberFormat="1" applyFont="1" applyFill="1" applyBorder="1" applyAlignment="1" applyProtection="1">
      <alignment horizontal="center" vertical="center"/>
      <protection locked="0"/>
    </xf>
    <xf numFmtId="49" fontId="6" fillId="0" borderId="28" xfId="0" applyNumberFormat="1" applyFont="1" applyFill="1" applyBorder="1" applyAlignment="1" applyProtection="1">
      <alignment horizontal="center" vertical="center" wrapText="1"/>
      <protection locked="0"/>
    </xf>
    <xf numFmtId="14" fontId="1" fillId="0" borderId="15" xfId="0" applyNumberFormat="1" applyFont="1" applyFill="1" applyBorder="1" applyAlignment="1">
      <alignment horizontal="center" vertical="center" wrapText="1"/>
    </xf>
    <xf numFmtId="0" fontId="1" fillId="0" borderId="15" xfId="0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6" fillId="2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39" xfId="0" applyFont="1" applyBorder="1" applyAlignment="1">
      <alignment horizontal="center" vertical="center"/>
    </xf>
    <xf numFmtId="0" fontId="51" fillId="0" borderId="45" xfId="0" applyFont="1" applyBorder="1" applyAlignment="1">
      <alignment horizontal="center" vertical="center"/>
    </xf>
    <xf numFmtId="0" fontId="51" fillId="0" borderId="35" xfId="0" applyFont="1" applyBorder="1" applyAlignment="1">
      <alignment horizontal="center" vertical="center"/>
    </xf>
    <xf numFmtId="0" fontId="51" fillId="0" borderId="38" xfId="0" applyFont="1" applyBorder="1" applyAlignment="1">
      <alignment horizontal="center" vertical="center"/>
    </xf>
    <xf numFmtId="0" fontId="51" fillId="0" borderId="22" xfId="0" applyFont="1" applyBorder="1" applyAlignment="1">
      <alignment horizontal="center" vertical="center"/>
    </xf>
    <xf numFmtId="0" fontId="51" fillId="0" borderId="40" xfId="0" applyFont="1" applyBorder="1" applyAlignment="1">
      <alignment horizontal="center" vertical="center"/>
    </xf>
    <xf numFmtId="0" fontId="51" fillId="0" borderId="23" xfId="0" applyFont="1" applyBorder="1" applyAlignment="1">
      <alignment horizontal="center" vertical="center"/>
    </xf>
    <xf numFmtId="0" fontId="51" fillId="0" borderId="41" xfId="0" applyFont="1" applyBorder="1" applyAlignment="1">
      <alignment horizontal="center" vertical="center"/>
    </xf>
    <xf numFmtId="0" fontId="18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67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6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0" borderId="67" xfId="0" applyFont="1" applyBorder="1" applyAlignment="1">
      <alignment horizontal="center"/>
    </xf>
    <xf numFmtId="165" fontId="18" fillId="0" borderId="16" xfId="0" applyNumberFormat="1" applyFont="1" applyBorder="1" applyAlignment="1">
      <alignment horizontal="center"/>
    </xf>
    <xf numFmtId="165" fontId="18" fillId="0" borderId="68" xfId="0" applyNumberFormat="1" applyFont="1" applyBorder="1" applyAlignment="1">
      <alignment horizontal="center"/>
    </xf>
    <xf numFmtId="165" fontId="18" fillId="0" borderId="17" xfId="0" applyNumberFormat="1" applyFont="1" applyBorder="1" applyAlignment="1">
      <alignment horizontal="center"/>
    </xf>
    <xf numFmtId="14" fontId="1" fillId="0" borderId="15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1" fontId="1" fillId="0" borderId="6" xfId="0" applyNumberFormat="1" applyFont="1" applyFill="1" applyBorder="1" applyAlignment="1"/>
    <xf numFmtId="1" fontId="1" fillId="0" borderId="8" xfId="0" applyNumberFormat="1" applyFont="1" applyFill="1" applyBorder="1" applyAlignment="1"/>
    <xf numFmtId="0" fontId="1" fillId="0" borderId="6" xfId="0" applyFont="1" applyFill="1" applyBorder="1" applyAlignment="1"/>
    <xf numFmtId="0" fontId="1" fillId="0" borderId="8" xfId="0" applyFont="1" applyFill="1" applyBorder="1" applyAlignment="1"/>
    <xf numFmtId="0" fontId="18" fillId="0" borderId="0" xfId="0" applyFont="1" applyBorder="1" applyAlignment="1">
      <alignment horizontal="right"/>
    </xf>
    <xf numFmtId="165" fontId="1" fillId="0" borderId="2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65" fontId="1" fillId="0" borderId="7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18" fillId="0" borderId="0" xfId="0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/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68" xfId="0" applyFont="1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67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165" fontId="18" fillId="0" borderId="0" xfId="0" applyNumberFormat="1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5" fillId="0" borderId="3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right" vertical="center"/>
    </xf>
    <xf numFmtId="1" fontId="1" fillId="0" borderId="4" xfId="0" applyNumberFormat="1" applyFont="1" applyBorder="1" applyAlignment="1">
      <alignment horizontal="right" vertical="center"/>
    </xf>
    <xf numFmtId="1" fontId="1" fillId="0" borderId="6" xfId="0" applyNumberFormat="1" applyFont="1" applyBorder="1" applyAlignment="1">
      <alignment horizontal="right" vertical="center"/>
    </xf>
    <xf numFmtId="165" fontId="5" fillId="0" borderId="3" xfId="0" applyNumberFormat="1" applyFont="1" applyFill="1" applyBorder="1" applyAlignment="1">
      <alignment horizontal="left"/>
    </xf>
    <xf numFmtId="165" fontId="3" fillId="0" borderId="1" xfId="0" applyNumberFormat="1" applyFont="1" applyBorder="1"/>
    <xf numFmtId="165" fontId="3" fillId="0" borderId="0" xfId="0" applyNumberFormat="1" applyFont="1"/>
    <xf numFmtId="165" fontId="5" fillId="0" borderId="5" xfId="0" applyNumberFormat="1" applyFont="1" applyFill="1" applyBorder="1" applyAlignment="1">
      <alignment horizontal="left"/>
    </xf>
    <xf numFmtId="165" fontId="3" fillId="0" borderId="4" xfId="0" applyNumberFormat="1" applyFont="1" applyBorder="1"/>
    <xf numFmtId="165" fontId="1" fillId="0" borderId="5" xfId="0" applyNumberFormat="1" applyFont="1" applyFill="1" applyBorder="1" applyAlignment="1">
      <alignment horizontal="left"/>
    </xf>
    <xf numFmtId="165" fontId="5" fillId="0" borderId="8" xfId="0" applyNumberFormat="1" applyFont="1" applyFill="1" applyBorder="1" applyAlignment="1">
      <alignment horizontal="left"/>
    </xf>
    <xf numFmtId="165" fontId="3" fillId="0" borderId="6" xfId="0" applyNumberFormat="1" applyFont="1" applyBorder="1"/>
    <xf numFmtId="165" fontId="1" fillId="0" borderId="8" xfId="0" applyNumberFormat="1" applyFont="1" applyFill="1" applyBorder="1" applyAlignment="1">
      <alignment horizontal="left"/>
    </xf>
    <xf numFmtId="2" fontId="3" fillId="0" borderId="0" xfId="0" applyNumberFormat="1" applyFont="1"/>
    <xf numFmtId="172" fontId="15" fillId="0" borderId="32" xfId="3" applyFont="1" applyFill="1" applyBorder="1" applyAlignment="1">
      <alignment horizontal="center" vertical="center"/>
    </xf>
    <xf numFmtId="172" fontId="15" fillId="0" borderId="25" xfId="3" applyFont="1" applyFill="1" applyBorder="1" applyAlignment="1">
      <alignment horizontal="center" vertical="center"/>
    </xf>
    <xf numFmtId="172" fontId="15" fillId="0" borderId="49" xfId="3" applyFont="1" applyFill="1" applyBorder="1" applyAlignment="1">
      <alignment horizontal="center" vertical="center"/>
    </xf>
    <xf numFmtId="172" fontId="15" fillId="0" borderId="27" xfId="4" quotePrefix="1" applyFont="1" applyFill="1" applyBorder="1" applyAlignment="1">
      <alignment horizontal="left" vertical="center" wrapText="1"/>
    </xf>
    <xf numFmtId="172" fontId="15" fillId="0" borderId="31" xfId="4" quotePrefix="1" applyFont="1" applyFill="1" applyBorder="1" applyAlignment="1">
      <alignment horizontal="left" vertical="center" wrapText="1"/>
    </xf>
    <xf numFmtId="172" fontId="14" fillId="0" borderId="18" xfId="3" applyFont="1" applyFill="1" applyBorder="1" applyAlignment="1">
      <alignment horizontal="left" vertical="center" wrapText="1"/>
    </xf>
    <xf numFmtId="172" fontId="14" fillId="0" borderId="33" xfId="3" applyFont="1" applyFill="1" applyBorder="1" applyAlignment="1">
      <alignment horizontal="left" vertical="center" wrapText="1"/>
    </xf>
    <xf numFmtId="172" fontId="14" fillId="0" borderId="18" xfId="3" applyFont="1" applyFill="1" applyBorder="1" applyAlignment="1">
      <alignment horizontal="left" vertical="center"/>
    </xf>
    <xf numFmtId="172" fontId="14" fillId="0" borderId="0" xfId="3" applyFont="1" applyFill="1" applyBorder="1" applyAlignment="1">
      <alignment horizontal="left" vertical="center"/>
    </xf>
    <xf numFmtId="172" fontId="14" fillId="0" borderId="33" xfId="3" applyFont="1" applyFill="1" applyBorder="1" applyAlignment="1">
      <alignment horizontal="left" vertical="center"/>
    </xf>
    <xf numFmtId="172" fontId="15" fillId="0" borderId="6" xfId="3" applyNumberFormat="1" applyFont="1" applyFill="1" applyBorder="1" applyAlignment="1" applyProtection="1">
      <alignment horizontal="center" vertical="center"/>
    </xf>
    <xf numFmtId="172" fontId="15" fillId="0" borderId="7" xfId="3" applyNumberFormat="1" applyFont="1" applyFill="1" applyBorder="1" applyAlignment="1" applyProtection="1">
      <alignment horizontal="center" vertical="center"/>
    </xf>
    <xf numFmtId="172" fontId="15" fillId="0" borderId="8" xfId="3" applyNumberFormat="1" applyFont="1" applyFill="1" applyBorder="1" applyAlignment="1" applyProtection="1">
      <alignment horizontal="center" vertical="center"/>
    </xf>
    <xf numFmtId="172" fontId="14" fillId="0" borderId="19" xfId="3" applyFont="1" applyFill="1" applyBorder="1" applyAlignment="1">
      <alignment horizontal="left" vertical="center"/>
    </xf>
    <xf numFmtId="172" fontId="14" fillId="0" borderId="26" xfId="3" applyFont="1" applyFill="1" applyBorder="1" applyAlignment="1">
      <alignment horizontal="left" vertical="center"/>
    </xf>
    <xf numFmtId="172" fontId="14" fillId="0" borderId="14" xfId="3" applyNumberFormat="1" applyFont="1" applyFill="1" applyBorder="1" applyAlignment="1" applyProtection="1">
      <alignment horizontal="center" vertical="center"/>
    </xf>
    <xf numFmtId="172" fontId="14" fillId="0" borderId="19" xfId="3" applyNumberFormat="1" applyFont="1" applyFill="1" applyBorder="1" applyAlignment="1" applyProtection="1">
      <alignment horizontal="center" vertical="center"/>
    </xf>
    <xf numFmtId="172" fontId="14" fillId="0" borderId="26" xfId="3" applyNumberFormat="1" applyFont="1" applyFill="1" applyBorder="1" applyAlignment="1" applyProtection="1">
      <alignment horizontal="center" vertical="center"/>
    </xf>
    <xf numFmtId="172" fontId="14" fillId="0" borderId="23" xfId="3" applyNumberFormat="1" applyFont="1" applyFill="1" applyBorder="1" applyAlignment="1" applyProtection="1">
      <alignment horizontal="center" vertical="center"/>
    </xf>
    <xf numFmtId="172" fontId="14" fillId="0" borderId="41" xfId="3" applyNumberFormat="1" applyFont="1" applyFill="1" applyBorder="1" applyAlignment="1" applyProtection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72" fontId="32" fillId="0" borderId="29" xfId="5" applyFont="1" applyFill="1" applyBorder="1" applyAlignment="1" applyProtection="1">
      <alignment horizontal="left" vertical="top" wrapText="1"/>
    </xf>
    <xf numFmtId="172" fontId="32" fillId="0" borderId="7" xfId="5" applyFont="1" applyFill="1" applyBorder="1" applyAlignment="1" applyProtection="1">
      <alignment horizontal="left" vertical="top" wrapText="1"/>
    </xf>
    <xf numFmtId="172" fontId="32" fillId="0" borderId="57" xfId="5" applyFont="1" applyFill="1" applyBorder="1" applyAlignment="1" applyProtection="1">
      <alignment horizontal="left" vertical="top" wrapText="1"/>
    </xf>
    <xf numFmtId="172" fontId="32" fillId="0" borderId="15" xfId="5" applyFont="1" applyFill="1" applyBorder="1" applyAlignment="1" applyProtection="1">
      <alignment horizontal="left" vertical="top" wrapText="1"/>
    </xf>
    <xf numFmtId="172" fontId="14" fillId="0" borderId="25" xfId="3" applyFont="1" applyFill="1" applyBorder="1" applyAlignment="1">
      <alignment horizontal="left" vertical="center"/>
    </xf>
    <xf numFmtId="172" fontId="14" fillId="0" borderId="49" xfId="3" applyFont="1" applyFill="1" applyBorder="1" applyAlignment="1">
      <alignment horizontal="left" vertical="center"/>
    </xf>
    <xf numFmtId="172" fontId="14" fillId="0" borderId="9" xfId="3" applyFont="1" applyFill="1" applyBorder="1" applyAlignment="1">
      <alignment horizontal="left" vertical="center" wrapText="1"/>
    </xf>
    <xf numFmtId="172" fontId="14" fillId="0" borderId="34" xfId="3" applyFont="1" applyFill="1" applyBorder="1" applyAlignment="1">
      <alignment horizontal="left" vertical="center" wrapText="1"/>
    </xf>
    <xf numFmtId="172" fontId="15" fillId="0" borderId="27" xfId="3" applyFont="1" applyFill="1" applyBorder="1" applyAlignment="1">
      <alignment horizontal="left" vertical="top" wrapText="1"/>
    </xf>
    <xf numFmtId="172" fontId="15" fillId="0" borderId="4" xfId="3" applyFont="1" applyFill="1" applyBorder="1" applyAlignment="1">
      <alignment horizontal="left" vertical="top" wrapText="1"/>
    </xf>
    <xf numFmtId="172" fontId="15" fillId="0" borderId="27" xfId="5" applyFont="1" applyFill="1" applyBorder="1" applyAlignment="1" applyProtection="1">
      <alignment horizontal="left" vertical="top"/>
    </xf>
    <xf numFmtId="172" fontId="15" fillId="0" borderId="4" xfId="5" applyFont="1" applyFill="1" applyBorder="1" applyAlignment="1" applyProtection="1">
      <alignment horizontal="left" vertical="top"/>
    </xf>
    <xf numFmtId="172" fontId="15" fillId="0" borderId="31" xfId="5" applyFont="1" applyFill="1" applyBorder="1" applyAlignment="1" applyProtection="1">
      <alignment horizontal="left" vertical="top"/>
    </xf>
    <xf numFmtId="172" fontId="32" fillId="0" borderId="14" xfId="5" applyFont="1" applyFill="1" applyBorder="1" applyAlignment="1" applyProtection="1">
      <alignment horizontal="left" vertical="top" wrapText="1"/>
    </xf>
    <xf numFmtId="172" fontId="32" fillId="0" borderId="19" xfId="5" applyFont="1" applyFill="1" applyBorder="1" applyAlignment="1" applyProtection="1">
      <alignment horizontal="left" vertical="top" wrapText="1"/>
    </xf>
    <xf numFmtId="172" fontId="32" fillId="0" borderId="21" xfId="5" applyFont="1" applyFill="1" applyBorder="1" applyAlignment="1" applyProtection="1">
      <alignment horizontal="left" vertical="top" wrapText="1"/>
    </xf>
    <xf numFmtId="173" fontId="28" fillId="0" borderId="0" xfId="0" applyNumberFormat="1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55" fillId="0" borderId="0" xfId="0" applyFont="1" applyAlignment="1">
      <alignment horizontal="center" vertical="center" textRotation="255"/>
    </xf>
    <xf numFmtId="0" fontId="55" fillId="0" borderId="0" xfId="0" applyFont="1" applyAlignment="1">
      <alignment horizontal="center"/>
    </xf>
    <xf numFmtId="0" fontId="53" fillId="0" borderId="0" xfId="0" applyFont="1" applyAlignment="1">
      <alignment horizontal="left" vertical="center"/>
    </xf>
    <xf numFmtId="0" fontId="18" fillId="0" borderId="10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66" xfId="0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18" fillId="0" borderId="20" xfId="0" applyFont="1" applyBorder="1" applyAlignment="1">
      <alignment horizontal="right"/>
    </xf>
    <xf numFmtId="0" fontId="8" fillId="0" borderId="2" xfId="0" applyNumberFormat="1" applyFont="1" applyFill="1" applyBorder="1" applyAlignment="1" applyProtection="1">
      <alignment horizontal="center"/>
      <protection locked="0"/>
    </xf>
    <xf numFmtId="0" fontId="8" fillId="0" borderId="3" xfId="0" applyNumberFormat="1" applyFont="1" applyFill="1" applyBorder="1" applyAlignment="1" applyProtection="1">
      <alignment horizontal="center"/>
      <protection locked="0"/>
    </xf>
    <xf numFmtId="0" fontId="8" fillId="2" borderId="11" xfId="0" applyNumberFormat="1" applyFont="1" applyFill="1" applyBorder="1" applyAlignment="1" applyProtection="1">
      <alignment horizontal="center"/>
      <protection locked="0"/>
    </xf>
    <xf numFmtId="0" fontId="8" fillId="2" borderId="12" xfId="0" applyNumberFormat="1" applyFont="1" applyFill="1" applyBorder="1" applyAlignment="1" applyProtection="1">
      <alignment horizontal="center"/>
      <protection locked="0"/>
    </xf>
    <xf numFmtId="0" fontId="8" fillId="2" borderId="13" xfId="0" applyNumberFormat="1" applyFont="1" applyFill="1" applyBorder="1" applyAlignment="1" applyProtection="1">
      <alignment horizontal="center"/>
      <protection locked="0"/>
    </xf>
    <xf numFmtId="171" fontId="18" fillId="0" borderId="1" xfId="0" applyNumberFormat="1" applyFont="1" applyFill="1" applyBorder="1" applyAlignment="1">
      <alignment horizontal="center"/>
    </xf>
    <xf numFmtId="171" fontId="18" fillId="0" borderId="3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14" fontId="5" fillId="0" borderId="1" xfId="0" applyNumberFormat="1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18" fillId="0" borderId="7" xfId="0" applyFont="1" applyFill="1" applyBorder="1" applyAlignment="1">
      <alignment horizontal="center" vertical="center"/>
    </xf>
  </cellXfs>
  <cellStyles count="7">
    <cellStyle name="Normal" xfId="0" builtinId="0"/>
    <cellStyle name="Normal 2" xfId="1"/>
    <cellStyle name="Normal 2 2" xfId="2"/>
    <cellStyle name="Normal 3" xfId="3"/>
    <cellStyle name="Normal_F8426" xfId="5"/>
    <cellStyle name="Normal_TEMPLATE (2)" xfId="4"/>
    <cellStyle name="Percent" xfId="6" builtinId="5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38100</xdr:rowOff>
        </xdr:from>
        <xdr:to>
          <xdr:col>3</xdr:col>
          <xdr:colOff>914400</xdr:colOff>
          <xdr:row>39</xdr:row>
          <xdr:rowOff>91440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38100</xdr:rowOff>
        </xdr:from>
        <xdr:to>
          <xdr:col>3</xdr:col>
          <xdr:colOff>914400</xdr:colOff>
          <xdr:row>39</xdr:row>
          <xdr:rowOff>91440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38100</xdr:rowOff>
        </xdr:from>
        <xdr:to>
          <xdr:col>3</xdr:col>
          <xdr:colOff>914400</xdr:colOff>
          <xdr:row>39</xdr:row>
          <xdr:rowOff>91440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74</xdr:row>
      <xdr:rowOff>0</xdr:rowOff>
    </xdr:from>
    <xdr:to>
      <xdr:col>2</xdr:col>
      <xdr:colOff>95250</xdr:colOff>
      <xdr:row>74</xdr:row>
      <xdr:rowOff>95250</xdr:rowOff>
    </xdr:to>
    <xdr:pic>
      <xdr:nvPicPr>
        <xdr:cNvPr id="7" name="Picture 6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4486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95250</xdr:colOff>
      <xdr:row>77</xdr:row>
      <xdr:rowOff>95250</xdr:rowOff>
    </xdr:to>
    <xdr:pic>
      <xdr:nvPicPr>
        <xdr:cNvPr id="8" name="Picture 7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639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95250</xdr:colOff>
      <xdr:row>78</xdr:row>
      <xdr:rowOff>95250</xdr:rowOff>
    </xdr:to>
    <xdr:pic>
      <xdr:nvPicPr>
        <xdr:cNvPr id="9" name="Picture 8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8296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95250</xdr:colOff>
      <xdr:row>77</xdr:row>
      <xdr:rowOff>95250</xdr:rowOff>
    </xdr:to>
    <xdr:pic>
      <xdr:nvPicPr>
        <xdr:cNvPr id="10" name="Picture 9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020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95250</xdr:colOff>
      <xdr:row>76</xdr:row>
      <xdr:rowOff>95250</xdr:rowOff>
    </xdr:to>
    <xdr:pic>
      <xdr:nvPicPr>
        <xdr:cNvPr id="11" name="Picture 10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639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95250</xdr:colOff>
      <xdr:row>76</xdr:row>
      <xdr:rowOff>95250</xdr:rowOff>
    </xdr:to>
    <xdr:pic>
      <xdr:nvPicPr>
        <xdr:cNvPr id="12" name="Picture 11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639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95250</xdr:colOff>
      <xdr:row>79</xdr:row>
      <xdr:rowOff>95250</xdr:rowOff>
    </xdr:to>
    <xdr:pic>
      <xdr:nvPicPr>
        <xdr:cNvPr id="14" name="Picture 13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82677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95250</xdr:colOff>
      <xdr:row>80</xdr:row>
      <xdr:rowOff>95250</xdr:rowOff>
    </xdr:to>
    <xdr:pic>
      <xdr:nvPicPr>
        <xdr:cNvPr id="15" name="Picture 14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020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95250</xdr:colOff>
      <xdr:row>81</xdr:row>
      <xdr:rowOff>95250</xdr:rowOff>
    </xdr:to>
    <xdr:pic>
      <xdr:nvPicPr>
        <xdr:cNvPr id="16" name="Picture 15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3916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95250</xdr:colOff>
      <xdr:row>83</xdr:row>
      <xdr:rowOff>95250</xdr:rowOff>
    </xdr:to>
    <xdr:pic>
      <xdr:nvPicPr>
        <xdr:cNvPr id="17" name="Picture 16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7536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95250</xdr:colOff>
      <xdr:row>75</xdr:row>
      <xdr:rowOff>95250</xdr:rowOff>
    </xdr:to>
    <xdr:pic>
      <xdr:nvPicPr>
        <xdr:cNvPr id="18" name="Picture 17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4107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95250</xdr:colOff>
      <xdr:row>75</xdr:row>
      <xdr:rowOff>95250</xdr:rowOff>
    </xdr:to>
    <xdr:pic>
      <xdr:nvPicPr>
        <xdr:cNvPr id="19" name="Picture 18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4107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95250</xdr:colOff>
      <xdr:row>81</xdr:row>
      <xdr:rowOff>95250</xdr:rowOff>
    </xdr:to>
    <xdr:pic>
      <xdr:nvPicPr>
        <xdr:cNvPr id="20" name="Picture 19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5346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95250</xdr:colOff>
      <xdr:row>82</xdr:row>
      <xdr:rowOff>95250</xdr:rowOff>
    </xdr:to>
    <xdr:pic>
      <xdr:nvPicPr>
        <xdr:cNvPr id="21" name="Picture 20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5346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95250</xdr:colOff>
      <xdr:row>83</xdr:row>
      <xdr:rowOff>95250</xdr:rowOff>
    </xdr:to>
    <xdr:pic>
      <xdr:nvPicPr>
        <xdr:cNvPr id="22" name="Picture 21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5346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95250</xdr:colOff>
      <xdr:row>84</xdr:row>
      <xdr:rowOff>95250</xdr:rowOff>
    </xdr:to>
    <xdr:pic>
      <xdr:nvPicPr>
        <xdr:cNvPr id="23" name="Picture 22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53465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95250</xdr:colOff>
      <xdr:row>76</xdr:row>
      <xdr:rowOff>95250</xdr:rowOff>
    </xdr:to>
    <xdr:pic>
      <xdr:nvPicPr>
        <xdr:cNvPr id="24" name="Picture 23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5916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95250</xdr:colOff>
      <xdr:row>76</xdr:row>
      <xdr:rowOff>95250</xdr:rowOff>
    </xdr:to>
    <xdr:pic>
      <xdr:nvPicPr>
        <xdr:cNvPr id="25" name="Picture 24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5916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95250</xdr:colOff>
      <xdr:row>79</xdr:row>
      <xdr:rowOff>95250</xdr:rowOff>
    </xdr:to>
    <xdr:pic>
      <xdr:nvPicPr>
        <xdr:cNvPr id="26" name="Picture 25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4107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95250</xdr:colOff>
      <xdr:row>80</xdr:row>
      <xdr:rowOff>95250</xdr:rowOff>
    </xdr:to>
    <xdr:pic>
      <xdr:nvPicPr>
        <xdr:cNvPr id="27" name="Picture 26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5916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95250</xdr:colOff>
      <xdr:row>80</xdr:row>
      <xdr:rowOff>95250</xdr:rowOff>
    </xdr:to>
    <xdr:pic>
      <xdr:nvPicPr>
        <xdr:cNvPr id="28" name="Picture 27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5916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95250</xdr:colOff>
      <xdr:row>81</xdr:row>
      <xdr:rowOff>95250</xdr:rowOff>
    </xdr:to>
    <xdr:pic>
      <xdr:nvPicPr>
        <xdr:cNvPr id="29" name="Picture 28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782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95250</xdr:colOff>
      <xdr:row>81</xdr:row>
      <xdr:rowOff>95250</xdr:rowOff>
    </xdr:to>
    <xdr:pic>
      <xdr:nvPicPr>
        <xdr:cNvPr id="30" name="Picture 29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782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95250</xdr:colOff>
      <xdr:row>81</xdr:row>
      <xdr:rowOff>95250</xdr:rowOff>
    </xdr:to>
    <xdr:pic>
      <xdr:nvPicPr>
        <xdr:cNvPr id="31" name="Picture 30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782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95250</xdr:colOff>
      <xdr:row>81</xdr:row>
      <xdr:rowOff>95250</xdr:rowOff>
    </xdr:to>
    <xdr:pic>
      <xdr:nvPicPr>
        <xdr:cNvPr id="32" name="Picture 31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78217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95250</xdr:colOff>
      <xdr:row>82</xdr:row>
      <xdr:rowOff>95250</xdr:rowOff>
    </xdr:to>
    <xdr:pic>
      <xdr:nvPicPr>
        <xdr:cNvPr id="33" name="Picture 32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3632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95250</xdr:colOff>
      <xdr:row>83</xdr:row>
      <xdr:rowOff>95250</xdr:rowOff>
    </xdr:to>
    <xdr:pic>
      <xdr:nvPicPr>
        <xdr:cNvPr id="34" name="Picture 33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7442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95250</xdr:colOff>
      <xdr:row>83</xdr:row>
      <xdr:rowOff>95250</xdr:rowOff>
    </xdr:to>
    <xdr:pic>
      <xdr:nvPicPr>
        <xdr:cNvPr id="35" name="Picture 34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7442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95250</xdr:colOff>
      <xdr:row>83</xdr:row>
      <xdr:rowOff>95250</xdr:rowOff>
    </xdr:to>
    <xdr:pic>
      <xdr:nvPicPr>
        <xdr:cNvPr id="36" name="Picture 35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07442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95250</xdr:colOff>
      <xdr:row>79</xdr:row>
      <xdr:rowOff>95250</xdr:rowOff>
    </xdr:to>
    <xdr:pic>
      <xdr:nvPicPr>
        <xdr:cNvPr id="37" name="Picture 36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94107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95250</xdr:colOff>
      <xdr:row>78</xdr:row>
      <xdr:rowOff>95250</xdr:rowOff>
    </xdr:to>
    <xdr:pic>
      <xdr:nvPicPr>
        <xdr:cNvPr id="38" name="Picture 37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14681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95250</xdr:colOff>
      <xdr:row>78</xdr:row>
      <xdr:rowOff>95250</xdr:rowOff>
    </xdr:to>
    <xdr:pic>
      <xdr:nvPicPr>
        <xdr:cNvPr id="39" name="Picture 38" descr="http://www.pestgenie.com.au/ps/images/design/space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14681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13</xdr:col>
      <xdr:colOff>333374</xdr:colOff>
      <xdr:row>69</xdr:row>
      <xdr:rowOff>38100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1825"/>
          <a:ext cx="10982324" cy="7029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11</xdr:col>
      <xdr:colOff>113524</xdr:colOff>
      <xdr:row>21</xdr:row>
      <xdr:rowOff>190048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209524" cy="36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!RBW\PROCOLS\W98\TRIALN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NOS-W98"/>
      <sheetName val="TRIALNOS-W97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.xml"/><Relationship Id="rId3" Type="http://schemas.openxmlformats.org/officeDocument/2006/relationships/printerSettings" Target="../printerSettings/printerSettings6.bin"/><Relationship Id="rId7" Type="http://schemas.openxmlformats.org/officeDocument/2006/relationships/image" Target="../media/image1.emf"/><Relationship Id="rId12" Type="http://schemas.openxmlformats.org/officeDocument/2006/relationships/comments" Target="../comments1.x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.xml"/><Relationship Id="rId11" Type="http://schemas.openxmlformats.org/officeDocument/2006/relationships/image" Target="../media/image3.emf"/><Relationship Id="rId5" Type="http://schemas.openxmlformats.org/officeDocument/2006/relationships/vmlDrawing" Target="../drawings/vmlDrawing1.vml"/><Relationship Id="rId10" Type="http://schemas.openxmlformats.org/officeDocument/2006/relationships/control" Target="../activeX/activeX3.xml"/><Relationship Id="rId4" Type="http://schemas.openxmlformats.org/officeDocument/2006/relationships/drawing" Target="../drawings/drawing1.xml"/><Relationship Id="rId9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27"/>
  <sheetViews>
    <sheetView showGridLines="0" zoomScale="75" zoomScaleNormal="75" workbookViewId="0">
      <selection activeCell="H14" sqref="H14:K14"/>
    </sheetView>
  </sheetViews>
  <sheetFormatPr defaultColWidth="20" defaultRowHeight="13.8" x14ac:dyDescent="0.3"/>
  <cols>
    <col min="1" max="1" width="8.6640625" style="83" customWidth="1"/>
    <col min="2" max="2" width="24.44140625" style="83" customWidth="1"/>
    <col min="3" max="3" width="14.6640625" style="83" customWidth="1"/>
    <col min="4" max="4" width="13.6640625" style="83" customWidth="1"/>
    <col min="5" max="5" width="15.109375" style="83" customWidth="1"/>
    <col min="6" max="6" width="18" style="83" customWidth="1"/>
    <col min="7" max="11" width="15.6640625" style="83" customWidth="1"/>
    <col min="12" max="254" width="20" style="83"/>
    <col min="255" max="255" width="2.33203125" style="83" customWidth="1"/>
    <col min="256" max="256" width="26.6640625" style="83" customWidth="1"/>
    <col min="257" max="257" width="9.109375" style="83" customWidth="1"/>
    <col min="258" max="258" width="32" style="83" customWidth="1"/>
    <col min="259" max="260" width="19.33203125" style="83" customWidth="1"/>
    <col min="261" max="261" width="100.44140625" style="83" customWidth="1"/>
    <col min="262" max="262" width="12" style="83" customWidth="1"/>
    <col min="263" max="510" width="20" style="83"/>
    <col min="511" max="511" width="2.33203125" style="83" customWidth="1"/>
    <col min="512" max="512" width="26.6640625" style="83" customWidth="1"/>
    <col min="513" max="513" width="9.109375" style="83" customWidth="1"/>
    <col min="514" max="514" width="32" style="83" customWidth="1"/>
    <col min="515" max="516" width="19.33203125" style="83" customWidth="1"/>
    <col min="517" max="517" width="100.44140625" style="83" customWidth="1"/>
    <col min="518" max="518" width="12" style="83" customWidth="1"/>
    <col min="519" max="766" width="20" style="83"/>
    <col min="767" max="767" width="2.33203125" style="83" customWidth="1"/>
    <col min="768" max="768" width="26.6640625" style="83" customWidth="1"/>
    <col min="769" max="769" width="9.109375" style="83" customWidth="1"/>
    <col min="770" max="770" width="32" style="83" customWidth="1"/>
    <col min="771" max="772" width="19.33203125" style="83" customWidth="1"/>
    <col min="773" max="773" width="100.44140625" style="83" customWidth="1"/>
    <col min="774" max="774" width="12" style="83" customWidth="1"/>
    <col min="775" max="1022" width="20" style="83"/>
    <col min="1023" max="1023" width="2.33203125" style="83" customWidth="1"/>
    <col min="1024" max="1024" width="26.6640625" style="83" customWidth="1"/>
    <col min="1025" max="1025" width="9.109375" style="83" customWidth="1"/>
    <col min="1026" max="1026" width="32" style="83" customWidth="1"/>
    <col min="1027" max="1028" width="19.33203125" style="83" customWidth="1"/>
    <col min="1029" max="1029" width="100.44140625" style="83" customWidth="1"/>
    <col min="1030" max="1030" width="12" style="83" customWidth="1"/>
    <col min="1031" max="1278" width="20" style="83"/>
    <col min="1279" max="1279" width="2.33203125" style="83" customWidth="1"/>
    <col min="1280" max="1280" width="26.6640625" style="83" customWidth="1"/>
    <col min="1281" max="1281" width="9.109375" style="83" customWidth="1"/>
    <col min="1282" max="1282" width="32" style="83" customWidth="1"/>
    <col min="1283" max="1284" width="19.33203125" style="83" customWidth="1"/>
    <col min="1285" max="1285" width="100.44140625" style="83" customWidth="1"/>
    <col min="1286" max="1286" width="12" style="83" customWidth="1"/>
    <col min="1287" max="1534" width="20" style="83"/>
    <col min="1535" max="1535" width="2.33203125" style="83" customWidth="1"/>
    <col min="1536" max="1536" width="26.6640625" style="83" customWidth="1"/>
    <col min="1537" max="1537" width="9.109375" style="83" customWidth="1"/>
    <col min="1538" max="1538" width="32" style="83" customWidth="1"/>
    <col min="1539" max="1540" width="19.33203125" style="83" customWidth="1"/>
    <col min="1541" max="1541" width="100.44140625" style="83" customWidth="1"/>
    <col min="1542" max="1542" width="12" style="83" customWidth="1"/>
    <col min="1543" max="1790" width="20" style="83"/>
    <col min="1791" max="1791" width="2.33203125" style="83" customWidth="1"/>
    <col min="1792" max="1792" width="26.6640625" style="83" customWidth="1"/>
    <col min="1793" max="1793" width="9.109375" style="83" customWidth="1"/>
    <col min="1794" max="1794" width="32" style="83" customWidth="1"/>
    <col min="1795" max="1796" width="19.33203125" style="83" customWidth="1"/>
    <col min="1797" max="1797" width="100.44140625" style="83" customWidth="1"/>
    <col min="1798" max="1798" width="12" style="83" customWidth="1"/>
    <col min="1799" max="2046" width="20" style="83"/>
    <col min="2047" max="2047" width="2.33203125" style="83" customWidth="1"/>
    <col min="2048" max="2048" width="26.6640625" style="83" customWidth="1"/>
    <col min="2049" max="2049" width="9.109375" style="83" customWidth="1"/>
    <col min="2050" max="2050" width="32" style="83" customWidth="1"/>
    <col min="2051" max="2052" width="19.33203125" style="83" customWidth="1"/>
    <col min="2053" max="2053" width="100.44140625" style="83" customWidth="1"/>
    <col min="2054" max="2054" width="12" style="83" customWidth="1"/>
    <col min="2055" max="2302" width="20" style="83"/>
    <col min="2303" max="2303" width="2.33203125" style="83" customWidth="1"/>
    <col min="2304" max="2304" width="26.6640625" style="83" customWidth="1"/>
    <col min="2305" max="2305" width="9.109375" style="83" customWidth="1"/>
    <col min="2306" max="2306" width="32" style="83" customWidth="1"/>
    <col min="2307" max="2308" width="19.33203125" style="83" customWidth="1"/>
    <col min="2309" max="2309" width="100.44140625" style="83" customWidth="1"/>
    <col min="2310" max="2310" width="12" style="83" customWidth="1"/>
    <col min="2311" max="2558" width="20" style="83"/>
    <col min="2559" max="2559" width="2.33203125" style="83" customWidth="1"/>
    <col min="2560" max="2560" width="26.6640625" style="83" customWidth="1"/>
    <col min="2561" max="2561" width="9.109375" style="83" customWidth="1"/>
    <col min="2562" max="2562" width="32" style="83" customWidth="1"/>
    <col min="2563" max="2564" width="19.33203125" style="83" customWidth="1"/>
    <col min="2565" max="2565" width="100.44140625" style="83" customWidth="1"/>
    <col min="2566" max="2566" width="12" style="83" customWidth="1"/>
    <col min="2567" max="2814" width="20" style="83"/>
    <col min="2815" max="2815" width="2.33203125" style="83" customWidth="1"/>
    <col min="2816" max="2816" width="26.6640625" style="83" customWidth="1"/>
    <col min="2817" max="2817" width="9.109375" style="83" customWidth="1"/>
    <col min="2818" max="2818" width="32" style="83" customWidth="1"/>
    <col min="2819" max="2820" width="19.33203125" style="83" customWidth="1"/>
    <col min="2821" max="2821" width="100.44140625" style="83" customWidth="1"/>
    <col min="2822" max="2822" width="12" style="83" customWidth="1"/>
    <col min="2823" max="3070" width="20" style="83"/>
    <col min="3071" max="3071" width="2.33203125" style="83" customWidth="1"/>
    <col min="3072" max="3072" width="26.6640625" style="83" customWidth="1"/>
    <col min="3073" max="3073" width="9.109375" style="83" customWidth="1"/>
    <col min="3074" max="3074" width="32" style="83" customWidth="1"/>
    <col min="3075" max="3076" width="19.33203125" style="83" customWidth="1"/>
    <col min="3077" max="3077" width="100.44140625" style="83" customWidth="1"/>
    <col min="3078" max="3078" width="12" style="83" customWidth="1"/>
    <col min="3079" max="3326" width="20" style="83"/>
    <col min="3327" max="3327" width="2.33203125" style="83" customWidth="1"/>
    <col min="3328" max="3328" width="26.6640625" style="83" customWidth="1"/>
    <col min="3329" max="3329" width="9.109375" style="83" customWidth="1"/>
    <col min="3330" max="3330" width="32" style="83" customWidth="1"/>
    <col min="3331" max="3332" width="19.33203125" style="83" customWidth="1"/>
    <col min="3333" max="3333" width="100.44140625" style="83" customWidth="1"/>
    <col min="3334" max="3334" width="12" style="83" customWidth="1"/>
    <col min="3335" max="3582" width="20" style="83"/>
    <col min="3583" max="3583" width="2.33203125" style="83" customWidth="1"/>
    <col min="3584" max="3584" width="26.6640625" style="83" customWidth="1"/>
    <col min="3585" max="3585" width="9.109375" style="83" customWidth="1"/>
    <col min="3586" max="3586" width="32" style="83" customWidth="1"/>
    <col min="3587" max="3588" width="19.33203125" style="83" customWidth="1"/>
    <col min="3589" max="3589" width="100.44140625" style="83" customWidth="1"/>
    <col min="3590" max="3590" width="12" style="83" customWidth="1"/>
    <col min="3591" max="3838" width="20" style="83"/>
    <col min="3839" max="3839" width="2.33203125" style="83" customWidth="1"/>
    <col min="3840" max="3840" width="26.6640625" style="83" customWidth="1"/>
    <col min="3841" max="3841" width="9.109375" style="83" customWidth="1"/>
    <col min="3842" max="3842" width="32" style="83" customWidth="1"/>
    <col min="3843" max="3844" width="19.33203125" style="83" customWidth="1"/>
    <col min="3845" max="3845" width="100.44140625" style="83" customWidth="1"/>
    <col min="3846" max="3846" width="12" style="83" customWidth="1"/>
    <col min="3847" max="4094" width="20" style="83"/>
    <col min="4095" max="4095" width="2.33203125" style="83" customWidth="1"/>
    <col min="4096" max="4096" width="26.6640625" style="83" customWidth="1"/>
    <col min="4097" max="4097" width="9.109375" style="83" customWidth="1"/>
    <col min="4098" max="4098" width="32" style="83" customWidth="1"/>
    <col min="4099" max="4100" width="19.33203125" style="83" customWidth="1"/>
    <col min="4101" max="4101" width="100.44140625" style="83" customWidth="1"/>
    <col min="4102" max="4102" width="12" style="83" customWidth="1"/>
    <col min="4103" max="4350" width="20" style="83"/>
    <col min="4351" max="4351" width="2.33203125" style="83" customWidth="1"/>
    <col min="4352" max="4352" width="26.6640625" style="83" customWidth="1"/>
    <col min="4353" max="4353" width="9.109375" style="83" customWidth="1"/>
    <col min="4354" max="4354" width="32" style="83" customWidth="1"/>
    <col min="4355" max="4356" width="19.33203125" style="83" customWidth="1"/>
    <col min="4357" max="4357" width="100.44140625" style="83" customWidth="1"/>
    <col min="4358" max="4358" width="12" style="83" customWidth="1"/>
    <col min="4359" max="4606" width="20" style="83"/>
    <col min="4607" max="4607" width="2.33203125" style="83" customWidth="1"/>
    <col min="4608" max="4608" width="26.6640625" style="83" customWidth="1"/>
    <col min="4609" max="4609" width="9.109375" style="83" customWidth="1"/>
    <col min="4610" max="4610" width="32" style="83" customWidth="1"/>
    <col min="4611" max="4612" width="19.33203125" style="83" customWidth="1"/>
    <col min="4613" max="4613" width="100.44140625" style="83" customWidth="1"/>
    <col min="4614" max="4614" width="12" style="83" customWidth="1"/>
    <col min="4615" max="4862" width="20" style="83"/>
    <col min="4863" max="4863" width="2.33203125" style="83" customWidth="1"/>
    <col min="4864" max="4864" width="26.6640625" style="83" customWidth="1"/>
    <col min="4865" max="4865" width="9.109375" style="83" customWidth="1"/>
    <col min="4866" max="4866" width="32" style="83" customWidth="1"/>
    <col min="4867" max="4868" width="19.33203125" style="83" customWidth="1"/>
    <col min="4869" max="4869" width="100.44140625" style="83" customWidth="1"/>
    <col min="4870" max="4870" width="12" style="83" customWidth="1"/>
    <col min="4871" max="5118" width="20" style="83"/>
    <col min="5119" max="5119" width="2.33203125" style="83" customWidth="1"/>
    <col min="5120" max="5120" width="26.6640625" style="83" customWidth="1"/>
    <col min="5121" max="5121" width="9.109375" style="83" customWidth="1"/>
    <col min="5122" max="5122" width="32" style="83" customWidth="1"/>
    <col min="5123" max="5124" width="19.33203125" style="83" customWidth="1"/>
    <col min="5125" max="5125" width="100.44140625" style="83" customWidth="1"/>
    <col min="5126" max="5126" width="12" style="83" customWidth="1"/>
    <col min="5127" max="5374" width="20" style="83"/>
    <col min="5375" max="5375" width="2.33203125" style="83" customWidth="1"/>
    <col min="5376" max="5376" width="26.6640625" style="83" customWidth="1"/>
    <col min="5377" max="5377" width="9.109375" style="83" customWidth="1"/>
    <col min="5378" max="5378" width="32" style="83" customWidth="1"/>
    <col min="5379" max="5380" width="19.33203125" style="83" customWidth="1"/>
    <col min="5381" max="5381" width="100.44140625" style="83" customWidth="1"/>
    <col min="5382" max="5382" width="12" style="83" customWidth="1"/>
    <col min="5383" max="5630" width="20" style="83"/>
    <col min="5631" max="5631" width="2.33203125" style="83" customWidth="1"/>
    <col min="5632" max="5632" width="26.6640625" style="83" customWidth="1"/>
    <col min="5633" max="5633" width="9.109375" style="83" customWidth="1"/>
    <col min="5634" max="5634" width="32" style="83" customWidth="1"/>
    <col min="5635" max="5636" width="19.33203125" style="83" customWidth="1"/>
    <col min="5637" max="5637" width="100.44140625" style="83" customWidth="1"/>
    <col min="5638" max="5638" width="12" style="83" customWidth="1"/>
    <col min="5639" max="5886" width="20" style="83"/>
    <col min="5887" max="5887" width="2.33203125" style="83" customWidth="1"/>
    <col min="5888" max="5888" width="26.6640625" style="83" customWidth="1"/>
    <col min="5889" max="5889" width="9.109375" style="83" customWidth="1"/>
    <col min="5890" max="5890" width="32" style="83" customWidth="1"/>
    <col min="5891" max="5892" width="19.33203125" style="83" customWidth="1"/>
    <col min="5893" max="5893" width="100.44140625" style="83" customWidth="1"/>
    <col min="5894" max="5894" width="12" style="83" customWidth="1"/>
    <col min="5895" max="6142" width="20" style="83"/>
    <col min="6143" max="6143" width="2.33203125" style="83" customWidth="1"/>
    <col min="6144" max="6144" width="26.6640625" style="83" customWidth="1"/>
    <col min="6145" max="6145" width="9.109375" style="83" customWidth="1"/>
    <col min="6146" max="6146" width="32" style="83" customWidth="1"/>
    <col min="6147" max="6148" width="19.33203125" style="83" customWidth="1"/>
    <col min="6149" max="6149" width="100.44140625" style="83" customWidth="1"/>
    <col min="6150" max="6150" width="12" style="83" customWidth="1"/>
    <col min="6151" max="6398" width="20" style="83"/>
    <col min="6399" max="6399" width="2.33203125" style="83" customWidth="1"/>
    <col min="6400" max="6400" width="26.6640625" style="83" customWidth="1"/>
    <col min="6401" max="6401" width="9.109375" style="83" customWidth="1"/>
    <col min="6402" max="6402" width="32" style="83" customWidth="1"/>
    <col min="6403" max="6404" width="19.33203125" style="83" customWidth="1"/>
    <col min="6405" max="6405" width="100.44140625" style="83" customWidth="1"/>
    <col min="6406" max="6406" width="12" style="83" customWidth="1"/>
    <col min="6407" max="6654" width="20" style="83"/>
    <col min="6655" max="6655" width="2.33203125" style="83" customWidth="1"/>
    <col min="6656" max="6656" width="26.6640625" style="83" customWidth="1"/>
    <col min="6657" max="6657" width="9.109375" style="83" customWidth="1"/>
    <col min="6658" max="6658" width="32" style="83" customWidth="1"/>
    <col min="6659" max="6660" width="19.33203125" style="83" customWidth="1"/>
    <col min="6661" max="6661" width="100.44140625" style="83" customWidth="1"/>
    <col min="6662" max="6662" width="12" style="83" customWidth="1"/>
    <col min="6663" max="6910" width="20" style="83"/>
    <col min="6911" max="6911" width="2.33203125" style="83" customWidth="1"/>
    <col min="6912" max="6912" width="26.6640625" style="83" customWidth="1"/>
    <col min="6913" max="6913" width="9.109375" style="83" customWidth="1"/>
    <col min="6914" max="6914" width="32" style="83" customWidth="1"/>
    <col min="6915" max="6916" width="19.33203125" style="83" customWidth="1"/>
    <col min="6917" max="6917" width="100.44140625" style="83" customWidth="1"/>
    <col min="6918" max="6918" width="12" style="83" customWidth="1"/>
    <col min="6919" max="7166" width="20" style="83"/>
    <col min="7167" max="7167" width="2.33203125" style="83" customWidth="1"/>
    <col min="7168" max="7168" width="26.6640625" style="83" customWidth="1"/>
    <col min="7169" max="7169" width="9.109375" style="83" customWidth="1"/>
    <col min="7170" max="7170" width="32" style="83" customWidth="1"/>
    <col min="7171" max="7172" width="19.33203125" style="83" customWidth="1"/>
    <col min="7173" max="7173" width="100.44140625" style="83" customWidth="1"/>
    <col min="7174" max="7174" width="12" style="83" customWidth="1"/>
    <col min="7175" max="7422" width="20" style="83"/>
    <col min="7423" max="7423" width="2.33203125" style="83" customWidth="1"/>
    <col min="7424" max="7424" width="26.6640625" style="83" customWidth="1"/>
    <col min="7425" max="7425" width="9.109375" style="83" customWidth="1"/>
    <col min="7426" max="7426" width="32" style="83" customWidth="1"/>
    <col min="7427" max="7428" width="19.33203125" style="83" customWidth="1"/>
    <col min="7429" max="7429" width="100.44140625" style="83" customWidth="1"/>
    <col min="7430" max="7430" width="12" style="83" customWidth="1"/>
    <col min="7431" max="7678" width="20" style="83"/>
    <col min="7679" max="7679" width="2.33203125" style="83" customWidth="1"/>
    <col min="7680" max="7680" width="26.6640625" style="83" customWidth="1"/>
    <col min="7681" max="7681" width="9.109375" style="83" customWidth="1"/>
    <col min="7682" max="7682" width="32" style="83" customWidth="1"/>
    <col min="7683" max="7684" width="19.33203125" style="83" customWidth="1"/>
    <col min="7685" max="7685" width="100.44140625" style="83" customWidth="1"/>
    <col min="7686" max="7686" width="12" style="83" customWidth="1"/>
    <col min="7687" max="7934" width="20" style="83"/>
    <col min="7935" max="7935" width="2.33203125" style="83" customWidth="1"/>
    <col min="7936" max="7936" width="26.6640625" style="83" customWidth="1"/>
    <col min="7937" max="7937" width="9.109375" style="83" customWidth="1"/>
    <col min="7938" max="7938" width="32" style="83" customWidth="1"/>
    <col min="7939" max="7940" width="19.33203125" style="83" customWidth="1"/>
    <col min="7941" max="7941" width="100.44140625" style="83" customWidth="1"/>
    <col min="7942" max="7942" width="12" style="83" customWidth="1"/>
    <col min="7943" max="8190" width="20" style="83"/>
    <col min="8191" max="8191" width="2.33203125" style="83" customWidth="1"/>
    <col min="8192" max="8192" width="26.6640625" style="83" customWidth="1"/>
    <col min="8193" max="8193" width="9.109375" style="83" customWidth="1"/>
    <col min="8194" max="8194" width="32" style="83" customWidth="1"/>
    <col min="8195" max="8196" width="19.33203125" style="83" customWidth="1"/>
    <col min="8197" max="8197" width="100.44140625" style="83" customWidth="1"/>
    <col min="8198" max="8198" width="12" style="83" customWidth="1"/>
    <col min="8199" max="8446" width="20" style="83"/>
    <col min="8447" max="8447" width="2.33203125" style="83" customWidth="1"/>
    <col min="8448" max="8448" width="26.6640625" style="83" customWidth="1"/>
    <col min="8449" max="8449" width="9.109375" style="83" customWidth="1"/>
    <col min="8450" max="8450" width="32" style="83" customWidth="1"/>
    <col min="8451" max="8452" width="19.33203125" style="83" customWidth="1"/>
    <col min="8453" max="8453" width="100.44140625" style="83" customWidth="1"/>
    <col min="8454" max="8454" width="12" style="83" customWidth="1"/>
    <col min="8455" max="8702" width="20" style="83"/>
    <col min="8703" max="8703" width="2.33203125" style="83" customWidth="1"/>
    <col min="8704" max="8704" width="26.6640625" style="83" customWidth="1"/>
    <col min="8705" max="8705" width="9.109375" style="83" customWidth="1"/>
    <col min="8706" max="8706" width="32" style="83" customWidth="1"/>
    <col min="8707" max="8708" width="19.33203125" style="83" customWidth="1"/>
    <col min="8709" max="8709" width="100.44140625" style="83" customWidth="1"/>
    <col min="8710" max="8710" width="12" style="83" customWidth="1"/>
    <col min="8711" max="8958" width="20" style="83"/>
    <col min="8959" max="8959" width="2.33203125" style="83" customWidth="1"/>
    <col min="8960" max="8960" width="26.6640625" style="83" customWidth="1"/>
    <col min="8961" max="8961" width="9.109375" style="83" customWidth="1"/>
    <col min="8962" max="8962" width="32" style="83" customWidth="1"/>
    <col min="8963" max="8964" width="19.33203125" style="83" customWidth="1"/>
    <col min="8965" max="8965" width="100.44140625" style="83" customWidth="1"/>
    <col min="8966" max="8966" width="12" style="83" customWidth="1"/>
    <col min="8967" max="9214" width="20" style="83"/>
    <col min="9215" max="9215" width="2.33203125" style="83" customWidth="1"/>
    <col min="9216" max="9216" width="26.6640625" style="83" customWidth="1"/>
    <col min="9217" max="9217" width="9.109375" style="83" customWidth="1"/>
    <col min="9218" max="9218" width="32" style="83" customWidth="1"/>
    <col min="9219" max="9220" width="19.33203125" style="83" customWidth="1"/>
    <col min="9221" max="9221" width="100.44140625" style="83" customWidth="1"/>
    <col min="9222" max="9222" width="12" style="83" customWidth="1"/>
    <col min="9223" max="9470" width="20" style="83"/>
    <col min="9471" max="9471" width="2.33203125" style="83" customWidth="1"/>
    <col min="9472" max="9472" width="26.6640625" style="83" customWidth="1"/>
    <col min="9473" max="9473" width="9.109375" style="83" customWidth="1"/>
    <col min="9474" max="9474" width="32" style="83" customWidth="1"/>
    <col min="9475" max="9476" width="19.33203125" style="83" customWidth="1"/>
    <col min="9477" max="9477" width="100.44140625" style="83" customWidth="1"/>
    <col min="9478" max="9478" width="12" style="83" customWidth="1"/>
    <col min="9479" max="9726" width="20" style="83"/>
    <col min="9727" max="9727" width="2.33203125" style="83" customWidth="1"/>
    <col min="9728" max="9728" width="26.6640625" style="83" customWidth="1"/>
    <col min="9729" max="9729" width="9.109375" style="83" customWidth="1"/>
    <col min="9730" max="9730" width="32" style="83" customWidth="1"/>
    <col min="9731" max="9732" width="19.33203125" style="83" customWidth="1"/>
    <col min="9733" max="9733" width="100.44140625" style="83" customWidth="1"/>
    <col min="9734" max="9734" width="12" style="83" customWidth="1"/>
    <col min="9735" max="9982" width="20" style="83"/>
    <col min="9983" max="9983" width="2.33203125" style="83" customWidth="1"/>
    <col min="9984" max="9984" width="26.6640625" style="83" customWidth="1"/>
    <col min="9985" max="9985" width="9.109375" style="83" customWidth="1"/>
    <col min="9986" max="9986" width="32" style="83" customWidth="1"/>
    <col min="9987" max="9988" width="19.33203125" style="83" customWidth="1"/>
    <col min="9989" max="9989" width="100.44140625" style="83" customWidth="1"/>
    <col min="9990" max="9990" width="12" style="83" customWidth="1"/>
    <col min="9991" max="10238" width="20" style="83"/>
    <col min="10239" max="10239" width="2.33203125" style="83" customWidth="1"/>
    <col min="10240" max="10240" width="26.6640625" style="83" customWidth="1"/>
    <col min="10241" max="10241" width="9.109375" style="83" customWidth="1"/>
    <col min="10242" max="10242" width="32" style="83" customWidth="1"/>
    <col min="10243" max="10244" width="19.33203125" style="83" customWidth="1"/>
    <col min="10245" max="10245" width="100.44140625" style="83" customWidth="1"/>
    <col min="10246" max="10246" width="12" style="83" customWidth="1"/>
    <col min="10247" max="10494" width="20" style="83"/>
    <col min="10495" max="10495" width="2.33203125" style="83" customWidth="1"/>
    <col min="10496" max="10496" width="26.6640625" style="83" customWidth="1"/>
    <col min="10497" max="10497" width="9.109375" style="83" customWidth="1"/>
    <col min="10498" max="10498" width="32" style="83" customWidth="1"/>
    <col min="10499" max="10500" width="19.33203125" style="83" customWidth="1"/>
    <col min="10501" max="10501" width="100.44140625" style="83" customWidth="1"/>
    <col min="10502" max="10502" width="12" style="83" customWidth="1"/>
    <col min="10503" max="10750" width="20" style="83"/>
    <col min="10751" max="10751" width="2.33203125" style="83" customWidth="1"/>
    <col min="10752" max="10752" width="26.6640625" style="83" customWidth="1"/>
    <col min="10753" max="10753" width="9.109375" style="83" customWidth="1"/>
    <col min="10754" max="10754" width="32" style="83" customWidth="1"/>
    <col min="10755" max="10756" width="19.33203125" style="83" customWidth="1"/>
    <col min="10757" max="10757" width="100.44140625" style="83" customWidth="1"/>
    <col min="10758" max="10758" width="12" style="83" customWidth="1"/>
    <col min="10759" max="11006" width="20" style="83"/>
    <col min="11007" max="11007" width="2.33203125" style="83" customWidth="1"/>
    <col min="11008" max="11008" width="26.6640625" style="83" customWidth="1"/>
    <col min="11009" max="11009" width="9.109375" style="83" customWidth="1"/>
    <col min="11010" max="11010" width="32" style="83" customWidth="1"/>
    <col min="11011" max="11012" width="19.33203125" style="83" customWidth="1"/>
    <col min="11013" max="11013" width="100.44140625" style="83" customWidth="1"/>
    <col min="11014" max="11014" width="12" style="83" customWidth="1"/>
    <col min="11015" max="11262" width="20" style="83"/>
    <col min="11263" max="11263" width="2.33203125" style="83" customWidth="1"/>
    <col min="11264" max="11264" width="26.6640625" style="83" customWidth="1"/>
    <col min="11265" max="11265" width="9.109375" style="83" customWidth="1"/>
    <col min="11266" max="11266" width="32" style="83" customWidth="1"/>
    <col min="11267" max="11268" width="19.33203125" style="83" customWidth="1"/>
    <col min="11269" max="11269" width="100.44140625" style="83" customWidth="1"/>
    <col min="11270" max="11270" width="12" style="83" customWidth="1"/>
    <col min="11271" max="11518" width="20" style="83"/>
    <col min="11519" max="11519" width="2.33203125" style="83" customWidth="1"/>
    <col min="11520" max="11520" width="26.6640625" style="83" customWidth="1"/>
    <col min="11521" max="11521" width="9.109375" style="83" customWidth="1"/>
    <col min="11522" max="11522" width="32" style="83" customWidth="1"/>
    <col min="11523" max="11524" width="19.33203125" style="83" customWidth="1"/>
    <col min="11525" max="11525" width="100.44140625" style="83" customWidth="1"/>
    <col min="11526" max="11526" width="12" style="83" customWidth="1"/>
    <col min="11527" max="11774" width="20" style="83"/>
    <col min="11775" max="11775" width="2.33203125" style="83" customWidth="1"/>
    <col min="11776" max="11776" width="26.6640625" style="83" customWidth="1"/>
    <col min="11777" max="11777" width="9.109375" style="83" customWidth="1"/>
    <col min="11778" max="11778" width="32" style="83" customWidth="1"/>
    <col min="11779" max="11780" width="19.33203125" style="83" customWidth="1"/>
    <col min="11781" max="11781" width="100.44140625" style="83" customWidth="1"/>
    <col min="11782" max="11782" width="12" style="83" customWidth="1"/>
    <col min="11783" max="12030" width="20" style="83"/>
    <col min="12031" max="12031" width="2.33203125" style="83" customWidth="1"/>
    <col min="12032" max="12032" width="26.6640625" style="83" customWidth="1"/>
    <col min="12033" max="12033" width="9.109375" style="83" customWidth="1"/>
    <col min="12034" max="12034" width="32" style="83" customWidth="1"/>
    <col min="12035" max="12036" width="19.33203125" style="83" customWidth="1"/>
    <col min="12037" max="12037" width="100.44140625" style="83" customWidth="1"/>
    <col min="12038" max="12038" width="12" style="83" customWidth="1"/>
    <col min="12039" max="12286" width="20" style="83"/>
    <col min="12287" max="12287" width="2.33203125" style="83" customWidth="1"/>
    <col min="12288" max="12288" width="26.6640625" style="83" customWidth="1"/>
    <col min="12289" max="12289" width="9.109375" style="83" customWidth="1"/>
    <col min="12290" max="12290" width="32" style="83" customWidth="1"/>
    <col min="12291" max="12292" width="19.33203125" style="83" customWidth="1"/>
    <col min="12293" max="12293" width="100.44140625" style="83" customWidth="1"/>
    <col min="12294" max="12294" width="12" style="83" customWidth="1"/>
    <col min="12295" max="12542" width="20" style="83"/>
    <col min="12543" max="12543" width="2.33203125" style="83" customWidth="1"/>
    <col min="12544" max="12544" width="26.6640625" style="83" customWidth="1"/>
    <col min="12545" max="12545" width="9.109375" style="83" customWidth="1"/>
    <col min="12546" max="12546" width="32" style="83" customWidth="1"/>
    <col min="12547" max="12548" width="19.33203125" style="83" customWidth="1"/>
    <col min="12549" max="12549" width="100.44140625" style="83" customWidth="1"/>
    <col min="12550" max="12550" width="12" style="83" customWidth="1"/>
    <col min="12551" max="12798" width="20" style="83"/>
    <col min="12799" max="12799" width="2.33203125" style="83" customWidth="1"/>
    <col min="12800" max="12800" width="26.6640625" style="83" customWidth="1"/>
    <col min="12801" max="12801" width="9.109375" style="83" customWidth="1"/>
    <col min="12802" max="12802" width="32" style="83" customWidth="1"/>
    <col min="12803" max="12804" width="19.33203125" style="83" customWidth="1"/>
    <col min="12805" max="12805" width="100.44140625" style="83" customWidth="1"/>
    <col min="12806" max="12806" width="12" style="83" customWidth="1"/>
    <col min="12807" max="13054" width="20" style="83"/>
    <col min="13055" max="13055" width="2.33203125" style="83" customWidth="1"/>
    <col min="13056" max="13056" width="26.6640625" style="83" customWidth="1"/>
    <col min="13057" max="13057" width="9.109375" style="83" customWidth="1"/>
    <col min="13058" max="13058" width="32" style="83" customWidth="1"/>
    <col min="13059" max="13060" width="19.33203125" style="83" customWidth="1"/>
    <col min="13061" max="13061" width="100.44140625" style="83" customWidth="1"/>
    <col min="13062" max="13062" width="12" style="83" customWidth="1"/>
    <col min="13063" max="13310" width="20" style="83"/>
    <col min="13311" max="13311" width="2.33203125" style="83" customWidth="1"/>
    <col min="13312" max="13312" width="26.6640625" style="83" customWidth="1"/>
    <col min="13313" max="13313" width="9.109375" style="83" customWidth="1"/>
    <col min="13314" max="13314" width="32" style="83" customWidth="1"/>
    <col min="13315" max="13316" width="19.33203125" style="83" customWidth="1"/>
    <col min="13317" max="13317" width="100.44140625" style="83" customWidth="1"/>
    <col min="13318" max="13318" width="12" style="83" customWidth="1"/>
    <col min="13319" max="13566" width="20" style="83"/>
    <col min="13567" max="13567" width="2.33203125" style="83" customWidth="1"/>
    <col min="13568" max="13568" width="26.6640625" style="83" customWidth="1"/>
    <col min="13569" max="13569" width="9.109375" style="83" customWidth="1"/>
    <col min="13570" max="13570" width="32" style="83" customWidth="1"/>
    <col min="13571" max="13572" width="19.33203125" style="83" customWidth="1"/>
    <col min="13573" max="13573" width="100.44140625" style="83" customWidth="1"/>
    <col min="13574" max="13574" width="12" style="83" customWidth="1"/>
    <col min="13575" max="13822" width="20" style="83"/>
    <col min="13823" max="13823" width="2.33203125" style="83" customWidth="1"/>
    <col min="13824" max="13824" width="26.6640625" style="83" customWidth="1"/>
    <col min="13825" max="13825" width="9.109375" style="83" customWidth="1"/>
    <col min="13826" max="13826" width="32" style="83" customWidth="1"/>
    <col min="13827" max="13828" width="19.33203125" style="83" customWidth="1"/>
    <col min="13829" max="13829" width="100.44140625" style="83" customWidth="1"/>
    <col min="13830" max="13830" width="12" style="83" customWidth="1"/>
    <col min="13831" max="14078" width="20" style="83"/>
    <col min="14079" max="14079" width="2.33203125" style="83" customWidth="1"/>
    <col min="14080" max="14080" width="26.6640625" style="83" customWidth="1"/>
    <col min="14081" max="14081" width="9.109375" style="83" customWidth="1"/>
    <col min="14082" max="14082" width="32" style="83" customWidth="1"/>
    <col min="14083" max="14084" width="19.33203125" style="83" customWidth="1"/>
    <col min="14085" max="14085" width="100.44140625" style="83" customWidth="1"/>
    <col min="14086" max="14086" width="12" style="83" customWidth="1"/>
    <col min="14087" max="14334" width="20" style="83"/>
    <col min="14335" max="14335" width="2.33203125" style="83" customWidth="1"/>
    <col min="14336" max="14336" width="26.6640625" style="83" customWidth="1"/>
    <col min="14337" max="14337" width="9.109375" style="83" customWidth="1"/>
    <col min="14338" max="14338" width="32" style="83" customWidth="1"/>
    <col min="14339" max="14340" width="19.33203125" style="83" customWidth="1"/>
    <col min="14341" max="14341" width="100.44140625" style="83" customWidth="1"/>
    <col min="14342" max="14342" width="12" style="83" customWidth="1"/>
    <col min="14343" max="14590" width="20" style="83"/>
    <col min="14591" max="14591" width="2.33203125" style="83" customWidth="1"/>
    <col min="14592" max="14592" width="26.6640625" style="83" customWidth="1"/>
    <col min="14593" max="14593" width="9.109375" style="83" customWidth="1"/>
    <col min="14594" max="14594" width="32" style="83" customWidth="1"/>
    <col min="14595" max="14596" width="19.33203125" style="83" customWidth="1"/>
    <col min="14597" max="14597" width="100.44140625" style="83" customWidth="1"/>
    <col min="14598" max="14598" width="12" style="83" customWidth="1"/>
    <col min="14599" max="14846" width="20" style="83"/>
    <col min="14847" max="14847" width="2.33203125" style="83" customWidth="1"/>
    <col min="14848" max="14848" width="26.6640625" style="83" customWidth="1"/>
    <col min="14849" max="14849" width="9.109375" style="83" customWidth="1"/>
    <col min="14850" max="14850" width="32" style="83" customWidth="1"/>
    <col min="14851" max="14852" width="19.33203125" style="83" customWidth="1"/>
    <col min="14853" max="14853" width="100.44140625" style="83" customWidth="1"/>
    <col min="14854" max="14854" width="12" style="83" customWidth="1"/>
    <col min="14855" max="15102" width="20" style="83"/>
    <col min="15103" max="15103" width="2.33203125" style="83" customWidth="1"/>
    <col min="15104" max="15104" width="26.6640625" style="83" customWidth="1"/>
    <col min="15105" max="15105" width="9.109375" style="83" customWidth="1"/>
    <col min="15106" max="15106" width="32" style="83" customWidth="1"/>
    <col min="15107" max="15108" width="19.33203125" style="83" customWidth="1"/>
    <col min="15109" max="15109" width="100.44140625" style="83" customWidth="1"/>
    <col min="15110" max="15110" width="12" style="83" customWidth="1"/>
    <col min="15111" max="15358" width="20" style="83"/>
    <col min="15359" max="15359" width="2.33203125" style="83" customWidth="1"/>
    <col min="15360" max="15360" width="26.6640625" style="83" customWidth="1"/>
    <col min="15361" max="15361" width="9.109375" style="83" customWidth="1"/>
    <col min="15362" max="15362" width="32" style="83" customWidth="1"/>
    <col min="15363" max="15364" width="19.33203125" style="83" customWidth="1"/>
    <col min="15365" max="15365" width="100.44140625" style="83" customWidth="1"/>
    <col min="15366" max="15366" width="12" style="83" customWidth="1"/>
    <col min="15367" max="15614" width="20" style="83"/>
    <col min="15615" max="15615" width="2.33203125" style="83" customWidth="1"/>
    <col min="15616" max="15616" width="26.6640625" style="83" customWidth="1"/>
    <col min="15617" max="15617" width="9.109375" style="83" customWidth="1"/>
    <col min="15618" max="15618" width="32" style="83" customWidth="1"/>
    <col min="15619" max="15620" width="19.33203125" style="83" customWidth="1"/>
    <col min="15621" max="15621" width="100.44140625" style="83" customWidth="1"/>
    <col min="15622" max="15622" width="12" style="83" customWidth="1"/>
    <col min="15623" max="15870" width="20" style="83"/>
    <col min="15871" max="15871" width="2.33203125" style="83" customWidth="1"/>
    <col min="15872" max="15872" width="26.6640625" style="83" customWidth="1"/>
    <col min="15873" max="15873" width="9.109375" style="83" customWidth="1"/>
    <col min="15874" max="15874" width="32" style="83" customWidth="1"/>
    <col min="15875" max="15876" width="19.33203125" style="83" customWidth="1"/>
    <col min="15877" max="15877" width="100.44140625" style="83" customWidth="1"/>
    <col min="15878" max="15878" width="12" style="83" customWidth="1"/>
    <col min="15879" max="16126" width="20" style="83"/>
    <col min="16127" max="16127" width="2.33203125" style="83" customWidth="1"/>
    <col min="16128" max="16128" width="26.6640625" style="83" customWidth="1"/>
    <col min="16129" max="16129" width="9.109375" style="83" customWidth="1"/>
    <col min="16130" max="16130" width="32" style="83" customWidth="1"/>
    <col min="16131" max="16132" width="19.33203125" style="83" customWidth="1"/>
    <col min="16133" max="16133" width="100.44140625" style="83" customWidth="1"/>
    <col min="16134" max="16134" width="12" style="83" customWidth="1"/>
    <col min="16135" max="16384" width="20" style="83"/>
  </cols>
  <sheetData>
    <row r="1" spans="1:13" ht="18" x14ac:dyDescent="0.3">
      <c r="A1" s="209" t="s">
        <v>102</v>
      </c>
      <c r="B1" s="210"/>
      <c r="C1" s="211" t="s">
        <v>235</v>
      </c>
      <c r="D1" s="210"/>
      <c r="E1" s="210"/>
      <c r="F1" s="210"/>
      <c r="G1" s="232" t="s">
        <v>29</v>
      </c>
      <c r="H1" s="458" t="s">
        <v>30</v>
      </c>
      <c r="I1" s="459"/>
      <c r="J1" s="459"/>
      <c r="K1" s="460"/>
    </row>
    <row r="2" spans="1:13" ht="15.6" x14ac:dyDescent="0.3">
      <c r="A2" s="212" t="s">
        <v>103</v>
      </c>
      <c r="B2" s="91"/>
      <c r="C2" s="97" t="s">
        <v>136</v>
      </c>
      <c r="G2" s="233" t="s">
        <v>180</v>
      </c>
      <c r="H2" s="473" t="s">
        <v>196</v>
      </c>
      <c r="I2" s="474"/>
      <c r="J2" s="474"/>
      <c r="K2" s="475"/>
    </row>
    <row r="3" spans="1:13" ht="15.6" x14ac:dyDescent="0.3">
      <c r="A3" s="213" t="s">
        <v>104</v>
      </c>
      <c r="B3" s="91"/>
      <c r="C3" s="92" t="s">
        <v>238</v>
      </c>
      <c r="E3" s="87"/>
      <c r="G3" s="237" t="s">
        <v>181</v>
      </c>
      <c r="H3" s="473" t="s">
        <v>196</v>
      </c>
      <c r="I3" s="474"/>
      <c r="J3" s="474"/>
      <c r="K3" s="475"/>
    </row>
    <row r="4" spans="1:13" ht="15" thickBot="1" x14ac:dyDescent="0.35">
      <c r="A4" s="214"/>
      <c r="C4" s="85"/>
      <c r="D4" s="86"/>
      <c r="E4" s="87"/>
      <c r="G4" s="234"/>
      <c r="H4" s="476"/>
      <c r="I4" s="476"/>
      <c r="J4" s="476"/>
      <c r="K4" s="477"/>
    </row>
    <row r="5" spans="1:13" ht="14.4" thickBot="1" x14ac:dyDescent="0.35">
      <c r="A5" s="261" t="s">
        <v>28</v>
      </c>
      <c r="B5" s="262" t="s">
        <v>32</v>
      </c>
      <c r="C5" s="263" t="s">
        <v>137</v>
      </c>
      <c r="D5" s="263" t="s">
        <v>155</v>
      </c>
      <c r="E5" s="262" t="s">
        <v>38</v>
      </c>
      <c r="F5" s="264"/>
      <c r="G5" s="468" t="s">
        <v>90</v>
      </c>
      <c r="H5" s="469"/>
      <c r="I5" s="469"/>
      <c r="J5" s="469"/>
      <c r="K5" s="470"/>
    </row>
    <row r="6" spans="1:13" ht="15" customHeight="1" x14ac:dyDescent="0.3">
      <c r="A6" s="238">
        <v>1</v>
      </c>
      <c r="B6" s="265" t="s">
        <v>184</v>
      </c>
      <c r="C6" s="265" t="s">
        <v>1</v>
      </c>
      <c r="D6" s="265" t="s">
        <v>1</v>
      </c>
      <c r="E6" s="266" t="s">
        <v>1</v>
      </c>
      <c r="F6" s="267"/>
      <c r="G6" s="350" t="s">
        <v>92</v>
      </c>
      <c r="H6" s="486" t="str">
        <f>C1</f>
        <v>Fungicides for powdery mildew in Mungbean</v>
      </c>
      <c r="I6" s="486"/>
      <c r="J6" s="486"/>
      <c r="K6" s="487"/>
    </row>
    <row r="7" spans="1:13" ht="15" customHeight="1" x14ac:dyDescent="0.3">
      <c r="A7" s="241">
        <f>A6+1</f>
        <v>2</v>
      </c>
      <c r="B7" s="134" t="s">
        <v>213</v>
      </c>
      <c r="C7" s="134">
        <v>500</v>
      </c>
      <c r="D7" s="134" t="s">
        <v>1</v>
      </c>
      <c r="E7" s="134" t="s">
        <v>141</v>
      </c>
      <c r="F7" s="268"/>
      <c r="G7" s="492" t="s">
        <v>93</v>
      </c>
      <c r="H7" s="478" t="s">
        <v>224</v>
      </c>
      <c r="I7" s="478"/>
      <c r="J7" s="478"/>
      <c r="K7" s="479"/>
    </row>
    <row r="8" spans="1:13" ht="15" customHeight="1" x14ac:dyDescent="0.3">
      <c r="A8" s="241">
        <v>3</v>
      </c>
      <c r="B8" s="134" t="s">
        <v>185</v>
      </c>
      <c r="C8" s="134">
        <v>250</v>
      </c>
      <c r="D8" s="134" t="s">
        <v>1</v>
      </c>
      <c r="E8" s="134" t="s">
        <v>186</v>
      </c>
      <c r="F8" s="268"/>
      <c r="G8" s="493"/>
      <c r="H8" s="480"/>
      <c r="I8" s="480"/>
      <c r="J8" s="480"/>
      <c r="K8" s="481"/>
    </row>
    <row r="9" spans="1:13" ht="15" customHeight="1" x14ac:dyDescent="0.3">
      <c r="A9" s="241">
        <v>4</v>
      </c>
      <c r="B9" s="134" t="s">
        <v>187</v>
      </c>
      <c r="C9" s="134">
        <v>200</v>
      </c>
      <c r="D9" s="134" t="s">
        <v>1</v>
      </c>
      <c r="E9" s="134" t="s">
        <v>186</v>
      </c>
      <c r="F9" s="268"/>
      <c r="G9" s="493"/>
      <c r="H9" s="349" t="s">
        <v>182</v>
      </c>
      <c r="I9" s="255"/>
      <c r="J9" s="255"/>
      <c r="K9" s="256"/>
    </row>
    <row r="10" spans="1:13" ht="15" customHeight="1" x14ac:dyDescent="0.3">
      <c r="A10" s="241">
        <v>5</v>
      </c>
      <c r="B10" s="134" t="s">
        <v>187</v>
      </c>
      <c r="C10" s="134">
        <v>200</v>
      </c>
      <c r="D10" s="134" t="s">
        <v>188</v>
      </c>
      <c r="E10" s="134" t="s">
        <v>186</v>
      </c>
      <c r="F10" s="268"/>
      <c r="G10" s="494"/>
      <c r="H10" s="349" t="s">
        <v>183</v>
      </c>
      <c r="I10" s="257"/>
      <c r="J10" s="257"/>
      <c r="K10" s="258"/>
    </row>
    <row r="11" spans="1:13" ht="15" customHeight="1" x14ac:dyDescent="0.3">
      <c r="A11" s="241">
        <v>6</v>
      </c>
      <c r="B11" s="134" t="s">
        <v>236</v>
      </c>
      <c r="C11" s="134">
        <v>500</v>
      </c>
      <c r="D11" s="134" t="s">
        <v>1</v>
      </c>
      <c r="E11" s="134" t="s">
        <v>186</v>
      </c>
      <c r="F11" s="268"/>
      <c r="G11" s="351" t="s">
        <v>94</v>
      </c>
      <c r="H11" s="471" t="s">
        <v>158</v>
      </c>
      <c r="I11" s="471"/>
      <c r="J11" s="471"/>
      <c r="K11" s="472"/>
      <c r="M11" s="84"/>
    </row>
    <row r="12" spans="1:13" ht="15" customHeight="1" x14ac:dyDescent="0.3">
      <c r="A12" s="241">
        <v>7</v>
      </c>
      <c r="B12" s="134" t="s">
        <v>214</v>
      </c>
      <c r="C12" s="134" t="s">
        <v>215</v>
      </c>
      <c r="D12" s="134" t="s">
        <v>1</v>
      </c>
      <c r="E12" s="134" t="s">
        <v>197</v>
      </c>
      <c r="F12" s="268"/>
      <c r="G12" s="351" t="s">
        <v>18</v>
      </c>
      <c r="H12" s="471">
        <v>11</v>
      </c>
      <c r="I12" s="471"/>
      <c r="J12" s="471"/>
      <c r="K12" s="472"/>
      <c r="M12" s="84"/>
    </row>
    <row r="13" spans="1:13" ht="15" customHeight="1" x14ac:dyDescent="0.3">
      <c r="A13" s="241">
        <v>8</v>
      </c>
      <c r="B13" s="134" t="s">
        <v>189</v>
      </c>
      <c r="C13" s="134" t="s">
        <v>190</v>
      </c>
      <c r="D13" s="134" t="s">
        <v>1</v>
      </c>
      <c r="E13" s="134" t="s">
        <v>186</v>
      </c>
      <c r="F13" s="268"/>
      <c r="G13" s="351" t="s">
        <v>101</v>
      </c>
      <c r="H13" s="471">
        <v>4</v>
      </c>
      <c r="I13" s="471"/>
      <c r="J13" s="471"/>
      <c r="K13" s="472"/>
    </row>
    <row r="14" spans="1:13" ht="15" customHeight="1" x14ac:dyDescent="0.3">
      <c r="A14" s="241">
        <v>9</v>
      </c>
      <c r="B14" s="134" t="s">
        <v>191</v>
      </c>
      <c r="C14" s="134" t="s">
        <v>192</v>
      </c>
      <c r="D14" s="134" t="s">
        <v>188</v>
      </c>
      <c r="E14" s="134" t="s">
        <v>186</v>
      </c>
      <c r="F14" s="268"/>
      <c r="G14" s="352" t="s">
        <v>95</v>
      </c>
      <c r="H14" s="471" t="s">
        <v>160</v>
      </c>
      <c r="I14" s="471"/>
      <c r="J14" s="471"/>
      <c r="K14" s="472"/>
    </row>
    <row r="15" spans="1:13" ht="15" customHeight="1" x14ac:dyDescent="0.3">
      <c r="A15" s="238">
        <v>10</v>
      </c>
      <c r="B15" s="134" t="s">
        <v>237</v>
      </c>
      <c r="C15" s="134" t="s">
        <v>215</v>
      </c>
      <c r="D15" s="134" t="s">
        <v>1</v>
      </c>
      <c r="E15" s="134" t="s">
        <v>186</v>
      </c>
      <c r="F15" s="268"/>
      <c r="G15" s="352" t="s">
        <v>98</v>
      </c>
      <c r="H15" s="471" t="s">
        <v>179</v>
      </c>
      <c r="I15" s="471"/>
      <c r="J15" s="471"/>
      <c r="K15" s="472"/>
    </row>
    <row r="16" spans="1:13" ht="29.25" customHeight="1" x14ac:dyDescent="0.3">
      <c r="A16" s="259">
        <v>11</v>
      </c>
      <c r="B16" s="134" t="s">
        <v>193</v>
      </c>
      <c r="C16" s="134" t="s">
        <v>194</v>
      </c>
      <c r="D16" s="134" t="s">
        <v>1</v>
      </c>
      <c r="E16" s="134" t="s">
        <v>198</v>
      </c>
      <c r="F16" s="268"/>
      <c r="G16" s="461" t="s">
        <v>96</v>
      </c>
      <c r="H16" s="488" t="s">
        <v>195</v>
      </c>
      <c r="I16" s="488"/>
      <c r="J16" s="488"/>
      <c r="K16" s="489"/>
    </row>
    <row r="17" spans="1:11" ht="15" customHeight="1" x14ac:dyDescent="0.3">
      <c r="A17" s="260"/>
      <c r="B17" s="242"/>
      <c r="C17" s="242"/>
      <c r="D17" s="242"/>
      <c r="E17" s="242"/>
      <c r="F17" s="215"/>
      <c r="G17" s="462"/>
      <c r="H17" s="463"/>
      <c r="I17" s="463"/>
      <c r="J17" s="463"/>
      <c r="K17" s="464"/>
    </row>
    <row r="18" spans="1:11" x14ac:dyDescent="0.3">
      <c r="A18" s="238"/>
      <c r="B18" s="134"/>
      <c r="C18" s="134"/>
      <c r="D18" s="134"/>
      <c r="E18" s="134"/>
      <c r="F18" s="215"/>
      <c r="G18" s="353" t="s">
        <v>97</v>
      </c>
      <c r="H18" s="83" t="s">
        <v>233</v>
      </c>
      <c r="K18" s="88"/>
    </row>
    <row r="19" spans="1:11" x14ac:dyDescent="0.3">
      <c r="A19" s="239"/>
      <c r="B19" s="134"/>
      <c r="C19" s="134"/>
      <c r="D19" s="134"/>
      <c r="E19" s="134"/>
      <c r="F19" s="215"/>
      <c r="G19" s="354"/>
      <c r="H19" s="465"/>
      <c r="I19" s="466"/>
      <c r="J19" s="465"/>
      <c r="K19" s="467"/>
    </row>
    <row r="20" spans="1:11" ht="13.5" customHeight="1" x14ac:dyDescent="0.3">
      <c r="A20" s="240"/>
      <c r="B20" s="242"/>
      <c r="C20" s="242"/>
      <c r="D20" s="242"/>
      <c r="E20" s="94"/>
      <c r="F20" s="181"/>
      <c r="G20" s="355" t="s">
        <v>99</v>
      </c>
      <c r="H20" s="83" t="s">
        <v>243</v>
      </c>
      <c r="I20" s="135"/>
      <c r="J20" s="135"/>
      <c r="K20" s="136"/>
    </row>
    <row r="21" spans="1:11" ht="15" customHeight="1" thickBot="1" x14ac:dyDescent="0.35">
      <c r="A21" s="243"/>
      <c r="B21" s="244"/>
      <c r="C21" s="244"/>
      <c r="D21" s="244"/>
      <c r="E21" s="245"/>
      <c r="F21" s="246"/>
      <c r="G21" s="356"/>
      <c r="H21" s="83" t="s">
        <v>241</v>
      </c>
      <c r="K21" s="88"/>
    </row>
    <row r="22" spans="1:11" ht="18.75" customHeight="1" x14ac:dyDescent="0.3">
      <c r="B22" s="281" t="s">
        <v>91</v>
      </c>
      <c r="C22" s="282"/>
      <c r="D22" s="282"/>
      <c r="E22" s="283"/>
      <c r="F22" s="216" t="s">
        <v>24</v>
      </c>
      <c r="G22" s="356"/>
      <c r="H22" s="83" t="s">
        <v>242</v>
      </c>
      <c r="K22" s="88"/>
    </row>
    <row r="23" spans="1:11" ht="29.25" customHeight="1" x14ac:dyDescent="0.3">
      <c r="A23" s="193">
        <v>1</v>
      </c>
      <c r="B23" s="495" t="s">
        <v>225</v>
      </c>
      <c r="C23" s="496"/>
      <c r="D23" s="496"/>
      <c r="E23" s="497"/>
      <c r="F23" s="217"/>
      <c r="G23" s="490" t="s">
        <v>138</v>
      </c>
      <c r="H23" s="488" t="s">
        <v>232</v>
      </c>
      <c r="I23" s="488"/>
      <c r="J23" s="488"/>
      <c r="K23" s="489"/>
    </row>
    <row r="24" spans="1:11" ht="15" customHeight="1" x14ac:dyDescent="0.3">
      <c r="A24" s="193">
        <v>2</v>
      </c>
      <c r="B24" s="485" t="s">
        <v>226</v>
      </c>
      <c r="C24" s="485"/>
      <c r="D24" s="485"/>
      <c r="E24" s="485"/>
      <c r="F24" s="217"/>
      <c r="G24" s="491"/>
      <c r="H24" s="83" t="s">
        <v>199</v>
      </c>
      <c r="K24" s="88"/>
    </row>
    <row r="25" spans="1:11" ht="30" customHeight="1" x14ac:dyDescent="0.3">
      <c r="A25" s="193">
        <v>3</v>
      </c>
      <c r="B25" s="485" t="s">
        <v>227</v>
      </c>
      <c r="C25" s="485"/>
      <c r="D25" s="485"/>
      <c r="E25" s="485"/>
      <c r="F25" s="217"/>
      <c r="G25" s="356"/>
      <c r="H25" s="463" t="s">
        <v>205</v>
      </c>
      <c r="I25" s="463"/>
      <c r="J25" s="463"/>
      <c r="K25" s="464"/>
    </row>
    <row r="26" spans="1:11" ht="15" customHeight="1" x14ac:dyDescent="0.3">
      <c r="A26" s="193">
        <v>4</v>
      </c>
      <c r="B26" s="485" t="s">
        <v>159</v>
      </c>
      <c r="C26" s="485"/>
      <c r="D26" s="485"/>
      <c r="E26" s="485"/>
      <c r="F26" s="217"/>
      <c r="G26" s="357" t="s">
        <v>100</v>
      </c>
      <c r="H26" s="194"/>
      <c r="I26" s="135"/>
      <c r="J26" s="135"/>
      <c r="K26" s="136"/>
    </row>
    <row r="27" spans="1:11" ht="15" thickBot="1" x14ac:dyDescent="0.35">
      <c r="A27" s="279"/>
      <c r="B27" s="482"/>
      <c r="C27" s="483"/>
      <c r="D27" s="483"/>
      <c r="E27" s="484"/>
      <c r="F27" s="218"/>
      <c r="G27" s="358"/>
      <c r="H27" s="95"/>
      <c r="I27" s="95"/>
      <c r="J27" s="95"/>
      <c r="K27" s="96"/>
    </row>
  </sheetData>
  <customSheetViews>
    <customSheetView guid="{4ED3B459-8CCF-427D-BCB7-B6C2356342A5}" showPageBreaks="1" showGridLines="0" fitToPage="1" printArea="1">
      <pageMargins left="0" right="0" top="0" bottom="0" header="0.51181102362204722" footer="0.51181102362204722"/>
      <printOptions horizontalCentered="1" verticalCentered="1"/>
      <pageSetup paperSize="9" scale="77" orientation="landscape" horizontalDpi="4294967293" verticalDpi="150" r:id="rId1"/>
      <headerFooter alignWithMargins="0">
        <oddHeader>&amp;C&amp;"Arial,Bold"&amp;12&amp;A</oddHeader>
        <oddFooter>&amp;R&amp;"Arial,Italic"&amp;F</oddFooter>
      </headerFooter>
    </customSheetView>
    <customSheetView guid="{60D7A983-4DB2-462C-9266-4B3A555AD22F}" scale="80" showPageBreaks="1" showGridLines="0" fitToPage="1" printArea="1" topLeftCell="A10">
      <selection activeCell="D2" sqref="D2"/>
      <pageMargins left="0" right="0" top="0" bottom="0" header="0.51181102362204722" footer="0.51181102362204722"/>
      <printOptions horizontalCentered="1" verticalCentered="1"/>
      <pageSetup paperSize="9" scale="77" orientation="landscape" horizontalDpi="150" verticalDpi="150" r:id="rId2"/>
      <headerFooter alignWithMargins="0"/>
    </customSheetView>
  </customSheetViews>
  <mergeCells count="25">
    <mergeCell ref="B27:E27"/>
    <mergeCell ref="B26:E26"/>
    <mergeCell ref="B24:E24"/>
    <mergeCell ref="H6:K6"/>
    <mergeCell ref="H13:K13"/>
    <mergeCell ref="B25:E25"/>
    <mergeCell ref="H16:K16"/>
    <mergeCell ref="H23:K23"/>
    <mergeCell ref="G23:G24"/>
    <mergeCell ref="G7:G10"/>
    <mergeCell ref="H12:K12"/>
    <mergeCell ref="B23:E23"/>
    <mergeCell ref="H25:K25"/>
    <mergeCell ref="H1:K1"/>
    <mergeCell ref="G16:G17"/>
    <mergeCell ref="H17:K17"/>
    <mergeCell ref="H19:K19"/>
    <mergeCell ref="G5:K5"/>
    <mergeCell ref="H15:K15"/>
    <mergeCell ref="H2:K2"/>
    <mergeCell ref="H3:K3"/>
    <mergeCell ref="H4:K4"/>
    <mergeCell ref="H14:K14"/>
    <mergeCell ref="H11:K11"/>
    <mergeCell ref="H7:K8"/>
  </mergeCells>
  <printOptions horizontalCentered="1" verticalCentered="1" gridLinesSet="0"/>
  <pageMargins left="0" right="0" top="0" bottom="0" header="0.51181102362204722" footer="0.51181102362204722"/>
  <pageSetup paperSize="9" scale="83" orientation="landscape" horizontalDpi="4294967293" verticalDpi="150" r:id="rId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76"/>
  <sheetViews>
    <sheetView topLeftCell="A28" zoomScale="85" zoomScaleNormal="85" workbookViewId="0">
      <selection activeCell="J55" sqref="J55"/>
    </sheetView>
  </sheetViews>
  <sheetFormatPr defaultColWidth="9.109375" defaultRowHeight="13.8" x14ac:dyDescent="0.25"/>
  <cols>
    <col min="1" max="1" width="13.33203125" style="58" customWidth="1"/>
    <col min="2" max="2" width="27.88671875" style="58" customWidth="1"/>
    <col min="3" max="4" width="16.88671875" style="58" customWidth="1"/>
    <col min="5" max="5" width="19" style="58" customWidth="1"/>
    <col min="6" max="6" width="12.6640625" style="58" customWidth="1"/>
    <col min="7" max="7" width="10.5546875" style="58" customWidth="1"/>
    <col min="8" max="8" width="11.88671875" style="58" customWidth="1"/>
    <col min="9" max="17" width="10.5546875" style="58" customWidth="1"/>
    <col min="18" max="18" width="13.44140625" style="58" customWidth="1"/>
    <col min="19" max="19" width="10.5546875" style="58" customWidth="1"/>
    <col min="20" max="20" width="16.88671875" style="58" customWidth="1"/>
    <col min="21" max="16384" width="9.109375" style="58"/>
  </cols>
  <sheetData>
    <row r="1" spans="1:18" x14ac:dyDescent="0.25">
      <c r="A1" s="153" t="s">
        <v>3</v>
      </c>
      <c r="B1" s="57"/>
      <c r="C1" s="153" t="str">
        <f>'Trial Plans'!C1</f>
        <v>Fungicides for powdery mildew in Mungbean</v>
      </c>
      <c r="D1" s="153"/>
      <c r="E1" s="152"/>
      <c r="F1" s="152"/>
    </row>
    <row r="2" spans="1:18" ht="15" customHeight="1" x14ac:dyDescent="0.25">
      <c r="A2" s="153" t="s">
        <v>231</v>
      </c>
      <c r="B2" s="60"/>
      <c r="C2" s="349" t="s">
        <v>224</v>
      </c>
      <c r="D2" s="153"/>
      <c r="E2" s="152"/>
      <c r="F2" s="152"/>
      <c r="J2" s="348"/>
      <c r="K2" s="348"/>
      <c r="L2" s="348"/>
      <c r="M2" s="348"/>
      <c r="N2" s="348"/>
      <c r="O2" s="348"/>
      <c r="P2" s="348"/>
      <c r="Q2" s="348"/>
    </row>
    <row r="3" spans="1:18" x14ac:dyDescent="0.25">
      <c r="A3" s="153"/>
      <c r="B3" s="60"/>
      <c r="C3" s="269" t="s">
        <v>182</v>
      </c>
      <c r="D3" s="153"/>
      <c r="E3" s="152"/>
      <c r="F3" s="152"/>
      <c r="I3" s="347"/>
      <c r="J3" s="348"/>
      <c r="K3" s="348"/>
      <c r="L3" s="348"/>
      <c r="M3" s="348"/>
      <c r="N3" s="348"/>
      <c r="O3" s="348"/>
      <c r="P3" s="348"/>
      <c r="Q3" s="348"/>
    </row>
    <row r="4" spans="1:18" x14ac:dyDescent="0.25">
      <c r="A4" s="153"/>
      <c r="B4" s="60"/>
      <c r="C4" s="269" t="s">
        <v>183</v>
      </c>
      <c r="D4" s="153"/>
      <c r="E4" s="152"/>
      <c r="F4" s="152"/>
      <c r="J4" s="60"/>
      <c r="K4" s="60"/>
      <c r="L4" s="60"/>
      <c r="M4" s="60"/>
      <c r="N4" s="60"/>
      <c r="O4" s="60"/>
      <c r="P4" s="60"/>
      <c r="Q4" s="60"/>
    </row>
    <row r="5" spans="1:18" ht="15" customHeight="1" x14ac:dyDescent="0.25">
      <c r="A5" s="179" t="s">
        <v>149</v>
      </c>
      <c r="B5" s="60"/>
      <c r="C5" s="152" t="str">
        <f>'Trial Plans'!C2</f>
        <v>BB1305</v>
      </c>
      <c r="D5" s="152"/>
      <c r="E5" s="61"/>
      <c r="F5" s="61"/>
      <c r="R5" s="60"/>
    </row>
    <row r="6" spans="1:18" ht="15" customHeight="1" x14ac:dyDescent="0.25">
      <c r="A6" s="179" t="s">
        <v>154</v>
      </c>
      <c r="B6" s="60"/>
      <c r="C6" s="152" t="str">
        <f>'Trial Plans'!C3</f>
        <v>Millmerran</v>
      </c>
      <c r="D6" s="152"/>
      <c r="E6" s="61"/>
      <c r="F6" s="61"/>
      <c r="R6" s="60"/>
    </row>
    <row r="7" spans="1:18" ht="15" customHeight="1" x14ac:dyDescent="0.25">
      <c r="A7" s="179" t="s">
        <v>150</v>
      </c>
      <c r="B7" s="60"/>
      <c r="C7" s="152" t="str">
        <f>'Trial Plans'!C4</f>
        <v>SANDERS</v>
      </c>
      <c r="D7" s="152"/>
      <c r="E7" s="61"/>
      <c r="F7" s="61"/>
      <c r="R7" s="60"/>
    </row>
    <row r="8" spans="1:18" ht="15.75" customHeight="1" x14ac:dyDescent="0.25">
      <c r="A8" s="144"/>
      <c r="B8" s="10"/>
      <c r="C8" s="89"/>
      <c r="D8" s="89"/>
      <c r="E8" s="145"/>
      <c r="F8" s="89"/>
      <c r="R8" s="60"/>
    </row>
    <row r="9" spans="1:18" x14ac:dyDescent="0.25">
      <c r="A9" s="59" t="s">
        <v>41</v>
      </c>
      <c r="B9" s="60"/>
      <c r="C9" s="177" t="s">
        <v>178</v>
      </c>
      <c r="D9" s="177"/>
      <c r="E9" s="151"/>
      <c r="F9" s="151"/>
      <c r="R9" s="60"/>
    </row>
    <row r="10" spans="1:18" x14ac:dyDescent="0.25">
      <c r="A10" s="59" t="s">
        <v>86</v>
      </c>
      <c r="B10" s="60"/>
      <c r="C10" s="61">
        <f>'Trial Plans'!C11</f>
        <v>11</v>
      </c>
      <c r="D10" s="61"/>
      <c r="E10" s="151"/>
      <c r="F10" s="151"/>
      <c r="R10" s="60"/>
    </row>
    <row r="11" spans="1:18" x14ac:dyDescent="0.25">
      <c r="A11" s="59" t="s">
        <v>87</v>
      </c>
      <c r="B11" s="60"/>
      <c r="C11" s="61">
        <f>'Trial Plans'!C12</f>
        <v>4</v>
      </c>
      <c r="D11" s="61"/>
      <c r="E11" s="151"/>
      <c r="F11" s="151"/>
    </row>
    <row r="12" spans="1:18" x14ac:dyDescent="0.25">
      <c r="A12" s="63" t="s">
        <v>42</v>
      </c>
      <c r="B12" s="64"/>
      <c r="C12" s="61" t="str">
        <f>'Trial Plans'!C13</f>
        <v>12 x 4 metres</v>
      </c>
      <c r="D12" s="61"/>
      <c r="E12" s="151"/>
      <c r="F12" s="151"/>
    </row>
    <row r="13" spans="1:18" x14ac:dyDescent="0.25">
      <c r="A13" s="146"/>
      <c r="B13" s="147"/>
      <c r="C13" s="89"/>
      <c r="D13" s="89"/>
      <c r="E13" s="89"/>
      <c r="F13" s="89"/>
    </row>
    <row r="14" spans="1:18" x14ac:dyDescent="0.25">
      <c r="A14" s="179" t="s">
        <v>167</v>
      </c>
      <c r="B14" s="147"/>
      <c r="C14" s="61" t="str">
        <f>+'Trial Plans'!C16</f>
        <v>Barley</v>
      </c>
      <c r="D14" s="61"/>
      <c r="E14" s="89"/>
      <c r="F14" s="89"/>
    </row>
    <row r="15" spans="1:18" x14ac:dyDescent="0.25">
      <c r="A15" s="24" t="s">
        <v>168</v>
      </c>
      <c r="B15" s="147"/>
      <c r="C15" s="61" t="str">
        <f>+'Trial Plans'!C17</f>
        <v>-</v>
      </c>
      <c r="D15" s="61"/>
      <c r="E15" s="89"/>
      <c r="F15" s="89"/>
    </row>
    <row r="16" spans="1:18" x14ac:dyDescent="0.25">
      <c r="A16" s="24" t="s">
        <v>169</v>
      </c>
      <c r="B16" s="147"/>
      <c r="C16" s="61" t="str">
        <f>+'Trial Plans'!C18</f>
        <v>Mungbeans</v>
      </c>
      <c r="D16" s="61"/>
      <c r="E16" s="89"/>
      <c r="F16" s="89"/>
    </row>
    <row r="17" spans="1:6" x14ac:dyDescent="0.25">
      <c r="A17" s="24" t="s">
        <v>170</v>
      </c>
      <c r="B17" s="147"/>
      <c r="C17" s="61" t="str">
        <f>+'Trial Plans'!C19</f>
        <v>Crystal</v>
      </c>
      <c r="D17" s="61"/>
      <c r="E17" s="89"/>
      <c r="F17" s="89"/>
    </row>
    <row r="18" spans="1:6" x14ac:dyDescent="0.25">
      <c r="A18" s="24" t="s">
        <v>171</v>
      </c>
      <c r="B18" s="147"/>
      <c r="C18" s="61" t="str">
        <f>+'Trial Plans'!C20</f>
        <v>-</v>
      </c>
      <c r="D18" s="61"/>
      <c r="E18" s="89"/>
      <c r="F18" s="89"/>
    </row>
    <row r="19" spans="1:6" x14ac:dyDescent="0.25">
      <c r="A19" s="24" t="s">
        <v>172</v>
      </c>
      <c r="B19" s="147"/>
      <c r="C19" s="61" t="str">
        <f>+'Trial Plans'!C21</f>
        <v>33.3cm</v>
      </c>
      <c r="D19" s="61"/>
      <c r="E19" s="89"/>
      <c r="F19" s="89"/>
    </row>
    <row r="20" spans="1:6" x14ac:dyDescent="0.25">
      <c r="A20" s="24" t="s">
        <v>173</v>
      </c>
      <c r="B20" s="147"/>
      <c r="C20" s="61" t="str">
        <f>+'Trial Plans'!C22</f>
        <v>40mm</v>
      </c>
      <c r="D20" s="61"/>
      <c r="E20" s="89"/>
      <c r="F20" s="89"/>
    </row>
    <row r="21" spans="1:6" x14ac:dyDescent="0.25">
      <c r="A21" s="179" t="s">
        <v>174</v>
      </c>
      <c r="B21" s="147"/>
      <c r="C21" s="61" t="str">
        <f>+'Trial Plans'!C23</f>
        <v>Sandy Loam</v>
      </c>
      <c r="D21" s="61"/>
      <c r="E21" s="89"/>
      <c r="F21" s="89"/>
    </row>
    <row r="22" spans="1:6" x14ac:dyDescent="0.25">
      <c r="A22" s="146"/>
      <c r="B22" s="147"/>
      <c r="C22" s="151"/>
      <c r="D22" s="151"/>
      <c r="E22" s="151"/>
      <c r="F22" s="151"/>
    </row>
    <row r="23" spans="1:6" x14ac:dyDescent="0.25">
      <c r="A23" s="59" t="s">
        <v>85</v>
      </c>
      <c r="B23" s="61"/>
      <c r="C23" s="176" t="s">
        <v>141</v>
      </c>
      <c r="D23" s="176" t="s">
        <v>143</v>
      </c>
      <c r="E23" s="176" t="s">
        <v>204</v>
      </c>
      <c r="F23" s="200"/>
    </row>
    <row r="24" spans="1:6" x14ac:dyDescent="0.25">
      <c r="A24" s="59" t="s">
        <v>46</v>
      </c>
      <c r="B24" s="61"/>
      <c r="C24" s="370">
        <v>41346</v>
      </c>
      <c r="D24" s="370">
        <v>41354</v>
      </c>
      <c r="E24" s="405">
        <v>41361</v>
      </c>
      <c r="F24" s="248"/>
    </row>
    <row r="25" spans="1:6" x14ac:dyDescent="0.25">
      <c r="A25" s="59" t="s">
        <v>44</v>
      </c>
      <c r="B25" s="61"/>
      <c r="C25" s="540" t="s">
        <v>45</v>
      </c>
      <c r="D25" s="541"/>
      <c r="E25" s="542"/>
      <c r="F25" s="151"/>
    </row>
    <row r="26" spans="1:6" x14ac:dyDescent="0.25">
      <c r="A26" s="59" t="s">
        <v>43</v>
      </c>
      <c r="B26" s="61"/>
      <c r="C26" s="371" t="s">
        <v>282</v>
      </c>
      <c r="D26" s="371" t="s">
        <v>282</v>
      </c>
      <c r="E26" s="371" t="s">
        <v>282</v>
      </c>
      <c r="F26" s="249"/>
    </row>
    <row r="27" spans="1:6" x14ac:dyDescent="0.25">
      <c r="A27" s="59" t="s">
        <v>84</v>
      </c>
      <c r="B27" s="61"/>
      <c r="C27" s="372">
        <v>300</v>
      </c>
      <c r="D27" s="372">
        <v>300</v>
      </c>
      <c r="E27" s="372">
        <v>300</v>
      </c>
      <c r="F27" s="151"/>
    </row>
    <row r="28" spans="1:6" x14ac:dyDescent="0.25">
      <c r="A28" s="59" t="s">
        <v>72</v>
      </c>
      <c r="B28" s="65"/>
      <c r="C28" s="149">
        <v>10.3</v>
      </c>
      <c r="D28" s="149">
        <v>10.3</v>
      </c>
      <c r="E28" s="149">
        <v>10.3</v>
      </c>
      <c r="F28" s="250"/>
    </row>
    <row r="29" spans="1:6" x14ac:dyDescent="0.25">
      <c r="A29" s="63" t="s">
        <v>73</v>
      </c>
      <c r="B29" s="61"/>
      <c r="C29" s="150">
        <v>70</v>
      </c>
      <c r="D29" s="150">
        <v>70</v>
      </c>
      <c r="E29" s="150">
        <v>70</v>
      </c>
      <c r="F29" s="251"/>
    </row>
    <row r="30" spans="1:6" x14ac:dyDescent="0.25">
      <c r="A30" s="148"/>
      <c r="B30" s="10"/>
      <c r="C30" s="10"/>
      <c r="D30" s="10"/>
      <c r="E30" s="10"/>
      <c r="F30" s="10"/>
    </row>
    <row r="31" spans="1:6" x14ac:dyDescent="0.25">
      <c r="A31" s="59" t="s">
        <v>88</v>
      </c>
      <c r="B31" s="60"/>
      <c r="C31" s="543" t="str">
        <f>'NGA Protocol'!H23</f>
        <v>Commercial paddock of var. "Crystal" mungbean. Ideally a paddock with certified planting seed</v>
      </c>
      <c r="D31" s="543"/>
      <c r="E31" s="543"/>
      <c r="F31" s="151"/>
    </row>
    <row r="33" spans="1:19" ht="14.4" thickBot="1" x14ac:dyDescent="0.3">
      <c r="A33" s="525"/>
      <c r="B33" s="525"/>
    </row>
    <row r="34" spans="1:19" ht="42.75" customHeight="1" thickBot="1" x14ac:dyDescent="0.35">
      <c r="A34" s="68"/>
      <c r="B34" s="69"/>
      <c r="C34" s="69"/>
      <c r="D34" s="69"/>
      <c r="E34" s="70"/>
      <c r="F34" s="534" t="s">
        <v>175</v>
      </c>
      <c r="G34" s="535"/>
      <c r="H34" s="535"/>
      <c r="I34" s="535"/>
      <c r="J34" s="535"/>
      <c r="K34" s="535"/>
      <c r="L34" s="535"/>
      <c r="M34" s="535"/>
      <c r="N34" s="535"/>
      <c r="O34" s="535"/>
      <c r="P34" s="535"/>
      <c r="Q34" s="535"/>
      <c r="R34" s="535"/>
      <c r="S34" s="536"/>
    </row>
    <row r="35" spans="1:19" ht="31.2" customHeight="1" thickBot="1" x14ac:dyDescent="0.3">
      <c r="A35" s="528" t="s">
        <v>27</v>
      </c>
      <c r="B35" s="530" t="s">
        <v>37</v>
      </c>
      <c r="C35" s="530" t="s">
        <v>157</v>
      </c>
      <c r="D35" s="530" t="s">
        <v>0</v>
      </c>
      <c r="E35" s="532" t="s">
        <v>177</v>
      </c>
      <c r="F35" s="537" t="s">
        <v>358</v>
      </c>
      <c r="G35" s="539"/>
      <c r="H35" s="539"/>
      <c r="I35" s="539"/>
      <c r="J35" s="539"/>
      <c r="K35" s="538"/>
      <c r="L35" s="537" t="s">
        <v>359</v>
      </c>
      <c r="M35" s="539"/>
      <c r="N35" s="539"/>
      <c r="O35" s="539"/>
      <c r="P35" s="539"/>
      <c r="Q35" s="538"/>
      <c r="R35" s="534" t="s">
        <v>176</v>
      </c>
      <c r="S35" s="536"/>
    </row>
    <row r="36" spans="1:19" ht="31.2" customHeight="1" thickBot="1" x14ac:dyDescent="0.3">
      <c r="A36" s="529"/>
      <c r="B36" s="531"/>
      <c r="C36" s="531"/>
      <c r="D36" s="531"/>
      <c r="E36" s="533"/>
      <c r="F36" s="537" t="s">
        <v>312</v>
      </c>
      <c r="G36" s="538"/>
      <c r="H36" s="537" t="s">
        <v>313</v>
      </c>
      <c r="I36" s="538"/>
      <c r="J36" s="537" t="s">
        <v>314</v>
      </c>
      <c r="K36" s="538"/>
      <c r="L36" s="537" t="s">
        <v>312</v>
      </c>
      <c r="M36" s="538"/>
      <c r="N36" s="537" t="s">
        <v>313</v>
      </c>
      <c r="O36" s="538"/>
      <c r="P36" s="537" t="s">
        <v>314</v>
      </c>
      <c r="Q36" s="538"/>
      <c r="R36" s="406"/>
      <c r="S36" s="407"/>
    </row>
    <row r="37" spans="1:19" ht="14.25" customHeight="1" x14ac:dyDescent="0.25">
      <c r="A37" s="529"/>
      <c r="B37" s="531"/>
      <c r="C37" s="531"/>
      <c r="D37" s="531"/>
      <c r="E37" s="533"/>
      <c r="F37" s="526">
        <v>41369</v>
      </c>
      <c r="G37" s="527"/>
      <c r="H37" s="526">
        <v>41369</v>
      </c>
      <c r="I37" s="527"/>
      <c r="J37" s="526">
        <v>41369</v>
      </c>
      <c r="K37" s="527"/>
      <c r="L37" s="526">
        <v>41388</v>
      </c>
      <c r="M37" s="527"/>
      <c r="N37" s="526">
        <v>41388</v>
      </c>
      <c r="O37" s="527"/>
      <c r="P37" s="526">
        <v>41388</v>
      </c>
      <c r="Q37" s="527"/>
      <c r="R37" s="526">
        <v>41400</v>
      </c>
      <c r="S37" s="527"/>
    </row>
    <row r="38" spans="1:19" ht="15" customHeight="1" thickBot="1" x14ac:dyDescent="0.3">
      <c r="A38" s="529"/>
      <c r="B38" s="531"/>
      <c r="C38" s="531"/>
      <c r="D38" s="544"/>
      <c r="E38" s="533"/>
      <c r="F38" s="408">
        <f>F37-E24</f>
        <v>8</v>
      </c>
      <c r="G38" s="409" t="s">
        <v>315</v>
      </c>
      <c r="H38" s="410">
        <f>H37-E24</f>
        <v>8</v>
      </c>
      <c r="I38" s="411" t="s">
        <v>315</v>
      </c>
      <c r="J38" s="410">
        <f>J37-E24</f>
        <v>8</v>
      </c>
      <c r="K38" s="411" t="s">
        <v>315</v>
      </c>
      <c r="L38" s="408">
        <f>L37-E24</f>
        <v>27</v>
      </c>
      <c r="M38" s="409" t="s">
        <v>315</v>
      </c>
      <c r="N38" s="408">
        <f>N37-E24</f>
        <v>27</v>
      </c>
      <c r="O38" s="409" t="s">
        <v>315</v>
      </c>
      <c r="P38" s="410">
        <f>P37-E24</f>
        <v>27</v>
      </c>
      <c r="Q38" s="411" t="s">
        <v>315</v>
      </c>
      <c r="R38" s="442">
        <f>R37-E24</f>
        <v>39</v>
      </c>
      <c r="S38" s="443" t="s">
        <v>315</v>
      </c>
    </row>
    <row r="39" spans="1:19" x14ac:dyDescent="0.25">
      <c r="A39" s="228">
        <v>1</v>
      </c>
      <c r="B39" s="231" t="str">
        <f>+'NGA Protocol'!B6</f>
        <v>Nil</v>
      </c>
      <c r="C39" s="231" t="str">
        <f>+'NGA Protocol'!C6</f>
        <v>-</v>
      </c>
      <c r="D39" s="231" t="s">
        <v>1</v>
      </c>
      <c r="E39" s="276" t="str">
        <f>+'NGA Protocol'!D6</f>
        <v>-</v>
      </c>
      <c r="F39" s="413">
        <v>11.870635762533329</v>
      </c>
      <c r="G39" s="448" t="s">
        <v>336</v>
      </c>
      <c r="H39" s="449">
        <v>18.600000000000001</v>
      </c>
      <c r="I39" s="448"/>
      <c r="J39" s="450">
        <v>1.925</v>
      </c>
      <c r="K39" s="451"/>
      <c r="L39" s="413">
        <v>85.75022641000001</v>
      </c>
      <c r="M39" s="416" t="s">
        <v>336</v>
      </c>
      <c r="N39" s="449">
        <v>68.550458923953585</v>
      </c>
      <c r="O39" s="416" t="s">
        <v>336</v>
      </c>
      <c r="P39" s="450">
        <v>34.099424846701268</v>
      </c>
      <c r="Q39" s="421" t="s">
        <v>336</v>
      </c>
      <c r="R39" s="445">
        <v>802.09</v>
      </c>
      <c r="S39" s="444"/>
    </row>
    <row r="40" spans="1:19" x14ac:dyDescent="0.25">
      <c r="A40" s="178">
        <v>2</v>
      </c>
      <c r="B40" s="230" t="str">
        <f>+'NGA Protocol'!B7</f>
        <v>Spin-flo</v>
      </c>
      <c r="C40" s="230">
        <f>+'NGA Protocol'!C7</f>
        <v>500</v>
      </c>
      <c r="D40" s="230" t="s">
        <v>1</v>
      </c>
      <c r="E40" s="277" t="s">
        <v>141</v>
      </c>
      <c r="F40" s="414">
        <v>3.628070862381132</v>
      </c>
      <c r="G40" s="451" t="s">
        <v>338</v>
      </c>
      <c r="H40" s="452">
        <v>3.05</v>
      </c>
      <c r="I40" s="451"/>
      <c r="J40" s="450">
        <v>0.27500000000000002</v>
      </c>
      <c r="K40" s="451"/>
      <c r="L40" s="414">
        <v>38.545001959999993</v>
      </c>
      <c r="M40" s="71" t="s">
        <v>383</v>
      </c>
      <c r="N40" s="452">
        <v>19.160439706643622</v>
      </c>
      <c r="O40" s="71" t="s">
        <v>382</v>
      </c>
      <c r="P40" s="450">
        <v>6.7893281455367225</v>
      </c>
      <c r="Q40" s="421" t="s">
        <v>382</v>
      </c>
      <c r="R40" s="446">
        <v>772.67</v>
      </c>
      <c r="S40" s="62"/>
    </row>
    <row r="41" spans="1:19" x14ac:dyDescent="0.25">
      <c r="A41" s="178">
        <v>3</v>
      </c>
      <c r="B41" s="230" t="str">
        <f>+'NGA Protocol'!B8</f>
        <v>Tilt</v>
      </c>
      <c r="C41" s="230">
        <f>+'NGA Protocol'!C8</f>
        <v>250</v>
      </c>
      <c r="D41" s="230" t="s">
        <v>1</v>
      </c>
      <c r="E41" s="277" t="s">
        <v>186</v>
      </c>
      <c r="F41" s="414">
        <v>0</v>
      </c>
      <c r="G41" s="451" t="s">
        <v>342</v>
      </c>
      <c r="H41" s="452">
        <v>0</v>
      </c>
      <c r="I41" s="453" t="s">
        <v>342</v>
      </c>
      <c r="J41" s="450">
        <v>0</v>
      </c>
      <c r="K41" s="453" t="s">
        <v>342</v>
      </c>
      <c r="L41" s="414">
        <v>46.589788839999997</v>
      </c>
      <c r="M41" s="71" t="s">
        <v>382</v>
      </c>
      <c r="N41" s="452">
        <v>29.867396456838613</v>
      </c>
      <c r="O41" s="418" t="s">
        <v>337</v>
      </c>
      <c r="P41" s="450">
        <v>11.064240881970013</v>
      </c>
      <c r="Q41" s="441" t="s">
        <v>337</v>
      </c>
      <c r="R41" s="446">
        <v>802.7</v>
      </c>
      <c r="S41" s="62"/>
    </row>
    <row r="42" spans="1:19" x14ac:dyDescent="0.25">
      <c r="A42" s="178">
        <v>4</v>
      </c>
      <c r="B42" s="230" t="str">
        <f>+'NGA Protocol'!B9</f>
        <v>Amistar Xtra</v>
      </c>
      <c r="C42" s="230">
        <f>+'NGA Protocol'!C9</f>
        <v>200</v>
      </c>
      <c r="D42" s="230" t="s">
        <v>1</v>
      </c>
      <c r="E42" s="277" t="s">
        <v>186</v>
      </c>
      <c r="F42" s="414">
        <v>0.44910548400122541</v>
      </c>
      <c r="G42" s="451" t="s">
        <v>340</v>
      </c>
      <c r="H42" s="452">
        <v>0</v>
      </c>
      <c r="I42" s="453" t="s">
        <v>342</v>
      </c>
      <c r="J42" s="450">
        <v>0</v>
      </c>
      <c r="K42" s="453" t="s">
        <v>342</v>
      </c>
      <c r="L42" s="414">
        <v>3.5937428899999997</v>
      </c>
      <c r="M42" s="71" t="s">
        <v>58</v>
      </c>
      <c r="N42" s="452">
        <v>2.3044562019345238</v>
      </c>
      <c r="O42" s="418" t="s">
        <v>394</v>
      </c>
      <c r="P42" s="450">
        <v>1.1438776659735073</v>
      </c>
      <c r="Q42" s="441" t="s">
        <v>341</v>
      </c>
      <c r="R42" s="446">
        <v>818.63</v>
      </c>
      <c r="S42" s="62"/>
    </row>
    <row r="43" spans="1:19" x14ac:dyDescent="0.25">
      <c r="A43" s="178">
        <v>5</v>
      </c>
      <c r="B43" s="230" t="str">
        <f>+'NGA Protocol'!B10</f>
        <v>Amistar Xtra</v>
      </c>
      <c r="C43" s="230">
        <f>+'NGA Protocol'!C10</f>
        <v>200</v>
      </c>
      <c r="D43" s="230" t="s">
        <v>203</v>
      </c>
      <c r="E43" s="277" t="s">
        <v>186</v>
      </c>
      <c r="F43" s="414">
        <v>0.20392657221600774</v>
      </c>
      <c r="G43" s="451" t="s">
        <v>341</v>
      </c>
      <c r="H43" s="452">
        <v>0</v>
      </c>
      <c r="I43" s="453" t="s">
        <v>342</v>
      </c>
      <c r="J43" s="450">
        <v>0.55000000000000004</v>
      </c>
      <c r="K43" s="451"/>
      <c r="L43" s="414">
        <v>1.7040371599999999</v>
      </c>
      <c r="M43" s="71" t="s">
        <v>58</v>
      </c>
      <c r="N43" s="452">
        <v>1.0389191270749762</v>
      </c>
      <c r="O43" s="418" t="s">
        <v>395</v>
      </c>
      <c r="P43" s="450">
        <v>0.60990407621570597</v>
      </c>
      <c r="Q43" s="421" t="s">
        <v>341</v>
      </c>
      <c r="R43" s="446">
        <v>683.21</v>
      </c>
      <c r="S43" s="62"/>
    </row>
    <row r="44" spans="1:19" x14ac:dyDescent="0.25">
      <c r="A44" s="178">
        <v>6</v>
      </c>
      <c r="B44" s="230" t="str">
        <f>+'NGA Protocol'!B11</f>
        <v>Cabrio</v>
      </c>
      <c r="C44" s="230">
        <v>500</v>
      </c>
      <c r="D44" s="230" t="s">
        <v>1</v>
      </c>
      <c r="E44" s="277" t="s">
        <v>186</v>
      </c>
      <c r="F44" s="414">
        <v>4.4613498750572376</v>
      </c>
      <c r="G44" s="451" t="s">
        <v>337</v>
      </c>
      <c r="H44" s="452">
        <v>5.2750000000000004</v>
      </c>
      <c r="I44" s="451"/>
      <c r="J44" s="450">
        <v>1.375</v>
      </c>
      <c r="K44" s="451"/>
      <c r="L44" s="414">
        <v>68.908893440000014</v>
      </c>
      <c r="M44" s="71" t="s">
        <v>337</v>
      </c>
      <c r="N44" s="452">
        <v>53.038091207907748</v>
      </c>
      <c r="O44" s="71" t="s">
        <v>336</v>
      </c>
      <c r="P44" s="450">
        <v>15.225571405095391</v>
      </c>
      <c r="Q44" s="421" t="s">
        <v>337</v>
      </c>
      <c r="R44" s="446">
        <v>816.18</v>
      </c>
      <c r="S44" s="62"/>
    </row>
    <row r="45" spans="1:19" x14ac:dyDescent="0.25">
      <c r="A45" s="178">
        <v>7</v>
      </c>
      <c r="B45" s="230" t="str">
        <f>+'NGA Protocol'!B12</f>
        <v>Spin-flo x 2</v>
      </c>
      <c r="C45" s="230" t="str">
        <f>+'NGA Protocol'!C12</f>
        <v>500 x 2</v>
      </c>
      <c r="D45" s="230" t="s">
        <v>1</v>
      </c>
      <c r="E45" s="277" t="s">
        <v>197</v>
      </c>
      <c r="F45" s="414">
        <v>4.3567329997630146</v>
      </c>
      <c r="G45" s="451" t="s">
        <v>337</v>
      </c>
      <c r="H45" s="452">
        <v>2.7749999999999999</v>
      </c>
      <c r="I45" s="451"/>
      <c r="J45" s="450">
        <v>0</v>
      </c>
      <c r="K45" s="453" t="s">
        <v>342</v>
      </c>
      <c r="L45" s="414">
        <v>14.50090361</v>
      </c>
      <c r="M45" s="71" t="s">
        <v>341</v>
      </c>
      <c r="N45" s="452">
        <v>8.4471323572713608</v>
      </c>
      <c r="O45" s="71" t="s">
        <v>340</v>
      </c>
      <c r="P45" s="450">
        <v>2.0867396456838598</v>
      </c>
      <c r="Q45" s="441" t="s">
        <v>340</v>
      </c>
      <c r="R45" s="446">
        <v>816.79</v>
      </c>
      <c r="S45" s="62"/>
    </row>
    <row r="46" spans="1:19" x14ac:dyDescent="0.25">
      <c r="A46" s="178">
        <v>8</v>
      </c>
      <c r="B46" s="230" t="str">
        <f>+'NGA Protocol'!B13</f>
        <v>Tilt x 2</v>
      </c>
      <c r="C46" s="230" t="str">
        <f>+'NGA Protocol'!C13</f>
        <v>250 x 2</v>
      </c>
      <c r="D46" s="230" t="s">
        <v>1</v>
      </c>
      <c r="E46" s="277" t="s">
        <v>186</v>
      </c>
      <c r="F46" s="414">
        <v>0.20392657221600774</v>
      </c>
      <c r="G46" s="451" t="s">
        <v>341</v>
      </c>
      <c r="H46" s="452">
        <v>0</v>
      </c>
      <c r="I46" s="453" t="s">
        <v>342</v>
      </c>
      <c r="J46" s="450">
        <v>0</v>
      </c>
      <c r="K46" s="453" t="s">
        <v>342</v>
      </c>
      <c r="L46" s="414">
        <v>8.7306592399999996</v>
      </c>
      <c r="M46" s="71" t="s">
        <v>384</v>
      </c>
      <c r="N46" s="452">
        <v>6.1564888669269875</v>
      </c>
      <c r="O46" s="418" t="s">
        <v>384</v>
      </c>
      <c r="P46" s="450">
        <v>2.0570321069876587</v>
      </c>
      <c r="Q46" s="441" t="s">
        <v>340</v>
      </c>
      <c r="R46" s="446">
        <v>771.45</v>
      </c>
      <c r="S46" s="62"/>
    </row>
    <row r="47" spans="1:19" x14ac:dyDescent="0.25">
      <c r="A47" s="178">
        <v>9</v>
      </c>
      <c r="B47" s="230" t="str">
        <f>+'NGA Protocol'!B14</f>
        <v>Amistar Xtra x 2</v>
      </c>
      <c r="C47" s="230" t="str">
        <f>+'NGA Protocol'!C14</f>
        <v>200 x 2</v>
      </c>
      <c r="D47" s="230" t="s">
        <v>203</v>
      </c>
      <c r="E47" s="277" t="s">
        <v>186</v>
      </c>
      <c r="F47" s="414">
        <v>0</v>
      </c>
      <c r="G47" s="451" t="s">
        <v>342</v>
      </c>
      <c r="H47" s="452">
        <v>0</v>
      </c>
      <c r="I47" s="453" t="s">
        <v>342</v>
      </c>
      <c r="J47" s="450">
        <v>0</v>
      </c>
      <c r="K47" s="453" t="s">
        <v>342</v>
      </c>
      <c r="L47" s="414">
        <v>0</v>
      </c>
      <c r="M47" s="71" t="s">
        <v>342</v>
      </c>
      <c r="N47" s="452">
        <v>0</v>
      </c>
      <c r="O47" s="418" t="s">
        <v>342</v>
      </c>
      <c r="P47" s="450">
        <v>0.20392657221600774</v>
      </c>
      <c r="Q47" s="441" t="s">
        <v>341</v>
      </c>
      <c r="R47" s="446">
        <v>786.15</v>
      </c>
      <c r="S47" s="62"/>
    </row>
    <row r="48" spans="1:19" x14ac:dyDescent="0.25">
      <c r="A48" s="229">
        <v>10</v>
      </c>
      <c r="B48" s="230" t="str">
        <f>+'NGA Protocol'!B15</f>
        <v>Cabrio x 2</v>
      </c>
      <c r="C48" s="230" t="str">
        <f>+'NGA Protocol'!C15</f>
        <v>500 x 2</v>
      </c>
      <c r="D48" s="230" t="s">
        <v>1</v>
      </c>
      <c r="E48" s="277" t="s">
        <v>186</v>
      </c>
      <c r="F48" s="414">
        <v>1.0734807129046811</v>
      </c>
      <c r="G48" s="451" t="s">
        <v>339</v>
      </c>
      <c r="H48" s="452">
        <v>0.55000000000000004</v>
      </c>
      <c r="I48" s="451"/>
      <c r="J48" s="450">
        <v>0</v>
      </c>
      <c r="K48" s="453" t="s">
        <v>342</v>
      </c>
      <c r="L48" s="414">
        <v>52.36162436</v>
      </c>
      <c r="M48" s="71" t="s">
        <v>382</v>
      </c>
      <c r="N48" s="452">
        <v>36.144968979762233</v>
      </c>
      <c r="O48" s="71" t="s">
        <v>337</v>
      </c>
      <c r="P48" s="450">
        <v>10.786910883419607</v>
      </c>
      <c r="Q48" s="441" t="s">
        <v>337</v>
      </c>
      <c r="R48" s="446">
        <v>847.43</v>
      </c>
      <c r="S48" s="62"/>
    </row>
    <row r="49" spans="1:19" ht="14.4" thickBot="1" x14ac:dyDescent="0.3">
      <c r="A49" s="305">
        <v>11</v>
      </c>
      <c r="B49" s="306" t="str">
        <f>+'NGA Protocol'!B16</f>
        <v>Tilt x 3</v>
      </c>
      <c r="C49" s="306" t="str">
        <f>+'NGA Protocol'!C16</f>
        <v>250 x 3</v>
      </c>
      <c r="D49" s="306" t="s">
        <v>1</v>
      </c>
      <c r="E49" s="307" t="s">
        <v>198</v>
      </c>
      <c r="F49" s="415">
        <v>0.20392657221600774</v>
      </c>
      <c r="G49" s="454" t="s">
        <v>341</v>
      </c>
      <c r="H49" s="455">
        <v>0</v>
      </c>
      <c r="I49" s="456" t="s">
        <v>342</v>
      </c>
      <c r="J49" s="450">
        <v>0</v>
      </c>
      <c r="K49" s="453" t="s">
        <v>342</v>
      </c>
      <c r="L49" s="415">
        <v>1.4093712399999998</v>
      </c>
      <c r="M49" s="417" t="s">
        <v>58</v>
      </c>
      <c r="N49" s="455">
        <v>0.20392657221600774</v>
      </c>
      <c r="O49" s="419" t="s">
        <v>396</v>
      </c>
      <c r="P49" s="450">
        <v>0.20392657221600774</v>
      </c>
      <c r="Q49" s="441" t="s">
        <v>341</v>
      </c>
      <c r="R49" s="447">
        <v>743.87</v>
      </c>
      <c r="S49" s="420"/>
    </row>
    <row r="50" spans="1:19" x14ac:dyDescent="0.25">
      <c r="A50" s="66"/>
      <c r="B50" s="61"/>
      <c r="D50" s="61"/>
      <c r="E50" s="61" t="s">
        <v>39</v>
      </c>
      <c r="F50" s="513" t="s">
        <v>328</v>
      </c>
      <c r="G50" s="514"/>
      <c r="H50" s="523" t="s">
        <v>356</v>
      </c>
      <c r="I50" s="524"/>
      <c r="J50" s="523" t="s">
        <v>356</v>
      </c>
      <c r="K50" s="524"/>
      <c r="L50" s="513" t="s">
        <v>328</v>
      </c>
      <c r="M50" s="514"/>
      <c r="N50" s="515" t="s">
        <v>328</v>
      </c>
      <c r="O50" s="516"/>
      <c r="P50" s="515" t="s">
        <v>328</v>
      </c>
      <c r="Q50" s="516"/>
      <c r="R50" s="517">
        <v>0.46</v>
      </c>
      <c r="S50" s="518"/>
    </row>
    <row r="51" spans="1:19" ht="15" customHeight="1" x14ac:dyDescent="0.25">
      <c r="A51" s="66"/>
      <c r="B51" s="61"/>
      <c r="D51" s="61"/>
      <c r="E51" s="61" t="s">
        <v>40</v>
      </c>
      <c r="F51" s="521" t="s">
        <v>346</v>
      </c>
      <c r="G51" s="522"/>
      <c r="H51" s="521" t="s">
        <v>355</v>
      </c>
      <c r="I51" s="522"/>
      <c r="J51" s="521" t="s">
        <v>355</v>
      </c>
      <c r="K51" s="522"/>
      <c r="L51" s="521" t="s">
        <v>385</v>
      </c>
      <c r="M51" s="522"/>
      <c r="N51" s="521" t="s">
        <v>346</v>
      </c>
      <c r="O51" s="522"/>
      <c r="P51" s="521" t="s">
        <v>346</v>
      </c>
      <c r="Q51" s="522"/>
      <c r="R51" s="519" t="s">
        <v>371</v>
      </c>
      <c r="S51" s="520"/>
    </row>
    <row r="52" spans="1:19" ht="14.4" thickBot="1" x14ac:dyDescent="0.3">
      <c r="A52" s="72"/>
      <c r="B52" s="73"/>
      <c r="C52" s="73"/>
      <c r="D52" s="73"/>
      <c r="E52" s="73"/>
      <c r="F52" s="278"/>
      <c r="G52" s="74"/>
      <c r="H52" s="278"/>
      <c r="I52" s="74"/>
      <c r="J52" s="278"/>
      <c r="K52" s="74"/>
      <c r="L52" s="278"/>
      <c r="M52" s="74"/>
      <c r="N52" s="278"/>
      <c r="O52" s="74"/>
      <c r="P52" s="278"/>
      <c r="Q52" s="74"/>
      <c r="R52" s="75"/>
      <c r="S52" s="76"/>
    </row>
    <row r="53" spans="1:19" x14ac:dyDescent="0.25">
      <c r="B53" s="154" t="s">
        <v>223</v>
      </c>
      <c r="R53" s="60"/>
      <c r="S53" s="60"/>
    </row>
    <row r="54" spans="1:19" x14ac:dyDescent="0.25">
      <c r="B54" s="154" t="s">
        <v>347</v>
      </c>
      <c r="R54" s="60"/>
      <c r="S54" s="60"/>
    </row>
    <row r="55" spans="1:19" x14ac:dyDescent="0.25">
      <c r="R55" s="60"/>
      <c r="S55" s="60"/>
    </row>
    <row r="56" spans="1:19" x14ac:dyDescent="0.25">
      <c r="A56" s="77" t="s">
        <v>47</v>
      </c>
      <c r="C56" s="58" t="s">
        <v>51</v>
      </c>
    </row>
    <row r="58" spans="1:19" x14ac:dyDescent="0.25">
      <c r="A58" s="77"/>
    </row>
    <row r="64" spans="1:19" x14ac:dyDescent="0.25">
      <c r="A64" s="77" t="s">
        <v>49</v>
      </c>
      <c r="C64" s="58" t="s">
        <v>48</v>
      </c>
    </row>
    <row r="65" spans="1:3" x14ac:dyDescent="0.25">
      <c r="C65" s="58" t="s">
        <v>53</v>
      </c>
    </row>
    <row r="66" spans="1:3" x14ac:dyDescent="0.25">
      <c r="A66" s="78"/>
    </row>
    <row r="67" spans="1:3" ht="16.2" x14ac:dyDescent="0.25">
      <c r="A67" s="79"/>
    </row>
    <row r="70" spans="1:3" x14ac:dyDescent="0.25">
      <c r="A70" s="77" t="s">
        <v>50</v>
      </c>
    </row>
    <row r="76" spans="1:3" x14ac:dyDescent="0.25">
      <c r="A76" s="77" t="s">
        <v>52</v>
      </c>
    </row>
  </sheetData>
  <customSheetViews>
    <customSheetView guid="{4ED3B459-8CCF-427D-BCB7-B6C2356342A5}" scale="85" showGridLines="0">
      <pageMargins left="0.7" right="0.7" top="0.75" bottom="0.75" header="0.3" footer="0.3"/>
      <pageSetup paperSize="9" orientation="portrait" horizontalDpi="4294967294" verticalDpi="0" r:id="rId1"/>
    </customSheetView>
    <customSheetView guid="{60D7A983-4DB2-462C-9266-4B3A555AD22F}" scale="85" topLeftCell="A10">
      <selection activeCell="H14" sqref="H14"/>
      <pageMargins left="0.7" right="0.7" top="0.75" bottom="0.75" header="0.3" footer="0.3"/>
    </customSheetView>
  </customSheetViews>
  <mergeCells count="39">
    <mergeCell ref="C25:E25"/>
    <mergeCell ref="C31:E31"/>
    <mergeCell ref="D35:D38"/>
    <mergeCell ref="F35:K35"/>
    <mergeCell ref="H37:I37"/>
    <mergeCell ref="J37:K37"/>
    <mergeCell ref="F36:G36"/>
    <mergeCell ref="H36:I36"/>
    <mergeCell ref="J36:K36"/>
    <mergeCell ref="A33:B33"/>
    <mergeCell ref="F37:G37"/>
    <mergeCell ref="A35:A38"/>
    <mergeCell ref="B35:B38"/>
    <mergeCell ref="C35:C38"/>
    <mergeCell ref="E35:E38"/>
    <mergeCell ref="F34:S34"/>
    <mergeCell ref="R37:S37"/>
    <mergeCell ref="R35:S35"/>
    <mergeCell ref="L36:M36"/>
    <mergeCell ref="N36:O36"/>
    <mergeCell ref="P36:Q36"/>
    <mergeCell ref="L35:Q35"/>
    <mergeCell ref="L37:M37"/>
    <mergeCell ref="N37:O37"/>
    <mergeCell ref="P37:Q37"/>
    <mergeCell ref="F51:G51"/>
    <mergeCell ref="H50:I50"/>
    <mergeCell ref="H51:I51"/>
    <mergeCell ref="J50:K50"/>
    <mergeCell ref="J51:K51"/>
    <mergeCell ref="F50:G50"/>
    <mergeCell ref="L50:M50"/>
    <mergeCell ref="N50:O50"/>
    <mergeCell ref="P50:Q50"/>
    <mergeCell ref="R50:S50"/>
    <mergeCell ref="R51:S51"/>
    <mergeCell ref="L51:M51"/>
    <mergeCell ref="N51:O51"/>
    <mergeCell ref="P51:Q51"/>
  </mergeCells>
  <pageMargins left="0.7" right="0.7" top="0.75" bottom="0.75" header="0.3" footer="0.3"/>
  <pageSetup paperSize="9"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85"/>
  <sheetViews>
    <sheetView topLeftCell="A25" zoomScaleNormal="100" workbookViewId="0">
      <selection activeCell="L32" sqref="L32"/>
    </sheetView>
  </sheetViews>
  <sheetFormatPr defaultColWidth="9.109375" defaultRowHeight="13.8" x14ac:dyDescent="0.25"/>
  <cols>
    <col min="1" max="1" width="13" style="38" customWidth="1"/>
    <col min="2" max="2" width="21.109375" style="38" customWidth="1"/>
    <col min="3" max="3" width="23.5546875" style="38" customWidth="1"/>
    <col min="4" max="4" width="15.88671875" style="38" customWidth="1"/>
    <col min="5" max="5" width="15.44140625" style="38" customWidth="1"/>
    <col min="6" max="6" width="14.109375" style="38" customWidth="1"/>
    <col min="7" max="7" width="15.109375" style="38" customWidth="1"/>
    <col min="8" max="8" width="12.88671875" style="38" customWidth="1"/>
    <col min="9" max="15" width="5.6640625" style="38" customWidth="1"/>
    <col min="16" max="16" width="7.88671875" style="38" customWidth="1"/>
    <col min="17" max="19" width="5.6640625" style="38" customWidth="1"/>
    <col min="20" max="20" width="9" style="38" customWidth="1"/>
    <col min="21" max="25" width="4.33203125" style="38" customWidth="1"/>
    <col min="26" max="40" width="3.44140625" style="38" customWidth="1"/>
    <col min="41" max="16384" width="9.109375" style="38"/>
  </cols>
  <sheetData>
    <row r="1" spans="1:25" ht="17.399999999999999" x14ac:dyDescent="0.3">
      <c r="B1" s="155" t="s">
        <v>77</v>
      </c>
      <c r="C1" s="37" t="str">
        <f>+'NGA Protocol'!C1</f>
        <v>Fungicides for powdery mildew in Mungbean</v>
      </c>
      <c r="E1" s="41"/>
      <c r="F1" s="41"/>
      <c r="G1" s="41"/>
      <c r="H1" s="41"/>
      <c r="I1" s="41"/>
      <c r="L1" s="37"/>
      <c r="M1" s="37"/>
      <c r="N1" s="41"/>
      <c r="O1" s="41"/>
      <c r="P1" s="41"/>
      <c r="T1" s="39"/>
      <c r="Y1" s="1"/>
    </row>
    <row r="2" spans="1:25" x14ac:dyDescent="0.25">
      <c r="B2" s="17" t="s">
        <v>19</v>
      </c>
      <c r="C2" s="156" t="s">
        <v>249</v>
      </c>
      <c r="E2" s="41"/>
      <c r="F2" s="41"/>
      <c r="G2" s="41"/>
      <c r="H2" s="41"/>
      <c r="I2" s="41"/>
      <c r="L2" s="167"/>
      <c r="M2" s="167"/>
      <c r="N2" s="41"/>
      <c r="O2" s="41"/>
      <c r="P2" s="41"/>
      <c r="T2" s="39"/>
      <c r="Y2" s="39"/>
    </row>
    <row r="3" spans="1:25" ht="15" customHeight="1" x14ac:dyDescent="0.25">
      <c r="B3" s="17" t="s">
        <v>20</v>
      </c>
      <c r="C3" s="157" t="s">
        <v>250</v>
      </c>
      <c r="E3" s="41"/>
      <c r="F3" s="41"/>
      <c r="G3" s="41"/>
      <c r="H3" s="41"/>
      <c r="I3" s="41"/>
      <c r="L3" s="37"/>
      <c r="M3" s="36"/>
      <c r="N3" s="41"/>
      <c r="O3" s="41"/>
      <c r="P3" s="41"/>
      <c r="T3" s="39"/>
      <c r="Y3" s="39"/>
    </row>
    <row r="4" spans="1:25" ht="14.4" x14ac:dyDescent="0.3">
      <c r="B4" s="17" t="s">
        <v>21</v>
      </c>
      <c r="C4" s="158" t="s">
        <v>251</v>
      </c>
      <c r="E4" s="41"/>
      <c r="F4" s="41"/>
      <c r="G4" s="41"/>
      <c r="H4" s="41"/>
      <c r="I4" s="41"/>
      <c r="L4" s="37"/>
      <c r="M4" s="37"/>
      <c r="N4" s="41"/>
      <c r="O4" s="41"/>
      <c r="P4" s="41"/>
      <c r="T4" s="39"/>
      <c r="U4" s="39"/>
    </row>
    <row r="5" spans="1:25" ht="15" customHeight="1" x14ac:dyDescent="0.25">
      <c r="B5" s="17" t="s">
        <v>22</v>
      </c>
      <c r="C5" s="157" t="s">
        <v>252</v>
      </c>
      <c r="E5" s="41"/>
      <c r="F5" s="41"/>
      <c r="G5" s="41"/>
      <c r="H5" s="41"/>
      <c r="I5" s="41"/>
      <c r="L5" s="168"/>
      <c r="M5" s="168"/>
      <c r="N5" s="37"/>
      <c r="O5" s="37"/>
      <c r="P5" s="37"/>
      <c r="T5" s="39"/>
      <c r="U5" s="39"/>
    </row>
    <row r="6" spans="1:25" ht="15" customHeight="1" x14ac:dyDescent="0.25">
      <c r="A6" s="41"/>
      <c r="B6" s="17" t="s">
        <v>79</v>
      </c>
      <c r="C6" s="156" t="s">
        <v>247</v>
      </c>
      <c r="E6" s="41"/>
      <c r="F6" s="41"/>
      <c r="G6" s="9"/>
      <c r="H6" s="41"/>
      <c r="I6" s="41"/>
      <c r="J6" s="41"/>
      <c r="K6" s="36"/>
      <c r="L6" s="40"/>
      <c r="M6" s="37"/>
      <c r="N6" s="37"/>
      <c r="O6" s="37"/>
      <c r="P6" s="37"/>
      <c r="T6" s="39"/>
      <c r="U6" s="39"/>
    </row>
    <row r="7" spans="1:25" ht="15" customHeight="1" x14ac:dyDescent="0.25">
      <c r="A7" s="41"/>
      <c r="B7" s="17" t="s">
        <v>152</v>
      </c>
      <c r="C7" s="167" t="s">
        <v>253</v>
      </c>
      <c r="E7" s="41"/>
      <c r="F7" s="41"/>
      <c r="G7" s="9"/>
      <c r="H7" s="41"/>
      <c r="I7" s="41"/>
      <c r="J7" s="41"/>
      <c r="K7" s="36"/>
      <c r="L7" s="40"/>
      <c r="M7" s="37"/>
      <c r="N7" s="37"/>
      <c r="O7" s="37"/>
      <c r="P7" s="37"/>
      <c r="Q7" s="173"/>
      <c r="R7" s="173"/>
      <c r="S7" s="180"/>
      <c r="T7" s="39"/>
      <c r="U7" s="39"/>
    </row>
    <row r="8" spans="1:25" ht="15" customHeight="1" x14ac:dyDescent="0.25">
      <c r="A8" s="41"/>
      <c r="B8" s="17" t="s">
        <v>35</v>
      </c>
      <c r="C8" s="159" t="s">
        <v>254</v>
      </c>
      <c r="E8" s="41"/>
      <c r="F8" s="41"/>
      <c r="G8" s="9"/>
      <c r="H8" s="41"/>
      <c r="I8" s="41"/>
      <c r="J8" s="41"/>
      <c r="K8" s="36"/>
      <c r="L8" s="40"/>
      <c r="M8" s="37"/>
      <c r="N8" s="37"/>
      <c r="O8" s="37"/>
      <c r="P8" s="37"/>
      <c r="Q8" s="173"/>
      <c r="R8" s="173"/>
      <c r="S8" s="180"/>
      <c r="T8" s="39"/>
      <c r="U8" s="39"/>
    </row>
    <row r="9" spans="1:25" ht="15" customHeight="1" x14ac:dyDescent="0.25">
      <c r="A9" s="41"/>
      <c r="B9" s="17" t="s">
        <v>36</v>
      </c>
      <c r="C9" s="168" t="s">
        <v>255</v>
      </c>
      <c r="E9" s="41"/>
      <c r="F9" s="41"/>
      <c r="G9" s="9"/>
      <c r="H9" s="41"/>
      <c r="I9" s="41"/>
      <c r="J9" s="41"/>
      <c r="K9" s="36"/>
      <c r="L9" s="40"/>
      <c r="M9" s="37"/>
      <c r="N9" s="37"/>
      <c r="O9" s="37"/>
      <c r="P9" s="37"/>
      <c r="Q9" s="173"/>
      <c r="R9" s="173"/>
      <c r="S9" s="180"/>
      <c r="T9" s="39"/>
      <c r="U9" s="39"/>
    </row>
    <row r="10" spans="1:25" ht="15" customHeight="1" x14ac:dyDescent="0.25">
      <c r="A10" s="41"/>
      <c r="B10" s="160"/>
      <c r="C10" s="160"/>
      <c r="E10" s="41"/>
      <c r="F10" s="41"/>
      <c r="G10" s="9"/>
      <c r="H10" s="41"/>
      <c r="I10" s="41"/>
      <c r="J10" s="41"/>
      <c r="K10" s="36"/>
      <c r="L10" s="40"/>
      <c r="M10" s="37"/>
      <c r="N10" s="37"/>
      <c r="O10" s="37"/>
      <c r="P10" s="37"/>
      <c r="Q10" s="173"/>
      <c r="R10" s="173"/>
      <c r="S10" s="180"/>
      <c r="T10" s="39"/>
      <c r="U10" s="39"/>
    </row>
    <row r="11" spans="1:25" ht="15" customHeight="1" x14ac:dyDescent="0.25">
      <c r="A11" s="41"/>
      <c r="B11" s="17" t="str">
        <f>'NGA Protocol'!G12</f>
        <v>Treatments</v>
      </c>
      <c r="C11" s="90">
        <f>'NGA Protocol'!H12</f>
        <v>11</v>
      </c>
      <c r="E11" s="41"/>
      <c r="F11" s="80"/>
      <c r="G11" s="9"/>
      <c r="H11" s="41"/>
      <c r="I11" s="41"/>
      <c r="J11" s="41"/>
      <c r="K11" s="36"/>
      <c r="L11" s="40"/>
      <c r="M11" s="37"/>
      <c r="N11" s="37"/>
      <c r="O11" s="37"/>
      <c r="P11" s="37"/>
      <c r="Q11" s="173"/>
      <c r="R11" s="173"/>
      <c r="S11" s="180"/>
      <c r="T11" s="39"/>
      <c r="U11" s="39"/>
    </row>
    <row r="12" spans="1:25" ht="15" customHeight="1" x14ac:dyDescent="0.25">
      <c r="A12" s="41"/>
      <c r="B12" s="17" t="str">
        <f>'NGA Protocol'!G13</f>
        <v>Reps</v>
      </c>
      <c r="C12" s="89">
        <f>'NGA Protocol'!H13</f>
        <v>4</v>
      </c>
      <c r="E12" s="41"/>
      <c r="G12" s="9"/>
      <c r="H12" s="41"/>
      <c r="I12" s="41"/>
      <c r="J12" s="41"/>
      <c r="K12" s="36"/>
      <c r="L12" s="40"/>
      <c r="M12" s="37"/>
      <c r="N12" s="37"/>
      <c r="O12" s="37"/>
      <c r="P12" s="37"/>
      <c r="Q12" s="173"/>
      <c r="R12" s="173"/>
      <c r="S12" s="180"/>
      <c r="T12" s="39"/>
      <c r="U12" s="39"/>
    </row>
    <row r="13" spans="1:25" ht="15" customHeight="1" x14ac:dyDescent="0.25">
      <c r="A13" s="41"/>
      <c r="B13" s="197" t="str">
        <f>'NGA Protocol'!G14</f>
        <v>Plot Size</v>
      </c>
      <c r="C13" s="199" t="str">
        <f>'NGA Protocol'!H14</f>
        <v>12 x 4 metres</v>
      </c>
      <c r="E13" s="41"/>
      <c r="G13" s="9"/>
      <c r="H13" s="41"/>
      <c r="I13" s="41"/>
      <c r="J13" s="41"/>
      <c r="K13" s="36"/>
      <c r="L13" s="40"/>
      <c r="M13" s="37"/>
      <c r="N13" s="37"/>
      <c r="O13" s="37"/>
      <c r="P13" s="37"/>
      <c r="Q13" s="173"/>
      <c r="R13" s="173"/>
      <c r="S13" s="180"/>
      <c r="T13" s="39"/>
      <c r="U13" s="39"/>
    </row>
    <row r="14" spans="1:25" ht="15" customHeight="1" x14ac:dyDescent="0.25">
      <c r="A14" s="41"/>
      <c r="B14" s="198" t="s">
        <v>76</v>
      </c>
      <c r="C14" s="200" t="str">
        <f>'NGA Protocol'!H15</f>
        <v>44 x 48 m</v>
      </c>
      <c r="E14" s="41"/>
      <c r="G14" s="9"/>
      <c r="H14" s="41"/>
      <c r="I14" s="41"/>
      <c r="J14" s="41"/>
      <c r="K14" s="36"/>
      <c r="L14" s="40"/>
      <c r="M14" s="37"/>
      <c r="N14" s="37"/>
      <c r="O14" s="37"/>
      <c r="P14" s="37"/>
      <c r="Q14" s="173"/>
      <c r="R14" s="173"/>
      <c r="S14" s="180"/>
      <c r="T14" s="39"/>
      <c r="U14" s="39"/>
    </row>
    <row r="15" spans="1:25" ht="15" customHeight="1" x14ac:dyDescent="0.25">
      <c r="A15" s="41"/>
      <c r="E15" s="41"/>
      <c r="G15" s="9"/>
      <c r="H15" s="41"/>
      <c r="I15" s="41"/>
      <c r="J15" s="41"/>
      <c r="K15" s="36"/>
      <c r="L15" s="40"/>
      <c r="M15" s="37"/>
      <c r="N15" s="37"/>
      <c r="O15" s="37"/>
      <c r="P15" s="37"/>
      <c r="Q15" s="173"/>
      <c r="R15" s="173"/>
      <c r="S15" s="180"/>
      <c r="T15" s="39"/>
      <c r="U15" s="39"/>
    </row>
    <row r="16" spans="1:25" x14ac:dyDescent="0.25">
      <c r="A16" s="82"/>
      <c r="B16" s="80" t="s">
        <v>89</v>
      </c>
      <c r="C16" s="174" t="s">
        <v>264</v>
      </c>
      <c r="E16" s="41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</row>
    <row r="17" spans="1:33" ht="14.4" x14ac:dyDescent="0.3">
      <c r="A17" s="82"/>
      <c r="B17" s="254" t="s">
        <v>161</v>
      </c>
      <c r="C17" s="174" t="s">
        <v>1</v>
      </c>
      <c r="E17" s="41"/>
      <c r="F17" s="252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</row>
    <row r="18" spans="1:33" ht="14.4" x14ac:dyDescent="0.3">
      <c r="A18" s="82"/>
      <c r="B18" s="254" t="s">
        <v>162</v>
      </c>
      <c r="C18" s="174" t="s">
        <v>175</v>
      </c>
      <c r="E18" s="41"/>
      <c r="F18" s="252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</row>
    <row r="19" spans="1:33" ht="14.4" x14ac:dyDescent="0.3">
      <c r="A19" s="82"/>
      <c r="B19" s="254" t="s">
        <v>163</v>
      </c>
      <c r="C19" s="174" t="s">
        <v>256</v>
      </c>
      <c r="E19" s="41"/>
      <c r="F19" s="252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</row>
    <row r="20" spans="1:33" ht="14.4" x14ac:dyDescent="0.3">
      <c r="A20" s="82"/>
      <c r="B20" s="254" t="s">
        <v>164</v>
      </c>
      <c r="C20" s="174" t="s">
        <v>1</v>
      </c>
      <c r="E20" s="41"/>
      <c r="F20" s="252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</row>
    <row r="21" spans="1:33" ht="14.4" x14ac:dyDescent="0.3">
      <c r="A21" s="82"/>
      <c r="B21" s="254" t="s">
        <v>165</v>
      </c>
      <c r="C21" s="174" t="s">
        <v>257</v>
      </c>
      <c r="E21" s="41"/>
      <c r="F21" s="252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</row>
    <row r="22" spans="1:33" ht="14.4" x14ac:dyDescent="0.3">
      <c r="A22" s="82"/>
      <c r="B22" s="254" t="s">
        <v>166</v>
      </c>
      <c r="C22" s="174" t="s">
        <v>265</v>
      </c>
      <c r="E22" s="41"/>
      <c r="F22" s="252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</row>
    <row r="23" spans="1:33" ht="15" customHeight="1" x14ac:dyDescent="0.25">
      <c r="A23" s="41"/>
      <c r="B23" s="80" t="s">
        <v>23</v>
      </c>
      <c r="C23" s="174" t="s">
        <v>266</v>
      </c>
      <c r="E23" s="37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</row>
    <row r="24" spans="1:33" ht="14.4" x14ac:dyDescent="0.3">
      <c r="A24" s="48"/>
      <c r="B24" s="36"/>
      <c r="C24" s="36"/>
      <c r="D24" s="40"/>
      <c r="E24" s="37"/>
      <c r="F24" s="253"/>
      <c r="G24" s="37"/>
      <c r="H24" s="37"/>
      <c r="I24" s="10"/>
      <c r="J24" s="9"/>
      <c r="K24" s="37"/>
      <c r="L24" s="37"/>
      <c r="M24" s="37"/>
      <c r="N24" s="37"/>
      <c r="O24" s="37"/>
      <c r="P24" s="37"/>
      <c r="Q24" s="37"/>
      <c r="R24" s="37"/>
      <c r="S24" s="37"/>
      <c r="AG24" s="67"/>
    </row>
    <row r="25" spans="1:33" x14ac:dyDescent="0.25">
      <c r="A25" s="48"/>
      <c r="E25" s="37"/>
      <c r="G25" s="37"/>
      <c r="H25" s="37"/>
      <c r="I25" s="10"/>
      <c r="J25" s="9"/>
      <c r="K25" s="37"/>
      <c r="L25" s="37"/>
      <c r="M25" s="37"/>
      <c r="N25" s="37"/>
      <c r="O25" s="37"/>
      <c r="P25" s="37"/>
      <c r="Q25" s="37"/>
      <c r="R25" s="37"/>
      <c r="S25" s="37"/>
      <c r="AG25" s="67"/>
    </row>
    <row r="26" spans="1:33" ht="17.399999999999999" x14ac:dyDescent="0.3">
      <c r="A26" s="18" t="s">
        <v>75</v>
      </c>
      <c r="B26" s="161"/>
      <c r="C26" s="37"/>
      <c r="D26" s="37"/>
      <c r="E26" s="37"/>
      <c r="F26" s="10"/>
      <c r="H26" s="43"/>
      <c r="I26" s="43"/>
      <c r="J26" s="36"/>
      <c r="K26" s="36"/>
      <c r="L26" s="36"/>
      <c r="M26" s="37"/>
      <c r="Q26" s="37"/>
      <c r="R26" s="37"/>
      <c r="S26" s="37"/>
      <c r="T26" s="39"/>
      <c r="U26" s="11"/>
      <c r="V26" s="11"/>
      <c r="W26" s="39"/>
      <c r="X26" s="12"/>
      <c r="Y26" s="13"/>
      <c r="AG26" s="67"/>
    </row>
    <row r="27" spans="1:33" ht="17.399999999999999" x14ac:dyDescent="0.3">
      <c r="A27" s="19" t="s">
        <v>57</v>
      </c>
      <c r="B27" s="498">
        <v>-27.923673999999998</v>
      </c>
      <c r="C27" s="498"/>
      <c r="D27" s="45"/>
      <c r="E27" s="9"/>
      <c r="F27" s="10"/>
      <c r="H27" s="44"/>
      <c r="I27" s="44"/>
      <c r="J27" s="36"/>
      <c r="K27" s="36"/>
      <c r="L27" s="36"/>
      <c r="M27" s="37"/>
      <c r="Q27" s="37"/>
      <c r="R27" s="37"/>
      <c r="S27" s="37"/>
      <c r="T27" s="39"/>
      <c r="U27" s="11"/>
      <c r="V27" s="11"/>
      <c r="W27" s="39"/>
      <c r="X27" s="12"/>
      <c r="Y27" s="13"/>
      <c r="AG27" s="67"/>
    </row>
    <row r="28" spans="1:33" s="41" customFormat="1" ht="17.399999999999999" x14ac:dyDescent="0.3">
      <c r="A28" s="19" t="s">
        <v>58</v>
      </c>
      <c r="B28" s="499">
        <v>151.242706</v>
      </c>
      <c r="C28" s="499"/>
      <c r="D28" s="37"/>
      <c r="E28" s="37"/>
      <c r="F28" s="10"/>
      <c r="H28" s="157"/>
      <c r="I28" s="157"/>
      <c r="J28" s="182"/>
      <c r="K28" s="182"/>
      <c r="L28" s="182"/>
      <c r="Q28" s="37"/>
      <c r="R28" s="37"/>
      <c r="S28" s="37"/>
      <c r="T28" s="37"/>
      <c r="U28" s="33"/>
      <c r="V28" s="33"/>
      <c r="W28" s="37"/>
      <c r="X28" s="34"/>
      <c r="Y28" s="35"/>
      <c r="AG28" s="67"/>
    </row>
    <row r="29" spans="1:33" s="41" customFormat="1" ht="17.399999999999999" x14ac:dyDescent="0.3">
      <c r="B29" s="165"/>
      <c r="C29" s="165"/>
      <c r="D29" s="37"/>
      <c r="E29" s="37"/>
      <c r="F29" s="10"/>
      <c r="H29" s="157"/>
      <c r="I29" s="157"/>
      <c r="J29" s="166"/>
      <c r="K29" s="166"/>
      <c r="L29" s="166"/>
      <c r="Q29" s="37"/>
      <c r="R29" s="37"/>
      <c r="S29" s="37"/>
      <c r="T29" s="37"/>
      <c r="U29" s="33"/>
      <c r="V29" s="33"/>
      <c r="W29" s="37"/>
      <c r="X29" s="34"/>
      <c r="Y29" s="35"/>
      <c r="AG29" s="67"/>
    </row>
    <row r="30" spans="1:33" s="41" customFormat="1" ht="17.399999999999999" x14ac:dyDescent="0.3">
      <c r="B30" s="190" t="s">
        <v>145</v>
      </c>
      <c r="C30" s="157" t="s">
        <v>258</v>
      </c>
      <c r="D30" s="37"/>
      <c r="E30" s="37"/>
      <c r="F30" s="10"/>
      <c r="H30" s="157"/>
      <c r="I30" s="157"/>
      <c r="J30" s="166"/>
      <c r="K30" s="166"/>
      <c r="L30" s="166"/>
      <c r="N30" s="40"/>
      <c r="O30" s="32"/>
      <c r="Q30" s="37"/>
      <c r="R30" s="37"/>
      <c r="S30" s="37"/>
      <c r="T30" s="37"/>
      <c r="U30" s="33"/>
      <c r="V30" s="33"/>
      <c r="W30" s="37"/>
      <c r="X30" s="34"/>
      <c r="Y30" s="35"/>
      <c r="AG30" s="67"/>
    </row>
    <row r="31" spans="1:33" s="41" customFormat="1" ht="17.399999999999999" x14ac:dyDescent="0.3">
      <c r="B31" s="190" t="s">
        <v>146</v>
      </c>
      <c r="D31" s="47"/>
      <c r="E31" s="37"/>
      <c r="F31" s="10"/>
      <c r="G31" s="42"/>
      <c r="H31" s="36"/>
      <c r="I31" s="36"/>
      <c r="N31" s="40"/>
      <c r="O31" s="32"/>
      <c r="Q31" s="37"/>
      <c r="R31" s="37"/>
      <c r="S31" s="37"/>
      <c r="T31" s="37"/>
      <c r="U31" s="33"/>
      <c r="V31" s="33"/>
      <c r="W31" s="37"/>
      <c r="X31" s="34"/>
      <c r="Y31" s="35"/>
      <c r="AG31" s="67"/>
    </row>
    <row r="32" spans="1:33" s="41" customFormat="1" ht="21" customHeight="1" x14ac:dyDescent="0.3">
      <c r="B32" s="190" t="s">
        <v>147</v>
      </c>
      <c r="C32" s="40"/>
      <c r="D32" s="162"/>
      <c r="E32" s="37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69"/>
      <c r="T32" s="37"/>
      <c r="U32" s="33"/>
      <c r="V32" s="33"/>
      <c r="W32" s="37"/>
      <c r="X32" s="34"/>
      <c r="Y32" s="35"/>
      <c r="AG32" s="67"/>
    </row>
    <row r="33" spans="1:31" ht="14.4" x14ac:dyDescent="0.25">
      <c r="A33" s="19"/>
      <c r="B33" s="37"/>
      <c r="C33" s="163"/>
      <c r="D33" s="37"/>
      <c r="E33" s="164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37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</row>
    <row r="34" spans="1:31" ht="14.4" x14ac:dyDescent="0.25">
      <c r="A34" s="19" t="s">
        <v>139</v>
      </c>
      <c r="B34" s="37"/>
      <c r="C34" s="163"/>
      <c r="D34" s="37"/>
      <c r="E34" s="164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37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</row>
    <row r="35" spans="1:31" ht="14.4" x14ac:dyDescent="0.25">
      <c r="A35" s="19"/>
      <c r="B35" s="37"/>
      <c r="C35" s="163"/>
      <c r="D35" s="37"/>
      <c r="E35" s="164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37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</row>
    <row r="36" spans="1:31" ht="14.4" x14ac:dyDescent="0.25">
      <c r="A36" s="19"/>
      <c r="B36" s="37"/>
      <c r="C36" s="163"/>
      <c r="D36" s="37"/>
      <c r="E36" s="164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37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</row>
    <row r="37" spans="1:31" ht="14.4" x14ac:dyDescent="0.25">
      <c r="B37" s="37"/>
      <c r="C37" s="163"/>
      <c r="D37" s="37"/>
      <c r="E37" s="164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37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</row>
    <row r="38" spans="1:31" ht="14.4" x14ac:dyDescent="0.25">
      <c r="A38" s="19"/>
      <c r="B38" s="37"/>
      <c r="C38" s="163"/>
      <c r="D38" s="37"/>
      <c r="E38" s="164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37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1" x14ac:dyDescent="0.25">
      <c r="A39" s="39"/>
      <c r="B39" s="133"/>
      <c r="C39" s="40"/>
      <c r="D39" s="32"/>
      <c r="E39" s="41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</row>
    <row r="40" spans="1:31" x14ac:dyDescent="0.25">
      <c r="A40" s="39"/>
      <c r="B40" s="14"/>
      <c r="C40" s="40"/>
      <c r="D40" s="32"/>
      <c r="E40" s="4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1:31" x14ac:dyDescent="0.25">
      <c r="A41" s="39"/>
      <c r="B41" s="15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1:31" x14ac:dyDescent="0.25">
      <c r="A42" s="39"/>
      <c r="B42" s="14"/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</row>
    <row r="43" spans="1:31" x14ac:dyDescent="0.25">
      <c r="A43" s="39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</row>
    <row r="44" spans="1:31" x14ac:dyDescent="0.25">
      <c r="A44" s="39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39"/>
      <c r="T44" s="39"/>
    </row>
    <row r="45" spans="1:31" ht="14.25" customHeight="1" x14ac:dyDescent="0.25"/>
    <row r="46" spans="1:31" s="93" customFormat="1" ht="44.25" customHeight="1" x14ac:dyDescent="0.25"/>
    <row r="47" spans="1:31" ht="15" customHeight="1" x14ac:dyDescent="0.25"/>
    <row r="49" ht="15" customHeight="1" x14ac:dyDescent="0.25"/>
    <row r="50" ht="30.75" customHeight="1" x14ac:dyDescent="0.25"/>
    <row r="51" ht="15" customHeight="1" x14ac:dyDescent="0.25"/>
    <row r="52" ht="15" customHeight="1" x14ac:dyDescent="0.25"/>
    <row r="53" ht="15" customHeight="1" x14ac:dyDescent="0.25"/>
    <row r="55" ht="28.5" customHeight="1" x14ac:dyDescent="0.25"/>
    <row r="72" spans="1:8" ht="14.4" thickBot="1" x14ac:dyDescent="0.3"/>
    <row r="73" spans="1:8" ht="41.4" x14ac:dyDescent="0.25">
      <c r="A73" s="195" t="s">
        <v>83</v>
      </c>
      <c r="B73" s="191" t="str">
        <f>'NGA Protocol'!B5</f>
        <v>Treatment</v>
      </c>
      <c r="C73" s="191" t="s">
        <v>148</v>
      </c>
      <c r="D73" s="202" t="s">
        <v>156</v>
      </c>
      <c r="E73" s="202" t="s">
        <v>218</v>
      </c>
      <c r="F73" s="203" t="str">
        <f>'NGA Protocol'!D5</f>
        <v>Adjuvants</v>
      </c>
      <c r="G73" s="191" t="str">
        <f>'NGA Protocol'!E5</f>
        <v>Timing</v>
      </c>
      <c r="H73" s="204" t="s">
        <v>78</v>
      </c>
    </row>
    <row r="74" spans="1:8" x14ac:dyDescent="0.25">
      <c r="A74" s="201">
        <f>'NGA Protocol'!A6</f>
        <v>1</v>
      </c>
      <c r="B74" s="284" t="str">
        <f>+'NGA Protocol'!B6</f>
        <v>Nil</v>
      </c>
      <c r="C74" s="192" t="s">
        <v>1</v>
      </c>
      <c r="D74" s="196" t="str">
        <f>+'NGA Protocol'!C6</f>
        <v>-</v>
      </c>
      <c r="E74" s="192" t="s">
        <v>1</v>
      </c>
      <c r="F74" s="270" t="s">
        <v>1</v>
      </c>
      <c r="G74" s="192" t="s">
        <v>1</v>
      </c>
      <c r="H74" s="271" t="s">
        <v>1</v>
      </c>
    </row>
    <row r="75" spans="1:8" x14ac:dyDescent="0.25">
      <c r="A75" s="201">
        <f>'NGA Protocol'!A7</f>
        <v>2</v>
      </c>
      <c r="B75" s="284" t="str">
        <f>+'NGA Protocol'!B7</f>
        <v>Spin-flo</v>
      </c>
      <c r="C75" s="219" t="s">
        <v>216</v>
      </c>
      <c r="D75" s="196">
        <v>500</v>
      </c>
      <c r="E75" s="196">
        <v>250</v>
      </c>
      <c r="F75" s="196" t="str">
        <f>+'NGA Protocol'!D7</f>
        <v>-</v>
      </c>
      <c r="G75" s="196" t="str">
        <f>+'NGA Protocol'!E7</f>
        <v>T1</v>
      </c>
      <c r="H75" s="205">
        <v>70</v>
      </c>
    </row>
    <row r="76" spans="1:8" x14ac:dyDescent="0.25">
      <c r="A76" s="201">
        <f>'NGA Protocol'!A8</f>
        <v>3</v>
      </c>
      <c r="B76" s="284" t="str">
        <f>+'NGA Protocol'!B8</f>
        <v>Tilt</v>
      </c>
      <c r="C76" s="272" t="s">
        <v>200</v>
      </c>
      <c r="D76" s="274">
        <f>+'NGA Protocol'!C8</f>
        <v>250</v>
      </c>
      <c r="E76" s="274">
        <v>62.5</v>
      </c>
      <c r="F76" s="274" t="str">
        <f>+'NGA Protocol'!D8</f>
        <v>-</v>
      </c>
      <c r="G76" s="274" t="str">
        <f>+'NGA Protocol'!E8</f>
        <v>“</v>
      </c>
      <c r="H76" s="275">
        <v>70</v>
      </c>
    </row>
    <row r="77" spans="1:8" ht="27.6" x14ac:dyDescent="0.25">
      <c r="A77" s="273">
        <v>4</v>
      </c>
      <c r="B77" s="285" t="str">
        <f>+'NGA Protocol'!B9</f>
        <v>Amistar Xtra</v>
      </c>
      <c r="C77" s="272" t="s">
        <v>201</v>
      </c>
      <c r="D77" s="274">
        <f>+'NGA Protocol'!C9</f>
        <v>200</v>
      </c>
      <c r="E77" s="286" t="s">
        <v>219</v>
      </c>
      <c r="F77" s="274" t="str">
        <f>+'NGA Protocol'!D9</f>
        <v>-</v>
      </c>
      <c r="G77" s="274" t="str">
        <f>+'NGA Protocol'!E9</f>
        <v>“</v>
      </c>
      <c r="H77" s="275">
        <v>70</v>
      </c>
    </row>
    <row r="78" spans="1:8" x14ac:dyDescent="0.25">
      <c r="A78" s="201">
        <v>5</v>
      </c>
      <c r="B78" s="284" t="str">
        <f>+'NGA Protocol'!B10</f>
        <v>Amistar Xtra</v>
      </c>
      <c r="C78" s="219" t="s">
        <v>202</v>
      </c>
      <c r="D78" s="274">
        <f>+'NGA Protocol'!C10</f>
        <v>200</v>
      </c>
      <c r="E78" s="286" t="s">
        <v>219</v>
      </c>
      <c r="F78" s="274" t="str">
        <f>+'NGA Protocol'!D10</f>
        <v>Adigor</v>
      </c>
      <c r="G78" s="274" t="str">
        <f>+'NGA Protocol'!E10</f>
        <v>“</v>
      </c>
      <c r="H78" s="275">
        <v>70</v>
      </c>
    </row>
    <row r="79" spans="1:8" x14ac:dyDescent="0.25">
      <c r="A79" s="201">
        <v>6</v>
      </c>
      <c r="B79" s="284" t="str">
        <f>+'NGA Protocol'!B11</f>
        <v>Cabrio</v>
      </c>
      <c r="C79" s="219" t="s">
        <v>240</v>
      </c>
      <c r="D79" s="274">
        <v>500</v>
      </c>
      <c r="E79" s="286" t="s">
        <v>239</v>
      </c>
      <c r="F79" s="274" t="str">
        <f>+'NGA Protocol'!D11</f>
        <v>-</v>
      </c>
      <c r="G79" s="274" t="str">
        <f>+'NGA Protocol'!E11</f>
        <v>“</v>
      </c>
      <c r="H79" s="275">
        <v>70</v>
      </c>
    </row>
    <row r="80" spans="1:8" x14ac:dyDescent="0.25">
      <c r="A80" s="201">
        <v>7</v>
      </c>
      <c r="B80" s="284" t="str">
        <f>+'NGA Protocol'!B12</f>
        <v>Spin-flo x 2</v>
      </c>
      <c r="C80" s="219" t="s">
        <v>216</v>
      </c>
      <c r="D80" s="274" t="str">
        <f>+'NGA Protocol'!C12</f>
        <v>500 x 2</v>
      </c>
      <c r="E80" s="286" t="s">
        <v>190</v>
      </c>
      <c r="F80" s="274" t="str">
        <f>+'NGA Protocol'!D12</f>
        <v>-</v>
      </c>
      <c r="G80" s="274" t="str">
        <f>+'NGA Protocol'!E12</f>
        <v>T1 &amp; T2</v>
      </c>
      <c r="H80" s="275">
        <v>70</v>
      </c>
    </row>
    <row r="81" spans="1:8" x14ac:dyDescent="0.25">
      <c r="A81" s="201">
        <v>8</v>
      </c>
      <c r="B81" s="284" t="str">
        <f>+'NGA Protocol'!B13</f>
        <v>Tilt x 2</v>
      </c>
      <c r="C81" s="272" t="s">
        <v>200</v>
      </c>
      <c r="D81" s="274" t="str">
        <f>+'NGA Protocol'!C13</f>
        <v>250 x 2</v>
      </c>
      <c r="E81" s="286" t="s">
        <v>220</v>
      </c>
      <c r="F81" s="274" t="str">
        <f>+'NGA Protocol'!D13</f>
        <v>-</v>
      </c>
      <c r="G81" s="274" t="str">
        <f>+'NGA Protocol'!E13</f>
        <v>“</v>
      </c>
      <c r="H81" s="275">
        <v>70</v>
      </c>
    </row>
    <row r="82" spans="1:8" ht="27.6" x14ac:dyDescent="0.25">
      <c r="A82" s="273">
        <v>9</v>
      </c>
      <c r="B82" s="285" t="str">
        <f>+'NGA Protocol'!B14</f>
        <v>Amistar Xtra x 2</v>
      </c>
      <c r="C82" s="272" t="s">
        <v>201</v>
      </c>
      <c r="D82" s="274" t="str">
        <f>+'NGA Protocol'!C14</f>
        <v>200 x 2</v>
      </c>
      <c r="E82" s="286" t="s">
        <v>221</v>
      </c>
      <c r="F82" s="274" t="str">
        <f>+'NGA Protocol'!D14</f>
        <v>Adigor</v>
      </c>
      <c r="G82" s="274" t="str">
        <f>+'NGA Protocol'!E14</f>
        <v>“</v>
      </c>
      <c r="H82" s="275">
        <v>70</v>
      </c>
    </row>
    <row r="83" spans="1:8" x14ac:dyDescent="0.25">
      <c r="A83" s="201">
        <v>10</v>
      </c>
      <c r="B83" s="284" t="str">
        <f>+'NGA Protocol'!B15</f>
        <v>Cabrio x 2</v>
      </c>
      <c r="C83" s="219" t="s">
        <v>240</v>
      </c>
      <c r="D83" s="286" t="s">
        <v>248</v>
      </c>
      <c r="E83" s="286">
        <v>125</v>
      </c>
      <c r="F83" s="274" t="str">
        <f>+'NGA Protocol'!D15</f>
        <v>-</v>
      </c>
      <c r="G83" s="274" t="str">
        <f>+'NGA Protocol'!E15</f>
        <v>“</v>
      </c>
      <c r="H83" s="275">
        <v>70</v>
      </c>
    </row>
    <row r="84" spans="1:8" x14ac:dyDescent="0.25">
      <c r="A84" s="201">
        <v>11</v>
      </c>
      <c r="B84" s="284" t="str">
        <f>+'NGA Protocol'!B16</f>
        <v>Tilt x 3</v>
      </c>
      <c r="C84" s="272" t="s">
        <v>200</v>
      </c>
      <c r="D84" s="274" t="str">
        <f>+'NGA Protocol'!C16</f>
        <v>250 x 3</v>
      </c>
      <c r="E84" s="286" t="s">
        <v>222</v>
      </c>
      <c r="F84" s="274" t="str">
        <f>+'NGA Protocol'!D16</f>
        <v>-</v>
      </c>
      <c r="G84" s="274" t="str">
        <f>+'NGA Protocol'!E16</f>
        <v>T1, T2 &amp; T3</v>
      </c>
      <c r="H84" s="275">
        <v>70</v>
      </c>
    </row>
    <row r="85" spans="1:8" x14ac:dyDescent="0.25">
      <c r="B85" s="359" t="s">
        <v>234</v>
      </c>
    </row>
  </sheetData>
  <customSheetViews>
    <customSheetView guid="{4ED3B459-8CCF-427D-BCB7-B6C2356342A5}" fitToPage="1">
      <selection activeCell="F15" sqref="F15"/>
      <pageMargins left="0.11811023622047245" right="0.11811023622047245" top="0.11811023622047245" bottom="0.11811023622047245" header="0" footer="0"/>
      <printOptions horizontalCentered="1" verticalCentered="1"/>
      <pageSetup paperSize="9" scale="89" orientation="portrait" horizontalDpi="4294967293" verticalDpi="300" r:id="rId1"/>
      <headerFooter>
        <oddHeader>&amp;C&amp;"Arial,Bold"&amp;A</oddHeader>
        <oddFooter>&amp;R&amp;"Arial,Italic"&amp;8&amp;F</oddFooter>
      </headerFooter>
    </customSheetView>
    <customSheetView guid="{60D7A983-4DB2-462C-9266-4B3A555AD22F}" scale="55">
      <selection activeCell="F7" sqref="F7:S7"/>
      <pageMargins left="0.11811023622047245" right="0.11811023622047245" top="0.11811023622047245" bottom="0.11811023622047245" header="0" footer="0"/>
      <pageSetup paperSize="9" scale="60" orientation="landscape" horizontalDpi="4294967293" verticalDpi="0" r:id="rId2"/>
    </customSheetView>
  </customSheetViews>
  <mergeCells count="2">
    <mergeCell ref="B27:C27"/>
    <mergeCell ref="B28:C28"/>
  </mergeCells>
  <pageMargins left="0.11811023622047245" right="0.11811023622047245" top="0.11811023622047245" bottom="0.11811023622047245" header="0" footer="0"/>
  <pageSetup paperSize="9" scale="60" orientation="portrait" horizontalDpi="4294967293" verticalDpi="0" r:id="rId3"/>
  <drawing r:id="rId4"/>
  <legacyDrawing r:id="rId5"/>
  <controls>
    <mc:AlternateContent xmlns:mc="http://schemas.openxmlformats.org/markup-compatibility/2006">
      <mc:Choice Requires="x14">
        <control shapeId="3075" r:id="rId6" name="Control 3">
          <controlPr defaultSize="0" r:id="rId7">
            <anchor moveWithCells="1">
              <from>
                <xdr:col>3</xdr:col>
                <xdr:colOff>0</xdr:colOff>
                <xdr:row>38</xdr:row>
                <xdr:rowOff>38100</xdr:rowOff>
              </from>
              <to>
                <xdr:col>3</xdr:col>
                <xdr:colOff>914400</xdr:colOff>
                <xdr:row>39</xdr:row>
                <xdr:rowOff>91440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4" r:id="rId8" name="Control 2">
          <controlPr defaultSize="0" r:id="rId9">
            <anchor moveWithCells="1">
              <from>
                <xdr:col>3</xdr:col>
                <xdr:colOff>0</xdr:colOff>
                <xdr:row>38</xdr:row>
                <xdr:rowOff>38100</xdr:rowOff>
              </from>
              <to>
                <xdr:col>3</xdr:col>
                <xdr:colOff>914400</xdr:colOff>
                <xdr:row>39</xdr:row>
                <xdr:rowOff>91440</xdr:rowOff>
              </to>
            </anchor>
          </controlPr>
        </control>
      </mc:Choice>
      <mc:Fallback>
        <control shapeId="3074" r:id="rId8" name="Control 2"/>
      </mc:Fallback>
    </mc:AlternateContent>
    <mc:AlternateContent xmlns:mc="http://schemas.openxmlformats.org/markup-compatibility/2006">
      <mc:Choice Requires="x14">
        <control shapeId="3073" r:id="rId10" name="Control 1">
          <controlPr defaultSize="0" r:id="rId11">
            <anchor moveWithCells="1">
              <from>
                <xdr:col>3</xdr:col>
                <xdr:colOff>0</xdr:colOff>
                <xdr:row>38</xdr:row>
                <xdr:rowOff>38100</xdr:rowOff>
              </from>
              <to>
                <xdr:col>3</xdr:col>
                <xdr:colOff>914400</xdr:colOff>
                <xdr:row>39</xdr:row>
                <xdr:rowOff>91440</xdr:rowOff>
              </to>
            </anchor>
          </controlPr>
        </control>
      </mc:Choice>
      <mc:Fallback>
        <control shapeId="3073" r:id="rId10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"/>
  <sheetViews>
    <sheetView workbookViewId="0">
      <selection activeCell="Q9" sqref="Q9"/>
    </sheetView>
  </sheetViews>
  <sheetFormatPr defaultRowHeight="14.4" x14ac:dyDescent="0.3"/>
  <cols>
    <col min="1" max="1" width="3.44140625" customWidth="1"/>
    <col min="2" max="2" width="11.44140625" customWidth="1"/>
    <col min="3" max="12" width="10.6640625" customWidth="1"/>
    <col min="13" max="13" width="4" customWidth="1"/>
    <col min="14" max="14" width="4.6640625" customWidth="1"/>
  </cols>
  <sheetData>
    <row r="1" spans="2:14" ht="18" x14ac:dyDescent="0.35">
      <c r="B1" s="362" t="s">
        <v>3</v>
      </c>
      <c r="C1" s="502" t="s">
        <v>263</v>
      </c>
      <c r="D1" s="502"/>
      <c r="E1" s="502"/>
      <c r="F1" s="502"/>
      <c r="G1" s="502"/>
      <c r="H1" s="362" t="s">
        <v>56</v>
      </c>
      <c r="I1" s="364"/>
      <c r="K1" s="364"/>
      <c r="L1" s="364"/>
    </row>
    <row r="2" spans="2:14" ht="18" x14ac:dyDescent="0.35">
      <c r="B2" s="362" t="s">
        <v>149</v>
      </c>
      <c r="C2" s="365" t="s">
        <v>249</v>
      </c>
      <c r="D2" s="367"/>
      <c r="E2" s="367"/>
      <c r="F2" s="367"/>
      <c r="G2" s="367"/>
      <c r="H2" s="362" t="s">
        <v>259</v>
      </c>
      <c r="I2" s="364"/>
      <c r="K2" s="364"/>
      <c r="L2" s="364"/>
    </row>
    <row r="3" spans="2:14" ht="18" x14ac:dyDescent="0.35">
      <c r="B3" s="362" t="s">
        <v>154</v>
      </c>
      <c r="C3" s="365" t="s">
        <v>250</v>
      </c>
      <c r="D3" s="367"/>
      <c r="E3" s="367"/>
      <c r="F3" s="367"/>
      <c r="G3" s="367"/>
      <c r="H3" s="362" t="s">
        <v>260</v>
      </c>
      <c r="I3" s="364"/>
      <c r="K3" s="364"/>
    </row>
    <row r="4" spans="2:14" ht="18" x14ac:dyDescent="0.35">
      <c r="B4" s="362" t="s">
        <v>261</v>
      </c>
      <c r="C4" s="365" t="s">
        <v>251</v>
      </c>
      <c r="D4" s="367"/>
      <c r="E4" s="367"/>
      <c r="F4" s="367"/>
      <c r="G4" s="367"/>
      <c r="H4" s="362" t="s">
        <v>262</v>
      </c>
      <c r="I4" s="364"/>
    </row>
    <row r="5" spans="2:14" ht="18" x14ac:dyDescent="0.35">
      <c r="B5" s="362"/>
      <c r="C5" s="363"/>
      <c r="D5" s="364"/>
      <c r="E5" s="364"/>
      <c r="F5" s="364"/>
      <c r="G5" s="364"/>
      <c r="H5" s="362"/>
      <c r="I5" s="364"/>
      <c r="L5" s="367" t="s">
        <v>246</v>
      </c>
    </row>
    <row r="6" spans="2:14" ht="18" x14ac:dyDescent="0.35">
      <c r="B6" s="362"/>
      <c r="C6" s="363"/>
      <c r="D6" s="364"/>
      <c r="E6" s="364"/>
      <c r="F6" s="364"/>
      <c r="G6" s="364"/>
      <c r="H6" s="362"/>
      <c r="I6" s="364"/>
      <c r="L6" s="366" t="s">
        <v>283</v>
      </c>
    </row>
    <row r="7" spans="2:14" ht="15" thickBot="1" x14ac:dyDescent="0.35"/>
    <row r="8" spans="2:14" ht="75" customHeight="1" x14ac:dyDescent="0.3">
      <c r="B8" s="378">
        <v>7</v>
      </c>
      <c r="C8" s="379">
        <v>6</v>
      </c>
      <c r="D8" s="380">
        <v>3</v>
      </c>
      <c r="E8" s="378">
        <v>4</v>
      </c>
      <c r="F8" s="379">
        <v>10</v>
      </c>
      <c r="G8" s="379">
        <v>1</v>
      </c>
      <c r="H8" s="380">
        <v>9</v>
      </c>
      <c r="I8" s="378">
        <v>5</v>
      </c>
      <c r="J8" s="379">
        <v>11</v>
      </c>
      <c r="K8" s="379">
        <v>8</v>
      </c>
      <c r="L8" s="380">
        <v>2</v>
      </c>
      <c r="M8" s="360">
        <v>4</v>
      </c>
      <c r="N8" s="500" t="s">
        <v>245</v>
      </c>
    </row>
    <row r="9" spans="2:14" ht="75" customHeight="1" x14ac:dyDescent="0.3">
      <c r="B9" s="381">
        <v>11</v>
      </c>
      <c r="C9" s="361">
        <v>1</v>
      </c>
      <c r="D9" s="382">
        <v>5</v>
      </c>
      <c r="E9" s="381">
        <v>9</v>
      </c>
      <c r="F9" s="361">
        <v>7</v>
      </c>
      <c r="G9" s="361">
        <v>2</v>
      </c>
      <c r="H9" s="382">
        <v>4</v>
      </c>
      <c r="I9" s="381">
        <v>8</v>
      </c>
      <c r="J9" s="361">
        <v>6</v>
      </c>
      <c r="K9" s="361">
        <v>3</v>
      </c>
      <c r="L9" s="382">
        <v>10</v>
      </c>
      <c r="M9" s="360">
        <v>3</v>
      </c>
      <c r="N9" s="500"/>
    </row>
    <row r="10" spans="2:14" ht="75" customHeight="1" x14ac:dyDescent="0.3">
      <c r="B10" s="381">
        <v>6</v>
      </c>
      <c r="C10" s="361">
        <v>5</v>
      </c>
      <c r="D10" s="382">
        <v>3</v>
      </c>
      <c r="E10" s="381">
        <v>8</v>
      </c>
      <c r="F10" s="361">
        <v>1</v>
      </c>
      <c r="G10" s="361">
        <v>4</v>
      </c>
      <c r="H10" s="382">
        <v>11</v>
      </c>
      <c r="I10" s="381">
        <v>9</v>
      </c>
      <c r="J10" s="361">
        <v>10</v>
      </c>
      <c r="K10" s="361">
        <v>2</v>
      </c>
      <c r="L10" s="382">
        <v>7</v>
      </c>
      <c r="M10" s="360">
        <v>2</v>
      </c>
      <c r="N10" s="500"/>
    </row>
    <row r="11" spans="2:14" ht="75" customHeight="1" thickBot="1" x14ac:dyDescent="0.35">
      <c r="B11" s="383">
        <v>8</v>
      </c>
      <c r="C11" s="384">
        <v>2</v>
      </c>
      <c r="D11" s="385">
        <v>10</v>
      </c>
      <c r="E11" s="383">
        <v>11</v>
      </c>
      <c r="F11" s="384">
        <v>3</v>
      </c>
      <c r="G11" s="384">
        <v>9</v>
      </c>
      <c r="H11" s="385">
        <v>5</v>
      </c>
      <c r="I11" s="383">
        <v>7</v>
      </c>
      <c r="J11" s="384">
        <v>6</v>
      </c>
      <c r="K11" s="384">
        <v>4</v>
      </c>
      <c r="L11" s="385">
        <v>1</v>
      </c>
      <c r="M11" s="360">
        <v>1</v>
      </c>
      <c r="N11" s="500"/>
    </row>
    <row r="12" spans="2:14" x14ac:dyDescent="0.3">
      <c r="B12" s="360">
        <v>11</v>
      </c>
      <c r="C12" s="360">
        <v>10</v>
      </c>
      <c r="D12" s="360">
        <v>9</v>
      </c>
      <c r="E12" s="360">
        <v>8</v>
      </c>
      <c r="F12" s="360">
        <v>7</v>
      </c>
      <c r="G12" s="360">
        <v>6</v>
      </c>
      <c r="H12" s="360">
        <v>5</v>
      </c>
      <c r="I12" s="360">
        <v>4</v>
      </c>
      <c r="J12" s="360">
        <v>3</v>
      </c>
      <c r="K12" s="360">
        <v>2</v>
      </c>
      <c r="L12" s="360">
        <v>1</v>
      </c>
    </row>
    <row r="13" spans="2:14" x14ac:dyDescent="0.3">
      <c r="B13" s="501" t="s">
        <v>244</v>
      </c>
      <c r="C13" s="501"/>
      <c r="D13" s="501"/>
      <c r="E13" s="501"/>
      <c r="F13" s="501"/>
      <c r="G13" s="501"/>
      <c r="H13" s="501"/>
      <c r="I13" s="501"/>
      <c r="J13" s="501"/>
      <c r="K13" s="501"/>
      <c r="L13" s="501"/>
    </row>
  </sheetData>
  <mergeCells count="3">
    <mergeCell ref="N8:N11"/>
    <mergeCell ref="B13:L13"/>
    <mergeCell ref="C1:G1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"/>
  <sheetViews>
    <sheetView workbookViewId="0">
      <selection activeCell="N14" sqref="N14"/>
    </sheetView>
  </sheetViews>
  <sheetFormatPr defaultRowHeight="14.4" x14ac:dyDescent="0.3"/>
  <sheetData>
    <row r="2" spans="2:2" x14ac:dyDescent="0.3">
      <c r="B2" t="s">
        <v>144</v>
      </c>
    </row>
  </sheetData>
  <customSheetViews>
    <customSheetView guid="{4ED3B459-8CCF-427D-BCB7-B6C2356342A5}">
      <pageMargins left="0.7" right="0.7" top="0.75" bottom="0.75" header="0.3" footer="0.3"/>
    </customSheetView>
    <customSheetView guid="{60D7A983-4DB2-462C-9266-4B3A555AD22F}" topLeftCell="A4"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V73"/>
  <sheetViews>
    <sheetView workbookViewId="0">
      <pane xSplit="4" ySplit="12" topLeftCell="E16" activePane="bottomRight" state="frozen"/>
      <selection pane="topRight" activeCell="E1" sqref="E1"/>
      <selection pane="bottomLeft" activeCell="A12" sqref="A12"/>
      <selection pane="bottomRight" activeCell="G6" sqref="G6"/>
    </sheetView>
  </sheetViews>
  <sheetFormatPr defaultColWidth="9.109375" defaultRowHeight="13.8" x14ac:dyDescent="0.25"/>
  <cols>
    <col min="1" max="3" width="10.6640625" style="49" customWidth="1"/>
    <col min="4" max="4" width="12.6640625" style="49" customWidth="1"/>
    <col min="5" max="34" width="7.33203125" style="49" customWidth="1"/>
    <col min="35" max="16384" width="9.109375" style="49"/>
  </cols>
  <sheetData>
    <row r="1" spans="1:47" ht="14.4" customHeight="1" x14ac:dyDescent="0.25">
      <c r="A1" s="49" t="str">
        <f>'Trial Plans'!B1</f>
        <v>Project</v>
      </c>
      <c r="B1" s="23" t="str">
        <f>'NGA Protocol'!C1</f>
        <v>Fungicides for powdery mildew in Mungbean</v>
      </c>
      <c r="D1" s="50"/>
    </row>
    <row r="2" spans="1:47" ht="14.4" customHeight="1" x14ac:dyDescent="0.25">
      <c r="A2" s="49" t="str">
        <f>'Trial Plans'!B2</f>
        <v>Trial</v>
      </c>
      <c r="B2" s="49" t="str">
        <f>'Trial Plans'!C2</f>
        <v>BB1305</v>
      </c>
      <c r="D2" s="50"/>
    </row>
    <row r="3" spans="1:47" ht="14.4" customHeight="1" x14ac:dyDescent="0.25">
      <c r="A3" s="49" t="str">
        <f>'Trial Plans'!B3</f>
        <v>District</v>
      </c>
      <c r="B3" s="49" t="str">
        <f>'Trial Plans'!C3</f>
        <v>Millmerran</v>
      </c>
      <c r="D3" s="50"/>
    </row>
    <row r="4" spans="1:47" ht="14.4" x14ac:dyDescent="0.3">
      <c r="A4" s="49" t="str">
        <f>'Trial Plans'!B4</f>
        <v>Property</v>
      </c>
      <c r="B4" s="52" t="str">
        <f>'Trial Plans'!C4</f>
        <v>SANDERS</v>
      </c>
      <c r="D4" s="50"/>
    </row>
    <row r="5" spans="1:47" ht="14.4" x14ac:dyDescent="0.3">
      <c r="A5" s="49" t="str">
        <f>'Trial Plans'!B5</f>
        <v>Paddock</v>
      </c>
      <c r="B5" s="52" t="str">
        <f>'Trial Plans'!C5</f>
        <v>North House</v>
      </c>
      <c r="C5" s="26"/>
      <c r="D5" s="50"/>
    </row>
    <row r="6" spans="1:47" x14ac:dyDescent="0.25">
      <c r="A6" s="50"/>
      <c r="C6" s="24"/>
      <c r="D6" s="26"/>
    </row>
    <row r="7" spans="1:47" x14ac:dyDescent="0.25">
      <c r="A7" s="506" t="s">
        <v>24</v>
      </c>
      <c r="B7" s="506"/>
      <c r="C7" s="506"/>
      <c r="D7" s="507"/>
      <c r="E7" s="359" t="s">
        <v>304</v>
      </c>
    </row>
    <row r="8" spans="1:47" x14ac:dyDescent="0.25">
      <c r="A8" s="506" t="s">
        <v>80</v>
      </c>
      <c r="B8" s="506"/>
      <c r="C8" s="506"/>
      <c r="D8" s="507"/>
      <c r="E8" s="359" t="s">
        <v>305</v>
      </c>
    </row>
    <row r="9" spans="1:47" x14ac:dyDescent="0.25">
      <c r="A9" s="506" t="s">
        <v>81</v>
      </c>
      <c r="B9" s="506"/>
      <c r="C9" s="506"/>
      <c r="D9" s="507"/>
      <c r="E9" s="359" t="s">
        <v>307</v>
      </c>
    </row>
    <row r="10" spans="1:47" x14ac:dyDescent="0.25">
      <c r="A10" s="506" t="s">
        <v>82</v>
      </c>
      <c r="B10" s="506"/>
      <c r="C10" s="506"/>
      <c r="D10" s="507"/>
      <c r="E10" s="359" t="s">
        <v>306</v>
      </c>
    </row>
    <row r="11" spans="1:47" x14ac:dyDescent="0.25">
      <c r="A11" s="386"/>
      <c r="B11" s="386"/>
      <c r="C11" s="386"/>
      <c r="D11" s="386"/>
      <c r="E11" s="503" t="s">
        <v>308</v>
      </c>
      <c r="F11" s="504"/>
      <c r="G11" s="504"/>
      <c r="H11" s="504"/>
      <c r="I11" s="504"/>
      <c r="J11" s="504"/>
      <c r="K11" s="504"/>
      <c r="L11" s="504"/>
      <c r="M11" s="504"/>
      <c r="N11" s="505"/>
      <c r="O11" s="503" t="s">
        <v>310</v>
      </c>
      <c r="P11" s="504"/>
      <c r="Q11" s="504"/>
      <c r="R11" s="504"/>
      <c r="S11" s="504"/>
      <c r="T11" s="504"/>
      <c r="U11" s="504"/>
      <c r="V11" s="504"/>
      <c r="W11" s="504"/>
      <c r="X11" s="505"/>
      <c r="Y11" s="503" t="s">
        <v>311</v>
      </c>
      <c r="Z11" s="504"/>
      <c r="AA11" s="504"/>
      <c r="AB11" s="504"/>
      <c r="AC11" s="504"/>
      <c r="AD11" s="504"/>
      <c r="AE11" s="504"/>
      <c r="AF11" s="504"/>
      <c r="AG11" s="504"/>
      <c r="AH11" s="505"/>
    </row>
    <row r="12" spans="1:47" s="46" customFormat="1" x14ac:dyDescent="0.25">
      <c r="A12" s="51" t="s">
        <v>55</v>
      </c>
      <c r="B12" s="398" t="s">
        <v>34</v>
      </c>
      <c r="C12" s="51" t="s">
        <v>32</v>
      </c>
      <c r="D12" s="399" t="s">
        <v>33</v>
      </c>
      <c r="E12" s="51">
        <v>1</v>
      </c>
      <c r="F12" s="51">
        <v>2</v>
      </c>
      <c r="G12" s="51">
        <v>3</v>
      </c>
      <c r="H12" s="51">
        <v>4</v>
      </c>
      <c r="I12" s="51">
        <v>5</v>
      </c>
      <c r="J12" s="51">
        <v>6</v>
      </c>
      <c r="K12" s="51">
        <v>7</v>
      </c>
      <c r="L12" s="51">
        <v>8</v>
      </c>
      <c r="M12" s="399">
        <v>9</v>
      </c>
      <c r="N12" s="51" t="s">
        <v>309</v>
      </c>
      <c r="O12" s="51">
        <v>1</v>
      </c>
      <c r="P12" s="51">
        <v>2</v>
      </c>
      <c r="Q12" s="51">
        <v>3</v>
      </c>
      <c r="R12" s="51">
        <v>4</v>
      </c>
      <c r="S12" s="51">
        <v>5</v>
      </c>
      <c r="T12" s="51">
        <v>6</v>
      </c>
      <c r="U12" s="51">
        <v>7</v>
      </c>
      <c r="V12" s="51">
        <v>8</v>
      </c>
      <c r="W12" s="399">
        <v>9</v>
      </c>
      <c r="X12" s="51" t="s">
        <v>309</v>
      </c>
      <c r="Y12" s="51">
        <v>1</v>
      </c>
      <c r="Z12" s="51">
        <v>2</v>
      </c>
      <c r="AA12" s="51">
        <v>3</v>
      </c>
      <c r="AB12" s="51">
        <v>4</v>
      </c>
      <c r="AC12" s="51">
        <v>5</v>
      </c>
      <c r="AD12" s="51">
        <v>6</v>
      </c>
      <c r="AE12" s="51">
        <v>7</v>
      </c>
      <c r="AF12" s="51">
        <v>8</v>
      </c>
      <c r="AG12" s="399">
        <v>9</v>
      </c>
      <c r="AH12" s="51" t="s">
        <v>309</v>
      </c>
    </row>
    <row r="13" spans="1:47" ht="14.4" x14ac:dyDescent="0.3">
      <c r="A13" s="392">
        <v>1</v>
      </c>
      <c r="B13" s="392">
        <v>1</v>
      </c>
      <c r="C13" s="395">
        <v>1</v>
      </c>
      <c r="D13" s="388">
        <v>1</v>
      </c>
      <c r="E13" s="400">
        <v>40</v>
      </c>
      <c r="F13" s="387">
        <v>70</v>
      </c>
      <c r="G13" s="387">
        <v>90</v>
      </c>
      <c r="H13" s="387">
        <v>30</v>
      </c>
      <c r="I13" s="387">
        <v>80</v>
      </c>
      <c r="J13" s="387">
        <v>30</v>
      </c>
      <c r="K13" s="387">
        <v>20</v>
      </c>
      <c r="L13" s="387">
        <v>90</v>
      </c>
      <c r="M13" s="387">
        <v>90</v>
      </c>
      <c r="N13" s="402">
        <f>(E13+F13+G13+H13+I13+J13+K13+L13+M13)/9</f>
        <v>60</v>
      </c>
      <c r="O13" s="400">
        <v>50</v>
      </c>
      <c r="P13" s="387">
        <v>80</v>
      </c>
      <c r="Q13" s="387">
        <v>20</v>
      </c>
      <c r="R13" s="387">
        <v>20</v>
      </c>
      <c r="S13" s="387">
        <v>30</v>
      </c>
      <c r="T13" s="387">
        <v>30</v>
      </c>
      <c r="U13" s="387">
        <v>20</v>
      </c>
      <c r="V13" s="387">
        <v>20</v>
      </c>
      <c r="W13" s="387">
        <v>80</v>
      </c>
      <c r="X13" s="402">
        <f>(O13+P13+Q13+R13+S13+T13+U13+V13+W13)/9</f>
        <v>38.888888888888886</v>
      </c>
      <c r="Y13" s="400">
        <v>0</v>
      </c>
      <c r="Z13" s="387">
        <v>0</v>
      </c>
      <c r="AA13" s="387">
        <v>0</v>
      </c>
      <c r="AB13" s="387">
        <v>10</v>
      </c>
      <c r="AC13" s="387">
        <v>0</v>
      </c>
      <c r="AD13" s="387">
        <v>20</v>
      </c>
      <c r="AE13" s="387">
        <v>0</v>
      </c>
      <c r="AF13" s="387">
        <v>0</v>
      </c>
      <c r="AG13" s="387">
        <v>0</v>
      </c>
      <c r="AH13" s="402">
        <f>(Y13+Z13+AA13+AB13+AC13+AD13+AE13+AF13+AG13)/9</f>
        <v>3.3333333333333335</v>
      </c>
    </row>
    <row r="14" spans="1:47" ht="14.4" x14ac:dyDescent="0.3">
      <c r="A14" s="393">
        <v>2</v>
      </c>
      <c r="B14" s="393">
        <v>1</v>
      </c>
      <c r="C14" s="396">
        <v>4</v>
      </c>
      <c r="D14" s="389">
        <v>1</v>
      </c>
      <c r="E14" s="400">
        <v>0</v>
      </c>
      <c r="F14" s="387">
        <v>0</v>
      </c>
      <c r="G14" s="387">
        <v>10</v>
      </c>
      <c r="H14" s="387">
        <v>0</v>
      </c>
      <c r="I14" s="387">
        <v>0</v>
      </c>
      <c r="J14" s="387">
        <v>0</v>
      </c>
      <c r="K14" s="387">
        <v>0</v>
      </c>
      <c r="L14" s="387">
        <v>0</v>
      </c>
      <c r="M14" s="387">
        <v>0</v>
      </c>
      <c r="N14" s="403">
        <f t="shared" ref="N14:N56" si="0">(E14+F14+G14+H14+I14+J14+K14+L14+M14)/9</f>
        <v>1.1111111111111112</v>
      </c>
      <c r="O14" s="400">
        <v>0</v>
      </c>
      <c r="P14" s="387">
        <v>0</v>
      </c>
      <c r="Q14" s="387">
        <v>0</v>
      </c>
      <c r="R14" s="387">
        <v>0</v>
      </c>
      <c r="S14" s="387">
        <v>0</v>
      </c>
      <c r="T14" s="387">
        <v>0</v>
      </c>
      <c r="U14" s="387">
        <v>0</v>
      </c>
      <c r="V14" s="387">
        <v>0</v>
      </c>
      <c r="W14" s="387">
        <v>0</v>
      </c>
      <c r="X14" s="403">
        <f t="shared" ref="X14:X56" si="1">(O14+P14+Q14+R14+S14+T14+U14+V14+W14)/9</f>
        <v>0</v>
      </c>
      <c r="Y14" s="400">
        <v>0</v>
      </c>
      <c r="Z14" s="387">
        <v>0</v>
      </c>
      <c r="AA14" s="387">
        <v>0</v>
      </c>
      <c r="AB14" s="387">
        <v>0</v>
      </c>
      <c r="AC14" s="387">
        <v>0</v>
      </c>
      <c r="AD14" s="387">
        <v>0</v>
      </c>
      <c r="AE14" s="387">
        <v>0</v>
      </c>
      <c r="AF14" s="387">
        <v>0</v>
      </c>
      <c r="AG14" s="387">
        <v>0</v>
      </c>
      <c r="AH14" s="403">
        <f t="shared" ref="AH14:AH56" si="2">(Y14+Z14+AA14+AB14+AC14+AD14+AE14+AF14+AG14)/9</f>
        <v>0</v>
      </c>
      <c r="AJ14" s="23" t="s">
        <v>345</v>
      </c>
      <c r="AQ14" s="23" t="s">
        <v>344</v>
      </c>
    </row>
    <row r="15" spans="1:47" ht="14.4" x14ac:dyDescent="0.3">
      <c r="A15" s="393">
        <v>3</v>
      </c>
      <c r="B15" s="393">
        <v>1</v>
      </c>
      <c r="C15" s="396">
        <v>6</v>
      </c>
      <c r="D15" s="389">
        <v>1</v>
      </c>
      <c r="E15" s="400">
        <v>0</v>
      </c>
      <c r="F15" s="387">
        <v>30</v>
      </c>
      <c r="G15" s="387">
        <v>0</v>
      </c>
      <c r="H15" s="387">
        <v>20</v>
      </c>
      <c r="I15" s="387">
        <v>0</v>
      </c>
      <c r="J15" s="387">
        <v>10</v>
      </c>
      <c r="K15" s="387">
        <v>20</v>
      </c>
      <c r="L15" s="387">
        <v>0</v>
      </c>
      <c r="M15" s="387">
        <v>10</v>
      </c>
      <c r="N15" s="403">
        <f t="shared" si="0"/>
        <v>10</v>
      </c>
      <c r="O15" s="400">
        <v>10</v>
      </c>
      <c r="P15" s="387">
        <v>10</v>
      </c>
      <c r="Q15" s="387">
        <v>0</v>
      </c>
      <c r="R15" s="387">
        <v>20</v>
      </c>
      <c r="S15" s="387">
        <v>20</v>
      </c>
      <c r="T15" s="387">
        <v>0</v>
      </c>
      <c r="U15" s="387">
        <v>10</v>
      </c>
      <c r="V15" s="387">
        <v>10</v>
      </c>
      <c r="W15" s="387">
        <v>10</v>
      </c>
      <c r="X15" s="403">
        <f t="shared" si="1"/>
        <v>10</v>
      </c>
      <c r="Y15" s="400">
        <v>0</v>
      </c>
      <c r="Z15" s="387">
        <v>0</v>
      </c>
      <c r="AA15" s="387">
        <v>0</v>
      </c>
      <c r="AB15" s="387">
        <v>0</v>
      </c>
      <c r="AC15" s="387">
        <v>10</v>
      </c>
      <c r="AD15" s="387">
        <v>0</v>
      </c>
      <c r="AE15" s="387">
        <v>0</v>
      </c>
      <c r="AF15" s="387">
        <v>10</v>
      </c>
      <c r="AG15" s="387">
        <v>0</v>
      </c>
      <c r="AH15" s="403">
        <f t="shared" si="2"/>
        <v>2.2222222222222223</v>
      </c>
    </row>
    <row r="16" spans="1:47" ht="14.4" x14ac:dyDescent="0.3">
      <c r="A16" s="393">
        <v>4</v>
      </c>
      <c r="B16" s="393">
        <v>1</v>
      </c>
      <c r="C16" s="396">
        <v>7</v>
      </c>
      <c r="D16" s="389">
        <v>1</v>
      </c>
      <c r="E16" s="400">
        <v>20</v>
      </c>
      <c r="F16" s="387">
        <v>0</v>
      </c>
      <c r="G16" s="387">
        <v>0</v>
      </c>
      <c r="H16" s="387">
        <v>0</v>
      </c>
      <c r="I16" s="387">
        <v>0</v>
      </c>
      <c r="J16" s="387">
        <v>0</v>
      </c>
      <c r="K16" s="387">
        <v>0</v>
      </c>
      <c r="L16" s="387">
        <v>10</v>
      </c>
      <c r="M16" s="387">
        <v>20</v>
      </c>
      <c r="N16" s="403">
        <f t="shared" si="0"/>
        <v>5.5555555555555554</v>
      </c>
      <c r="O16" s="400">
        <v>0</v>
      </c>
      <c r="P16" s="387">
        <v>0</v>
      </c>
      <c r="Q16" s="387">
        <v>10</v>
      </c>
      <c r="R16" s="387">
        <v>0</v>
      </c>
      <c r="S16" s="387">
        <v>0</v>
      </c>
      <c r="T16" s="387">
        <v>0</v>
      </c>
      <c r="U16" s="387">
        <v>0</v>
      </c>
      <c r="V16" s="387">
        <v>10</v>
      </c>
      <c r="W16" s="387">
        <v>20</v>
      </c>
      <c r="X16" s="403">
        <f t="shared" si="1"/>
        <v>4.4444444444444446</v>
      </c>
      <c r="Y16" s="400">
        <v>0</v>
      </c>
      <c r="Z16" s="387">
        <v>0</v>
      </c>
      <c r="AA16" s="387">
        <v>0</v>
      </c>
      <c r="AB16" s="387">
        <v>0</v>
      </c>
      <c r="AC16" s="387">
        <v>0</v>
      </c>
      <c r="AD16" s="387">
        <v>0</v>
      </c>
      <c r="AE16" s="387">
        <v>0</v>
      </c>
      <c r="AF16" s="387">
        <v>0</v>
      </c>
      <c r="AG16" s="387">
        <v>0</v>
      </c>
      <c r="AH16" s="403">
        <f t="shared" si="2"/>
        <v>0</v>
      </c>
      <c r="AJ16" s="49" t="s">
        <v>318</v>
      </c>
      <c r="AK16" s="49" t="s">
        <v>319</v>
      </c>
      <c r="AL16" s="49" t="s">
        <v>320</v>
      </c>
      <c r="AM16" s="49" t="s">
        <v>321</v>
      </c>
      <c r="AN16" s="49" t="s">
        <v>322</v>
      </c>
      <c r="AO16" s="49" t="s">
        <v>323</v>
      </c>
      <c r="AQ16" s="49" t="s">
        <v>32</v>
      </c>
      <c r="AR16" s="49" t="s">
        <v>334</v>
      </c>
      <c r="AS16" s="49" t="s">
        <v>335</v>
      </c>
      <c r="AU16" s="359" t="s">
        <v>343</v>
      </c>
    </row>
    <row r="17" spans="1:48" ht="14.4" x14ac:dyDescent="0.3">
      <c r="A17" s="393">
        <v>5</v>
      </c>
      <c r="B17" s="393">
        <v>1</v>
      </c>
      <c r="C17" s="396">
        <v>5</v>
      </c>
      <c r="D17" s="389">
        <v>1</v>
      </c>
      <c r="E17" s="400">
        <v>0</v>
      </c>
      <c r="F17" s="387">
        <v>0</v>
      </c>
      <c r="G17" s="387">
        <v>0</v>
      </c>
      <c r="H17" s="387">
        <v>10</v>
      </c>
      <c r="I17" s="387">
        <v>0</v>
      </c>
      <c r="J17" s="387">
        <v>0</v>
      </c>
      <c r="K17" s="387">
        <v>0</v>
      </c>
      <c r="L17" s="387">
        <v>0</v>
      </c>
      <c r="M17" s="387">
        <v>0</v>
      </c>
      <c r="N17" s="403">
        <f t="shared" si="0"/>
        <v>1.1111111111111112</v>
      </c>
      <c r="O17" s="400">
        <v>0</v>
      </c>
      <c r="P17" s="387">
        <v>0</v>
      </c>
      <c r="Q17" s="387">
        <v>0</v>
      </c>
      <c r="R17" s="387">
        <v>0</v>
      </c>
      <c r="S17" s="387">
        <v>0</v>
      </c>
      <c r="T17" s="387">
        <v>0</v>
      </c>
      <c r="U17" s="387">
        <v>0</v>
      </c>
      <c r="V17" s="387">
        <v>0</v>
      </c>
      <c r="W17" s="387">
        <v>0</v>
      </c>
      <c r="X17" s="403">
        <f t="shared" si="1"/>
        <v>0</v>
      </c>
      <c r="Y17" s="400">
        <v>0</v>
      </c>
      <c r="Z17" s="387">
        <v>0</v>
      </c>
      <c r="AA17" s="387">
        <v>0</v>
      </c>
      <c r="AB17" s="387">
        <v>0</v>
      </c>
      <c r="AC17" s="387">
        <v>0</v>
      </c>
      <c r="AD17" s="387">
        <v>0</v>
      </c>
      <c r="AE17" s="387">
        <v>0</v>
      </c>
      <c r="AF17" s="387">
        <v>0</v>
      </c>
      <c r="AG17" s="387">
        <v>0</v>
      </c>
      <c r="AH17" s="403">
        <f t="shared" si="2"/>
        <v>0</v>
      </c>
      <c r="AJ17" s="49" t="s">
        <v>32</v>
      </c>
      <c r="AK17" s="49">
        <v>8</v>
      </c>
      <c r="AL17" s="49">
        <v>4.6062399999999997</v>
      </c>
      <c r="AM17" s="49">
        <v>0.57577999999999996</v>
      </c>
      <c r="AN17" s="49">
        <v>4.58</v>
      </c>
      <c r="AO17" s="23">
        <v>1.6999999999999999E-3</v>
      </c>
      <c r="AQ17" s="49">
        <v>1</v>
      </c>
      <c r="AR17" s="49">
        <v>1.1095999999999999</v>
      </c>
      <c r="AS17" s="49" t="s">
        <v>336</v>
      </c>
      <c r="AU17" s="49">
        <f>10^AR17-1</f>
        <v>11.870635762533329</v>
      </c>
      <c r="AV17" s="49" t="s">
        <v>336</v>
      </c>
    </row>
    <row r="18" spans="1:48" ht="14.4" x14ac:dyDescent="0.3">
      <c r="A18" s="393">
        <v>6</v>
      </c>
      <c r="B18" s="393">
        <v>1</v>
      </c>
      <c r="C18" s="396">
        <v>9</v>
      </c>
      <c r="D18" s="389">
        <v>1</v>
      </c>
      <c r="E18" s="400">
        <v>0</v>
      </c>
      <c r="F18" s="387">
        <v>0</v>
      </c>
      <c r="G18" s="387">
        <v>0</v>
      </c>
      <c r="H18" s="387">
        <v>0</v>
      </c>
      <c r="I18" s="387">
        <v>0</v>
      </c>
      <c r="J18" s="387">
        <v>0</v>
      </c>
      <c r="K18" s="387">
        <v>0</v>
      </c>
      <c r="L18" s="387">
        <v>0</v>
      </c>
      <c r="M18" s="387">
        <v>0</v>
      </c>
      <c r="N18" s="403">
        <f t="shared" si="0"/>
        <v>0</v>
      </c>
      <c r="O18" s="400">
        <v>0</v>
      </c>
      <c r="P18" s="387">
        <v>0</v>
      </c>
      <c r="Q18" s="387">
        <v>0</v>
      </c>
      <c r="R18" s="387">
        <v>0</v>
      </c>
      <c r="S18" s="387">
        <v>0</v>
      </c>
      <c r="T18" s="387">
        <v>0</v>
      </c>
      <c r="U18" s="387">
        <v>0</v>
      </c>
      <c r="V18" s="387">
        <v>0</v>
      </c>
      <c r="W18" s="387">
        <v>0</v>
      </c>
      <c r="X18" s="403">
        <f t="shared" si="1"/>
        <v>0</v>
      </c>
      <c r="Y18" s="400">
        <v>0</v>
      </c>
      <c r="Z18" s="387">
        <v>0</v>
      </c>
      <c r="AA18" s="387">
        <v>0</v>
      </c>
      <c r="AB18" s="387">
        <v>0</v>
      </c>
      <c r="AC18" s="387">
        <v>0</v>
      </c>
      <c r="AD18" s="387">
        <v>0</v>
      </c>
      <c r="AE18" s="387">
        <v>0</v>
      </c>
      <c r="AF18" s="387">
        <v>0</v>
      </c>
      <c r="AG18" s="387">
        <v>0</v>
      </c>
      <c r="AH18" s="403">
        <f t="shared" si="2"/>
        <v>0</v>
      </c>
      <c r="AJ18" s="49" t="s">
        <v>33</v>
      </c>
      <c r="AK18" s="49">
        <v>3</v>
      </c>
      <c r="AL18" s="49">
        <v>0.40933999999999998</v>
      </c>
      <c r="AM18" s="49">
        <v>0.13644999999999999</v>
      </c>
      <c r="AN18" s="49">
        <v>1.0900000000000001</v>
      </c>
      <c r="AO18" s="49">
        <v>0.37419999999999998</v>
      </c>
      <c r="AQ18" s="49">
        <v>2</v>
      </c>
      <c r="AR18" s="49">
        <v>0.66539999999999999</v>
      </c>
      <c r="AS18" s="49" t="s">
        <v>338</v>
      </c>
      <c r="AU18" s="49">
        <f t="shared" ref="AU18:AU27" si="3">10^AR18-1</f>
        <v>3.628070862381132</v>
      </c>
      <c r="AV18" s="49" t="s">
        <v>338</v>
      </c>
    </row>
    <row r="19" spans="1:48" ht="14.4" x14ac:dyDescent="0.3">
      <c r="A19" s="393">
        <v>7</v>
      </c>
      <c r="B19" s="393">
        <v>1</v>
      </c>
      <c r="C19" s="396">
        <v>3</v>
      </c>
      <c r="D19" s="389">
        <v>1</v>
      </c>
      <c r="E19" s="400">
        <v>0</v>
      </c>
      <c r="F19" s="387">
        <v>0</v>
      </c>
      <c r="G19" s="387">
        <v>0</v>
      </c>
      <c r="H19" s="387">
        <v>0</v>
      </c>
      <c r="I19" s="387">
        <v>0</v>
      </c>
      <c r="J19" s="387">
        <v>0</v>
      </c>
      <c r="K19" s="387">
        <v>0</v>
      </c>
      <c r="L19" s="387">
        <v>0</v>
      </c>
      <c r="M19" s="387">
        <v>0</v>
      </c>
      <c r="N19" s="403">
        <f t="shared" si="0"/>
        <v>0</v>
      </c>
      <c r="O19" s="400">
        <v>0</v>
      </c>
      <c r="P19" s="387">
        <v>0</v>
      </c>
      <c r="Q19" s="387">
        <v>0</v>
      </c>
      <c r="R19" s="387">
        <v>0</v>
      </c>
      <c r="S19" s="387">
        <v>0</v>
      </c>
      <c r="T19" s="387">
        <v>0</v>
      </c>
      <c r="U19" s="387">
        <v>0</v>
      </c>
      <c r="V19" s="387">
        <v>0</v>
      </c>
      <c r="W19" s="387">
        <v>0</v>
      </c>
      <c r="X19" s="403">
        <f t="shared" si="1"/>
        <v>0</v>
      </c>
      <c r="Y19" s="400">
        <v>0</v>
      </c>
      <c r="Z19" s="387">
        <v>0</v>
      </c>
      <c r="AA19" s="387">
        <v>0</v>
      </c>
      <c r="AB19" s="387">
        <v>0</v>
      </c>
      <c r="AC19" s="387">
        <v>0</v>
      </c>
      <c r="AD19" s="387">
        <v>0</v>
      </c>
      <c r="AE19" s="387">
        <v>0</v>
      </c>
      <c r="AF19" s="387">
        <v>0</v>
      </c>
      <c r="AG19" s="387">
        <v>0</v>
      </c>
      <c r="AH19" s="403">
        <f t="shared" si="2"/>
        <v>0</v>
      </c>
      <c r="AJ19" s="49" t="s">
        <v>324</v>
      </c>
      <c r="AK19" s="49">
        <v>24</v>
      </c>
      <c r="AL19" s="49">
        <v>3.0170599999999999</v>
      </c>
      <c r="AM19" s="49">
        <v>0.12570999999999999</v>
      </c>
      <c r="AQ19" s="49">
        <v>3</v>
      </c>
      <c r="AR19" s="49">
        <v>0</v>
      </c>
      <c r="AS19" s="359" t="s">
        <v>342</v>
      </c>
      <c r="AU19" s="49">
        <f t="shared" si="3"/>
        <v>0</v>
      </c>
      <c r="AV19" s="359" t="s">
        <v>342</v>
      </c>
    </row>
    <row r="20" spans="1:48" ht="14.4" x14ac:dyDescent="0.3">
      <c r="A20" s="393">
        <v>8</v>
      </c>
      <c r="B20" s="393">
        <v>1</v>
      </c>
      <c r="C20" s="396">
        <v>11</v>
      </c>
      <c r="D20" s="389">
        <v>1</v>
      </c>
      <c r="E20" s="400">
        <v>0</v>
      </c>
      <c r="F20" s="387">
        <v>0</v>
      </c>
      <c r="G20" s="387">
        <v>0</v>
      </c>
      <c r="H20" s="387">
        <v>0</v>
      </c>
      <c r="I20" s="387">
        <v>0</v>
      </c>
      <c r="J20" s="387">
        <v>0</v>
      </c>
      <c r="K20" s="387">
        <v>0</v>
      </c>
      <c r="L20" s="387">
        <v>0</v>
      </c>
      <c r="M20" s="387">
        <v>0</v>
      </c>
      <c r="N20" s="403">
        <f t="shared" si="0"/>
        <v>0</v>
      </c>
      <c r="O20" s="400">
        <v>0</v>
      </c>
      <c r="P20" s="387">
        <v>0</v>
      </c>
      <c r="Q20" s="387">
        <v>0</v>
      </c>
      <c r="R20" s="387">
        <v>0</v>
      </c>
      <c r="S20" s="387">
        <v>0</v>
      </c>
      <c r="T20" s="387">
        <v>0</v>
      </c>
      <c r="U20" s="387">
        <v>0</v>
      </c>
      <c r="V20" s="387">
        <v>0</v>
      </c>
      <c r="W20" s="387">
        <v>0</v>
      </c>
      <c r="X20" s="403">
        <f t="shared" si="1"/>
        <v>0</v>
      </c>
      <c r="Y20" s="400">
        <v>0</v>
      </c>
      <c r="Z20" s="387">
        <v>0</v>
      </c>
      <c r="AA20" s="387">
        <v>0</v>
      </c>
      <c r="AB20" s="387">
        <v>0</v>
      </c>
      <c r="AC20" s="387">
        <v>0</v>
      </c>
      <c r="AD20" s="387">
        <v>0</v>
      </c>
      <c r="AE20" s="387">
        <v>0</v>
      </c>
      <c r="AF20" s="387">
        <v>0</v>
      </c>
      <c r="AG20" s="387">
        <v>0</v>
      </c>
      <c r="AH20" s="403">
        <f t="shared" si="2"/>
        <v>0</v>
      </c>
      <c r="AJ20" s="49" t="s">
        <v>325</v>
      </c>
      <c r="AK20" s="49">
        <v>35</v>
      </c>
      <c r="AL20" s="49">
        <v>8.0326400000000007</v>
      </c>
      <c r="AQ20" s="49">
        <v>4</v>
      </c>
      <c r="AR20" s="49">
        <v>0.16109999999999999</v>
      </c>
      <c r="AS20" s="49" t="s">
        <v>340</v>
      </c>
      <c r="AU20" s="49">
        <f t="shared" si="3"/>
        <v>0.44910548400122541</v>
      </c>
      <c r="AV20" s="49" t="s">
        <v>340</v>
      </c>
    </row>
    <row r="21" spans="1:48" ht="14.4" x14ac:dyDescent="0.3">
      <c r="A21" s="393">
        <v>9</v>
      </c>
      <c r="B21" s="393">
        <v>1</v>
      </c>
      <c r="C21" s="396">
        <v>10</v>
      </c>
      <c r="D21" s="389">
        <v>1</v>
      </c>
      <c r="E21" s="400">
        <v>0</v>
      </c>
      <c r="F21" s="387">
        <v>0</v>
      </c>
      <c r="G21" s="387">
        <v>0</v>
      </c>
      <c r="H21" s="387">
        <v>0</v>
      </c>
      <c r="I21" s="387">
        <v>0</v>
      </c>
      <c r="J21" s="387">
        <v>0</v>
      </c>
      <c r="K21" s="387">
        <v>0</v>
      </c>
      <c r="L21" s="387">
        <v>10</v>
      </c>
      <c r="M21" s="387">
        <v>0</v>
      </c>
      <c r="N21" s="403">
        <f t="shared" si="0"/>
        <v>1.1111111111111112</v>
      </c>
      <c r="O21" s="400">
        <v>0</v>
      </c>
      <c r="P21" s="387">
        <v>0</v>
      </c>
      <c r="Q21" s="387">
        <v>0</v>
      </c>
      <c r="R21" s="387">
        <v>0</v>
      </c>
      <c r="S21" s="387">
        <v>0</v>
      </c>
      <c r="T21" s="387">
        <v>0</v>
      </c>
      <c r="U21" s="387">
        <v>0</v>
      </c>
      <c r="V21" s="387">
        <v>0</v>
      </c>
      <c r="W21" s="387">
        <v>0</v>
      </c>
      <c r="X21" s="403">
        <f t="shared" si="1"/>
        <v>0</v>
      </c>
      <c r="Y21" s="400">
        <v>0</v>
      </c>
      <c r="Z21" s="387">
        <v>0</v>
      </c>
      <c r="AA21" s="387">
        <v>0</v>
      </c>
      <c r="AB21" s="387">
        <v>0</v>
      </c>
      <c r="AC21" s="387">
        <v>0</v>
      </c>
      <c r="AD21" s="387">
        <v>0</v>
      </c>
      <c r="AE21" s="387">
        <v>0</v>
      </c>
      <c r="AF21" s="387">
        <v>0</v>
      </c>
      <c r="AG21" s="387">
        <v>0</v>
      </c>
      <c r="AH21" s="403">
        <f t="shared" si="2"/>
        <v>0</v>
      </c>
      <c r="AQ21" s="49">
        <v>5</v>
      </c>
      <c r="AR21" s="49">
        <v>8.0600000000000005E-2</v>
      </c>
      <c r="AS21" s="49" t="s">
        <v>341</v>
      </c>
      <c r="AU21" s="49">
        <f t="shared" si="3"/>
        <v>0.20392657221600774</v>
      </c>
      <c r="AV21" s="49" t="s">
        <v>341</v>
      </c>
    </row>
    <row r="22" spans="1:48" ht="14.4" x14ac:dyDescent="0.3">
      <c r="A22" s="393">
        <v>10</v>
      </c>
      <c r="B22" s="393">
        <v>1</v>
      </c>
      <c r="C22" s="396">
        <v>2</v>
      </c>
      <c r="D22" s="389">
        <v>1</v>
      </c>
      <c r="E22" s="400">
        <v>0</v>
      </c>
      <c r="F22" s="387">
        <v>0</v>
      </c>
      <c r="G22" s="387">
        <v>0</v>
      </c>
      <c r="H22" s="387">
        <v>0</v>
      </c>
      <c r="I22" s="387">
        <v>10</v>
      </c>
      <c r="J22" s="387">
        <v>10</v>
      </c>
      <c r="K22" s="387">
        <v>0</v>
      </c>
      <c r="L22" s="387">
        <v>10</v>
      </c>
      <c r="M22" s="387">
        <v>0</v>
      </c>
      <c r="N22" s="403">
        <f t="shared" si="0"/>
        <v>3.3333333333333335</v>
      </c>
      <c r="O22" s="400">
        <v>0</v>
      </c>
      <c r="P22" s="387">
        <v>0</v>
      </c>
      <c r="Q22" s="387">
        <v>0</v>
      </c>
      <c r="R22" s="387">
        <v>20</v>
      </c>
      <c r="S22" s="387">
        <v>0</v>
      </c>
      <c r="T22" s="387">
        <v>0</v>
      </c>
      <c r="U22" s="387">
        <v>0</v>
      </c>
      <c r="V22" s="387">
        <v>0</v>
      </c>
      <c r="W22" s="387">
        <v>0</v>
      </c>
      <c r="X22" s="403">
        <f t="shared" si="1"/>
        <v>2.2222222222222223</v>
      </c>
      <c r="Y22" s="400">
        <v>0</v>
      </c>
      <c r="Z22" s="387">
        <v>0</v>
      </c>
      <c r="AA22" s="387">
        <v>0</v>
      </c>
      <c r="AB22" s="387">
        <v>0</v>
      </c>
      <c r="AC22" s="387">
        <v>0</v>
      </c>
      <c r="AD22" s="387">
        <v>0</v>
      </c>
      <c r="AE22" s="387">
        <v>0</v>
      </c>
      <c r="AF22" s="387">
        <v>0</v>
      </c>
      <c r="AG22" s="387">
        <v>0</v>
      </c>
      <c r="AH22" s="403">
        <f t="shared" si="2"/>
        <v>0</v>
      </c>
      <c r="AJ22" s="49" t="s">
        <v>316</v>
      </c>
      <c r="AQ22" s="49">
        <v>6</v>
      </c>
      <c r="AR22" s="49">
        <v>0.73729999999999996</v>
      </c>
      <c r="AS22" s="49" t="s">
        <v>337</v>
      </c>
      <c r="AU22" s="49">
        <f t="shared" si="3"/>
        <v>4.4613498750572376</v>
      </c>
      <c r="AV22" s="49" t="s">
        <v>337</v>
      </c>
    </row>
    <row r="23" spans="1:48" ht="14.4" x14ac:dyDescent="0.3">
      <c r="A23" s="393">
        <v>11</v>
      </c>
      <c r="B23" s="393">
        <v>1</v>
      </c>
      <c r="C23" s="396">
        <v>8</v>
      </c>
      <c r="D23" s="389">
        <v>1</v>
      </c>
      <c r="E23" s="400">
        <v>10</v>
      </c>
      <c r="F23" s="387">
        <v>0</v>
      </c>
      <c r="G23" s="387">
        <v>0</v>
      </c>
      <c r="H23" s="387">
        <v>0</v>
      </c>
      <c r="I23" s="387">
        <v>0</v>
      </c>
      <c r="J23" s="387">
        <v>0</v>
      </c>
      <c r="K23" s="387">
        <v>0</v>
      </c>
      <c r="L23" s="387">
        <v>0</v>
      </c>
      <c r="M23" s="387">
        <v>0</v>
      </c>
      <c r="N23" s="403">
        <f t="shared" si="0"/>
        <v>1.1111111111111112</v>
      </c>
      <c r="O23" s="400">
        <v>0</v>
      </c>
      <c r="P23" s="387">
        <v>0</v>
      </c>
      <c r="Q23" s="387">
        <v>0</v>
      </c>
      <c r="R23" s="387">
        <v>0</v>
      </c>
      <c r="S23" s="387">
        <v>0</v>
      </c>
      <c r="T23" s="387">
        <v>0</v>
      </c>
      <c r="U23" s="387">
        <v>0</v>
      </c>
      <c r="V23" s="387">
        <v>0</v>
      </c>
      <c r="W23" s="387">
        <v>0</v>
      </c>
      <c r="X23" s="403">
        <f t="shared" si="1"/>
        <v>0</v>
      </c>
      <c r="Y23" s="400">
        <v>0</v>
      </c>
      <c r="Z23" s="387">
        <v>0</v>
      </c>
      <c r="AA23" s="387">
        <v>0</v>
      </c>
      <c r="AB23" s="387">
        <v>0</v>
      </c>
      <c r="AC23" s="387">
        <v>0</v>
      </c>
      <c r="AD23" s="387">
        <v>0</v>
      </c>
      <c r="AE23" s="387">
        <v>0</v>
      </c>
      <c r="AF23" s="387">
        <v>0</v>
      </c>
      <c r="AG23" s="387">
        <v>0</v>
      </c>
      <c r="AH23" s="403">
        <f t="shared" si="2"/>
        <v>0</v>
      </c>
      <c r="AQ23" s="49">
        <v>7</v>
      </c>
      <c r="AR23" s="49">
        <v>0.72889999999999999</v>
      </c>
      <c r="AS23" s="49" t="s">
        <v>337</v>
      </c>
      <c r="AU23" s="49">
        <f t="shared" si="3"/>
        <v>4.3567329997630146</v>
      </c>
      <c r="AV23" s="49" t="s">
        <v>337</v>
      </c>
    </row>
    <row r="24" spans="1:48" ht="14.4" x14ac:dyDescent="0.3">
      <c r="A24" s="393">
        <v>11</v>
      </c>
      <c r="B24" s="393">
        <v>2</v>
      </c>
      <c r="C24" s="396">
        <v>6</v>
      </c>
      <c r="D24" s="389">
        <v>2</v>
      </c>
      <c r="E24" s="400">
        <v>10</v>
      </c>
      <c r="F24" s="387">
        <v>10</v>
      </c>
      <c r="G24" s="387">
        <v>10</v>
      </c>
      <c r="H24" s="387">
        <v>0</v>
      </c>
      <c r="I24" s="387">
        <v>0</v>
      </c>
      <c r="J24" s="387">
        <v>0</v>
      </c>
      <c r="K24" s="387">
        <v>0</v>
      </c>
      <c r="L24" s="387">
        <v>0</v>
      </c>
      <c r="M24" s="387">
        <v>0</v>
      </c>
      <c r="N24" s="403">
        <f t="shared" si="0"/>
        <v>3.3333333333333335</v>
      </c>
      <c r="O24" s="400">
        <v>0</v>
      </c>
      <c r="P24" s="387">
        <v>0</v>
      </c>
      <c r="Q24" s="387">
        <v>10</v>
      </c>
      <c r="R24" s="387">
        <v>0</v>
      </c>
      <c r="S24" s="387">
        <v>0</v>
      </c>
      <c r="T24" s="387">
        <v>0</v>
      </c>
      <c r="U24" s="387">
        <v>0</v>
      </c>
      <c r="V24" s="387">
        <v>0</v>
      </c>
      <c r="W24" s="387">
        <v>0</v>
      </c>
      <c r="X24" s="403">
        <f t="shared" si="1"/>
        <v>1.1111111111111112</v>
      </c>
      <c r="Y24" s="400">
        <v>0</v>
      </c>
      <c r="Z24" s="387">
        <v>0</v>
      </c>
      <c r="AA24" s="387">
        <v>0</v>
      </c>
      <c r="AB24" s="387">
        <v>0</v>
      </c>
      <c r="AC24" s="387">
        <v>10</v>
      </c>
      <c r="AD24" s="387">
        <v>0</v>
      </c>
      <c r="AE24" s="387">
        <v>0</v>
      </c>
      <c r="AF24" s="387">
        <v>0</v>
      </c>
      <c r="AG24" s="387">
        <v>0</v>
      </c>
      <c r="AH24" s="403">
        <f t="shared" si="2"/>
        <v>1.1111111111111112</v>
      </c>
      <c r="AJ24" s="49" t="s">
        <v>317</v>
      </c>
      <c r="AQ24" s="49">
        <v>8</v>
      </c>
      <c r="AR24" s="49">
        <v>8.0600000000000005E-2</v>
      </c>
      <c r="AS24" s="49" t="s">
        <v>341</v>
      </c>
      <c r="AU24" s="49">
        <f t="shared" si="3"/>
        <v>0.20392657221600774</v>
      </c>
      <c r="AV24" s="49" t="s">
        <v>341</v>
      </c>
    </row>
    <row r="25" spans="1:48" ht="14.4" x14ac:dyDescent="0.3">
      <c r="A25" s="393">
        <v>10</v>
      </c>
      <c r="B25" s="393">
        <v>2</v>
      </c>
      <c r="C25" s="396">
        <v>5</v>
      </c>
      <c r="D25" s="389">
        <v>2</v>
      </c>
      <c r="E25" s="400">
        <v>0</v>
      </c>
      <c r="F25" s="387">
        <v>0</v>
      </c>
      <c r="G25" s="387">
        <v>0</v>
      </c>
      <c r="H25" s="387">
        <v>0</v>
      </c>
      <c r="I25" s="387">
        <v>0</v>
      </c>
      <c r="J25" s="387">
        <v>0</v>
      </c>
      <c r="K25" s="387">
        <v>0</v>
      </c>
      <c r="L25" s="387">
        <v>0</v>
      </c>
      <c r="M25" s="387">
        <v>0</v>
      </c>
      <c r="N25" s="403">
        <f t="shared" si="0"/>
        <v>0</v>
      </c>
      <c r="O25" s="400">
        <v>0</v>
      </c>
      <c r="P25" s="387">
        <v>0</v>
      </c>
      <c r="Q25" s="387">
        <v>0</v>
      </c>
      <c r="R25" s="387">
        <v>0</v>
      </c>
      <c r="S25" s="387">
        <v>0</v>
      </c>
      <c r="T25" s="387">
        <v>0</v>
      </c>
      <c r="U25" s="387">
        <v>0</v>
      </c>
      <c r="V25" s="387">
        <v>0</v>
      </c>
      <c r="W25" s="387">
        <v>0</v>
      </c>
      <c r="X25" s="403">
        <f t="shared" si="1"/>
        <v>0</v>
      </c>
      <c r="Y25" s="400">
        <v>0</v>
      </c>
      <c r="Z25" s="387">
        <v>0</v>
      </c>
      <c r="AA25" s="387">
        <v>0</v>
      </c>
      <c r="AB25" s="387">
        <v>0</v>
      </c>
      <c r="AC25" s="387">
        <v>0</v>
      </c>
      <c r="AD25" s="387">
        <v>20</v>
      </c>
      <c r="AE25" s="387">
        <v>0</v>
      </c>
      <c r="AF25" s="387">
        <v>0</v>
      </c>
      <c r="AG25" s="387">
        <v>0</v>
      </c>
      <c r="AH25" s="403">
        <f t="shared" si="2"/>
        <v>2.2222222222222223</v>
      </c>
      <c r="AJ25" s="49" t="s">
        <v>318</v>
      </c>
      <c r="AK25" s="49" t="s">
        <v>319</v>
      </c>
      <c r="AL25" s="49" t="s">
        <v>320</v>
      </c>
      <c r="AM25" s="49" t="s">
        <v>321</v>
      </c>
      <c r="AN25" s="49" t="s">
        <v>322</v>
      </c>
      <c r="AO25" s="49" t="s">
        <v>323</v>
      </c>
      <c r="AQ25" s="49">
        <v>9</v>
      </c>
      <c r="AR25" s="49">
        <v>0</v>
      </c>
      <c r="AS25" s="359" t="s">
        <v>342</v>
      </c>
      <c r="AU25" s="49">
        <f t="shared" si="3"/>
        <v>0</v>
      </c>
      <c r="AV25" s="359" t="s">
        <v>342</v>
      </c>
    </row>
    <row r="26" spans="1:48" ht="14.4" x14ac:dyDescent="0.3">
      <c r="A26" s="393">
        <v>9</v>
      </c>
      <c r="B26" s="393">
        <v>2</v>
      </c>
      <c r="C26" s="396">
        <v>3</v>
      </c>
      <c r="D26" s="389">
        <v>2</v>
      </c>
      <c r="E26" s="400">
        <v>0</v>
      </c>
      <c r="F26" s="387">
        <v>0</v>
      </c>
      <c r="G26" s="387">
        <v>0</v>
      </c>
      <c r="H26" s="387">
        <v>0</v>
      </c>
      <c r="I26" s="387">
        <v>0</v>
      </c>
      <c r="J26" s="387">
        <v>0</v>
      </c>
      <c r="K26" s="387">
        <v>0</v>
      </c>
      <c r="L26" s="387">
        <v>0</v>
      </c>
      <c r="M26" s="387">
        <v>0</v>
      </c>
      <c r="N26" s="403">
        <f t="shared" si="0"/>
        <v>0</v>
      </c>
      <c r="O26" s="400">
        <v>0</v>
      </c>
      <c r="P26" s="387">
        <v>0</v>
      </c>
      <c r="Q26" s="387">
        <v>0</v>
      </c>
      <c r="R26" s="387">
        <v>0</v>
      </c>
      <c r="S26" s="387">
        <v>0</v>
      </c>
      <c r="T26" s="387">
        <v>0</v>
      </c>
      <c r="U26" s="387">
        <v>0</v>
      </c>
      <c r="V26" s="387">
        <v>0</v>
      </c>
      <c r="W26" s="387">
        <v>0</v>
      </c>
      <c r="X26" s="403">
        <f t="shared" si="1"/>
        <v>0</v>
      </c>
      <c r="Y26" s="400">
        <v>0</v>
      </c>
      <c r="Z26" s="387">
        <v>0</v>
      </c>
      <c r="AA26" s="387">
        <v>0</v>
      </c>
      <c r="AB26" s="387">
        <v>0</v>
      </c>
      <c r="AC26" s="387">
        <v>0</v>
      </c>
      <c r="AD26" s="387">
        <v>0</v>
      </c>
      <c r="AE26" s="387">
        <v>0</v>
      </c>
      <c r="AF26" s="387">
        <v>0</v>
      </c>
      <c r="AG26" s="387">
        <v>0</v>
      </c>
      <c r="AH26" s="403">
        <f t="shared" si="2"/>
        <v>0</v>
      </c>
      <c r="AJ26" s="49" t="s">
        <v>326</v>
      </c>
      <c r="AK26" s="49">
        <v>1</v>
      </c>
      <c r="AL26" s="49">
        <v>0.20891000000000001</v>
      </c>
      <c r="AM26" s="49">
        <v>0.20891000000000001</v>
      </c>
      <c r="AN26" s="49">
        <v>1.71</v>
      </c>
      <c r="AO26" s="49">
        <v>0.20380000000000001</v>
      </c>
      <c r="AQ26" s="49">
        <v>10</v>
      </c>
      <c r="AR26" s="49">
        <v>0.31669999999999998</v>
      </c>
      <c r="AS26" s="49" t="s">
        <v>339</v>
      </c>
      <c r="AU26" s="49">
        <f t="shared" si="3"/>
        <v>1.0734807129046811</v>
      </c>
      <c r="AV26" s="49" t="s">
        <v>339</v>
      </c>
    </row>
    <row r="27" spans="1:48" ht="14.4" x14ac:dyDescent="0.3">
      <c r="A27" s="393">
        <v>8</v>
      </c>
      <c r="B27" s="393">
        <v>2</v>
      </c>
      <c r="C27" s="396">
        <v>8</v>
      </c>
      <c r="D27" s="389">
        <v>2</v>
      </c>
      <c r="E27" s="400">
        <v>0</v>
      </c>
      <c r="F27" s="387">
        <v>0</v>
      </c>
      <c r="G27" s="387">
        <v>0</v>
      </c>
      <c r="H27" s="387">
        <v>0</v>
      </c>
      <c r="I27" s="387">
        <v>0</v>
      </c>
      <c r="J27" s="387">
        <v>0</v>
      </c>
      <c r="K27" s="387">
        <v>0</v>
      </c>
      <c r="L27" s="387">
        <v>0</v>
      </c>
      <c r="M27" s="387">
        <v>0</v>
      </c>
      <c r="N27" s="403">
        <f t="shared" si="0"/>
        <v>0</v>
      </c>
      <c r="O27" s="400">
        <v>0</v>
      </c>
      <c r="P27" s="387">
        <v>0</v>
      </c>
      <c r="Q27" s="387">
        <v>0</v>
      </c>
      <c r="R27" s="387">
        <v>0</v>
      </c>
      <c r="S27" s="387">
        <v>0</v>
      </c>
      <c r="T27" s="387">
        <v>0</v>
      </c>
      <c r="U27" s="387">
        <v>0</v>
      </c>
      <c r="V27" s="387">
        <v>0</v>
      </c>
      <c r="W27" s="387">
        <v>0</v>
      </c>
      <c r="X27" s="403">
        <f t="shared" si="1"/>
        <v>0</v>
      </c>
      <c r="Y27" s="400">
        <v>0</v>
      </c>
      <c r="Z27" s="387">
        <v>0</v>
      </c>
      <c r="AA27" s="387">
        <v>0</v>
      </c>
      <c r="AB27" s="387">
        <v>0</v>
      </c>
      <c r="AC27" s="387">
        <v>0</v>
      </c>
      <c r="AD27" s="387">
        <v>0</v>
      </c>
      <c r="AE27" s="387">
        <v>0</v>
      </c>
      <c r="AF27" s="387">
        <v>0</v>
      </c>
      <c r="AG27" s="387">
        <v>0</v>
      </c>
      <c r="AH27" s="403">
        <f t="shared" si="2"/>
        <v>0</v>
      </c>
      <c r="AJ27" s="49" t="s">
        <v>327</v>
      </c>
      <c r="AK27" s="49">
        <v>23</v>
      </c>
      <c r="AL27" s="49">
        <v>2.8081499999999999</v>
      </c>
      <c r="AM27" s="49">
        <v>0.12209</v>
      </c>
      <c r="AQ27" s="49">
        <v>11</v>
      </c>
      <c r="AR27" s="49">
        <v>8.0600000000000005E-2</v>
      </c>
      <c r="AS27" s="49" t="s">
        <v>341</v>
      </c>
      <c r="AU27" s="49">
        <f t="shared" si="3"/>
        <v>0.20392657221600774</v>
      </c>
      <c r="AV27" s="49" t="s">
        <v>341</v>
      </c>
    </row>
    <row r="28" spans="1:48" ht="14.4" x14ac:dyDescent="0.3">
      <c r="A28" s="393">
        <v>7</v>
      </c>
      <c r="B28" s="393">
        <v>2</v>
      </c>
      <c r="C28" s="396">
        <v>1</v>
      </c>
      <c r="D28" s="389">
        <v>2</v>
      </c>
      <c r="E28" s="400">
        <v>0</v>
      </c>
      <c r="F28" s="387">
        <v>0</v>
      </c>
      <c r="G28" s="387">
        <v>0</v>
      </c>
      <c r="H28" s="387">
        <v>0</v>
      </c>
      <c r="I28" s="387">
        <v>0</v>
      </c>
      <c r="J28" s="387">
        <v>10</v>
      </c>
      <c r="K28" s="387">
        <v>0</v>
      </c>
      <c r="L28" s="387">
        <v>0</v>
      </c>
      <c r="M28" s="387">
        <v>0</v>
      </c>
      <c r="N28" s="403">
        <f t="shared" si="0"/>
        <v>1.1111111111111112</v>
      </c>
      <c r="O28" s="400">
        <v>0</v>
      </c>
      <c r="P28" s="387">
        <v>0</v>
      </c>
      <c r="Q28" s="387">
        <v>10</v>
      </c>
      <c r="R28" s="387">
        <v>30</v>
      </c>
      <c r="S28" s="387">
        <v>20</v>
      </c>
      <c r="T28" s="387">
        <v>0</v>
      </c>
      <c r="U28" s="387">
        <v>30</v>
      </c>
      <c r="V28" s="387">
        <v>0</v>
      </c>
      <c r="W28" s="387">
        <v>0</v>
      </c>
      <c r="X28" s="403">
        <f t="shared" si="1"/>
        <v>10</v>
      </c>
      <c r="Y28" s="400">
        <v>0</v>
      </c>
      <c r="Z28" s="387">
        <v>0</v>
      </c>
      <c r="AA28" s="387">
        <v>0</v>
      </c>
      <c r="AB28" s="387">
        <v>0</v>
      </c>
      <c r="AC28" s="387">
        <v>0</v>
      </c>
      <c r="AD28" s="387">
        <v>0</v>
      </c>
      <c r="AE28" s="387">
        <v>0</v>
      </c>
      <c r="AF28" s="387">
        <v>0</v>
      </c>
      <c r="AG28" s="387">
        <v>0</v>
      </c>
      <c r="AH28" s="403">
        <f t="shared" si="2"/>
        <v>0</v>
      </c>
    </row>
    <row r="29" spans="1:48" ht="14.4" x14ac:dyDescent="0.3">
      <c r="A29" s="393">
        <v>6</v>
      </c>
      <c r="B29" s="393">
        <v>2</v>
      </c>
      <c r="C29" s="396">
        <v>4</v>
      </c>
      <c r="D29" s="389">
        <v>2</v>
      </c>
      <c r="E29" s="400">
        <v>0</v>
      </c>
      <c r="F29" s="387">
        <v>0</v>
      </c>
      <c r="G29" s="387">
        <v>0</v>
      </c>
      <c r="H29" s="387">
        <v>0</v>
      </c>
      <c r="I29" s="387">
        <v>0</v>
      </c>
      <c r="J29" s="387">
        <v>0</v>
      </c>
      <c r="K29" s="387">
        <v>10</v>
      </c>
      <c r="L29" s="387">
        <v>0</v>
      </c>
      <c r="M29" s="387">
        <v>0</v>
      </c>
      <c r="N29" s="403">
        <f t="shared" si="0"/>
        <v>1.1111111111111112</v>
      </c>
      <c r="O29" s="400">
        <v>0</v>
      </c>
      <c r="P29" s="387">
        <v>0</v>
      </c>
      <c r="Q29" s="387">
        <v>0</v>
      </c>
      <c r="R29" s="387">
        <v>0</v>
      </c>
      <c r="S29" s="387">
        <v>0</v>
      </c>
      <c r="T29" s="387">
        <v>0</v>
      </c>
      <c r="U29" s="387">
        <v>0</v>
      </c>
      <c r="V29" s="387">
        <v>0</v>
      </c>
      <c r="W29" s="387">
        <v>0</v>
      </c>
      <c r="X29" s="403">
        <f t="shared" si="1"/>
        <v>0</v>
      </c>
      <c r="Y29" s="400">
        <v>0</v>
      </c>
      <c r="Z29" s="387">
        <v>0</v>
      </c>
      <c r="AA29" s="387">
        <v>0</v>
      </c>
      <c r="AB29" s="387">
        <v>0</v>
      </c>
      <c r="AC29" s="387">
        <v>0</v>
      </c>
      <c r="AD29" s="387">
        <v>0</v>
      </c>
      <c r="AE29" s="387">
        <v>0</v>
      </c>
      <c r="AF29" s="387">
        <v>0</v>
      </c>
      <c r="AG29" s="387">
        <v>0</v>
      </c>
      <c r="AH29" s="403">
        <f t="shared" si="2"/>
        <v>0</v>
      </c>
      <c r="AQ29" s="49" t="s">
        <v>329</v>
      </c>
    </row>
    <row r="30" spans="1:48" ht="14.4" x14ac:dyDescent="0.3">
      <c r="A30" s="393">
        <v>5</v>
      </c>
      <c r="B30" s="393">
        <v>2</v>
      </c>
      <c r="C30" s="396">
        <v>11</v>
      </c>
      <c r="D30" s="389">
        <v>2</v>
      </c>
      <c r="E30" s="400">
        <v>0</v>
      </c>
      <c r="F30" s="387">
        <v>0</v>
      </c>
      <c r="G30" s="387">
        <v>0</v>
      </c>
      <c r="H30" s="387">
        <v>0</v>
      </c>
      <c r="I30" s="387">
        <v>0</v>
      </c>
      <c r="J30" s="387">
        <v>0</v>
      </c>
      <c r="K30" s="387">
        <v>0</v>
      </c>
      <c r="L30" s="387">
        <v>0</v>
      </c>
      <c r="M30" s="387">
        <v>0</v>
      </c>
      <c r="N30" s="403">
        <f t="shared" si="0"/>
        <v>0</v>
      </c>
      <c r="O30" s="400">
        <v>0</v>
      </c>
      <c r="P30" s="387">
        <v>0</v>
      </c>
      <c r="Q30" s="387">
        <v>0</v>
      </c>
      <c r="R30" s="387">
        <v>0</v>
      </c>
      <c r="S30" s="387">
        <v>0</v>
      </c>
      <c r="T30" s="387">
        <v>0</v>
      </c>
      <c r="U30" s="387">
        <v>0</v>
      </c>
      <c r="V30" s="387">
        <v>0</v>
      </c>
      <c r="W30" s="387">
        <v>0</v>
      </c>
      <c r="X30" s="403">
        <f t="shared" si="1"/>
        <v>0</v>
      </c>
      <c r="Y30" s="400">
        <v>0</v>
      </c>
      <c r="Z30" s="387">
        <v>0</v>
      </c>
      <c r="AA30" s="387">
        <v>0</v>
      </c>
      <c r="AB30" s="387">
        <v>0</v>
      </c>
      <c r="AC30" s="387">
        <v>0</v>
      </c>
      <c r="AD30" s="387">
        <v>0</v>
      </c>
      <c r="AE30" s="387">
        <v>0</v>
      </c>
      <c r="AF30" s="387">
        <v>0</v>
      </c>
      <c r="AG30" s="387">
        <v>0</v>
      </c>
      <c r="AH30" s="403">
        <f t="shared" si="2"/>
        <v>0</v>
      </c>
      <c r="AQ30" s="49" t="s">
        <v>330</v>
      </c>
    </row>
    <row r="31" spans="1:48" ht="14.4" x14ac:dyDescent="0.3">
      <c r="A31" s="393">
        <v>4</v>
      </c>
      <c r="B31" s="393">
        <v>2</v>
      </c>
      <c r="C31" s="396">
        <v>9</v>
      </c>
      <c r="D31" s="389">
        <v>2</v>
      </c>
      <c r="E31" s="400">
        <v>0</v>
      </c>
      <c r="F31" s="387">
        <v>0</v>
      </c>
      <c r="G31" s="387">
        <v>0</v>
      </c>
      <c r="H31" s="387">
        <v>0</v>
      </c>
      <c r="I31" s="387">
        <v>0</v>
      </c>
      <c r="J31" s="387">
        <v>0</v>
      </c>
      <c r="K31" s="387">
        <v>0</v>
      </c>
      <c r="L31" s="387">
        <v>0</v>
      </c>
      <c r="M31" s="387">
        <v>0</v>
      </c>
      <c r="N31" s="403">
        <f t="shared" si="0"/>
        <v>0</v>
      </c>
      <c r="O31" s="400">
        <v>0</v>
      </c>
      <c r="P31" s="387">
        <v>0</v>
      </c>
      <c r="Q31" s="387">
        <v>0</v>
      </c>
      <c r="R31" s="387">
        <v>0</v>
      </c>
      <c r="S31" s="387">
        <v>0</v>
      </c>
      <c r="T31" s="387">
        <v>0</v>
      </c>
      <c r="U31" s="387">
        <v>0</v>
      </c>
      <c r="V31" s="387">
        <v>0</v>
      </c>
      <c r="W31" s="387">
        <v>0</v>
      </c>
      <c r="X31" s="403">
        <f t="shared" si="1"/>
        <v>0</v>
      </c>
      <c r="Y31" s="400">
        <v>0</v>
      </c>
      <c r="Z31" s="387">
        <v>0</v>
      </c>
      <c r="AA31" s="387">
        <v>0</v>
      </c>
      <c r="AB31" s="387">
        <v>0</v>
      </c>
      <c r="AC31" s="387">
        <v>0</v>
      </c>
      <c r="AD31" s="387">
        <v>0</v>
      </c>
      <c r="AE31" s="387">
        <v>0</v>
      </c>
      <c r="AF31" s="387">
        <v>0</v>
      </c>
      <c r="AG31" s="387">
        <v>0</v>
      </c>
      <c r="AH31" s="403">
        <f t="shared" si="2"/>
        <v>0</v>
      </c>
      <c r="AQ31" s="49" t="s">
        <v>331</v>
      </c>
    </row>
    <row r="32" spans="1:48" ht="14.4" x14ac:dyDescent="0.3">
      <c r="A32" s="393">
        <v>3</v>
      </c>
      <c r="B32" s="393">
        <v>2</v>
      </c>
      <c r="C32" s="396">
        <v>10</v>
      </c>
      <c r="D32" s="389">
        <v>2</v>
      </c>
      <c r="E32" s="400">
        <v>0</v>
      </c>
      <c r="F32" s="387">
        <v>0</v>
      </c>
      <c r="G32" s="387">
        <v>0</v>
      </c>
      <c r="H32" s="387">
        <v>0</v>
      </c>
      <c r="I32" s="387">
        <v>0</v>
      </c>
      <c r="J32" s="387">
        <v>0</v>
      </c>
      <c r="K32" s="387">
        <v>0</v>
      </c>
      <c r="L32" s="387">
        <v>0</v>
      </c>
      <c r="M32" s="387">
        <v>0</v>
      </c>
      <c r="N32" s="403">
        <f t="shared" si="0"/>
        <v>0</v>
      </c>
      <c r="O32" s="400">
        <v>0</v>
      </c>
      <c r="P32" s="387">
        <v>0</v>
      </c>
      <c r="Q32" s="387">
        <v>0</v>
      </c>
      <c r="R32" s="387">
        <v>0</v>
      </c>
      <c r="S32" s="387">
        <v>0</v>
      </c>
      <c r="T32" s="387">
        <v>0</v>
      </c>
      <c r="U32" s="387">
        <v>0</v>
      </c>
      <c r="V32" s="387">
        <v>0</v>
      </c>
      <c r="W32" s="387">
        <v>0</v>
      </c>
      <c r="X32" s="403">
        <f t="shared" si="1"/>
        <v>0</v>
      </c>
      <c r="Y32" s="400">
        <v>0</v>
      </c>
      <c r="Z32" s="387">
        <v>0</v>
      </c>
      <c r="AA32" s="387">
        <v>0</v>
      </c>
      <c r="AB32" s="387">
        <v>0</v>
      </c>
      <c r="AC32" s="387">
        <v>0</v>
      </c>
      <c r="AD32" s="387">
        <v>0</v>
      </c>
      <c r="AE32" s="387">
        <v>0</v>
      </c>
      <c r="AF32" s="387">
        <v>0</v>
      </c>
      <c r="AG32" s="387">
        <v>0</v>
      </c>
      <c r="AH32" s="403">
        <f t="shared" si="2"/>
        <v>0</v>
      </c>
      <c r="AQ32" s="49" t="s">
        <v>332</v>
      </c>
    </row>
    <row r="33" spans="1:43" ht="14.4" x14ac:dyDescent="0.3">
      <c r="A33" s="393">
        <v>2</v>
      </c>
      <c r="B33" s="393">
        <v>2</v>
      </c>
      <c r="C33" s="396">
        <v>2</v>
      </c>
      <c r="D33" s="389">
        <v>2</v>
      </c>
      <c r="E33" s="400">
        <v>20</v>
      </c>
      <c r="F33" s="387">
        <v>20</v>
      </c>
      <c r="G33" s="387">
        <v>0</v>
      </c>
      <c r="H33" s="387">
        <v>10</v>
      </c>
      <c r="I33" s="387">
        <v>0</v>
      </c>
      <c r="J33" s="387">
        <v>10</v>
      </c>
      <c r="K33" s="387">
        <v>0</v>
      </c>
      <c r="L33" s="387">
        <v>0</v>
      </c>
      <c r="M33" s="387">
        <v>0</v>
      </c>
      <c r="N33" s="403">
        <f t="shared" si="0"/>
        <v>6.666666666666667</v>
      </c>
      <c r="O33" s="400">
        <v>10</v>
      </c>
      <c r="P33" s="387">
        <v>20</v>
      </c>
      <c r="Q33" s="387">
        <v>10</v>
      </c>
      <c r="R33" s="387">
        <v>10</v>
      </c>
      <c r="S33" s="387">
        <v>10</v>
      </c>
      <c r="T33" s="387">
        <v>0</v>
      </c>
      <c r="U33" s="387">
        <v>0</v>
      </c>
      <c r="V33" s="387">
        <v>0</v>
      </c>
      <c r="W33" s="387">
        <v>0</v>
      </c>
      <c r="X33" s="403">
        <f t="shared" si="1"/>
        <v>6.666666666666667</v>
      </c>
      <c r="Y33" s="400">
        <v>0</v>
      </c>
      <c r="Z33" s="387">
        <v>0</v>
      </c>
      <c r="AA33" s="387">
        <v>0</v>
      </c>
      <c r="AB33" s="387">
        <v>0</v>
      </c>
      <c r="AC33" s="387">
        <v>0</v>
      </c>
      <c r="AD33" s="387">
        <v>0</v>
      </c>
      <c r="AE33" s="387">
        <v>0</v>
      </c>
      <c r="AF33" s="387">
        <v>0</v>
      </c>
      <c r="AG33" s="387">
        <v>0</v>
      </c>
      <c r="AH33" s="403">
        <f t="shared" si="2"/>
        <v>0</v>
      </c>
      <c r="AQ33" s="49" t="s">
        <v>333</v>
      </c>
    </row>
    <row r="34" spans="1:43" ht="14.4" x14ac:dyDescent="0.3">
      <c r="A34" s="393">
        <v>1</v>
      </c>
      <c r="B34" s="393">
        <v>2</v>
      </c>
      <c r="C34" s="396">
        <v>7</v>
      </c>
      <c r="D34" s="389">
        <v>2</v>
      </c>
      <c r="E34" s="400">
        <v>10</v>
      </c>
      <c r="F34" s="387">
        <v>10</v>
      </c>
      <c r="G34" s="387">
        <v>0</v>
      </c>
      <c r="H34" s="387">
        <v>0</v>
      </c>
      <c r="I34" s="387">
        <v>0</v>
      </c>
      <c r="J34" s="387">
        <v>10</v>
      </c>
      <c r="K34" s="387">
        <v>20</v>
      </c>
      <c r="L34" s="387">
        <v>30</v>
      </c>
      <c r="M34" s="387">
        <v>10</v>
      </c>
      <c r="N34" s="403">
        <f t="shared" si="0"/>
        <v>10</v>
      </c>
      <c r="O34" s="400">
        <v>0</v>
      </c>
      <c r="P34" s="387">
        <v>10</v>
      </c>
      <c r="Q34" s="387">
        <v>0</v>
      </c>
      <c r="R34" s="387">
        <v>0</v>
      </c>
      <c r="S34" s="387">
        <v>10</v>
      </c>
      <c r="T34" s="387">
        <v>0</v>
      </c>
      <c r="U34" s="387">
        <v>10</v>
      </c>
      <c r="V34" s="387">
        <v>0</v>
      </c>
      <c r="W34" s="387">
        <v>30</v>
      </c>
      <c r="X34" s="403">
        <f t="shared" si="1"/>
        <v>6.666666666666667</v>
      </c>
      <c r="Y34" s="400">
        <v>0</v>
      </c>
      <c r="Z34" s="387">
        <v>0</v>
      </c>
      <c r="AA34" s="387">
        <v>0</v>
      </c>
      <c r="AB34" s="387">
        <v>0</v>
      </c>
      <c r="AC34" s="387">
        <v>0</v>
      </c>
      <c r="AD34" s="387">
        <v>0</v>
      </c>
      <c r="AE34" s="387">
        <v>0</v>
      </c>
      <c r="AF34" s="387">
        <v>0</v>
      </c>
      <c r="AG34" s="387">
        <v>0</v>
      </c>
      <c r="AH34" s="403">
        <f t="shared" si="2"/>
        <v>0</v>
      </c>
    </row>
    <row r="35" spans="1:43" ht="14.4" x14ac:dyDescent="0.3">
      <c r="A35" s="393">
        <v>1</v>
      </c>
      <c r="B35" s="393">
        <v>3</v>
      </c>
      <c r="C35" s="396">
        <v>10</v>
      </c>
      <c r="D35" s="389">
        <v>3</v>
      </c>
      <c r="E35" s="400">
        <v>0</v>
      </c>
      <c r="F35" s="387">
        <v>0</v>
      </c>
      <c r="G35" s="387">
        <v>0</v>
      </c>
      <c r="H35" s="387">
        <v>20</v>
      </c>
      <c r="I35" s="387">
        <v>10</v>
      </c>
      <c r="J35" s="387">
        <v>10</v>
      </c>
      <c r="K35" s="387">
        <v>0</v>
      </c>
      <c r="L35" s="387">
        <v>10</v>
      </c>
      <c r="M35" s="387">
        <v>20</v>
      </c>
      <c r="N35" s="403">
        <f t="shared" si="0"/>
        <v>7.7777777777777777</v>
      </c>
      <c r="O35" s="400">
        <v>20</v>
      </c>
      <c r="P35" s="387">
        <v>0</v>
      </c>
      <c r="Q35" s="387">
        <v>0</v>
      </c>
      <c r="R35" s="387">
        <v>0</v>
      </c>
      <c r="S35" s="387">
        <v>0</v>
      </c>
      <c r="T35" s="387">
        <v>0</v>
      </c>
      <c r="U35" s="387">
        <v>0</v>
      </c>
      <c r="V35" s="387">
        <v>0</v>
      </c>
      <c r="W35" s="387">
        <v>0</v>
      </c>
      <c r="X35" s="403">
        <f t="shared" si="1"/>
        <v>2.2222222222222223</v>
      </c>
      <c r="Y35" s="400">
        <v>0</v>
      </c>
      <c r="Z35" s="387">
        <v>0</v>
      </c>
      <c r="AA35" s="387">
        <v>0</v>
      </c>
      <c r="AB35" s="387">
        <v>0</v>
      </c>
      <c r="AC35" s="387">
        <v>0</v>
      </c>
      <c r="AD35" s="387">
        <v>0</v>
      </c>
      <c r="AE35" s="387">
        <v>0</v>
      </c>
      <c r="AF35" s="387">
        <v>0</v>
      </c>
      <c r="AG35" s="387">
        <v>0</v>
      </c>
      <c r="AH35" s="403">
        <f t="shared" si="2"/>
        <v>0</v>
      </c>
    </row>
    <row r="36" spans="1:43" ht="14.4" x14ac:dyDescent="0.3">
      <c r="A36" s="393">
        <v>2</v>
      </c>
      <c r="B36" s="393">
        <v>3</v>
      </c>
      <c r="C36" s="396">
        <v>3</v>
      </c>
      <c r="D36" s="389">
        <v>3</v>
      </c>
      <c r="E36" s="400">
        <v>0</v>
      </c>
      <c r="F36" s="387">
        <v>0</v>
      </c>
      <c r="G36" s="387">
        <v>0</v>
      </c>
      <c r="H36" s="387">
        <v>0</v>
      </c>
      <c r="I36" s="387">
        <v>0</v>
      </c>
      <c r="J36" s="387">
        <v>0</v>
      </c>
      <c r="K36" s="387">
        <v>0</v>
      </c>
      <c r="L36" s="387">
        <v>0</v>
      </c>
      <c r="M36" s="387">
        <v>0</v>
      </c>
      <c r="N36" s="403">
        <f t="shared" si="0"/>
        <v>0</v>
      </c>
      <c r="O36" s="400">
        <v>0</v>
      </c>
      <c r="P36" s="387">
        <v>0</v>
      </c>
      <c r="Q36" s="387">
        <v>0</v>
      </c>
      <c r="R36" s="387">
        <v>0</v>
      </c>
      <c r="S36" s="387">
        <v>0</v>
      </c>
      <c r="T36" s="387">
        <v>0</v>
      </c>
      <c r="U36" s="387">
        <v>0</v>
      </c>
      <c r="V36" s="387">
        <v>0</v>
      </c>
      <c r="W36" s="387">
        <v>0</v>
      </c>
      <c r="X36" s="403">
        <f t="shared" si="1"/>
        <v>0</v>
      </c>
      <c r="Y36" s="400">
        <v>0</v>
      </c>
      <c r="Z36" s="387">
        <v>0</v>
      </c>
      <c r="AA36" s="387">
        <v>0</v>
      </c>
      <c r="AB36" s="387">
        <v>0</v>
      </c>
      <c r="AC36" s="387">
        <v>0</v>
      </c>
      <c r="AD36" s="387">
        <v>0</v>
      </c>
      <c r="AE36" s="387">
        <v>0</v>
      </c>
      <c r="AF36" s="387">
        <v>0</v>
      </c>
      <c r="AG36" s="387">
        <v>0</v>
      </c>
      <c r="AH36" s="403">
        <f t="shared" si="2"/>
        <v>0</v>
      </c>
      <c r="AJ36" s="23" t="s">
        <v>348</v>
      </c>
    </row>
    <row r="37" spans="1:43" ht="14.4" x14ac:dyDescent="0.3">
      <c r="A37" s="393">
        <v>3</v>
      </c>
      <c r="B37" s="393">
        <v>3</v>
      </c>
      <c r="C37" s="396">
        <v>6</v>
      </c>
      <c r="D37" s="389">
        <v>3</v>
      </c>
      <c r="E37" s="400">
        <v>0</v>
      </c>
      <c r="F37" s="387">
        <v>0</v>
      </c>
      <c r="G37" s="387">
        <v>0</v>
      </c>
      <c r="H37" s="387">
        <v>0</v>
      </c>
      <c r="I37" s="387">
        <v>0</v>
      </c>
      <c r="J37" s="387">
        <v>0</v>
      </c>
      <c r="K37" s="387">
        <v>0</v>
      </c>
      <c r="L37" s="387">
        <v>0</v>
      </c>
      <c r="M37" s="387">
        <v>0</v>
      </c>
      <c r="N37" s="403">
        <f t="shared" si="0"/>
        <v>0</v>
      </c>
      <c r="O37" s="400">
        <v>10</v>
      </c>
      <c r="P37" s="387">
        <v>0</v>
      </c>
      <c r="Q37" s="387">
        <v>10</v>
      </c>
      <c r="R37" s="387">
        <v>0</v>
      </c>
      <c r="S37" s="387">
        <v>0</v>
      </c>
      <c r="T37" s="387">
        <v>0</v>
      </c>
      <c r="U37" s="387">
        <v>0</v>
      </c>
      <c r="V37" s="387">
        <v>0</v>
      </c>
      <c r="W37" s="387">
        <v>0</v>
      </c>
      <c r="X37" s="403">
        <f t="shared" si="1"/>
        <v>2.2222222222222223</v>
      </c>
      <c r="Y37" s="400">
        <v>0</v>
      </c>
      <c r="Z37" s="387">
        <v>10</v>
      </c>
      <c r="AA37" s="387">
        <v>0</v>
      </c>
      <c r="AB37" s="387">
        <v>0</v>
      </c>
      <c r="AC37" s="387">
        <v>10</v>
      </c>
      <c r="AD37" s="387">
        <v>0</v>
      </c>
      <c r="AE37" s="387">
        <v>0</v>
      </c>
      <c r="AF37" s="387">
        <v>0</v>
      </c>
      <c r="AG37" s="387">
        <v>0</v>
      </c>
      <c r="AH37" s="403">
        <f t="shared" si="2"/>
        <v>2.2222222222222223</v>
      </c>
    </row>
    <row r="38" spans="1:43" ht="14.4" x14ac:dyDescent="0.3">
      <c r="A38" s="393">
        <v>4</v>
      </c>
      <c r="B38" s="393">
        <v>3</v>
      </c>
      <c r="C38" s="396">
        <v>8</v>
      </c>
      <c r="D38" s="389">
        <v>3</v>
      </c>
      <c r="E38" s="400">
        <v>0</v>
      </c>
      <c r="F38" s="387">
        <v>0</v>
      </c>
      <c r="G38" s="387">
        <v>0</v>
      </c>
      <c r="H38" s="387">
        <v>0</v>
      </c>
      <c r="I38" s="387">
        <v>0</v>
      </c>
      <c r="J38" s="387">
        <v>0</v>
      </c>
      <c r="K38" s="387">
        <v>0</v>
      </c>
      <c r="L38" s="387">
        <v>0</v>
      </c>
      <c r="M38" s="387">
        <v>0</v>
      </c>
      <c r="N38" s="403">
        <f t="shared" si="0"/>
        <v>0</v>
      </c>
      <c r="O38" s="400">
        <v>0</v>
      </c>
      <c r="P38" s="387">
        <v>0</v>
      </c>
      <c r="Q38" s="387">
        <v>0</v>
      </c>
      <c r="R38" s="387">
        <v>0</v>
      </c>
      <c r="S38" s="387">
        <v>0</v>
      </c>
      <c r="T38" s="387">
        <v>0</v>
      </c>
      <c r="U38" s="387">
        <v>0</v>
      </c>
      <c r="V38" s="387">
        <v>0</v>
      </c>
      <c r="W38" s="387">
        <v>0</v>
      </c>
      <c r="X38" s="403">
        <f t="shared" si="1"/>
        <v>0</v>
      </c>
      <c r="Y38" s="400">
        <v>0</v>
      </c>
      <c r="Z38" s="387">
        <v>0</v>
      </c>
      <c r="AA38" s="387">
        <v>0</v>
      </c>
      <c r="AB38" s="387">
        <v>0</v>
      </c>
      <c r="AC38" s="387">
        <v>0</v>
      </c>
      <c r="AD38" s="387">
        <v>0</v>
      </c>
      <c r="AE38" s="387">
        <v>0</v>
      </c>
      <c r="AF38" s="387">
        <v>0</v>
      </c>
      <c r="AG38" s="387">
        <v>0</v>
      </c>
      <c r="AH38" s="403">
        <f t="shared" si="2"/>
        <v>0</v>
      </c>
      <c r="AJ38" s="49" t="s">
        <v>32</v>
      </c>
      <c r="AK38" s="49" t="s">
        <v>334</v>
      </c>
    </row>
    <row r="39" spans="1:43" ht="14.4" x14ac:dyDescent="0.3">
      <c r="A39" s="393">
        <v>5</v>
      </c>
      <c r="B39" s="393">
        <v>3</v>
      </c>
      <c r="C39" s="396">
        <v>4</v>
      </c>
      <c r="D39" s="389">
        <v>3</v>
      </c>
      <c r="E39" s="400">
        <v>0</v>
      </c>
      <c r="F39" s="387">
        <v>0</v>
      </c>
      <c r="G39" s="387">
        <v>0</v>
      </c>
      <c r="H39" s="387">
        <v>0</v>
      </c>
      <c r="I39" s="387">
        <v>0</v>
      </c>
      <c r="J39" s="387">
        <v>0</v>
      </c>
      <c r="K39" s="387">
        <v>0</v>
      </c>
      <c r="L39" s="387">
        <v>0</v>
      </c>
      <c r="M39" s="387">
        <v>0</v>
      </c>
      <c r="N39" s="403">
        <f t="shared" si="0"/>
        <v>0</v>
      </c>
      <c r="O39" s="400">
        <v>0</v>
      </c>
      <c r="P39" s="387">
        <v>0</v>
      </c>
      <c r="Q39" s="387">
        <v>0</v>
      </c>
      <c r="R39" s="387">
        <v>0</v>
      </c>
      <c r="S39" s="387">
        <v>0</v>
      </c>
      <c r="T39" s="387">
        <v>0</v>
      </c>
      <c r="U39" s="387">
        <v>0</v>
      </c>
      <c r="V39" s="387">
        <v>0</v>
      </c>
      <c r="W39" s="387">
        <v>0</v>
      </c>
      <c r="X39" s="403">
        <f t="shared" si="1"/>
        <v>0</v>
      </c>
      <c r="Y39" s="400">
        <v>0</v>
      </c>
      <c r="Z39" s="387">
        <v>0</v>
      </c>
      <c r="AA39" s="387">
        <v>0</v>
      </c>
      <c r="AB39" s="387">
        <v>0</v>
      </c>
      <c r="AC39" s="387">
        <v>0</v>
      </c>
      <c r="AD39" s="387">
        <v>0</v>
      </c>
      <c r="AE39" s="387">
        <v>0</v>
      </c>
      <c r="AF39" s="387">
        <v>0</v>
      </c>
      <c r="AG39" s="387">
        <v>0</v>
      </c>
      <c r="AH39" s="403">
        <f t="shared" si="2"/>
        <v>0</v>
      </c>
      <c r="AJ39" s="49">
        <v>1</v>
      </c>
      <c r="AK39" s="49">
        <v>18.600000000000001</v>
      </c>
    </row>
    <row r="40" spans="1:43" ht="14.4" x14ac:dyDescent="0.3">
      <c r="A40" s="393">
        <v>6</v>
      </c>
      <c r="B40" s="393">
        <v>3</v>
      </c>
      <c r="C40" s="396">
        <v>2</v>
      </c>
      <c r="D40" s="389">
        <v>3</v>
      </c>
      <c r="E40" s="400">
        <v>10</v>
      </c>
      <c r="F40" s="387">
        <v>0</v>
      </c>
      <c r="G40" s="387">
        <v>0</v>
      </c>
      <c r="H40" s="387">
        <v>0</v>
      </c>
      <c r="I40" s="387">
        <v>0</v>
      </c>
      <c r="J40" s="387">
        <v>0</v>
      </c>
      <c r="K40" s="387">
        <v>0</v>
      </c>
      <c r="L40" s="387">
        <v>0</v>
      </c>
      <c r="M40" s="387">
        <v>0</v>
      </c>
      <c r="N40" s="403">
        <f t="shared" si="0"/>
        <v>1.1111111111111112</v>
      </c>
      <c r="O40" s="400">
        <v>10</v>
      </c>
      <c r="P40" s="387">
        <v>0</v>
      </c>
      <c r="Q40" s="387">
        <v>0</v>
      </c>
      <c r="R40" s="387">
        <v>0</v>
      </c>
      <c r="S40" s="387">
        <v>0</v>
      </c>
      <c r="T40" s="387">
        <v>0</v>
      </c>
      <c r="U40" s="387">
        <v>0</v>
      </c>
      <c r="V40" s="387">
        <v>0</v>
      </c>
      <c r="W40" s="387">
        <v>0</v>
      </c>
      <c r="X40" s="403">
        <f t="shared" si="1"/>
        <v>1.1111111111111112</v>
      </c>
      <c r="Y40" s="400">
        <v>0</v>
      </c>
      <c r="Z40" s="387">
        <v>0</v>
      </c>
      <c r="AA40" s="387">
        <v>0</v>
      </c>
      <c r="AB40" s="387">
        <v>0</v>
      </c>
      <c r="AC40" s="387">
        <v>0</v>
      </c>
      <c r="AD40" s="387">
        <v>0</v>
      </c>
      <c r="AE40" s="387">
        <v>0</v>
      </c>
      <c r="AF40" s="387">
        <v>0</v>
      </c>
      <c r="AG40" s="387">
        <v>0</v>
      </c>
      <c r="AH40" s="403">
        <f t="shared" si="2"/>
        <v>0</v>
      </c>
      <c r="AJ40" s="49">
        <v>2</v>
      </c>
      <c r="AK40" s="49">
        <v>3.05</v>
      </c>
    </row>
    <row r="41" spans="1:43" ht="14.4" x14ac:dyDescent="0.3">
      <c r="A41" s="393">
        <v>7</v>
      </c>
      <c r="B41" s="393">
        <v>3</v>
      </c>
      <c r="C41" s="396">
        <v>7</v>
      </c>
      <c r="D41" s="389">
        <v>3</v>
      </c>
      <c r="E41" s="400">
        <v>0</v>
      </c>
      <c r="F41" s="387">
        <v>0</v>
      </c>
      <c r="G41" s="387">
        <v>0</v>
      </c>
      <c r="H41" s="387">
        <v>10</v>
      </c>
      <c r="I41" s="387">
        <v>0</v>
      </c>
      <c r="J41" s="387">
        <v>0</v>
      </c>
      <c r="K41" s="387">
        <v>10</v>
      </c>
      <c r="L41" s="387">
        <v>10</v>
      </c>
      <c r="M41" s="387">
        <v>10</v>
      </c>
      <c r="N41" s="403">
        <f t="shared" si="0"/>
        <v>4.4444444444444446</v>
      </c>
      <c r="O41" s="400">
        <v>0</v>
      </c>
      <c r="P41" s="387">
        <v>0</v>
      </c>
      <c r="Q41" s="387">
        <v>0</v>
      </c>
      <c r="R41" s="387">
        <v>0</v>
      </c>
      <c r="S41" s="387">
        <v>0</v>
      </c>
      <c r="T41" s="387">
        <v>0</v>
      </c>
      <c r="U41" s="387">
        <v>0</v>
      </c>
      <c r="V41" s="387">
        <v>0</v>
      </c>
      <c r="W41" s="387">
        <v>0</v>
      </c>
      <c r="X41" s="403">
        <f t="shared" si="1"/>
        <v>0</v>
      </c>
      <c r="Y41" s="400">
        <v>0</v>
      </c>
      <c r="Z41" s="387">
        <v>0</v>
      </c>
      <c r="AA41" s="387">
        <v>0</v>
      </c>
      <c r="AB41" s="387">
        <v>0</v>
      </c>
      <c r="AC41" s="387">
        <v>0</v>
      </c>
      <c r="AD41" s="387">
        <v>0</v>
      </c>
      <c r="AE41" s="387">
        <v>0</v>
      </c>
      <c r="AF41" s="387">
        <v>0</v>
      </c>
      <c r="AG41" s="387">
        <v>0</v>
      </c>
      <c r="AH41" s="403">
        <f t="shared" si="2"/>
        <v>0</v>
      </c>
      <c r="AJ41" s="49">
        <v>3</v>
      </c>
      <c r="AK41" s="49">
        <v>0</v>
      </c>
    </row>
    <row r="42" spans="1:43" ht="14.4" x14ac:dyDescent="0.3">
      <c r="A42" s="393">
        <v>8</v>
      </c>
      <c r="B42" s="393">
        <v>3</v>
      </c>
      <c r="C42" s="396">
        <v>9</v>
      </c>
      <c r="D42" s="389">
        <v>3</v>
      </c>
      <c r="E42" s="400">
        <v>0</v>
      </c>
      <c r="F42" s="387">
        <v>0</v>
      </c>
      <c r="G42" s="387">
        <v>0</v>
      </c>
      <c r="H42" s="387">
        <v>0</v>
      </c>
      <c r="I42" s="387">
        <v>0</v>
      </c>
      <c r="J42" s="387">
        <v>0</v>
      </c>
      <c r="K42" s="387">
        <v>0</v>
      </c>
      <c r="L42" s="387">
        <v>0</v>
      </c>
      <c r="M42" s="387">
        <v>0</v>
      </c>
      <c r="N42" s="403">
        <f t="shared" si="0"/>
        <v>0</v>
      </c>
      <c r="O42" s="400">
        <v>0</v>
      </c>
      <c r="P42" s="387">
        <v>0</v>
      </c>
      <c r="Q42" s="387">
        <v>0</v>
      </c>
      <c r="R42" s="387">
        <v>0</v>
      </c>
      <c r="S42" s="387">
        <v>0</v>
      </c>
      <c r="T42" s="387">
        <v>0</v>
      </c>
      <c r="U42" s="387">
        <v>0</v>
      </c>
      <c r="V42" s="387">
        <v>0</v>
      </c>
      <c r="W42" s="387">
        <v>0</v>
      </c>
      <c r="X42" s="403">
        <f t="shared" si="1"/>
        <v>0</v>
      </c>
      <c r="Y42" s="400">
        <v>0</v>
      </c>
      <c r="Z42" s="387">
        <v>0</v>
      </c>
      <c r="AA42" s="387">
        <v>0</v>
      </c>
      <c r="AB42" s="387">
        <v>0</v>
      </c>
      <c r="AC42" s="387">
        <v>0</v>
      </c>
      <c r="AD42" s="387">
        <v>0</v>
      </c>
      <c r="AE42" s="387">
        <v>0</v>
      </c>
      <c r="AF42" s="387">
        <v>0</v>
      </c>
      <c r="AG42" s="387">
        <v>0</v>
      </c>
      <c r="AH42" s="403">
        <f t="shared" si="2"/>
        <v>0</v>
      </c>
      <c r="AJ42" s="49">
        <v>4</v>
      </c>
      <c r="AK42" s="49">
        <v>0</v>
      </c>
    </row>
    <row r="43" spans="1:43" ht="14.4" x14ac:dyDescent="0.3">
      <c r="A43" s="393">
        <v>9</v>
      </c>
      <c r="B43" s="393">
        <v>3</v>
      </c>
      <c r="C43" s="396">
        <v>5</v>
      </c>
      <c r="D43" s="389">
        <v>3</v>
      </c>
      <c r="E43" s="400">
        <v>0</v>
      </c>
      <c r="F43" s="387">
        <v>0</v>
      </c>
      <c r="G43" s="387">
        <v>0</v>
      </c>
      <c r="H43" s="387">
        <v>0</v>
      </c>
      <c r="I43" s="387">
        <v>0</v>
      </c>
      <c r="J43" s="387">
        <v>0</v>
      </c>
      <c r="K43" s="387">
        <v>0</v>
      </c>
      <c r="L43" s="387">
        <v>0</v>
      </c>
      <c r="M43" s="387">
        <v>0</v>
      </c>
      <c r="N43" s="403">
        <f t="shared" si="0"/>
        <v>0</v>
      </c>
      <c r="O43" s="400">
        <v>0</v>
      </c>
      <c r="P43" s="387">
        <v>0</v>
      </c>
      <c r="Q43" s="387">
        <v>0</v>
      </c>
      <c r="R43" s="387">
        <v>0</v>
      </c>
      <c r="S43" s="387">
        <v>0</v>
      </c>
      <c r="T43" s="387">
        <v>0</v>
      </c>
      <c r="U43" s="387">
        <v>0</v>
      </c>
      <c r="V43" s="387">
        <v>0</v>
      </c>
      <c r="W43" s="387">
        <v>0</v>
      </c>
      <c r="X43" s="403">
        <f t="shared" si="1"/>
        <v>0</v>
      </c>
      <c r="Y43" s="400">
        <v>0</v>
      </c>
      <c r="Z43" s="387">
        <v>0</v>
      </c>
      <c r="AA43" s="387">
        <v>0</v>
      </c>
      <c r="AB43" s="387">
        <v>0</v>
      </c>
      <c r="AC43" s="387">
        <v>0</v>
      </c>
      <c r="AD43" s="387">
        <v>0</v>
      </c>
      <c r="AE43" s="387">
        <v>0</v>
      </c>
      <c r="AF43" s="387">
        <v>0</v>
      </c>
      <c r="AG43" s="387">
        <v>0</v>
      </c>
      <c r="AH43" s="403">
        <f t="shared" si="2"/>
        <v>0</v>
      </c>
      <c r="AJ43" s="49">
        <v>5</v>
      </c>
      <c r="AK43" s="49">
        <v>0</v>
      </c>
    </row>
    <row r="44" spans="1:43" ht="14.4" x14ac:dyDescent="0.3">
      <c r="A44" s="393">
        <v>10</v>
      </c>
      <c r="B44" s="393">
        <v>3</v>
      </c>
      <c r="C44" s="396">
        <v>1</v>
      </c>
      <c r="D44" s="389">
        <v>3</v>
      </c>
      <c r="E44" s="400">
        <v>20</v>
      </c>
      <c r="F44" s="387">
        <v>30</v>
      </c>
      <c r="G44" s="387">
        <v>30</v>
      </c>
      <c r="H44" s="387">
        <v>10</v>
      </c>
      <c r="I44" s="387">
        <v>20</v>
      </c>
      <c r="J44" s="387">
        <v>0</v>
      </c>
      <c r="K44" s="387">
        <v>10</v>
      </c>
      <c r="L44" s="387">
        <v>20</v>
      </c>
      <c r="M44" s="387">
        <v>10</v>
      </c>
      <c r="N44" s="403">
        <f t="shared" si="0"/>
        <v>16.666666666666668</v>
      </c>
      <c r="O44" s="400">
        <v>40</v>
      </c>
      <c r="P44" s="387">
        <v>10</v>
      </c>
      <c r="Q44" s="387">
        <v>30</v>
      </c>
      <c r="R44" s="387">
        <v>10</v>
      </c>
      <c r="S44" s="387">
        <v>10</v>
      </c>
      <c r="T44" s="387">
        <v>20</v>
      </c>
      <c r="U44" s="387">
        <v>0</v>
      </c>
      <c r="V44" s="387">
        <v>0</v>
      </c>
      <c r="W44" s="387">
        <v>0</v>
      </c>
      <c r="X44" s="403">
        <f t="shared" si="1"/>
        <v>13.333333333333334</v>
      </c>
      <c r="Y44" s="400">
        <v>0</v>
      </c>
      <c r="Z44" s="387">
        <v>10</v>
      </c>
      <c r="AA44" s="387">
        <v>0</v>
      </c>
      <c r="AB44" s="387">
        <v>0</v>
      </c>
      <c r="AC44" s="387">
        <v>0</v>
      </c>
      <c r="AD44" s="387">
        <v>10</v>
      </c>
      <c r="AE44" s="387">
        <v>0</v>
      </c>
      <c r="AF44" s="387">
        <v>0</v>
      </c>
      <c r="AG44" s="387">
        <v>0</v>
      </c>
      <c r="AH44" s="403">
        <f t="shared" si="2"/>
        <v>2.2222222222222223</v>
      </c>
      <c r="AJ44" s="49">
        <v>6</v>
      </c>
      <c r="AK44" s="49">
        <v>5.2750000000000004</v>
      </c>
    </row>
    <row r="45" spans="1:43" ht="14.4" x14ac:dyDescent="0.3">
      <c r="A45" s="393">
        <v>11</v>
      </c>
      <c r="B45" s="393">
        <v>3</v>
      </c>
      <c r="C45" s="396">
        <v>11</v>
      </c>
      <c r="D45" s="389">
        <v>3</v>
      </c>
      <c r="E45" s="400">
        <v>0</v>
      </c>
      <c r="F45" s="387">
        <v>0</v>
      </c>
      <c r="G45" s="387">
        <v>0</v>
      </c>
      <c r="H45" s="387">
        <v>0</v>
      </c>
      <c r="I45" s="387">
        <v>0</v>
      </c>
      <c r="J45" s="387">
        <v>0</v>
      </c>
      <c r="K45" s="387">
        <v>0</v>
      </c>
      <c r="L45" s="387">
        <v>0</v>
      </c>
      <c r="M45" s="387">
        <v>0</v>
      </c>
      <c r="N45" s="403">
        <f t="shared" si="0"/>
        <v>0</v>
      </c>
      <c r="O45" s="400">
        <v>0</v>
      </c>
      <c r="P45" s="387">
        <v>0</v>
      </c>
      <c r="Q45" s="387">
        <v>0</v>
      </c>
      <c r="R45" s="387">
        <v>0</v>
      </c>
      <c r="S45" s="387">
        <v>0</v>
      </c>
      <c r="T45" s="387">
        <v>0</v>
      </c>
      <c r="U45" s="387">
        <v>0</v>
      </c>
      <c r="V45" s="387">
        <v>0</v>
      </c>
      <c r="W45" s="387">
        <v>0</v>
      </c>
      <c r="X45" s="403">
        <f t="shared" si="1"/>
        <v>0</v>
      </c>
      <c r="Y45" s="400">
        <v>0</v>
      </c>
      <c r="Z45" s="387">
        <v>0</v>
      </c>
      <c r="AA45" s="387">
        <v>0</v>
      </c>
      <c r="AB45" s="387">
        <v>0</v>
      </c>
      <c r="AC45" s="387">
        <v>0</v>
      </c>
      <c r="AD45" s="387">
        <v>0</v>
      </c>
      <c r="AE45" s="387">
        <v>0</v>
      </c>
      <c r="AF45" s="387">
        <v>0</v>
      </c>
      <c r="AG45" s="387">
        <v>0</v>
      </c>
      <c r="AH45" s="403">
        <f t="shared" si="2"/>
        <v>0</v>
      </c>
      <c r="AJ45" s="49">
        <v>7</v>
      </c>
      <c r="AK45" s="49">
        <v>2.7749999999999999</v>
      </c>
    </row>
    <row r="46" spans="1:43" ht="14.4" x14ac:dyDescent="0.3">
      <c r="A46" s="393">
        <v>11</v>
      </c>
      <c r="B46" s="393">
        <v>4</v>
      </c>
      <c r="C46" s="396">
        <v>7</v>
      </c>
      <c r="D46" s="389">
        <v>4</v>
      </c>
      <c r="E46" s="400">
        <v>0</v>
      </c>
      <c r="F46" s="387">
        <v>0</v>
      </c>
      <c r="G46" s="387">
        <v>10</v>
      </c>
      <c r="H46" s="387">
        <v>0</v>
      </c>
      <c r="I46" s="387">
        <v>0</v>
      </c>
      <c r="J46" s="387">
        <v>0</v>
      </c>
      <c r="K46" s="387">
        <v>0</v>
      </c>
      <c r="L46" s="387">
        <v>0</v>
      </c>
      <c r="M46" s="387">
        <v>0</v>
      </c>
      <c r="N46" s="403">
        <f t="shared" si="0"/>
        <v>1.1111111111111112</v>
      </c>
      <c r="O46" s="400">
        <v>0</v>
      </c>
      <c r="P46" s="387">
        <v>0</v>
      </c>
      <c r="Q46" s="387">
        <v>0</v>
      </c>
      <c r="R46" s="387">
        <v>0</v>
      </c>
      <c r="S46" s="387">
        <v>0</v>
      </c>
      <c r="T46" s="387">
        <v>0</v>
      </c>
      <c r="U46" s="387">
        <v>0</v>
      </c>
      <c r="V46" s="387">
        <v>0</v>
      </c>
      <c r="W46" s="387">
        <v>0</v>
      </c>
      <c r="X46" s="403">
        <f t="shared" si="1"/>
        <v>0</v>
      </c>
      <c r="Y46" s="400">
        <v>0</v>
      </c>
      <c r="Z46" s="387">
        <v>0</v>
      </c>
      <c r="AA46" s="387">
        <v>0</v>
      </c>
      <c r="AB46" s="387">
        <v>0</v>
      </c>
      <c r="AC46" s="387">
        <v>0</v>
      </c>
      <c r="AD46" s="387">
        <v>0</v>
      </c>
      <c r="AE46" s="387">
        <v>0</v>
      </c>
      <c r="AF46" s="387">
        <v>0</v>
      </c>
      <c r="AG46" s="387">
        <v>0</v>
      </c>
      <c r="AH46" s="403">
        <f t="shared" si="2"/>
        <v>0</v>
      </c>
      <c r="AJ46" s="49">
        <v>8</v>
      </c>
      <c r="AK46" s="49">
        <v>0</v>
      </c>
    </row>
    <row r="47" spans="1:43" ht="14.4" x14ac:dyDescent="0.3">
      <c r="A47" s="393">
        <v>10</v>
      </c>
      <c r="B47" s="393">
        <v>4</v>
      </c>
      <c r="C47" s="396">
        <v>6</v>
      </c>
      <c r="D47" s="389">
        <v>4</v>
      </c>
      <c r="E47" s="400">
        <v>0</v>
      </c>
      <c r="F47" s="387">
        <v>0</v>
      </c>
      <c r="G47" s="387">
        <v>0</v>
      </c>
      <c r="H47" s="387">
        <v>10</v>
      </c>
      <c r="I47" s="387">
        <v>0</v>
      </c>
      <c r="J47" s="387">
        <v>0</v>
      </c>
      <c r="K47" s="387">
        <v>70</v>
      </c>
      <c r="L47" s="387">
        <v>80</v>
      </c>
      <c r="M47" s="387">
        <v>0</v>
      </c>
      <c r="N47" s="403">
        <f t="shared" si="0"/>
        <v>17.777777777777779</v>
      </c>
      <c r="O47" s="400">
        <v>10</v>
      </c>
      <c r="P47" s="387">
        <v>20</v>
      </c>
      <c r="Q47" s="387">
        <v>0</v>
      </c>
      <c r="R47" s="387">
        <v>10</v>
      </c>
      <c r="S47" s="387">
        <v>0</v>
      </c>
      <c r="T47" s="387">
        <v>10</v>
      </c>
      <c r="U47" s="387">
        <v>10</v>
      </c>
      <c r="V47" s="387">
        <v>10</v>
      </c>
      <c r="W47" s="387">
        <v>0</v>
      </c>
      <c r="X47" s="403">
        <f t="shared" si="1"/>
        <v>7.7777777777777777</v>
      </c>
      <c r="Y47" s="400">
        <v>0</v>
      </c>
      <c r="Z47" s="387">
        <v>0</v>
      </c>
      <c r="AA47" s="387">
        <v>0</v>
      </c>
      <c r="AB47" s="387">
        <v>0</v>
      </c>
      <c r="AC47" s="387">
        <v>0</v>
      </c>
      <c r="AD47" s="387">
        <v>0</v>
      </c>
      <c r="AE47" s="387">
        <v>0</v>
      </c>
      <c r="AF47" s="387">
        <v>0</v>
      </c>
      <c r="AG47" s="387">
        <v>0</v>
      </c>
      <c r="AH47" s="403">
        <f t="shared" si="2"/>
        <v>0</v>
      </c>
      <c r="AJ47" s="49">
        <v>9</v>
      </c>
      <c r="AK47" s="49">
        <v>0</v>
      </c>
    </row>
    <row r="48" spans="1:43" ht="14.4" x14ac:dyDescent="0.3">
      <c r="A48" s="393">
        <v>9</v>
      </c>
      <c r="B48" s="393">
        <v>4</v>
      </c>
      <c r="C48" s="396">
        <v>3</v>
      </c>
      <c r="D48" s="389">
        <v>4</v>
      </c>
      <c r="E48" s="400">
        <v>0</v>
      </c>
      <c r="F48" s="387">
        <v>0</v>
      </c>
      <c r="G48" s="387">
        <v>0</v>
      </c>
      <c r="H48" s="387">
        <v>0</v>
      </c>
      <c r="I48" s="387">
        <v>0</v>
      </c>
      <c r="J48" s="387">
        <v>0</v>
      </c>
      <c r="K48" s="387">
        <v>0</v>
      </c>
      <c r="L48" s="387">
        <v>0</v>
      </c>
      <c r="M48" s="387">
        <v>0</v>
      </c>
      <c r="N48" s="403">
        <f t="shared" si="0"/>
        <v>0</v>
      </c>
      <c r="O48" s="400">
        <v>0</v>
      </c>
      <c r="P48" s="387">
        <v>0</v>
      </c>
      <c r="Q48" s="387">
        <v>0</v>
      </c>
      <c r="R48" s="387">
        <v>0</v>
      </c>
      <c r="S48" s="387">
        <v>0</v>
      </c>
      <c r="T48" s="387">
        <v>0</v>
      </c>
      <c r="U48" s="387">
        <v>0</v>
      </c>
      <c r="V48" s="387">
        <v>0</v>
      </c>
      <c r="W48" s="387">
        <v>0</v>
      </c>
      <c r="X48" s="403">
        <f t="shared" si="1"/>
        <v>0</v>
      </c>
      <c r="Y48" s="400">
        <v>0</v>
      </c>
      <c r="Z48" s="387">
        <v>0</v>
      </c>
      <c r="AA48" s="387">
        <v>0</v>
      </c>
      <c r="AB48" s="387">
        <v>0</v>
      </c>
      <c r="AC48" s="387">
        <v>0</v>
      </c>
      <c r="AD48" s="387">
        <v>0</v>
      </c>
      <c r="AE48" s="387">
        <v>0</v>
      </c>
      <c r="AF48" s="387">
        <v>0</v>
      </c>
      <c r="AG48" s="387">
        <v>0</v>
      </c>
      <c r="AH48" s="403">
        <f t="shared" si="2"/>
        <v>0</v>
      </c>
      <c r="AJ48" s="49">
        <v>10</v>
      </c>
      <c r="AK48" s="49">
        <v>0.55000000000000004</v>
      </c>
    </row>
    <row r="49" spans="1:37" ht="14.4" x14ac:dyDescent="0.3">
      <c r="A49" s="393">
        <v>8</v>
      </c>
      <c r="B49" s="393">
        <v>4</v>
      </c>
      <c r="C49" s="396">
        <v>4</v>
      </c>
      <c r="D49" s="389">
        <v>4</v>
      </c>
      <c r="E49" s="400">
        <v>0</v>
      </c>
      <c r="F49" s="387">
        <v>0</v>
      </c>
      <c r="G49" s="387">
        <v>0</v>
      </c>
      <c r="H49" s="387">
        <v>0</v>
      </c>
      <c r="I49" s="387">
        <v>0</v>
      </c>
      <c r="J49" s="387">
        <v>0</v>
      </c>
      <c r="K49" s="387">
        <v>0</v>
      </c>
      <c r="L49" s="387">
        <v>0</v>
      </c>
      <c r="M49" s="387">
        <v>0</v>
      </c>
      <c r="N49" s="403">
        <f t="shared" si="0"/>
        <v>0</v>
      </c>
      <c r="O49" s="400">
        <v>0</v>
      </c>
      <c r="P49" s="387">
        <v>0</v>
      </c>
      <c r="Q49" s="387">
        <v>0</v>
      </c>
      <c r="R49" s="387">
        <v>0</v>
      </c>
      <c r="S49" s="387">
        <v>0</v>
      </c>
      <c r="T49" s="387">
        <v>0</v>
      </c>
      <c r="U49" s="387">
        <v>0</v>
      </c>
      <c r="V49" s="387">
        <v>0</v>
      </c>
      <c r="W49" s="387">
        <v>0</v>
      </c>
      <c r="X49" s="403">
        <f t="shared" si="1"/>
        <v>0</v>
      </c>
      <c r="Y49" s="400">
        <v>0</v>
      </c>
      <c r="Z49" s="387">
        <v>0</v>
      </c>
      <c r="AA49" s="387">
        <v>0</v>
      </c>
      <c r="AB49" s="387">
        <v>0</v>
      </c>
      <c r="AC49" s="387">
        <v>0</v>
      </c>
      <c r="AD49" s="387">
        <v>0</v>
      </c>
      <c r="AE49" s="387">
        <v>0</v>
      </c>
      <c r="AF49" s="387">
        <v>0</v>
      </c>
      <c r="AG49" s="387">
        <v>0</v>
      </c>
      <c r="AH49" s="403">
        <f t="shared" si="2"/>
        <v>0</v>
      </c>
      <c r="AJ49" s="49">
        <v>11</v>
      </c>
      <c r="AK49" s="49">
        <v>0</v>
      </c>
    </row>
    <row r="50" spans="1:37" ht="14.4" x14ac:dyDescent="0.3">
      <c r="A50" s="393">
        <v>7</v>
      </c>
      <c r="B50" s="393">
        <v>4</v>
      </c>
      <c r="C50" s="396">
        <v>10</v>
      </c>
      <c r="D50" s="389">
        <v>4</v>
      </c>
      <c r="E50" s="400">
        <v>0</v>
      </c>
      <c r="F50" s="387">
        <v>0</v>
      </c>
      <c r="G50" s="387">
        <v>0</v>
      </c>
      <c r="H50" s="387">
        <v>0</v>
      </c>
      <c r="I50" s="387">
        <v>0</v>
      </c>
      <c r="J50" s="387">
        <v>0</v>
      </c>
      <c r="K50" s="387">
        <v>0</v>
      </c>
      <c r="L50" s="387">
        <v>0</v>
      </c>
      <c r="M50" s="387">
        <v>0</v>
      </c>
      <c r="N50" s="403">
        <f t="shared" si="0"/>
        <v>0</v>
      </c>
      <c r="O50" s="400">
        <v>0</v>
      </c>
      <c r="P50" s="387">
        <v>0</v>
      </c>
      <c r="Q50" s="387">
        <v>0</v>
      </c>
      <c r="R50" s="387">
        <v>0</v>
      </c>
      <c r="S50" s="387">
        <v>0</v>
      </c>
      <c r="T50" s="387">
        <v>0</v>
      </c>
      <c r="U50" s="387">
        <v>0</v>
      </c>
      <c r="V50" s="387">
        <v>0</v>
      </c>
      <c r="W50" s="387">
        <v>0</v>
      </c>
      <c r="X50" s="403">
        <f t="shared" si="1"/>
        <v>0</v>
      </c>
      <c r="Y50" s="400">
        <v>0</v>
      </c>
      <c r="Z50" s="387">
        <v>0</v>
      </c>
      <c r="AA50" s="387">
        <v>0</v>
      </c>
      <c r="AB50" s="387">
        <v>0</v>
      </c>
      <c r="AC50" s="387">
        <v>0</v>
      </c>
      <c r="AD50" s="387">
        <v>0</v>
      </c>
      <c r="AE50" s="387">
        <v>0</v>
      </c>
      <c r="AF50" s="387">
        <v>0</v>
      </c>
      <c r="AG50" s="387">
        <v>0</v>
      </c>
      <c r="AH50" s="403">
        <f t="shared" si="2"/>
        <v>0</v>
      </c>
    </row>
    <row r="51" spans="1:37" ht="14.4" x14ac:dyDescent="0.3">
      <c r="A51" s="393">
        <v>6</v>
      </c>
      <c r="B51" s="393">
        <v>4</v>
      </c>
      <c r="C51" s="396">
        <v>1</v>
      </c>
      <c r="D51" s="389">
        <v>4</v>
      </c>
      <c r="E51" s="400">
        <v>10</v>
      </c>
      <c r="F51" s="387">
        <v>10</v>
      </c>
      <c r="G51" s="387">
        <v>0</v>
      </c>
      <c r="H51" s="387">
        <v>10</v>
      </c>
      <c r="I51" s="387">
        <v>30</v>
      </c>
      <c r="J51" s="387">
        <v>20</v>
      </c>
      <c r="K51" s="387">
        <v>0</v>
      </c>
      <c r="L51" s="387">
        <v>0</v>
      </c>
      <c r="M51" s="387">
        <v>20</v>
      </c>
      <c r="N51" s="403">
        <f t="shared" si="0"/>
        <v>11.111111111111111</v>
      </c>
      <c r="O51" s="400">
        <v>20</v>
      </c>
      <c r="P51" s="387">
        <v>20</v>
      </c>
      <c r="Q51" s="387">
        <v>30</v>
      </c>
      <c r="R51" s="387">
        <v>20</v>
      </c>
      <c r="S51" s="387">
        <v>0</v>
      </c>
      <c r="T51" s="387">
        <v>10</v>
      </c>
      <c r="U51" s="387">
        <v>10</v>
      </c>
      <c r="V51" s="387">
        <v>0</v>
      </c>
      <c r="W51" s="387">
        <v>0</v>
      </c>
      <c r="X51" s="403">
        <f t="shared" si="1"/>
        <v>12.222222222222221</v>
      </c>
      <c r="Y51" s="400">
        <v>20</v>
      </c>
      <c r="Z51" s="387">
        <v>0</v>
      </c>
      <c r="AA51" s="387">
        <v>0</v>
      </c>
      <c r="AB51" s="387">
        <v>0</v>
      </c>
      <c r="AC51" s="387">
        <v>0</v>
      </c>
      <c r="AD51" s="387">
        <v>0</v>
      </c>
      <c r="AE51" s="387">
        <v>0</v>
      </c>
      <c r="AF51" s="387">
        <v>0</v>
      </c>
      <c r="AG51" s="387">
        <v>0</v>
      </c>
      <c r="AH51" s="403">
        <f t="shared" si="2"/>
        <v>2.2222222222222223</v>
      </c>
      <c r="AJ51" s="49" t="s">
        <v>349</v>
      </c>
    </row>
    <row r="52" spans="1:37" ht="14.4" x14ac:dyDescent="0.3">
      <c r="A52" s="393">
        <v>5</v>
      </c>
      <c r="B52" s="393">
        <v>4</v>
      </c>
      <c r="C52" s="396">
        <v>9</v>
      </c>
      <c r="D52" s="389">
        <v>4</v>
      </c>
      <c r="E52" s="400">
        <v>0</v>
      </c>
      <c r="F52" s="387">
        <v>0</v>
      </c>
      <c r="G52" s="387">
        <v>0</v>
      </c>
      <c r="H52" s="387">
        <v>0</v>
      </c>
      <c r="I52" s="387">
        <v>0</v>
      </c>
      <c r="J52" s="387"/>
      <c r="K52" s="387">
        <v>0</v>
      </c>
      <c r="L52" s="387">
        <v>0</v>
      </c>
      <c r="M52" s="387">
        <v>0</v>
      </c>
      <c r="N52" s="403">
        <f t="shared" si="0"/>
        <v>0</v>
      </c>
      <c r="O52" s="400">
        <v>0</v>
      </c>
      <c r="P52" s="387">
        <v>0</v>
      </c>
      <c r="Q52" s="387">
        <v>0</v>
      </c>
      <c r="R52" s="387">
        <v>0</v>
      </c>
      <c r="S52" s="387">
        <v>0</v>
      </c>
      <c r="T52" s="387">
        <v>0</v>
      </c>
      <c r="U52" s="387">
        <v>0</v>
      </c>
      <c r="V52" s="387">
        <v>0</v>
      </c>
      <c r="W52" s="387">
        <v>0</v>
      </c>
      <c r="X52" s="403">
        <f t="shared" si="1"/>
        <v>0</v>
      </c>
      <c r="Y52" s="400">
        <v>0</v>
      </c>
      <c r="Z52" s="387">
        <v>0</v>
      </c>
      <c r="AA52" s="387">
        <v>0</v>
      </c>
      <c r="AB52" s="387">
        <v>0</v>
      </c>
      <c r="AC52" s="387">
        <v>0</v>
      </c>
      <c r="AD52" s="387">
        <v>0</v>
      </c>
      <c r="AE52" s="387">
        <v>0</v>
      </c>
      <c r="AF52" s="387">
        <v>0</v>
      </c>
      <c r="AG52" s="387">
        <v>0</v>
      </c>
      <c r="AH52" s="403">
        <f t="shared" si="2"/>
        <v>0</v>
      </c>
      <c r="AJ52" s="49" t="s">
        <v>350</v>
      </c>
    </row>
    <row r="53" spans="1:37" ht="14.4" x14ac:dyDescent="0.3">
      <c r="A53" s="393">
        <v>4</v>
      </c>
      <c r="B53" s="393">
        <v>4</v>
      </c>
      <c r="C53" s="396">
        <v>5</v>
      </c>
      <c r="D53" s="389">
        <v>4</v>
      </c>
      <c r="E53" s="400">
        <v>0</v>
      </c>
      <c r="F53" s="387">
        <v>0</v>
      </c>
      <c r="G53" s="387">
        <v>0</v>
      </c>
      <c r="H53" s="387">
        <v>0</v>
      </c>
      <c r="I53" s="387">
        <v>0</v>
      </c>
      <c r="J53" s="387">
        <v>0</v>
      </c>
      <c r="K53" s="387">
        <v>0</v>
      </c>
      <c r="L53" s="387">
        <v>0</v>
      </c>
      <c r="M53" s="387">
        <v>0</v>
      </c>
      <c r="N53" s="403">
        <f t="shared" si="0"/>
        <v>0</v>
      </c>
      <c r="O53" s="400">
        <v>0</v>
      </c>
      <c r="P53" s="387">
        <v>0</v>
      </c>
      <c r="Q53" s="387">
        <v>0</v>
      </c>
      <c r="R53" s="387">
        <v>0</v>
      </c>
      <c r="S53" s="387">
        <v>0</v>
      </c>
      <c r="T53" s="387">
        <v>0</v>
      </c>
      <c r="U53" s="387">
        <v>0</v>
      </c>
      <c r="V53" s="387">
        <v>0</v>
      </c>
      <c r="W53" s="387">
        <v>0</v>
      </c>
      <c r="X53" s="403">
        <f t="shared" si="1"/>
        <v>0</v>
      </c>
      <c r="Y53" s="400">
        <v>0</v>
      </c>
      <c r="Z53" s="387">
        <v>0</v>
      </c>
      <c r="AA53" s="387">
        <v>0</v>
      </c>
      <c r="AB53" s="387">
        <v>0</v>
      </c>
      <c r="AC53" s="387">
        <v>0</v>
      </c>
      <c r="AD53" s="387">
        <v>0</v>
      </c>
      <c r="AE53" s="387">
        <v>0</v>
      </c>
      <c r="AF53" s="387">
        <v>0</v>
      </c>
      <c r="AG53" s="387">
        <v>0</v>
      </c>
      <c r="AH53" s="403">
        <f t="shared" si="2"/>
        <v>0</v>
      </c>
      <c r="AJ53" s="49" t="s">
        <v>351</v>
      </c>
    </row>
    <row r="54" spans="1:37" ht="14.4" x14ac:dyDescent="0.3">
      <c r="A54" s="393">
        <v>3</v>
      </c>
      <c r="B54" s="393">
        <v>4</v>
      </c>
      <c r="C54" s="396">
        <v>11</v>
      </c>
      <c r="D54" s="389">
        <v>4</v>
      </c>
      <c r="E54" s="400">
        <v>0</v>
      </c>
      <c r="F54" s="387">
        <v>0</v>
      </c>
      <c r="G54" s="387">
        <v>0</v>
      </c>
      <c r="H54" s="387">
        <v>0</v>
      </c>
      <c r="I54" s="387">
        <v>10</v>
      </c>
      <c r="J54" s="387">
        <v>0</v>
      </c>
      <c r="K54" s="387">
        <v>0</v>
      </c>
      <c r="L54" s="387">
        <v>0</v>
      </c>
      <c r="M54" s="387">
        <v>0</v>
      </c>
      <c r="N54" s="403">
        <f t="shared" si="0"/>
        <v>1.1111111111111112</v>
      </c>
      <c r="O54" s="400">
        <v>0</v>
      </c>
      <c r="P54" s="387">
        <v>0</v>
      </c>
      <c r="Q54" s="387">
        <v>0</v>
      </c>
      <c r="R54" s="387">
        <v>0</v>
      </c>
      <c r="S54" s="387">
        <v>0</v>
      </c>
      <c r="T54" s="387">
        <v>0</v>
      </c>
      <c r="U54" s="387">
        <v>0</v>
      </c>
      <c r="V54" s="387">
        <v>0</v>
      </c>
      <c r="W54" s="387">
        <v>0</v>
      </c>
      <c r="X54" s="403">
        <f t="shared" si="1"/>
        <v>0</v>
      </c>
      <c r="Y54" s="400">
        <v>0</v>
      </c>
      <c r="Z54" s="387">
        <v>0</v>
      </c>
      <c r="AA54" s="387">
        <v>0</v>
      </c>
      <c r="AB54" s="387">
        <v>0</v>
      </c>
      <c r="AC54" s="387">
        <v>0</v>
      </c>
      <c r="AD54" s="387">
        <v>0</v>
      </c>
      <c r="AE54" s="387">
        <v>0</v>
      </c>
      <c r="AF54" s="387">
        <v>0</v>
      </c>
      <c r="AG54" s="387">
        <v>0</v>
      </c>
      <c r="AH54" s="403">
        <f t="shared" si="2"/>
        <v>0</v>
      </c>
    </row>
    <row r="55" spans="1:37" ht="14.4" x14ac:dyDescent="0.3">
      <c r="A55" s="393">
        <v>2</v>
      </c>
      <c r="B55" s="393">
        <v>4</v>
      </c>
      <c r="C55" s="396">
        <v>8</v>
      </c>
      <c r="D55" s="389">
        <v>4</v>
      </c>
      <c r="E55" s="400">
        <v>0</v>
      </c>
      <c r="F55" s="387">
        <v>0</v>
      </c>
      <c r="G55" s="387">
        <v>0</v>
      </c>
      <c r="H55" s="387">
        <v>0</v>
      </c>
      <c r="I55" s="387">
        <v>0</v>
      </c>
      <c r="J55" s="387">
        <v>0</v>
      </c>
      <c r="K55" s="387">
        <v>0</v>
      </c>
      <c r="L55" s="387">
        <v>0</v>
      </c>
      <c r="M55" s="387">
        <v>0</v>
      </c>
      <c r="N55" s="403">
        <f t="shared" si="0"/>
        <v>0</v>
      </c>
      <c r="O55" s="400">
        <v>0</v>
      </c>
      <c r="P55" s="387">
        <v>0</v>
      </c>
      <c r="Q55" s="387">
        <v>0</v>
      </c>
      <c r="R55" s="387">
        <v>0</v>
      </c>
      <c r="S55" s="387">
        <v>0</v>
      </c>
      <c r="T55" s="387">
        <v>0</v>
      </c>
      <c r="U55" s="387">
        <v>0</v>
      </c>
      <c r="V55" s="387">
        <v>0</v>
      </c>
      <c r="W55" s="387">
        <v>0</v>
      </c>
      <c r="X55" s="403">
        <f t="shared" si="1"/>
        <v>0</v>
      </c>
      <c r="Y55" s="400">
        <v>0</v>
      </c>
      <c r="Z55" s="387">
        <v>0</v>
      </c>
      <c r="AA55" s="387">
        <v>0</v>
      </c>
      <c r="AB55" s="387">
        <v>0</v>
      </c>
      <c r="AC55" s="387">
        <v>0</v>
      </c>
      <c r="AD55" s="387">
        <v>0</v>
      </c>
      <c r="AE55" s="387">
        <v>0</v>
      </c>
      <c r="AF55" s="387">
        <v>0</v>
      </c>
      <c r="AG55" s="387">
        <v>0</v>
      </c>
      <c r="AH55" s="403">
        <f t="shared" si="2"/>
        <v>0</v>
      </c>
    </row>
    <row r="56" spans="1:37" ht="14.4" x14ac:dyDescent="0.3">
      <c r="A56" s="394">
        <v>1</v>
      </c>
      <c r="B56" s="394">
        <v>4</v>
      </c>
      <c r="C56" s="397">
        <v>2</v>
      </c>
      <c r="D56" s="390">
        <v>4</v>
      </c>
      <c r="E56" s="401">
        <v>10</v>
      </c>
      <c r="F56" s="391">
        <v>0</v>
      </c>
      <c r="G56" s="391">
        <v>0</v>
      </c>
      <c r="H56" s="391">
        <v>10</v>
      </c>
      <c r="I56" s="391">
        <v>10</v>
      </c>
      <c r="J56" s="391">
        <v>10</v>
      </c>
      <c r="K56" s="391">
        <v>0</v>
      </c>
      <c r="L56" s="391">
        <v>10</v>
      </c>
      <c r="M56" s="391">
        <v>0</v>
      </c>
      <c r="N56" s="404">
        <f t="shared" si="0"/>
        <v>5.5555555555555554</v>
      </c>
      <c r="O56" s="401">
        <v>0</v>
      </c>
      <c r="P56" s="391">
        <v>0</v>
      </c>
      <c r="Q56" s="391">
        <v>0</v>
      </c>
      <c r="R56" s="391">
        <v>0</v>
      </c>
      <c r="S56" s="391">
        <v>0</v>
      </c>
      <c r="T56" s="391">
        <v>0</v>
      </c>
      <c r="U56" s="391">
        <v>10</v>
      </c>
      <c r="V56" s="391">
        <v>10</v>
      </c>
      <c r="W56" s="391">
        <v>0</v>
      </c>
      <c r="X56" s="404">
        <f t="shared" si="1"/>
        <v>2.2222222222222223</v>
      </c>
      <c r="Y56" s="401">
        <v>0</v>
      </c>
      <c r="Z56" s="391">
        <v>0</v>
      </c>
      <c r="AA56" s="391">
        <v>0</v>
      </c>
      <c r="AB56" s="391">
        <v>10</v>
      </c>
      <c r="AC56" s="391">
        <v>0</v>
      </c>
      <c r="AD56" s="391">
        <v>0</v>
      </c>
      <c r="AE56" s="391">
        <v>0</v>
      </c>
      <c r="AF56" s="391">
        <v>0</v>
      </c>
      <c r="AG56" s="391">
        <v>0</v>
      </c>
      <c r="AH56" s="404">
        <f t="shared" si="2"/>
        <v>1.1111111111111112</v>
      </c>
      <c r="AJ56" s="23" t="s">
        <v>352</v>
      </c>
    </row>
    <row r="58" spans="1:37" x14ac:dyDescent="0.25">
      <c r="AJ58" s="49" t="s">
        <v>32</v>
      </c>
      <c r="AK58" s="49" t="s">
        <v>334</v>
      </c>
    </row>
    <row r="59" spans="1:37" x14ac:dyDescent="0.25">
      <c r="AJ59" s="49">
        <v>1</v>
      </c>
      <c r="AK59" s="49">
        <v>1.925</v>
      </c>
    </row>
    <row r="60" spans="1:37" x14ac:dyDescent="0.25">
      <c r="AJ60" s="49">
        <v>2</v>
      </c>
      <c r="AK60" s="49">
        <v>0.27500000000000002</v>
      </c>
    </row>
    <row r="61" spans="1:37" x14ac:dyDescent="0.25">
      <c r="AJ61" s="49">
        <v>3</v>
      </c>
      <c r="AK61" s="49">
        <v>0</v>
      </c>
    </row>
    <row r="62" spans="1:37" x14ac:dyDescent="0.25">
      <c r="AJ62" s="49">
        <v>4</v>
      </c>
      <c r="AK62" s="49">
        <v>0</v>
      </c>
    </row>
    <row r="63" spans="1:37" x14ac:dyDescent="0.25">
      <c r="AJ63" s="49">
        <v>5</v>
      </c>
      <c r="AK63" s="49">
        <v>0.55000000000000004</v>
      </c>
    </row>
    <row r="64" spans="1:37" x14ac:dyDescent="0.25">
      <c r="AJ64" s="49">
        <v>6</v>
      </c>
      <c r="AK64" s="49">
        <v>1.375</v>
      </c>
    </row>
    <row r="65" spans="36:37" x14ac:dyDescent="0.25">
      <c r="AJ65" s="49">
        <v>7</v>
      </c>
      <c r="AK65" s="49">
        <v>0</v>
      </c>
    </row>
    <row r="66" spans="36:37" x14ac:dyDescent="0.25">
      <c r="AJ66" s="49">
        <v>8</v>
      </c>
      <c r="AK66" s="49">
        <v>0</v>
      </c>
    </row>
    <row r="67" spans="36:37" x14ac:dyDescent="0.25">
      <c r="AJ67" s="49">
        <v>9</v>
      </c>
      <c r="AK67" s="49">
        <v>0</v>
      </c>
    </row>
    <row r="68" spans="36:37" x14ac:dyDescent="0.25">
      <c r="AJ68" s="49">
        <v>10</v>
      </c>
      <c r="AK68" s="49">
        <v>0</v>
      </c>
    </row>
    <row r="69" spans="36:37" x14ac:dyDescent="0.25">
      <c r="AJ69" s="49">
        <v>11</v>
      </c>
      <c r="AK69" s="49">
        <v>0</v>
      </c>
    </row>
    <row r="71" spans="36:37" x14ac:dyDescent="0.25">
      <c r="AJ71" s="49" t="s">
        <v>349</v>
      </c>
    </row>
    <row r="72" spans="36:37" x14ac:dyDescent="0.25">
      <c r="AJ72" s="49" t="s">
        <v>353</v>
      </c>
    </row>
    <row r="73" spans="36:37" x14ac:dyDescent="0.25">
      <c r="AJ73" s="49" t="s">
        <v>354</v>
      </c>
    </row>
  </sheetData>
  <sortState ref="AQ17:AS25">
    <sortCondition ref="AQ17:AQ25"/>
  </sortState>
  <customSheetViews>
    <customSheetView guid="{4ED3B459-8CCF-427D-BCB7-B6C2356342A5}">
      <pane xSplit="4" ySplit="11" topLeftCell="E12" activePane="bottomRight" state="frozen"/>
      <selection pane="bottomRight"/>
      <pageMargins left="0.11811023622047245" right="0.11811023622047245" top="0.15748031496062992" bottom="0.15748031496062992" header="0" footer="0"/>
      <pageSetup paperSize="9" scale="85" orientation="portrait" horizontalDpi="4294967293" verticalDpi="0" r:id="rId1"/>
    </customSheetView>
    <customSheetView guid="{60D7A983-4DB2-462C-9266-4B3A555AD22F}">
      <pane xSplit="4" ySplit="11" topLeftCell="E12" activePane="bottomRight" state="frozen"/>
      <selection pane="bottomRight" activeCell="B5" sqref="B5"/>
      <pageMargins left="0.11811023622047245" right="0.11811023622047245" top="0.15748031496062992" bottom="0.15748031496062992" header="0" footer="0"/>
      <pageSetup paperSize="9" scale="85" orientation="portrait" horizontalDpi="4294967293" verticalDpi="0" r:id="rId2"/>
    </customSheetView>
  </customSheetViews>
  <mergeCells count="7">
    <mergeCell ref="O11:X11"/>
    <mergeCell ref="Y11:AH11"/>
    <mergeCell ref="A10:D10"/>
    <mergeCell ref="A7:D7"/>
    <mergeCell ref="A8:D8"/>
    <mergeCell ref="A9:D9"/>
    <mergeCell ref="E11:N11"/>
  </mergeCells>
  <pageMargins left="0.11811023622047245" right="0.11811023622047245" top="0.15748031496062992" bottom="0.15748031496062992" header="0" footer="0"/>
  <pageSetup paperSize="9" scale="85" orientation="portrait" horizontalDpi="4294967293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5"/>
  <sheetViews>
    <sheetView workbookViewId="0">
      <pane xSplit="4" ySplit="12" topLeftCell="E13" activePane="bottomRight" state="frozen"/>
      <selection pane="topRight" activeCell="E1" sqref="E1"/>
      <selection pane="bottomLeft" activeCell="A12" sqref="A12"/>
      <selection pane="bottomRight" activeCell="J7" sqref="J7"/>
    </sheetView>
  </sheetViews>
  <sheetFormatPr defaultColWidth="9.109375" defaultRowHeight="13.8" x14ac:dyDescent="0.25"/>
  <cols>
    <col min="1" max="3" width="10.6640625" style="49" customWidth="1"/>
    <col min="4" max="4" width="12.6640625" style="49" customWidth="1"/>
    <col min="5" max="34" width="7.33203125" style="49" customWidth="1"/>
    <col min="35" max="16384" width="9.109375" style="49"/>
  </cols>
  <sheetData>
    <row r="1" spans="1:47" ht="14.4" customHeight="1" x14ac:dyDescent="0.25">
      <c r="A1" s="49" t="str">
        <f>'Trial Plans'!B1</f>
        <v>Project</v>
      </c>
      <c r="B1" s="23" t="str">
        <f>'NGA Protocol'!C1</f>
        <v>Fungicides for powdery mildew in Mungbean</v>
      </c>
      <c r="D1" s="50"/>
    </row>
    <row r="2" spans="1:47" ht="14.4" customHeight="1" x14ac:dyDescent="0.25">
      <c r="A2" s="49" t="str">
        <f>'Trial Plans'!B2</f>
        <v>Trial</v>
      </c>
      <c r="B2" s="49" t="str">
        <f>'Trial Plans'!C2</f>
        <v>BB1305</v>
      </c>
      <c r="D2" s="50"/>
    </row>
    <row r="3" spans="1:47" ht="14.4" customHeight="1" x14ac:dyDescent="0.25">
      <c r="A3" s="49" t="str">
        <f>'Trial Plans'!B3</f>
        <v>District</v>
      </c>
      <c r="B3" s="49" t="str">
        <f>'Trial Plans'!C3</f>
        <v>Millmerran</v>
      </c>
      <c r="D3" s="50"/>
    </row>
    <row r="4" spans="1:47" ht="14.4" x14ac:dyDescent="0.3">
      <c r="A4" s="49" t="str">
        <f>'Trial Plans'!B4</f>
        <v>Property</v>
      </c>
      <c r="B4" s="52" t="str">
        <f>'Trial Plans'!C4</f>
        <v>SANDERS</v>
      </c>
      <c r="D4" s="50"/>
    </row>
    <row r="5" spans="1:47" ht="14.4" x14ac:dyDescent="0.3">
      <c r="A5" s="49" t="str">
        <f>'Trial Plans'!B5</f>
        <v>Paddock</v>
      </c>
      <c r="B5" s="52" t="str">
        <f>'Trial Plans'!C5</f>
        <v>North House</v>
      </c>
      <c r="C5" s="26"/>
      <c r="D5" s="50"/>
    </row>
    <row r="6" spans="1:47" x14ac:dyDescent="0.25">
      <c r="A6" s="50"/>
      <c r="C6" s="24"/>
      <c r="D6" s="26"/>
    </row>
    <row r="7" spans="1:47" x14ac:dyDescent="0.25">
      <c r="A7" s="506" t="s">
        <v>24</v>
      </c>
      <c r="B7" s="506"/>
      <c r="C7" s="506"/>
      <c r="D7" s="507"/>
      <c r="E7" s="359" t="s">
        <v>357</v>
      </c>
    </row>
    <row r="8" spans="1:47" x14ac:dyDescent="0.25">
      <c r="A8" s="506" t="s">
        <v>80</v>
      </c>
      <c r="B8" s="506"/>
      <c r="C8" s="506"/>
      <c r="D8" s="507"/>
      <c r="E8" s="359" t="s">
        <v>305</v>
      </c>
    </row>
    <row r="9" spans="1:47" x14ac:dyDescent="0.25">
      <c r="A9" s="506" t="s">
        <v>81</v>
      </c>
      <c r="B9" s="506"/>
      <c r="C9" s="506"/>
      <c r="D9" s="507"/>
      <c r="E9" s="359" t="s">
        <v>307</v>
      </c>
    </row>
    <row r="10" spans="1:47" x14ac:dyDescent="0.25">
      <c r="A10" s="506" t="s">
        <v>82</v>
      </c>
      <c r="B10" s="506"/>
      <c r="C10" s="506"/>
      <c r="D10" s="507"/>
      <c r="E10" s="359" t="s">
        <v>306</v>
      </c>
    </row>
    <row r="11" spans="1:47" x14ac:dyDescent="0.25">
      <c r="A11" s="412"/>
      <c r="B11" s="412"/>
      <c r="C11" s="412"/>
      <c r="D11" s="412"/>
      <c r="E11" s="503" t="s">
        <v>308</v>
      </c>
      <c r="F11" s="504"/>
      <c r="G11" s="504"/>
      <c r="H11" s="504"/>
      <c r="I11" s="504"/>
      <c r="J11" s="504"/>
      <c r="K11" s="504"/>
      <c r="L11" s="504"/>
      <c r="M11" s="504"/>
      <c r="N11" s="505"/>
      <c r="O11" s="503" t="s">
        <v>310</v>
      </c>
      <c r="P11" s="504"/>
      <c r="Q11" s="504"/>
      <c r="R11" s="504"/>
      <c r="S11" s="504"/>
      <c r="T11" s="504"/>
      <c r="U11" s="504"/>
      <c r="V11" s="504"/>
      <c r="W11" s="504"/>
      <c r="X11" s="505"/>
      <c r="Y11" s="503" t="s">
        <v>311</v>
      </c>
      <c r="Z11" s="504"/>
      <c r="AA11" s="504"/>
      <c r="AB11" s="504"/>
      <c r="AC11" s="504"/>
      <c r="AD11" s="504"/>
      <c r="AE11" s="504"/>
      <c r="AF11" s="504"/>
      <c r="AG11" s="504"/>
      <c r="AH11" s="505"/>
    </row>
    <row r="12" spans="1:47" s="46" customFormat="1" x14ac:dyDescent="0.25">
      <c r="A12" s="51" t="s">
        <v>55</v>
      </c>
      <c r="B12" s="398" t="s">
        <v>34</v>
      </c>
      <c r="C12" s="51" t="s">
        <v>32</v>
      </c>
      <c r="D12" s="399" t="s">
        <v>33</v>
      </c>
      <c r="E12" s="51">
        <v>1</v>
      </c>
      <c r="F12" s="51">
        <v>2</v>
      </c>
      <c r="G12" s="51">
        <v>3</v>
      </c>
      <c r="H12" s="51">
        <v>4</v>
      </c>
      <c r="I12" s="51">
        <v>5</v>
      </c>
      <c r="J12" s="51">
        <v>6</v>
      </c>
      <c r="K12" s="51">
        <v>7</v>
      </c>
      <c r="L12" s="51">
        <v>8</v>
      </c>
      <c r="M12" s="399">
        <v>9</v>
      </c>
      <c r="N12" s="51" t="s">
        <v>309</v>
      </c>
      <c r="O12" s="51">
        <v>1</v>
      </c>
      <c r="P12" s="51">
        <v>2</v>
      </c>
      <c r="Q12" s="51">
        <v>3</v>
      </c>
      <c r="R12" s="51">
        <v>4</v>
      </c>
      <c r="S12" s="51">
        <v>5</v>
      </c>
      <c r="T12" s="51">
        <v>6</v>
      </c>
      <c r="U12" s="51">
        <v>7</v>
      </c>
      <c r="V12" s="51">
        <v>8</v>
      </c>
      <c r="W12" s="399">
        <v>9</v>
      </c>
      <c r="X12" s="51" t="s">
        <v>309</v>
      </c>
      <c r="Y12" s="51">
        <v>1</v>
      </c>
      <c r="Z12" s="51">
        <v>2</v>
      </c>
      <c r="AA12" s="51">
        <v>3</v>
      </c>
      <c r="AB12" s="51">
        <v>4</v>
      </c>
      <c r="AC12" s="51">
        <v>5</v>
      </c>
      <c r="AD12" s="51">
        <v>6</v>
      </c>
      <c r="AE12" s="51">
        <v>7</v>
      </c>
      <c r="AF12" s="51">
        <v>8</v>
      </c>
      <c r="AG12" s="399">
        <v>9</v>
      </c>
      <c r="AH12" s="51" t="s">
        <v>309</v>
      </c>
    </row>
    <row r="13" spans="1:47" ht="14.4" x14ac:dyDescent="0.3">
      <c r="A13" s="392">
        <v>1</v>
      </c>
      <c r="B13" s="392">
        <v>1</v>
      </c>
      <c r="C13" s="395">
        <v>1</v>
      </c>
      <c r="D13" s="388">
        <v>1</v>
      </c>
      <c r="E13" s="400">
        <v>100</v>
      </c>
      <c r="F13" s="387">
        <v>100</v>
      </c>
      <c r="G13" s="387">
        <v>100</v>
      </c>
      <c r="H13" s="387">
        <v>100</v>
      </c>
      <c r="I13" s="387">
        <v>100</v>
      </c>
      <c r="J13" s="387">
        <v>100</v>
      </c>
      <c r="K13" s="387">
        <v>100</v>
      </c>
      <c r="L13" s="387">
        <v>100</v>
      </c>
      <c r="M13" s="387">
        <v>100</v>
      </c>
      <c r="N13" s="402">
        <f>(E13+F13+G13+H13+I13+J13+K13+L13+M13)/9</f>
        <v>100</v>
      </c>
      <c r="O13" s="400">
        <v>100</v>
      </c>
      <c r="P13" s="387">
        <v>100</v>
      </c>
      <c r="Q13" s="387">
        <v>30</v>
      </c>
      <c r="R13" s="387">
        <v>100</v>
      </c>
      <c r="S13" s="387">
        <v>100</v>
      </c>
      <c r="T13" s="387">
        <v>100</v>
      </c>
      <c r="U13" s="387">
        <v>100</v>
      </c>
      <c r="V13" s="387">
        <v>100</v>
      </c>
      <c r="W13" s="387">
        <v>100</v>
      </c>
      <c r="X13" s="402">
        <f>(O13+P13+Q13+R13+S13+T13+U13+V13+W13)/9</f>
        <v>92.222222222222229</v>
      </c>
      <c r="Y13" s="400">
        <v>70</v>
      </c>
      <c r="Z13" s="387">
        <v>70</v>
      </c>
      <c r="AA13" s="387">
        <v>30</v>
      </c>
      <c r="AB13" s="387">
        <v>30</v>
      </c>
      <c r="AC13" s="387">
        <v>0</v>
      </c>
      <c r="AD13" s="387">
        <v>50</v>
      </c>
      <c r="AE13" s="387">
        <v>0</v>
      </c>
      <c r="AF13" s="387">
        <v>0</v>
      </c>
      <c r="AG13" s="387">
        <v>30</v>
      </c>
      <c r="AH13" s="402">
        <f>(Y13+Z13+AA13+AB13+AC13+AD13+AE13+AF13+AG13)/9</f>
        <v>31.111111111111111</v>
      </c>
    </row>
    <row r="14" spans="1:47" ht="14.4" x14ac:dyDescent="0.3">
      <c r="A14" s="393">
        <v>2</v>
      </c>
      <c r="B14" s="393">
        <v>1</v>
      </c>
      <c r="C14" s="396">
        <v>4</v>
      </c>
      <c r="D14" s="389">
        <v>1</v>
      </c>
      <c r="E14" s="400">
        <v>0</v>
      </c>
      <c r="F14" s="387">
        <v>0</v>
      </c>
      <c r="G14" s="387">
        <v>0</v>
      </c>
      <c r="H14" s="387">
        <v>0</v>
      </c>
      <c r="I14" s="387">
        <v>0</v>
      </c>
      <c r="J14" s="387">
        <v>0</v>
      </c>
      <c r="K14" s="387">
        <v>10</v>
      </c>
      <c r="L14" s="387">
        <v>0</v>
      </c>
      <c r="M14" s="387">
        <v>0</v>
      </c>
      <c r="N14" s="403">
        <f t="shared" ref="N14:N56" si="0">(E14+F14+G14+H14+I14+J14+K14+L14+M14)/9</f>
        <v>1.1111111111111112</v>
      </c>
      <c r="O14" s="400">
        <v>0</v>
      </c>
      <c r="P14" s="387">
        <v>0</v>
      </c>
      <c r="Q14" s="387">
        <v>0</v>
      </c>
      <c r="R14" s="387">
        <v>0</v>
      </c>
      <c r="S14" s="387">
        <v>0</v>
      </c>
      <c r="T14" s="387">
        <v>0</v>
      </c>
      <c r="U14" s="387">
        <v>0</v>
      </c>
      <c r="V14" s="387">
        <v>0</v>
      </c>
      <c r="W14" s="387">
        <v>10</v>
      </c>
      <c r="X14" s="403">
        <f t="shared" ref="X14:X56" si="1">(O14+P14+Q14+R14+S14+T14+U14+V14+W14)/9</f>
        <v>1.1111111111111112</v>
      </c>
      <c r="Y14" s="400">
        <v>0</v>
      </c>
      <c r="Z14" s="387">
        <v>0</v>
      </c>
      <c r="AA14" s="387">
        <v>0</v>
      </c>
      <c r="AB14" s="387">
        <v>0</v>
      </c>
      <c r="AC14" s="387">
        <v>0</v>
      </c>
      <c r="AD14" s="387">
        <v>0</v>
      </c>
      <c r="AE14" s="387">
        <v>0</v>
      </c>
      <c r="AF14" s="387">
        <v>0</v>
      </c>
      <c r="AG14" s="387">
        <v>0</v>
      </c>
      <c r="AH14" s="403">
        <f t="shared" ref="AH14:AH56" si="2">(Y14+Z14+AA14+AB14+AC14+AD14+AE14+AF14+AG14)/9</f>
        <v>0</v>
      </c>
      <c r="AJ14" s="23" t="s">
        <v>372</v>
      </c>
      <c r="AQ14" s="23"/>
      <c r="AR14" s="23" t="s">
        <v>377</v>
      </c>
    </row>
    <row r="15" spans="1:47" ht="14.4" x14ac:dyDescent="0.3">
      <c r="A15" s="393">
        <v>3</v>
      </c>
      <c r="B15" s="393">
        <v>1</v>
      </c>
      <c r="C15" s="396">
        <v>6</v>
      </c>
      <c r="D15" s="389">
        <v>1</v>
      </c>
      <c r="E15" s="400">
        <v>100</v>
      </c>
      <c r="F15" s="387">
        <v>100</v>
      </c>
      <c r="G15" s="387">
        <v>100</v>
      </c>
      <c r="H15" s="387">
        <v>80</v>
      </c>
      <c r="I15" s="387">
        <v>70</v>
      </c>
      <c r="J15" s="387">
        <v>80</v>
      </c>
      <c r="K15" s="387">
        <v>100</v>
      </c>
      <c r="L15" s="387">
        <v>100</v>
      </c>
      <c r="M15" s="387">
        <v>100</v>
      </c>
      <c r="N15" s="403">
        <f t="shared" si="0"/>
        <v>92.222222222222229</v>
      </c>
      <c r="O15" s="400">
        <v>10</v>
      </c>
      <c r="P15" s="387">
        <v>0</v>
      </c>
      <c r="Q15" s="387">
        <v>30</v>
      </c>
      <c r="R15" s="387">
        <v>50</v>
      </c>
      <c r="S15" s="387">
        <v>40</v>
      </c>
      <c r="T15" s="387">
        <v>70</v>
      </c>
      <c r="U15" s="387">
        <v>30</v>
      </c>
      <c r="V15" s="387">
        <v>40</v>
      </c>
      <c r="W15" s="387">
        <v>20</v>
      </c>
      <c r="X15" s="403">
        <f t="shared" si="1"/>
        <v>32.222222222222221</v>
      </c>
      <c r="Y15" s="400">
        <v>10</v>
      </c>
      <c r="Z15" s="387">
        <v>40</v>
      </c>
      <c r="AA15" s="387">
        <v>10</v>
      </c>
      <c r="AB15" s="387">
        <v>0</v>
      </c>
      <c r="AC15" s="387">
        <v>30</v>
      </c>
      <c r="AD15" s="387">
        <v>40</v>
      </c>
      <c r="AE15" s="387">
        <v>0</v>
      </c>
      <c r="AF15" s="387">
        <v>10</v>
      </c>
      <c r="AG15" s="387">
        <v>0</v>
      </c>
      <c r="AH15" s="403">
        <f t="shared" si="2"/>
        <v>15.555555555555555</v>
      </c>
    </row>
    <row r="16" spans="1:47" ht="14.4" x14ac:dyDescent="0.3">
      <c r="A16" s="393">
        <v>4</v>
      </c>
      <c r="B16" s="393">
        <v>1</v>
      </c>
      <c r="C16" s="396">
        <v>7</v>
      </c>
      <c r="D16" s="389">
        <v>1</v>
      </c>
      <c r="E16" s="400">
        <v>0</v>
      </c>
      <c r="F16" s="387">
        <v>0</v>
      </c>
      <c r="G16" s="387">
        <v>0</v>
      </c>
      <c r="H16" s="387">
        <v>0</v>
      </c>
      <c r="I16" s="387">
        <v>0</v>
      </c>
      <c r="J16" s="387">
        <v>0</v>
      </c>
      <c r="K16" s="387">
        <v>20</v>
      </c>
      <c r="L16" s="387">
        <v>30</v>
      </c>
      <c r="M16" s="387">
        <v>10</v>
      </c>
      <c r="N16" s="403">
        <f t="shared" si="0"/>
        <v>6.666666666666667</v>
      </c>
      <c r="O16" s="400">
        <v>10</v>
      </c>
      <c r="P16" s="387">
        <v>20</v>
      </c>
      <c r="Q16" s="387">
        <v>0</v>
      </c>
      <c r="R16" s="387">
        <v>0</v>
      </c>
      <c r="S16" s="387">
        <v>0</v>
      </c>
      <c r="T16" s="387">
        <v>20</v>
      </c>
      <c r="U16" s="387">
        <v>0</v>
      </c>
      <c r="V16" s="387">
        <v>0</v>
      </c>
      <c r="W16" s="387">
        <v>0</v>
      </c>
      <c r="X16" s="403">
        <f t="shared" si="1"/>
        <v>5.5555555555555554</v>
      </c>
      <c r="Y16" s="400">
        <v>10</v>
      </c>
      <c r="Z16" s="387">
        <v>0</v>
      </c>
      <c r="AA16" s="387">
        <v>0</v>
      </c>
      <c r="AB16" s="387">
        <v>0</v>
      </c>
      <c r="AC16" s="387">
        <v>0</v>
      </c>
      <c r="AD16" s="387">
        <v>10</v>
      </c>
      <c r="AE16" s="387">
        <v>0</v>
      </c>
      <c r="AF16" s="387">
        <v>0</v>
      </c>
      <c r="AG16" s="387">
        <v>10</v>
      </c>
      <c r="AH16" s="403">
        <f t="shared" si="2"/>
        <v>3.3333333333333335</v>
      </c>
      <c r="AJ16" s="49" t="s">
        <v>318</v>
      </c>
      <c r="AK16" s="49" t="s">
        <v>319</v>
      </c>
      <c r="AL16" s="49" t="s">
        <v>320</v>
      </c>
      <c r="AM16" s="49" t="s">
        <v>321</v>
      </c>
      <c r="AN16" s="49" t="s">
        <v>322</v>
      </c>
      <c r="AO16" s="49" t="s">
        <v>323</v>
      </c>
      <c r="AR16" s="49" t="s">
        <v>32</v>
      </c>
      <c r="AS16" s="49" t="s">
        <v>334</v>
      </c>
      <c r="AT16" s="49" t="s">
        <v>335</v>
      </c>
      <c r="AU16" s="359" t="s">
        <v>343</v>
      </c>
    </row>
    <row r="17" spans="1:48" ht="14.4" x14ac:dyDescent="0.3">
      <c r="A17" s="393">
        <v>5</v>
      </c>
      <c r="B17" s="393">
        <v>1</v>
      </c>
      <c r="C17" s="396">
        <v>5</v>
      </c>
      <c r="D17" s="389">
        <v>1</v>
      </c>
      <c r="E17" s="400">
        <v>0</v>
      </c>
      <c r="F17" s="387">
        <v>0</v>
      </c>
      <c r="G17" s="387">
        <v>0</v>
      </c>
      <c r="H17" s="387">
        <v>0</v>
      </c>
      <c r="I17" s="387">
        <v>0</v>
      </c>
      <c r="J17" s="387">
        <v>0</v>
      </c>
      <c r="K17" s="387">
        <v>0</v>
      </c>
      <c r="L17" s="387">
        <v>0</v>
      </c>
      <c r="M17" s="387">
        <v>0</v>
      </c>
      <c r="N17" s="403">
        <f t="shared" si="0"/>
        <v>0</v>
      </c>
      <c r="O17" s="400">
        <v>0</v>
      </c>
      <c r="P17" s="387">
        <v>0</v>
      </c>
      <c r="Q17" s="387">
        <v>20</v>
      </c>
      <c r="R17" s="387">
        <v>0</v>
      </c>
      <c r="S17" s="387">
        <v>0</v>
      </c>
      <c r="T17" s="387">
        <v>0</v>
      </c>
      <c r="U17" s="387">
        <v>0</v>
      </c>
      <c r="V17" s="387">
        <v>0</v>
      </c>
      <c r="W17" s="387">
        <v>0</v>
      </c>
      <c r="X17" s="403">
        <f t="shared" si="1"/>
        <v>2.2222222222222223</v>
      </c>
      <c r="Y17" s="400">
        <v>0</v>
      </c>
      <c r="Z17" s="387">
        <v>0</v>
      </c>
      <c r="AA17" s="387">
        <v>10</v>
      </c>
      <c r="AB17" s="387">
        <v>0</v>
      </c>
      <c r="AC17" s="387">
        <v>0</v>
      </c>
      <c r="AD17" s="387">
        <v>0</v>
      </c>
      <c r="AE17" s="387">
        <v>0</v>
      </c>
      <c r="AF17" s="387">
        <v>0</v>
      </c>
      <c r="AG17" s="387">
        <v>0</v>
      </c>
      <c r="AH17" s="403">
        <f t="shared" si="2"/>
        <v>1.1111111111111112</v>
      </c>
      <c r="AJ17" s="49" t="s">
        <v>32</v>
      </c>
      <c r="AK17" s="49">
        <v>9</v>
      </c>
      <c r="AL17" s="49">
        <v>316.33300000000003</v>
      </c>
      <c r="AM17" s="49">
        <v>35.148099999999999</v>
      </c>
      <c r="AN17" s="49">
        <v>24.27</v>
      </c>
      <c r="AO17" s="23">
        <v>0</v>
      </c>
      <c r="AR17" s="49">
        <v>1</v>
      </c>
      <c r="AS17" s="49">
        <v>9.2871000000000006</v>
      </c>
      <c r="AT17" s="49" t="s">
        <v>336</v>
      </c>
      <c r="AU17" s="457">
        <f>AS17*AS17-0.5</f>
        <v>85.75022641000001</v>
      </c>
      <c r="AV17" s="49" t="s">
        <v>336</v>
      </c>
    </row>
    <row r="18" spans="1:48" ht="14.4" x14ac:dyDescent="0.3">
      <c r="A18" s="393">
        <v>6</v>
      </c>
      <c r="B18" s="393">
        <v>1</v>
      </c>
      <c r="C18" s="396">
        <v>9</v>
      </c>
      <c r="D18" s="389">
        <v>1</v>
      </c>
      <c r="E18" s="400">
        <v>0</v>
      </c>
      <c r="F18" s="387">
        <v>0</v>
      </c>
      <c r="G18" s="387">
        <v>0</v>
      </c>
      <c r="H18" s="387">
        <v>0</v>
      </c>
      <c r="I18" s="387">
        <v>0</v>
      </c>
      <c r="J18" s="387">
        <v>0</v>
      </c>
      <c r="K18" s="387">
        <v>0</v>
      </c>
      <c r="L18" s="387">
        <v>0</v>
      </c>
      <c r="M18" s="387">
        <v>0</v>
      </c>
      <c r="N18" s="403">
        <f t="shared" si="0"/>
        <v>0</v>
      </c>
      <c r="O18" s="400">
        <v>0</v>
      </c>
      <c r="P18" s="387">
        <v>0</v>
      </c>
      <c r="Q18" s="387">
        <v>0</v>
      </c>
      <c r="R18" s="387">
        <v>0</v>
      </c>
      <c r="S18" s="387">
        <v>0</v>
      </c>
      <c r="T18" s="387">
        <v>0</v>
      </c>
      <c r="U18" s="387">
        <v>0</v>
      </c>
      <c r="V18" s="387">
        <v>0</v>
      </c>
      <c r="W18" s="387">
        <v>0</v>
      </c>
      <c r="X18" s="403">
        <f t="shared" si="1"/>
        <v>0</v>
      </c>
      <c r="Y18" s="400">
        <v>0</v>
      </c>
      <c r="Z18" s="387">
        <v>0</v>
      </c>
      <c r="AA18" s="387">
        <v>0</v>
      </c>
      <c r="AB18" s="387">
        <v>0</v>
      </c>
      <c r="AC18" s="387">
        <v>0</v>
      </c>
      <c r="AD18" s="387">
        <v>0</v>
      </c>
      <c r="AE18" s="387">
        <v>0</v>
      </c>
      <c r="AF18" s="387">
        <v>0</v>
      </c>
      <c r="AG18" s="387">
        <v>0</v>
      </c>
      <c r="AH18" s="403">
        <f t="shared" si="2"/>
        <v>0</v>
      </c>
      <c r="AJ18" s="49" t="s">
        <v>33</v>
      </c>
      <c r="AK18" s="49">
        <v>3</v>
      </c>
      <c r="AL18" s="49">
        <v>2.7309999999999999</v>
      </c>
      <c r="AM18" s="49">
        <v>0.91039999999999999</v>
      </c>
      <c r="AN18" s="49">
        <v>0.63</v>
      </c>
      <c r="AO18" s="49">
        <v>0.60270000000000001</v>
      </c>
      <c r="AR18" s="49">
        <v>2</v>
      </c>
      <c r="AS18" s="49">
        <v>6.2485999999999997</v>
      </c>
      <c r="AT18" s="49" t="s">
        <v>383</v>
      </c>
      <c r="AU18" s="457">
        <f t="shared" ref="AU18:AU27" si="3">AS18*AS18-0.5</f>
        <v>38.545001959999993</v>
      </c>
      <c r="AV18" s="49" t="s">
        <v>383</v>
      </c>
    </row>
    <row r="19" spans="1:48" ht="14.4" x14ac:dyDescent="0.3">
      <c r="A19" s="393">
        <v>7</v>
      </c>
      <c r="B19" s="393">
        <v>1</v>
      </c>
      <c r="C19" s="396">
        <v>3</v>
      </c>
      <c r="D19" s="389">
        <v>1</v>
      </c>
      <c r="E19" s="400">
        <v>100</v>
      </c>
      <c r="F19" s="387">
        <v>90</v>
      </c>
      <c r="G19" s="387">
        <v>70</v>
      </c>
      <c r="H19" s="387">
        <v>60</v>
      </c>
      <c r="I19" s="387">
        <v>50</v>
      </c>
      <c r="J19" s="387">
        <v>40</v>
      </c>
      <c r="K19" s="387">
        <v>50</v>
      </c>
      <c r="L19" s="387">
        <v>30</v>
      </c>
      <c r="M19" s="387">
        <v>20</v>
      </c>
      <c r="N19" s="403">
        <f t="shared" si="0"/>
        <v>56.666666666666664</v>
      </c>
      <c r="O19" s="400">
        <v>60</v>
      </c>
      <c r="P19" s="387">
        <v>70</v>
      </c>
      <c r="Q19" s="387">
        <v>80</v>
      </c>
      <c r="R19" s="387">
        <v>50</v>
      </c>
      <c r="S19" s="387">
        <v>30</v>
      </c>
      <c r="T19" s="387">
        <v>20</v>
      </c>
      <c r="U19" s="387">
        <v>50</v>
      </c>
      <c r="V19" s="387">
        <v>10</v>
      </c>
      <c r="W19" s="387">
        <v>10</v>
      </c>
      <c r="X19" s="403">
        <f t="shared" si="1"/>
        <v>42.222222222222221</v>
      </c>
      <c r="Y19" s="400">
        <v>0</v>
      </c>
      <c r="Z19" s="387">
        <v>0</v>
      </c>
      <c r="AA19" s="387">
        <v>0</v>
      </c>
      <c r="AB19" s="387">
        <v>10</v>
      </c>
      <c r="AC19" s="387">
        <v>10</v>
      </c>
      <c r="AD19" s="387">
        <v>20</v>
      </c>
      <c r="AE19" s="387">
        <v>10</v>
      </c>
      <c r="AF19" s="387">
        <v>0</v>
      </c>
      <c r="AG19" s="387">
        <v>0</v>
      </c>
      <c r="AH19" s="403">
        <f t="shared" si="2"/>
        <v>5.5555555555555554</v>
      </c>
      <c r="AJ19" s="49" t="s">
        <v>324</v>
      </c>
      <c r="AK19" s="49">
        <v>27</v>
      </c>
      <c r="AL19" s="49">
        <v>39.094999999999999</v>
      </c>
      <c r="AM19" s="49">
        <v>1.448</v>
      </c>
      <c r="AR19" s="49">
        <v>3</v>
      </c>
      <c r="AS19" s="49">
        <v>6.8621999999999996</v>
      </c>
      <c r="AT19" s="49" t="s">
        <v>382</v>
      </c>
      <c r="AU19" s="457">
        <f t="shared" si="3"/>
        <v>46.589788839999997</v>
      </c>
      <c r="AV19" s="49" t="s">
        <v>382</v>
      </c>
    </row>
    <row r="20" spans="1:48" ht="14.4" x14ac:dyDescent="0.3">
      <c r="A20" s="393">
        <v>8</v>
      </c>
      <c r="B20" s="393">
        <v>1</v>
      </c>
      <c r="C20" s="396">
        <v>11</v>
      </c>
      <c r="D20" s="389">
        <v>1</v>
      </c>
      <c r="E20" s="400">
        <v>0</v>
      </c>
      <c r="F20" s="387">
        <v>0</v>
      </c>
      <c r="G20" s="387">
        <v>0</v>
      </c>
      <c r="H20" s="387">
        <v>0</v>
      </c>
      <c r="I20" s="387">
        <v>0</v>
      </c>
      <c r="J20" s="387">
        <v>0</v>
      </c>
      <c r="K20" s="387">
        <v>0</v>
      </c>
      <c r="L20" s="387">
        <v>0</v>
      </c>
      <c r="M20" s="387">
        <v>0</v>
      </c>
      <c r="N20" s="403">
        <f t="shared" si="0"/>
        <v>0</v>
      </c>
      <c r="O20" s="400">
        <v>0</v>
      </c>
      <c r="P20" s="387">
        <v>0</v>
      </c>
      <c r="Q20" s="387">
        <v>0</v>
      </c>
      <c r="R20" s="387">
        <v>0</v>
      </c>
      <c r="S20" s="387">
        <v>0</v>
      </c>
      <c r="T20" s="387">
        <v>0</v>
      </c>
      <c r="U20" s="387">
        <v>0</v>
      </c>
      <c r="V20" s="387">
        <v>0</v>
      </c>
      <c r="W20" s="387">
        <v>0</v>
      </c>
      <c r="X20" s="403">
        <f t="shared" si="1"/>
        <v>0</v>
      </c>
      <c r="Y20" s="400">
        <v>0</v>
      </c>
      <c r="Z20" s="387">
        <v>0</v>
      </c>
      <c r="AA20" s="387">
        <v>0</v>
      </c>
      <c r="AB20" s="387">
        <v>0</v>
      </c>
      <c r="AC20" s="387">
        <v>0</v>
      </c>
      <c r="AD20" s="387">
        <v>0</v>
      </c>
      <c r="AE20" s="387">
        <v>0</v>
      </c>
      <c r="AF20" s="387">
        <v>0</v>
      </c>
      <c r="AG20" s="387">
        <v>0</v>
      </c>
      <c r="AH20" s="403">
        <f t="shared" si="2"/>
        <v>0</v>
      </c>
      <c r="AJ20" s="49" t="s">
        <v>325</v>
      </c>
      <c r="AK20" s="49">
        <v>39</v>
      </c>
      <c r="AL20" s="49">
        <v>358.15899999999999</v>
      </c>
      <c r="AR20" s="49">
        <v>4</v>
      </c>
      <c r="AS20" s="49">
        <v>2.0232999999999999</v>
      </c>
      <c r="AT20" s="49" t="s">
        <v>58</v>
      </c>
      <c r="AU20" s="457">
        <f t="shared" si="3"/>
        <v>3.5937428899999997</v>
      </c>
      <c r="AV20" s="49" t="s">
        <v>58</v>
      </c>
    </row>
    <row r="21" spans="1:48" ht="14.4" x14ac:dyDescent="0.3">
      <c r="A21" s="393">
        <v>9</v>
      </c>
      <c r="B21" s="393">
        <v>1</v>
      </c>
      <c r="C21" s="396">
        <v>10</v>
      </c>
      <c r="D21" s="389">
        <v>1</v>
      </c>
      <c r="E21" s="400">
        <v>100</v>
      </c>
      <c r="F21" s="387">
        <v>100</v>
      </c>
      <c r="G21" s="387">
        <v>100</v>
      </c>
      <c r="H21" s="387">
        <v>20</v>
      </c>
      <c r="I21" s="387">
        <v>60</v>
      </c>
      <c r="J21" s="387">
        <v>70</v>
      </c>
      <c r="K21" s="387">
        <v>0</v>
      </c>
      <c r="L21" s="387">
        <v>0</v>
      </c>
      <c r="M21" s="387">
        <v>20</v>
      </c>
      <c r="N21" s="403">
        <f t="shared" si="0"/>
        <v>52.222222222222221</v>
      </c>
      <c r="O21" s="400">
        <v>80</v>
      </c>
      <c r="P21" s="387">
        <v>60</v>
      </c>
      <c r="Q21" s="387">
        <v>70</v>
      </c>
      <c r="R21" s="387">
        <v>70</v>
      </c>
      <c r="S21" s="387">
        <v>70</v>
      </c>
      <c r="T21" s="387">
        <v>20</v>
      </c>
      <c r="U21" s="387">
        <v>40</v>
      </c>
      <c r="V21" s="387">
        <v>0</v>
      </c>
      <c r="W21" s="387">
        <v>10</v>
      </c>
      <c r="X21" s="403">
        <f t="shared" si="1"/>
        <v>46.666666666666664</v>
      </c>
      <c r="Y21" s="400">
        <v>0</v>
      </c>
      <c r="Z21" s="387">
        <v>10</v>
      </c>
      <c r="AA21" s="387">
        <v>60</v>
      </c>
      <c r="AB21" s="387">
        <v>0</v>
      </c>
      <c r="AC21" s="387">
        <v>20</v>
      </c>
      <c r="AD21" s="387">
        <v>30</v>
      </c>
      <c r="AE21" s="387">
        <v>20</v>
      </c>
      <c r="AF21" s="387">
        <v>0</v>
      </c>
      <c r="AG21" s="387">
        <v>0</v>
      </c>
      <c r="AH21" s="403">
        <f t="shared" si="2"/>
        <v>15.555555555555555</v>
      </c>
      <c r="AR21" s="49">
        <v>5</v>
      </c>
      <c r="AS21" s="359">
        <v>1.4845999999999999</v>
      </c>
      <c r="AT21" s="49" t="s">
        <v>58</v>
      </c>
      <c r="AU21" s="457">
        <f t="shared" si="3"/>
        <v>1.7040371599999999</v>
      </c>
      <c r="AV21" s="49" t="s">
        <v>58</v>
      </c>
    </row>
    <row r="22" spans="1:48" ht="14.4" x14ac:dyDescent="0.3">
      <c r="A22" s="393">
        <v>10</v>
      </c>
      <c r="B22" s="393">
        <v>1</v>
      </c>
      <c r="C22" s="396">
        <v>2</v>
      </c>
      <c r="D22" s="389">
        <v>1</v>
      </c>
      <c r="E22" s="400">
        <v>20</v>
      </c>
      <c r="F22" s="387">
        <v>0</v>
      </c>
      <c r="G22" s="387">
        <v>0</v>
      </c>
      <c r="H22" s="387">
        <v>20</v>
      </c>
      <c r="I22" s="387">
        <v>20</v>
      </c>
      <c r="J22" s="387">
        <v>30</v>
      </c>
      <c r="K22" s="387">
        <v>100</v>
      </c>
      <c r="L22" s="387">
        <v>60</v>
      </c>
      <c r="M22" s="387">
        <v>70</v>
      </c>
      <c r="N22" s="403">
        <f t="shared" si="0"/>
        <v>35.555555555555557</v>
      </c>
      <c r="O22" s="400">
        <v>30</v>
      </c>
      <c r="P22" s="387">
        <v>10</v>
      </c>
      <c r="Q22" s="387">
        <v>20</v>
      </c>
      <c r="R22" s="387">
        <v>0</v>
      </c>
      <c r="S22" s="387">
        <v>0</v>
      </c>
      <c r="T22" s="387">
        <v>0</v>
      </c>
      <c r="U22" s="387">
        <v>30</v>
      </c>
      <c r="V22" s="387">
        <v>30</v>
      </c>
      <c r="W22" s="387">
        <v>20</v>
      </c>
      <c r="X22" s="403">
        <f t="shared" si="1"/>
        <v>15.555555555555555</v>
      </c>
      <c r="Y22" s="400">
        <v>0</v>
      </c>
      <c r="Z22" s="387">
        <v>10</v>
      </c>
      <c r="AA22" s="387">
        <v>10</v>
      </c>
      <c r="AB22" s="387">
        <v>0</v>
      </c>
      <c r="AC22" s="387">
        <v>0</v>
      </c>
      <c r="AD22" s="387">
        <v>10</v>
      </c>
      <c r="AE22" s="387">
        <v>0</v>
      </c>
      <c r="AF22" s="387">
        <v>0</v>
      </c>
      <c r="AG22" s="387">
        <v>10</v>
      </c>
      <c r="AH22" s="403">
        <f t="shared" si="2"/>
        <v>4.4444444444444446</v>
      </c>
      <c r="AJ22" s="49" t="s">
        <v>373</v>
      </c>
      <c r="AR22" s="49">
        <v>6</v>
      </c>
      <c r="AS22" s="49">
        <v>8.3312000000000008</v>
      </c>
      <c r="AT22" s="49" t="s">
        <v>337</v>
      </c>
      <c r="AU22" s="457">
        <f t="shared" si="3"/>
        <v>68.908893440000014</v>
      </c>
      <c r="AV22" s="49" t="s">
        <v>337</v>
      </c>
    </row>
    <row r="23" spans="1:48" ht="14.4" x14ac:dyDescent="0.3">
      <c r="A23" s="393">
        <v>11</v>
      </c>
      <c r="B23" s="393">
        <v>1</v>
      </c>
      <c r="C23" s="396">
        <v>8</v>
      </c>
      <c r="D23" s="389">
        <v>1</v>
      </c>
      <c r="E23" s="400">
        <v>0</v>
      </c>
      <c r="F23" s="387">
        <v>0</v>
      </c>
      <c r="G23" s="387">
        <v>10</v>
      </c>
      <c r="H23" s="387">
        <v>0</v>
      </c>
      <c r="I23" s="387">
        <v>10</v>
      </c>
      <c r="J23" s="387">
        <v>20</v>
      </c>
      <c r="K23" s="387">
        <v>0</v>
      </c>
      <c r="L23" s="387">
        <v>0</v>
      </c>
      <c r="M23" s="387">
        <v>0</v>
      </c>
      <c r="N23" s="403">
        <f t="shared" si="0"/>
        <v>4.4444444444444446</v>
      </c>
      <c r="O23" s="400">
        <v>0</v>
      </c>
      <c r="P23" s="387">
        <v>0</v>
      </c>
      <c r="Q23" s="387">
        <v>0</v>
      </c>
      <c r="R23" s="387">
        <v>0</v>
      </c>
      <c r="S23" s="387">
        <v>10</v>
      </c>
      <c r="T23" s="387">
        <v>10</v>
      </c>
      <c r="U23" s="387">
        <v>0</v>
      </c>
      <c r="V23" s="387">
        <v>0</v>
      </c>
      <c r="W23" s="387">
        <v>0</v>
      </c>
      <c r="X23" s="403">
        <f t="shared" si="1"/>
        <v>2.2222222222222223</v>
      </c>
      <c r="Y23" s="400">
        <v>10</v>
      </c>
      <c r="Z23" s="387">
        <v>10</v>
      </c>
      <c r="AA23" s="387">
        <v>0</v>
      </c>
      <c r="AB23" s="387">
        <v>10</v>
      </c>
      <c r="AC23" s="387">
        <v>10</v>
      </c>
      <c r="AD23" s="387">
        <v>0</v>
      </c>
      <c r="AE23" s="387">
        <v>10</v>
      </c>
      <c r="AF23" s="387">
        <v>10</v>
      </c>
      <c r="AG23" s="387">
        <v>0</v>
      </c>
      <c r="AH23" s="403">
        <f t="shared" si="2"/>
        <v>6.666666666666667</v>
      </c>
      <c r="AR23" s="49">
        <v>7</v>
      </c>
      <c r="AS23" s="49">
        <v>3.8731</v>
      </c>
      <c r="AT23" s="49" t="s">
        <v>341</v>
      </c>
      <c r="AU23" s="457">
        <f t="shared" si="3"/>
        <v>14.50090361</v>
      </c>
      <c r="AV23" s="49" t="s">
        <v>341</v>
      </c>
    </row>
    <row r="24" spans="1:48" ht="14.4" x14ac:dyDescent="0.3">
      <c r="A24" s="393">
        <v>11</v>
      </c>
      <c r="B24" s="393">
        <v>2</v>
      </c>
      <c r="C24" s="396">
        <v>6</v>
      </c>
      <c r="D24" s="389">
        <v>2</v>
      </c>
      <c r="E24" s="400">
        <v>20</v>
      </c>
      <c r="F24" s="387">
        <v>30</v>
      </c>
      <c r="G24" s="387">
        <v>40</v>
      </c>
      <c r="H24" s="387">
        <v>0</v>
      </c>
      <c r="I24" s="387">
        <v>50</v>
      </c>
      <c r="J24" s="387">
        <v>40</v>
      </c>
      <c r="K24" s="387">
        <v>30</v>
      </c>
      <c r="L24" s="387">
        <v>50</v>
      </c>
      <c r="M24" s="387">
        <v>40</v>
      </c>
      <c r="N24" s="403">
        <f t="shared" si="0"/>
        <v>33.333333333333336</v>
      </c>
      <c r="O24" s="400">
        <v>50</v>
      </c>
      <c r="P24" s="387">
        <v>60</v>
      </c>
      <c r="Q24" s="387">
        <v>70</v>
      </c>
      <c r="R24" s="387">
        <v>50</v>
      </c>
      <c r="S24" s="387">
        <v>40</v>
      </c>
      <c r="T24" s="387">
        <v>60</v>
      </c>
      <c r="U24" s="387">
        <v>80</v>
      </c>
      <c r="V24" s="387">
        <v>70</v>
      </c>
      <c r="W24" s="387">
        <v>60</v>
      </c>
      <c r="X24" s="403">
        <f t="shared" si="1"/>
        <v>60</v>
      </c>
      <c r="Y24" s="400">
        <v>80</v>
      </c>
      <c r="Z24" s="387">
        <v>70</v>
      </c>
      <c r="AA24" s="387">
        <v>80</v>
      </c>
      <c r="AB24" s="387">
        <v>30</v>
      </c>
      <c r="AC24" s="387">
        <v>20</v>
      </c>
      <c r="AD24" s="387">
        <v>10</v>
      </c>
      <c r="AE24" s="387">
        <v>30</v>
      </c>
      <c r="AF24" s="387">
        <v>20</v>
      </c>
      <c r="AG24" s="387">
        <v>30</v>
      </c>
      <c r="AH24" s="403">
        <f t="shared" si="2"/>
        <v>41.111111111111114</v>
      </c>
      <c r="AJ24" s="49" t="s">
        <v>317</v>
      </c>
      <c r="AR24" s="49">
        <v>8</v>
      </c>
      <c r="AS24" s="49">
        <v>3.0381999999999998</v>
      </c>
      <c r="AT24" s="49" t="s">
        <v>384</v>
      </c>
      <c r="AU24" s="457">
        <f t="shared" si="3"/>
        <v>8.7306592399999996</v>
      </c>
      <c r="AV24" s="49" t="s">
        <v>384</v>
      </c>
    </row>
    <row r="25" spans="1:48" ht="14.4" x14ac:dyDescent="0.3">
      <c r="A25" s="393">
        <v>10</v>
      </c>
      <c r="B25" s="393">
        <v>2</v>
      </c>
      <c r="C25" s="396">
        <v>5</v>
      </c>
      <c r="D25" s="389">
        <v>2</v>
      </c>
      <c r="E25" s="400">
        <v>0</v>
      </c>
      <c r="F25" s="387">
        <v>0</v>
      </c>
      <c r="G25" s="387">
        <v>0</v>
      </c>
      <c r="H25" s="387">
        <v>0</v>
      </c>
      <c r="I25" s="387">
        <v>0</v>
      </c>
      <c r="J25" s="387">
        <v>0</v>
      </c>
      <c r="K25" s="387">
        <v>0</v>
      </c>
      <c r="L25" s="387">
        <v>0</v>
      </c>
      <c r="M25" s="387">
        <v>0</v>
      </c>
      <c r="N25" s="403">
        <f t="shared" si="0"/>
        <v>0</v>
      </c>
      <c r="O25" s="400">
        <v>0</v>
      </c>
      <c r="P25" s="387">
        <v>0</v>
      </c>
      <c r="Q25" s="387">
        <v>0</v>
      </c>
      <c r="R25" s="387">
        <v>0</v>
      </c>
      <c r="S25" s="387">
        <v>0</v>
      </c>
      <c r="T25" s="387">
        <v>0</v>
      </c>
      <c r="U25" s="387">
        <v>0</v>
      </c>
      <c r="V25" s="387">
        <v>0</v>
      </c>
      <c r="W25" s="387">
        <v>0</v>
      </c>
      <c r="X25" s="403">
        <f t="shared" si="1"/>
        <v>0</v>
      </c>
      <c r="Y25" s="400">
        <v>0</v>
      </c>
      <c r="Z25" s="387">
        <v>0</v>
      </c>
      <c r="AA25" s="387">
        <v>0</v>
      </c>
      <c r="AB25" s="387">
        <v>0</v>
      </c>
      <c r="AC25" s="387">
        <v>0</v>
      </c>
      <c r="AD25" s="387">
        <v>0</v>
      </c>
      <c r="AE25" s="387">
        <v>0</v>
      </c>
      <c r="AF25" s="387">
        <v>0</v>
      </c>
      <c r="AG25" s="387">
        <v>0</v>
      </c>
      <c r="AH25" s="403">
        <f t="shared" si="2"/>
        <v>0</v>
      </c>
      <c r="AJ25" s="49" t="s">
        <v>374</v>
      </c>
      <c r="AR25" s="49">
        <v>9</v>
      </c>
      <c r="AS25" s="49">
        <v>0</v>
      </c>
      <c r="AT25" s="359" t="s">
        <v>342</v>
      </c>
      <c r="AU25" s="457">
        <v>0</v>
      </c>
      <c r="AV25" s="359" t="s">
        <v>342</v>
      </c>
    </row>
    <row r="26" spans="1:48" ht="14.4" x14ac:dyDescent="0.3">
      <c r="A26" s="393">
        <v>9</v>
      </c>
      <c r="B26" s="393">
        <v>2</v>
      </c>
      <c r="C26" s="396">
        <v>3</v>
      </c>
      <c r="D26" s="389">
        <v>2</v>
      </c>
      <c r="E26" s="400">
        <v>0</v>
      </c>
      <c r="F26" s="387">
        <v>30</v>
      </c>
      <c r="G26" s="387">
        <v>20</v>
      </c>
      <c r="H26" s="387">
        <v>50</v>
      </c>
      <c r="I26" s="387">
        <v>40</v>
      </c>
      <c r="J26" s="387">
        <v>20</v>
      </c>
      <c r="K26" s="387">
        <v>50</v>
      </c>
      <c r="L26" s="387">
        <v>60</v>
      </c>
      <c r="M26" s="387">
        <v>50</v>
      </c>
      <c r="N26" s="403">
        <f t="shared" si="0"/>
        <v>35.555555555555557</v>
      </c>
      <c r="O26" s="400">
        <v>0</v>
      </c>
      <c r="P26" s="387">
        <v>30</v>
      </c>
      <c r="Q26" s="387">
        <v>10</v>
      </c>
      <c r="R26" s="387">
        <v>10</v>
      </c>
      <c r="S26" s="387">
        <v>20</v>
      </c>
      <c r="T26" s="387">
        <v>10</v>
      </c>
      <c r="U26" s="387">
        <v>50</v>
      </c>
      <c r="V26" s="387">
        <v>60</v>
      </c>
      <c r="W26" s="387">
        <v>60</v>
      </c>
      <c r="X26" s="403">
        <f t="shared" si="1"/>
        <v>27.777777777777779</v>
      </c>
      <c r="Y26" s="400">
        <v>30</v>
      </c>
      <c r="Z26" s="387">
        <v>20</v>
      </c>
      <c r="AA26" s="387">
        <v>10</v>
      </c>
      <c r="AB26" s="387">
        <v>0</v>
      </c>
      <c r="AC26" s="387">
        <v>0</v>
      </c>
      <c r="AD26" s="387">
        <v>10</v>
      </c>
      <c r="AE26" s="387">
        <v>10</v>
      </c>
      <c r="AF26" s="387">
        <v>20</v>
      </c>
      <c r="AG26" s="387">
        <v>10</v>
      </c>
      <c r="AH26" s="403">
        <f t="shared" si="2"/>
        <v>12.222222222222221</v>
      </c>
      <c r="AJ26" s="49" t="s">
        <v>375</v>
      </c>
      <c r="AR26" s="49">
        <v>10</v>
      </c>
      <c r="AS26" s="359">
        <v>7.2706</v>
      </c>
      <c r="AT26" s="49" t="s">
        <v>382</v>
      </c>
      <c r="AU26" s="457">
        <f t="shared" si="3"/>
        <v>52.36162436</v>
      </c>
      <c r="AV26" s="49" t="s">
        <v>382</v>
      </c>
    </row>
    <row r="27" spans="1:48" ht="14.4" x14ac:dyDescent="0.3">
      <c r="A27" s="393">
        <v>8</v>
      </c>
      <c r="B27" s="393">
        <v>2</v>
      </c>
      <c r="C27" s="396">
        <v>8</v>
      </c>
      <c r="D27" s="389">
        <v>2</v>
      </c>
      <c r="E27" s="400">
        <v>0</v>
      </c>
      <c r="F27" s="387">
        <v>10</v>
      </c>
      <c r="G27" s="387">
        <v>20</v>
      </c>
      <c r="H27" s="387">
        <v>0</v>
      </c>
      <c r="I27" s="387">
        <v>20</v>
      </c>
      <c r="J27" s="387">
        <v>10</v>
      </c>
      <c r="K27" s="387">
        <v>0</v>
      </c>
      <c r="L27" s="387">
        <v>10</v>
      </c>
      <c r="M27" s="387">
        <v>0</v>
      </c>
      <c r="N27" s="403">
        <f t="shared" si="0"/>
        <v>7.7777777777777777</v>
      </c>
      <c r="O27" s="400">
        <v>0</v>
      </c>
      <c r="P27" s="387">
        <v>0</v>
      </c>
      <c r="Q27" s="387">
        <v>0</v>
      </c>
      <c r="R27" s="387">
        <v>10</v>
      </c>
      <c r="S27" s="387">
        <v>20</v>
      </c>
      <c r="T27" s="387">
        <v>20</v>
      </c>
      <c r="U27" s="387">
        <v>0</v>
      </c>
      <c r="V27" s="387">
        <v>10</v>
      </c>
      <c r="W27" s="387">
        <v>10</v>
      </c>
      <c r="X27" s="403">
        <f t="shared" si="1"/>
        <v>7.7777777777777777</v>
      </c>
      <c r="Y27" s="400">
        <v>0</v>
      </c>
      <c r="Z27" s="387">
        <v>0</v>
      </c>
      <c r="AA27" s="387">
        <v>0</v>
      </c>
      <c r="AB27" s="387">
        <v>0</v>
      </c>
      <c r="AC27" s="387">
        <v>0</v>
      </c>
      <c r="AD27" s="387">
        <v>0</v>
      </c>
      <c r="AE27" s="387">
        <v>0</v>
      </c>
      <c r="AF27" s="387">
        <v>0</v>
      </c>
      <c r="AG27" s="387">
        <v>0</v>
      </c>
      <c r="AH27" s="403">
        <f t="shared" si="2"/>
        <v>0</v>
      </c>
      <c r="AJ27" s="49" t="s">
        <v>376</v>
      </c>
      <c r="AR27" s="49">
        <v>11</v>
      </c>
      <c r="AS27" s="49">
        <v>1.3817999999999999</v>
      </c>
      <c r="AT27" s="49" t="s">
        <v>58</v>
      </c>
      <c r="AU27" s="457">
        <f t="shared" si="3"/>
        <v>1.4093712399999998</v>
      </c>
      <c r="AV27" s="49" t="s">
        <v>58</v>
      </c>
    </row>
    <row r="28" spans="1:48" ht="14.4" x14ac:dyDescent="0.3">
      <c r="A28" s="393">
        <v>7</v>
      </c>
      <c r="B28" s="393">
        <v>2</v>
      </c>
      <c r="C28" s="396">
        <v>1</v>
      </c>
      <c r="D28" s="389">
        <v>2</v>
      </c>
      <c r="E28" s="400">
        <v>100</v>
      </c>
      <c r="F28" s="387">
        <v>100</v>
      </c>
      <c r="G28" s="387">
        <v>100</v>
      </c>
      <c r="H28" s="387">
        <v>100</v>
      </c>
      <c r="I28" s="387">
        <v>80</v>
      </c>
      <c r="J28" s="387">
        <v>90</v>
      </c>
      <c r="K28" s="387">
        <v>100</v>
      </c>
      <c r="L28" s="387">
        <v>100</v>
      </c>
      <c r="M28" s="387">
        <v>90</v>
      </c>
      <c r="N28" s="403">
        <f t="shared" si="0"/>
        <v>95.555555555555557</v>
      </c>
      <c r="O28" s="400">
        <v>50</v>
      </c>
      <c r="P28" s="387">
        <v>60</v>
      </c>
      <c r="Q28" s="387">
        <v>80</v>
      </c>
      <c r="R28" s="387">
        <v>100</v>
      </c>
      <c r="S28" s="387">
        <v>100</v>
      </c>
      <c r="T28" s="387">
        <v>90</v>
      </c>
      <c r="U28" s="387">
        <v>80</v>
      </c>
      <c r="V28" s="387">
        <v>70</v>
      </c>
      <c r="W28" s="387">
        <v>80</v>
      </c>
      <c r="X28" s="403">
        <f t="shared" si="1"/>
        <v>78.888888888888886</v>
      </c>
      <c r="Y28" s="400">
        <v>0</v>
      </c>
      <c r="Z28" s="387">
        <v>0</v>
      </c>
      <c r="AA28" s="387">
        <v>0</v>
      </c>
      <c r="AB28" s="387">
        <v>10</v>
      </c>
      <c r="AC28" s="387">
        <v>20</v>
      </c>
      <c r="AD28" s="387">
        <v>30</v>
      </c>
      <c r="AE28" s="387">
        <v>60</v>
      </c>
      <c r="AF28" s="387">
        <v>70</v>
      </c>
      <c r="AG28" s="387">
        <v>90</v>
      </c>
      <c r="AH28" s="403">
        <f t="shared" si="2"/>
        <v>31.111111111111111</v>
      </c>
    </row>
    <row r="29" spans="1:48" ht="14.4" x14ac:dyDescent="0.3">
      <c r="A29" s="393">
        <v>6</v>
      </c>
      <c r="B29" s="393">
        <v>2</v>
      </c>
      <c r="C29" s="396">
        <v>4</v>
      </c>
      <c r="D29" s="389">
        <v>2</v>
      </c>
      <c r="E29" s="400">
        <v>0</v>
      </c>
      <c r="F29" s="387">
        <v>0</v>
      </c>
      <c r="G29" s="387">
        <v>0</v>
      </c>
      <c r="H29" s="387">
        <v>0</v>
      </c>
      <c r="I29" s="387">
        <v>0</v>
      </c>
      <c r="J29" s="387">
        <v>0</v>
      </c>
      <c r="K29" s="387">
        <v>0</v>
      </c>
      <c r="L29" s="387">
        <v>0</v>
      </c>
      <c r="M29" s="387">
        <v>0</v>
      </c>
      <c r="N29" s="403">
        <f t="shared" si="0"/>
        <v>0</v>
      </c>
      <c r="O29" s="400">
        <v>0</v>
      </c>
      <c r="P29" s="387">
        <v>0</v>
      </c>
      <c r="Q29" s="387">
        <v>0</v>
      </c>
      <c r="R29" s="387">
        <v>0</v>
      </c>
      <c r="S29" s="387">
        <v>0</v>
      </c>
      <c r="T29" s="387">
        <v>0</v>
      </c>
      <c r="U29" s="387">
        <v>0</v>
      </c>
      <c r="V29" s="387">
        <v>0</v>
      </c>
      <c r="W29" s="387">
        <v>0</v>
      </c>
      <c r="X29" s="403">
        <f t="shared" si="1"/>
        <v>0</v>
      </c>
      <c r="Y29" s="400">
        <v>0</v>
      </c>
      <c r="Z29" s="387">
        <v>0</v>
      </c>
      <c r="AA29" s="387">
        <v>0</v>
      </c>
      <c r="AB29" s="387">
        <v>0</v>
      </c>
      <c r="AC29" s="387">
        <v>0</v>
      </c>
      <c r="AD29" s="387">
        <v>0</v>
      </c>
      <c r="AE29" s="387">
        <v>0</v>
      </c>
      <c r="AF29" s="387">
        <v>0</v>
      </c>
      <c r="AG29" s="387">
        <v>0</v>
      </c>
      <c r="AH29" s="403">
        <f t="shared" si="2"/>
        <v>0</v>
      </c>
      <c r="AR29" s="49" t="s">
        <v>378</v>
      </c>
    </row>
    <row r="30" spans="1:48" ht="14.4" x14ac:dyDescent="0.3">
      <c r="A30" s="393">
        <v>5</v>
      </c>
      <c r="B30" s="393">
        <v>2</v>
      </c>
      <c r="C30" s="396">
        <v>11</v>
      </c>
      <c r="D30" s="389">
        <v>2</v>
      </c>
      <c r="E30" s="400">
        <v>0</v>
      </c>
      <c r="F30" s="387">
        <v>0</v>
      </c>
      <c r="G30" s="387">
        <v>0</v>
      </c>
      <c r="H30" s="387">
        <v>0</v>
      </c>
      <c r="I30" s="387">
        <v>0</v>
      </c>
      <c r="J30" s="387">
        <v>0</v>
      </c>
      <c r="K30" s="387">
        <v>0</v>
      </c>
      <c r="L30" s="387">
        <v>0</v>
      </c>
      <c r="M30" s="387">
        <v>0</v>
      </c>
      <c r="N30" s="403">
        <f t="shared" si="0"/>
        <v>0</v>
      </c>
      <c r="O30" s="400">
        <v>0</v>
      </c>
      <c r="P30" s="387">
        <v>0</v>
      </c>
      <c r="Q30" s="387">
        <v>0</v>
      </c>
      <c r="R30" s="387">
        <v>0</v>
      </c>
      <c r="S30" s="387">
        <v>0</v>
      </c>
      <c r="T30" s="387">
        <v>0</v>
      </c>
      <c r="U30" s="387">
        <v>0</v>
      </c>
      <c r="V30" s="387">
        <v>0</v>
      </c>
      <c r="W30" s="387">
        <v>0</v>
      </c>
      <c r="X30" s="403">
        <f t="shared" si="1"/>
        <v>0</v>
      </c>
      <c r="Y30" s="400">
        <v>0</v>
      </c>
      <c r="Z30" s="387">
        <v>0</v>
      </c>
      <c r="AA30" s="387">
        <v>0</v>
      </c>
      <c r="AB30" s="387">
        <v>0</v>
      </c>
      <c r="AC30" s="387">
        <v>0</v>
      </c>
      <c r="AD30" s="387">
        <v>0</v>
      </c>
      <c r="AE30" s="387">
        <v>0</v>
      </c>
      <c r="AF30" s="387">
        <v>0</v>
      </c>
      <c r="AG30" s="387">
        <v>0</v>
      </c>
      <c r="AH30" s="403">
        <f t="shared" si="2"/>
        <v>0</v>
      </c>
      <c r="AR30" s="49" t="s">
        <v>379</v>
      </c>
    </row>
    <row r="31" spans="1:48" ht="14.4" x14ac:dyDescent="0.3">
      <c r="A31" s="393">
        <v>4</v>
      </c>
      <c r="B31" s="393">
        <v>2</v>
      </c>
      <c r="C31" s="396">
        <v>9</v>
      </c>
      <c r="D31" s="389">
        <v>2</v>
      </c>
      <c r="E31" s="400">
        <v>0</v>
      </c>
      <c r="F31" s="387">
        <v>0</v>
      </c>
      <c r="G31" s="387">
        <v>0</v>
      </c>
      <c r="H31" s="387">
        <v>0</v>
      </c>
      <c r="I31" s="387">
        <v>0</v>
      </c>
      <c r="J31" s="387">
        <v>0</v>
      </c>
      <c r="K31" s="387">
        <v>0</v>
      </c>
      <c r="L31" s="387">
        <v>0</v>
      </c>
      <c r="M31" s="387">
        <v>0</v>
      </c>
      <c r="N31" s="403">
        <f t="shared" si="0"/>
        <v>0</v>
      </c>
      <c r="O31" s="400">
        <v>0</v>
      </c>
      <c r="P31" s="387">
        <v>0</v>
      </c>
      <c r="Q31" s="387">
        <v>0</v>
      </c>
      <c r="R31" s="387">
        <v>0</v>
      </c>
      <c r="S31" s="387">
        <v>0</v>
      </c>
      <c r="T31" s="387">
        <v>0</v>
      </c>
      <c r="U31" s="387">
        <v>0</v>
      </c>
      <c r="V31" s="387">
        <v>0</v>
      </c>
      <c r="W31" s="387">
        <v>0</v>
      </c>
      <c r="X31" s="403">
        <f t="shared" si="1"/>
        <v>0</v>
      </c>
      <c r="Y31" s="400">
        <v>0</v>
      </c>
      <c r="Z31" s="387">
        <v>0</v>
      </c>
      <c r="AA31" s="387">
        <v>0</v>
      </c>
      <c r="AB31" s="387">
        <v>0</v>
      </c>
      <c r="AC31" s="387">
        <v>0</v>
      </c>
      <c r="AD31" s="387">
        <v>0</v>
      </c>
      <c r="AE31" s="387">
        <v>0</v>
      </c>
      <c r="AF31" s="387">
        <v>0</v>
      </c>
      <c r="AG31" s="387">
        <v>0</v>
      </c>
      <c r="AH31" s="403">
        <f t="shared" si="2"/>
        <v>0</v>
      </c>
      <c r="AR31" s="49" t="s">
        <v>380</v>
      </c>
    </row>
    <row r="32" spans="1:48" ht="14.4" x14ac:dyDescent="0.3">
      <c r="A32" s="393">
        <v>3</v>
      </c>
      <c r="B32" s="393">
        <v>2</v>
      </c>
      <c r="C32" s="396">
        <v>10</v>
      </c>
      <c r="D32" s="389">
        <v>2</v>
      </c>
      <c r="E32" s="400">
        <v>100</v>
      </c>
      <c r="F32" s="387">
        <v>60</v>
      </c>
      <c r="G32" s="387">
        <v>80</v>
      </c>
      <c r="H32" s="387">
        <v>100</v>
      </c>
      <c r="I32" s="387">
        <v>100</v>
      </c>
      <c r="J32" s="387">
        <v>80</v>
      </c>
      <c r="K32" s="387">
        <v>60</v>
      </c>
      <c r="L32" s="387">
        <v>50</v>
      </c>
      <c r="M32" s="387">
        <v>40</v>
      </c>
      <c r="N32" s="403">
        <f t="shared" si="0"/>
        <v>74.444444444444443</v>
      </c>
      <c r="O32" s="400">
        <v>50</v>
      </c>
      <c r="P32" s="387">
        <v>20</v>
      </c>
      <c r="Q32" s="387">
        <v>30</v>
      </c>
      <c r="R32" s="387">
        <v>100</v>
      </c>
      <c r="S32" s="387">
        <v>20</v>
      </c>
      <c r="T32" s="387">
        <v>40</v>
      </c>
      <c r="U32" s="387">
        <v>40</v>
      </c>
      <c r="V32" s="387">
        <v>50</v>
      </c>
      <c r="W32" s="387">
        <v>60</v>
      </c>
      <c r="X32" s="403">
        <f t="shared" si="1"/>
        <v>45.555555555555557</v>
      </c>
      <c r="Y32" s="400">
        <v>20</v>
      </c>
      <c r="Z32" s="387">
        <v>10</v>
      </c>
      <c r="AA32" s="387">
        <v>10</v>
      </c>
      <c r="AB32" s="387">
        <v>0</v>
      </c>
      <c r="AC32" s="387">
        <v>10</v>
      </c>
      <c r="AD32" s="387">
        <v>10</v>
      </c>
      <c r="AE32" s="387">
        <v>10</v>
      </c>
      <c r="AF32" s="387">
        <v>20</v>
      </c>
      <c r="AG32" s="387">
        <v>30</v>
      </c>
      <c r="AH32" s="403">
        <f t="shared" si="2"/>
        <v>13.333333333333334</v>
      </c>
      <c r="AR32" s="49" t="s">
        <v>381</v>
      </c>
    </row>
    <row r="33" spans="1:48" ht="14.4" x14ac:dyDescent="0.3">
      <c r="A33" s="393">
        <v>2</v>
      </c>
      <c r="B33" s="393">
        <v>2</v>
      </c>
      <c r="C33" s="396">
        <v>2</v>
      </c>
      <c r="D33" s="389">
        <v>2</v>
      </c>
      <c r="E33" s="400">
        <v>30</v>
      </c>
      <c r="F33" s="387">
        <v>10</v>
      </c>
      <c r="G33" s="387">
        <v>20</v>
      </c>
      <c r="H33" s="387">
        <v>60</v>
      </c>
      <c r="I33" s="387">
        <v>60</v>
      </c>
      <c r="J33" s="387">
        <v>40</v>
      </c>
      <c r="K33" s="387">
        <v>30</v>
      </c>
      <c r="L33" s="387">
        <v>40</v>
      </c>
      <c r="M33" s="387">
        <v>30</v>
      </c>
      <c r="N33" s="403">
        <f t="shared" si="0"/>
        <v>35.555555555555557</v>
      </c>
      <c r="O33" s="400">
        <v>30</v>
      </c>
      <c r="P33" s="387">
        <v>30</v>
      </c>
      <c r="Q33" s="387">
        <v>10</v>
      </c>
      <c r="R33" s="387">
        <v>30</v>
      </c>
      <c r="S33" s="387">
        <v>20</v>
      </c>
      <c r="T33" s="387">
        <v>10</v>
      </c>
      <c r="U33" s="387">
        <v>30</v>
      </c>
      <c r="V33" s="387">
        <v>40</v>
      </c>
      <c r="W33" s="387">
        <v>30</v>
      </c>
      <c r="X33" s="403">
        <f t="shared" si="1"/>
        <v>25.555555555555557</v>
      </c>
      <c r="Y33" s="400">
        <v>0</v>
      </c>
      <c r="Z33" s="387">
        <v>0</v>
      </c>
      <c r="AA33" s="387">
        <v>10</v>
      </c>
      <c r="AB33" s="387">
        <v>10</v>
      </c>
      <c r="AC33" s="387">
        <v>10</v>
      </c>
      <c r="AD33" s="387">
        <v>0</v>
      </c>
      <c r="AE33" s="387">
        <v>10</v>
      </c>
      <c r="AF33" s="387">
        <v>20</v>
      </c>
      <c r="AG33" s="387">
        <v>10</v>
      </c>
      <c r="AH33" s="403">
        <f t="shared" si="2"/>
        <v>7.7777777777777777</v>
      </c>
      <c r="AR33" s="49" t="s">
        <v>333</v>
      </c>
    </row>
    <row r="34" spans="1:48" ht="14.4" x14ac:dyDescent="0.3">
      <c r="A34" s="393">
        <v>1</v>
      </c>
      <c r="B34" s="393">
        <v>2</v>
      </c>
      <c r="C34" s="396">
        <v>7</v>
      </c>
      <c r="D34" s="389">
        <v>2</v>
      </c>
      <c r="E34" s="400">
        <v>20</v>
      </c>
      <c r="F34" s="387">
        <v>30</v>
      </c>
      <c r="G34" s="387">
        <v>30</v>
      </c>
      <c r="H34" s="387">
        <v>10</v>
      </c>
      <c r="I34" s="387">
        <v>20</v>
      </c>
      <c r="J34" s="387">
        <v>20</v>
      </c>
      <c r="K34" s="387">
        <v>40</v>
      </c>
      <c r="L34" s="387">
        <v>30</v>
      </c>
      <c r="M34" s="387">
        <v>40</v>
      </c>
      <c r="N34" s="403">
        <f t="shared" si="0"/>
        <v>26.666666666666668</v>
      </c>
      <c r="O34" s="400">
        <v>30</v>
      </c>
      <c r="P34" s="387">
        <v>30</v>
      </c>
      <c r="Q34" s="387">
        <v>20</v>
      </c>
      <c r="R34" s="387">
        <v>30</v>
      </c>
      <c r="S34" s="387">
        <v>20</v>
      </c>
      <c r="T34" s="387">
        <v>20</v>
      </c>
      <c r="U34" s="387">
        <v>10</v>
      </c>
      <c r="V34" s="387">
        <v>20</v>
      </c>
      <c r="W34" s="387">
        <v>20</v>
      </c>
      <c r="X34" s="403">
        <f t="shared" si="1"/>
        <v>22.222222222222221</v>
      </c>
      <c r="Y34" s="400">
        <v>0</v>
      </c>
      <c r="Z34" s="387">
        <v>10</v>
      </c>
      <c r="AA34" s="387">
        <v>0</v>
      </c>
      <c r="AB34" s="387">
        <v>0</v>
      </c>
      <c r="AC34" s="387">
        <v>10</v>
      </c>
      <c r="AD34" s="387">
        <v>0</v>
      </c>
      <c r="AE34" s="387">
        <v>10</v>
      </c>
      <c r="AF34" s="387">
        <v>10</v>
      </c>
      <c r="AG34" s="387">
        <v>10</v>
      </c>
      <c r="AH34" s="403">
        <f t="shared" si="2"/>
        <v>5.5555555555555554</v>
      </c>
    </row>
    <row r="35" spans="1:48" ht="14.4" x14ac:dyDescent="0.3">
      <c r="A35" s="393">
        <v>1</v>
      </c>
      <c r="B35" s="393">
        <v>3</v>
      </c>
      <c r="C35" s="396">
        <v>10</v>
      </c>
      <c r="D35" s="389">
        <v>3</v>
      </c>
      <c r="E35" s="400">
        <v>70</v>
      </c>
      <c r="F35" s="387">
        <v>80</v>
      </c>
      <c r="G35" s="387">
        <v>70</v>
      </c>
      <c r="H35" s="387">
        <v>60</v>
      </c>
      <c r="I35" s="387">
        <v>50</v>
      </c>
      <c r="J35" s="387">
        <v>50</v>
      </c>
      <c r="K35" s="387">
        <v>60</v>
      </c>
      <c r="L35" s="387">
        <v>50</v>
      </c>
      <c r="M35" s="387">
        <v>60</v>
      </c>
      <c r="N35" s="403">
        <f t="shared" si="0"/>
        <v>61.111111111111114</v>
      </c>
      <c r="O35" s="400">
        <v>70</v>
      </c>
      <c r="P35" s="387">
        <v>60</v>
      </c>
      <c r="Q35" s="387">
        <v>80</v>
      </c>
      <c r="R35" s="387">
        <v>50</v>
      </c>
      <c r="S35" s="387">
        <v>60</v>
      </c>
      <c r="T35" s="387">
        <v>60</v>
      </c>
      <c r="U35" s="387">
        <v>50</v>
      </c>
      <c r="V35" s="387">
        <v>40</v>
      </c>
      <c r="W35" s="387">
        <v>60</v>
      </c>
      <c r="X35" s="403">
        <f t="shared" si="1"/>
        <v>58.888888888888886</v>
      </c>
      <c r="Y35" s="400">
        <v>50</v>
      </c>
      <c r="Z35" s="387">
        <v>40</v>
      </c>
      <c r="AA35" s="387">
        <v>40</v>
      </c>
      <c r="AB35" s="387">
        <v>10</v>
      </c>
      <c r="AC35" s="387">
        <v>20</v>
      </c>
      <c r="AD35" s="387">
        <v>20</v>
      </c>
      <c r="AE35" s="387">
        <v>20</v>
      </c>
      <c r="AF35" s="387">
        <v>10</v>
      </c>
      <c r="AG35" s="387">
        <v>10</v>
      </c>
      <c r="AH35" s="403">
        <f t="shared" si="2"/>
        <v>24.444444444444443</v>
      </c>
      <c r="AJ35" s="23" t="s">
        <v>386</v>
      </c>
      <c r="AR35" s="23" t="s">
        <v>390</v>
      </c>
    </row>
    <row r="36" spans="1:48" ht="14.4" x14ac:dyDescent="0.3">
      <c r="A36" s="393">
        <v>2</v>
      </c>
      <c r="B36" s="393">
        <v>3</v>
      </c>
      <c r="C36" s="396">
        <v>3</v>
      </c>
      <c r="D36" s="389">
        <v>3</v>
      </c>
      <c r="E36" s="400">
        <v>40</v>
      </c>
      <c r="F36" s="387">
        <v>50</v>
      </c>
      <c r="G36" s="387">
        <v>30</v>
      </c>
      <c r="H36" s="387">
        <v>80</v>
      </c>
      <c r="I36" s="387">
        <v>70</v>
      </c>
      <c r="J36" s="387">
        <v>60</v>
      </c>
      <c r="K36" s="387">
        <v>70</v>
      </c>
      <c r="L36" s="387">
        <v>80</v>
      </c>
      <c r="M36" s="387">
        <v>60</v>
      </c>
      <c r="N36" s="403">
        <f t="shared" si="0"/>
        <v>60</v>
      </c>
      <c r="O36" s="400">
        <v>20</v>
      </c>
      <c r="P36" s="387">
        <v>30</v>
      </c>
      <c r="Q36" s="387">
        <v>10</v>
      </c>
      <c r="R36" s="387">
        <v>50</v>
      </c>
      <c r="S36" s="387">
        <v>40</v>
      </c>
      <c r="T36" s="387">
        <v>50</v>
      </c>
      <c r="U36" s="387">
        <v>50</v>
      </c>
      <c r="V36" s="387">
        <v>50</v>
      </c>
      <c r="W36" s="387">
        <v>40</v>
      </c>
      <c r="X36" s="403">
        <f t="shared" si="1"/>
        <v>37.777777777777779</v>
      </c>
      <c r="Y36" s="400">
        <v>10</v>
      </c>
      <c r="Z36" s="387">
        <v>0</v>
      </c>
      <c r="AA36" s="387">
        <v>10</v>
      </c>
      <c r="AB36" s="387">
        <v>20</v>
      </c>
      <c r="AC36" s="387">
        <v>30</v>
      </c>
      <c r="AD36" s="387">
        <v>20</v>
      </c>
      <c r="AE36" s="387">
        <v>30</v>
      </c>
      <c r="AF36" s="387">
        <v>40</v>
      </c>
      <c r="AG36" s="387">
        <v>30</v>
      </c>
      <c r="AH36" s="403">
        <f t="shared" si="2"/>
        <v>21.111111111111111</v>
      </c>
      <c r="AJ36" s="23"/>
    </row>
    <row r="37" spans="1:48" ht="14.4" x14ac:dyDescent="0.3">
      <c r="A37" s="393">
        <v>3</v>
      </c>
      <c r="B37" s="393">
        <v>3</v>
      </c>
      <c r="C37" s="396">
        <v>6</v>
      </c>
      <c r="D37" s="389">
        <v>3</v>
      </c>
      <c r="E37" s="400">
        <v>90</v>
      </c>
      <c r="F37" s="387">
        <v>80</v>
      </c>
      <c r="G37" s="387">
        <v>90</v>
      </c>
      <c r="H37" s="387">
        <v>90</v>
      </c>
      <c r="I37" s="387">
        <v>80</v>
      </c>
      <c r="J37" s="387">
        <v>70</v>
      </c>
      <c r="K37" s="387">
        <v>100</v>
      </c>
      <c r="L37" s="387">
        <v>90</v>
      </c>
      <c r="M37" s="387">
        <v>80</v>
      </c>
      <c r="N37" s="403">
        <v>80</v>
      </c>
      <c r="O37" s="400">
        <v>70</v>
      </c>
      <c r="P37" s="387">
        <v>60</v>
      </c>
      <c r="Q37" s="387">
        <v>80</v>
      </c>
      <c r="R37" s="387">
        <v>70</v>
      </c>
      <c r="S37" s="387">
        <v>60</v>
      </c>
      <c r="T37" s="387">
        <v>80</v>
      </c>
      <c r="U37" s="387">
        <v>60</v>
      </c>
      <c r="V37" s="387">
        <v>60</v>
      </c>
      <c r="W37" s="387">
        <v>50</v>
      </c>
      <c r="X37" s="403">
        <f t="shared" si="1"/>
        <v>65.555555555555557</v>
      </c>
      <c r="Y37" s="400">
        <v>0</v>
      </c>
      <c r="Z37" s="387">
        <v>10</v>
      </c>
      <c r="AA37" s="387">
        <v>0</v>
      </c>
      <c r="AB37" s="387">
        <v>0</v>
      </c>
      <c r="AC37" s="387">
        <v>10</v>
      </c>
      <c r="AD37" s="387">
        <v>0</v>
      </c>
      <c r="AE37" s="387">
        <v>0</v>
      </c>
      <c r="AF37" s="387">
        <v>0</v>
      </c>
      <c r="AG37" s="387">
        <v>0</v>
      </c>
      <c r="AH37" s="403">
        <f t="shared" si="2"/>
        <v>2.2222222222222223</v>
      </c>
      <c r="AJ37" s="49" t="s">
        <v>318</v>
      </c>
      <c r="AK37" s="49" t="s">
        <v>319</v>
      </c>
      <c r="AL37" s="49" t="s">
        <v>320</v>
      </c>
      <c r="AM37" s="49" t="s">
        <v>321</v>
      </c>
      <c r="AN37" s="49" t="s">
        <v>322</v>
      </c>
      <c r="AO37" s="49" t="s">
        <v>323</v>
      </c>
      <c r="AR37" s="49" t="s">
        <v>32</v>
      </c>
      <c r="AS37" s="49" t="s">
        <v>334</v>
      </c>
      <c r="AT37" s="49" t="s">
        <v>335</v>
      </c>
      <c r="AU37" s="359" t="s">
        <v>397</v>
      </c>
    </row>
    <row r="38" spans="1:48" ht="14.4" x14ac:dyDescent="0.3">
      <c r="A38" s="393">
        <v>4</v>
      </c>
      <c r="B38" s="393">
        <v>3</v>
      </c>
      <c r="C38" s="396">
        <v>8</v>
      </c>
      <c r="D38" s="389">
        <v>3</v>
      </c>
      <c r="E38" s="400">
        <v>10</v>
      </c>
      <c r="F38" s="387">
        <v>0</v>
      </c>
      <c r="G38" s="387">
        <v>0</v>
      </c>
      <c r="H38" s="387">
        <v>0</v>
      </c>
      <c r="I38" s="387">
        <v>0</v>
      </c>
      <c r="J38" s="387">
        <v>10</v>
      </c>
      <c r="K38" s="387">
        <v>0</v>
      </c>
      <c r="L38" s="387">
        <v>10</v>
      </c>
      <c r="M38" s="387">
        <v>0</v>
      </c>
      <c r="N38" s="403">
        <f t="shared" si="0"/>
        <v>3.3333333333333335</v>
      </c>
      <c r="O38" s="400">
        <v>10</v>
      </c>
      <c r="P38" s="387">
        <v>20</v>
      </c>
      <c r="Q38" s="387">
        <v>0</v>
      </c>
      <c r="R38" s="387">
        <v>20</v>
      </c>
      <c r="S38" s="387">
        <v>0</v>
      </c>
      <c r="T38" s="387">
        <v>0</v>
      </c>
      <c r="U38" s="387">
        <v>0</v>
      </c>
      <c r="V38" s="387">
        <v>10</v>
      </c>
      <c r="W38" s="387">
        <v>0</v>
      </c>
      <c r="X38" s="403">
        <f t="shared" si="1"/>
        <v>6.666666666666667</v>
      </c>
      <c r="Y38" s="400">
        <v>0</v>
      </c>
      <c r="Z38" s="387">
        <v>0</v>
      </c>
      <c r="AA38" s="387">
        <v>0</v>
      </c>
      <c r="AB38" s="387">
        <v>10</v>
      </c>
      <c r="AC38" s="387">
        <v>0</v>
      </c>
      <c r="AD38" s="387">
        <v>0</v>
      </c>
      <c r="AE38" s="387">
        <v>0</v>
      </c>
      <c r="AF38" s="387">
        <v>0</v>
      </c>
      <c r="AG38" s="387">
        <v>0</v>
      </c>
      <c r="AH38" s="403">
        <f t="shared" si="2"/>
        <v>1.1111111111111112</v>
      </c>
      <c r="AJ38" s="49" t="s">
        <v>32</v>
      </c>
      <c r="AK38" s="49">
        <v>9</v>
      </c>
      <c r="AL38" s="49">
        <v>13.731199999999999</v>
      </c>
      <c r="AM38" s="49">
        <v>1.52569</v>
      </c>
      <c r="AN38" s="49">
        <v>19.850000000000001</v>
      </c>
      <c r="AO38" s="23">
        <v>0</v>
      </c>
      <c r="AR38" s="49">
        <v>1</v>
      </c>
      <c r="AS38" s="49">
        <v>1.8423</v>
      </c>
      <c r="AT38" s="49" t="s">
        <v>336</v>
      </c>
      <c r="AU38" s="49">
        <f t="shared" ref="AU38:AU48" si="4">10^AS38-1</f>
        <v>68.550458923953585</v>
      </c>
      <c r="AV38" s="49" t="s">
        <v>336</v>
      </c>
    </row>
    <row r="39" spans="1:48" ht="14.4" x14ac:dyDescent="0.3">
      <c r="A39" s="393">
        <v>5</v>
      </c>
      <c r="B39" s="393">
        <v>3</v>
      </c>
      <c r="C39" s="396">
        <v>4</v>
      </c>
      <c r="D39" s="389">
        <v>3</v>
      </c>
      <c r="E39" s="400">
        <v>0</v>
      </c>
      <c r="F39" s="387">
        <v>10</v>
      </c>
      <c r="G39" s="387">
        <v>0</v>
      </c>
      <c r="H39" s="387">
        <v>0</v>
      </c>
      <c r="I39" s="387">
        <v>30</v>
      </c>
      <c r="J39" s="387">
        <v>10</v>
      </c>
      <c r="K39" s="387">
        <v>0</v>
      </c>
      <c r="L39" s="387">
        <v>30</v>
      </c>
      <c r="M39" s="387">
        <v>10</v>
      </c>
      <c r="N39" s="403">
        <f t="shared" si="0"/>
        <v>10</v>
      </c>
      <c r="O39" s="400">
        <v>20</v>
      </c>
      <c r="P39" s="387">
        <v>10</v>
      </c>
      <c r="Q39" s="387">
        <v>0</v>
      </c>
      <c r="R39" s="387">
        <v>20</v>
      </c>
      <c r="S39" s="387">
        <v>30</v>
      </c>
      <c r="T39" s="387">
        <v>20</v>
      </c>
      <c r="U39" s="387">
        <v>0</v>
      </c>
      <c r="V39" s="387">
        <v>10</v>
      </c>
      <c r="W39" s="387">
        <v>0</v>
      </c>
      <c r="X39" s="403">
        <f t="shared" si="1"/>
        <v>12.222222222222221</v>
      </c>
      <c r="Y39" s="400">
        <v>0</v>
      </c>
      <c r="Z39" s="387">
        <v>0</v>
      </c>
      <c r="AA39" s="387">
        <v>0</v>
      </c>
      <c r="AB39" s="387">
        <v>10</v>
      </c>
      <c r="AC39" s="387">
        <v>10</v>
      </c>
      <c r="AD39" s="387">
        <v>0</v>
      </c>
      <c r="AE39" s="387">
        <v>0</v>
      </c>
      <c r="AF39" s="387">
        <v>0</v>
      </c>
      <c r="AG39" s="387">
        <v>0</v>
      </c>
      <c r="AH39" s="403">
        <f t="shared" si="2"/>
        <v>2.2222222222222223</v>
      </c>
      <c r="AJ39" s="49" t="s">
        <v>33</v>
      </c>
      <c r="AK39" s="49">
        <v>3</v>
      </c>
      <c r="AL39" s="49">
        <v>8.7800000000000003E-2</v>
      </c>
      <c r="AM39" s="49">
        <v>2.9260000000000001E-2</v>
      </c>
      <c r="AN39" s="49">
        <v>0.38</v>
      </c>
      <c r="AO39" s="49">
        <v>0.76770000000000005</v>
      </c>
      <c r="AR39" s="49">
        <v>2</v>
      </c>
      <c r="AS39" s="49">
        <v>1.3045</v>
      </c>
      <c r="AT39" s="49" t="s">
        <v>382</v>
      </c>
      <c r="AU39" s="49">
        <f t="shared" si="4"/>
        <v>19.160439706643622</v>
      </c>
      <c r="AV39" s="49" t="s">
        <v>382</v>
      </c>
    </row>
    <row r="40" spans="1:48" ht="14.4" x14ac:dyDescent="0.3">
      <c r="A40" s="393">
        <v>6</v>
      </c>
      <c r="B40" s="393">
        <v>3</v>
      </c>
      <c r="C40" s="396">
        <v>2</v>
      </c>
      <c r="D40" s="389">
        <v>3</v>
      </c>
      <c r="E40" s="400">
        <v>30</v>
      </c>
      <c r="F40" s="387">
        <v>40</v>
      </c>
      <c r="G40" s="387">
        <v>20</v>
      </c>
      <c r="H40" s="387">
        <v>50</v>
      </c>
      <c r="I40" s="387">
        <v>60</v>
      </c>
      <c r="J40" s="387">
        <v>40</v>
      </c>
      <c r="K40" s="387">
        <v>50</v>
      </c>
      <c r="L40" s="387">
        <v>50</v>
      </c>
      <c r="M40" s="387">
        <v>10</v>
      </c>
      <c r="N40" s="403">
        <f t="shared" si="0"/>
        <v>38.888888888888886</v>
      </c>
      <c r="O40" s="400">
        <v>20</v>
      </c>
      <c r="P40" s="387">
        <v>30</v>
      </c>
      <c r="Q40" s="387">
        <v>10</v>
      </c>
      <c r="R40" s="387">
        <v>30</v>
      </c>
      <c r="S40" s="387">
        <v>40</v>
      </c>
      <c r="T40" s="387">
        <v>40</v>
      </c>
      <c r="U40" s="387">
        <v>10</v>
      </c>
      <c r="V40" s="387">
        <v>30</v>
      </c>
      <c r="W40" s="387">
        <v>0</v>
      </c>
      <c r="X40" s="403">
        <f t="shared" si="1"/>
        <v>23.333333333333332</v>
      </c>
      <c r="Y40" s="400">
        <v>10</v>
      </c>
      <c r="Z40" s="387">
        <v>10</v>
      </c>
      <c r="AA40" s="387">
        <v>10</v>
      </c>
      <c r="AB40" s="387">
        <v>10</v>
      </c>
      <c r="AC40" s="387">
        <v>10</v>
      </c>
      <c r="AD40" s="387">
        <v>0</v>
      </c>
      <c r="AE40" s="387">
        <v>10</v>
      </c>
      <c r="AF40" s="387">
        <v>10</v>
      </c>
      <c r="AG40" s="387">
        <v>0</v>
      </c>
      <c r="AH40" s="403">
        <f t="shared" si="2"/>
        <v>7.7777777777777777</v>
      </c>
      <c r="AJ40" s="49" t="s">
        <v>324</v>
      </c>
      <c r="AK40" s="49">
        <v>27</v>
      </c>
      <c r="AL40" s="49">
        <v>2.0756000000000001</v>
      </c>
      <c r="AM40" s="49">
        <v>7.6869999999999994E-2</v>
      </c>
      <c r="AR40" s="49">
        <v>3</v>
      </c>
      <c r="AS40" s="49">
        <v>1.4895</v>
      </c>
      <c r="AT40" s="49" t="s">
        <v>337</v>
      </c>
      <c r="AU40" s="49">
        <f t="shared" si="4"/>
        <v>29.867396456838613</v>
      </c>
      <c r="AV40" s="49" t="s">
        <v>337</v>
      </c>
    </row>
    <row r="41" spans="1:48" ht="14.4" x14ac:dyDescent="0.3">
      <c r="A41" s="393">
        <v>7</v>
      </c>
      <c r="B41" s="393">
        <v>3</v>
      </c>
      <c r="C41" s="396">
        <v>7</v>
      </c>
      <c r="D41" s="389">
        <v>3</v>
      </c>
      <c r="E41" s="400">
        <v>20</v>
      </c>
      <c r="F41" s="387">
        <v>10</v>
      </c>
      <c r="G41" s="387">
        <v>10</v>
      </c>
      <c r="H41" s="387">
        <v>20</v>
      </c>
      <c r="I41" s="387">
        <v>10</v>
      </c>
      <c r="J41" s="387">
        <v>0</v>
      </c>
      <c r="K41" s="387">
        <v>10</v>
      </c>
      <c r="L41" s="387">
        <v>0</v>
      </c>
      <c r="M41" s="387">
        <v>0</v>
      </c>
      <c r="N41" s="403">
        <f t="shared" si="0"/>
        <v>8.8888888888888893</v>
      </c>
      <c r="O41" s="400">
        <v>10</v>
      </c>
      <c r="P41" s="387">
        <v>0</v>
      </c>
      <c r="Q41" s="387">
        <v>0</v>
      </c>
      <c r="R41" s="387">
        <v>20</v>
      </c>
      <c r="S41" s="387">
        <v>0</v>
      </c>
      <c r="T41" s="387">
        <v>0</v>
      </c>
      <c r="U41" s="387">
        <v>0</v>
      </c>
      <c r="V41" s="387">
        <v>0</v>
      </c>
      <c r="W41" s="387">
        <v>0</v>
      </c>
      <c r="X41" s="403">
        <f>(O41+P41+Q41+R41+S41+T41+U41+V41+W41)/9</f>
        <v>3.3333333333333335</v>
      </c>
      <c r="Y41" s="400">
        <v>0</v>
      </c>
      <c r="Z41" s="387">
        <v>0</v>
      </c>
      <c r="AA41" s="387">
        <v>0</v>
      </c>
      <c r="AB41" s="387">
        <v>0</v>
      </c>
      <c r="AC41" s="387">
        <v>0</v>
      </c>
      <c r="AD41" s="387">
        <v>0</v>
      </c>
      <c r="AE41" s="387">
        <v>0</v>
      </c>
      <c r="AF41" s="387">
        <v>0</v>
      </c>
      <c r="AG41" s="387">
        <v>0</v>
      </c>
      <c r="AH41" s="403">
        <f t="shared" si="2"/>
        <v>0</v>
      </c>
      <c r="AJ41" s="49" t="s">
        <v>325</v>
      </c>
      <c r="AK41" s="49">
        <v>39</v>
      </c>
      <c r="AL41" s="49">
        <v>15.894600000000001</v>
      </c>
      <c r="AR41" s="49">
        <v>4</v>
      </c>
      <c r="AS41" s="49">
        <v>0.51910000000000001</v>
      </c>
      <c r="AT41" s="49" t="s">
        <v>394</v>
      </c>
      <c r="AU41" s="49">
        <f t="shared" si="4"/>
        <v>2.3044562019345238</v>
      </c>
      <c r="AV41" s="49" t="s">
        <v>394</v>
      </c>
    </row>
    <row r="42" spans="1:48" ht="14.4" x14ac:dyDescent="0.3">
      <c r="A42" s="393">
        <v>8</v>
      </c>
      <c r="B42" s="393">
        <v>3</v>
      </c>
      <c r="C42" s="396">
        <v>9</v>
      </c>
      <c r="D42" s="389">
        <v>3</v>
      </c>
      <c r="E42" s="400">
        <v>0</v>
      </c>
      <c r="F42" s="387">
        <v>0</v>
      </c>
      <c r="G42" s="387">
        <v>0</v>
      </c>
      <c r="H42" s="387">
        <v>0</v>
      </c>
      <c r="I42" s="387">
        <v>0</v>
      </c>
      <c r="J42" s="387">
        <v>0</v>
      </c>
      <c r="K42" s="387">
        <v>0</v>
      </c>
      <c r="L42" s="387">
        <v>0</v>
      </c>
      <c r="M42" s="387">
        <v>0</v>
      </c>
      <c r="N42" s="403">
        <f t="shared" si="0"/>
        <v>0</v>
      </c>
      <c r="O42" s="400">
        <v>0</v>
      </c>
      <c r="P42" s="387">
        <v>0</v>
      </c>
      <c r="Q42" s="387">
        <v>0</v>
      </c>
      <c r="R42" s="387">
        <v>0</v>
      </c>
      <c r="S42" s="387">
        <v>0</v>
      </c>
      <c r="T42" s="387">
        <v>0</v>
      </c>
      <c r="U42" s="387">
        <v>0</v>
      </c>
      <c r="V42" s="387">
        <v>0</v>
      </c>
      <c r="W42" s="387">
        <v>0</v>
      </c>
      <c r="X42" s="403">
        <f t="shared" si="1"/>
        <v>0</v>
      </c>
      <c r="Y42" s="400">
        <v>0</v>
      </c>
      <c r="Z42" s="387">
        <v>0</v>
      </c>
      <c r="AA42" s="387">
        <v>0</v>
      </c>
      <c r="AB42" s="387">
        <v>0</v>
      </c>
      <c r="AC42" s="387">
        <v>0</v>
      </c>
      <c r="AD42" s="387">
        <v>0</v>
      </c>
      <c r="AE42" s="387">
        <v>0</v>
      </c>
      <c r="AF42" s="387">
        <v>0</v>
      </c>
      <c r="AG42" s="387">
        <v>0</v>
      </c>
      <c r="AH42" s="403">
        <f t="shared" si="2"/>
        <v>0</v>
      </c>
      <c r="AR42" s="49">
        <v>5</v>
      </c>
      <c r="AS42" s="49">
        <v>0.30940000000000001</v>
      </c>
      <c r="AT42" s="49" t="s">
        <v>395</v>
      </c>
      <c r="AU42" s="49">
        <f t="shared" si="4"/>
        <v>1.0389191270749762</v>
      </c>
      <c r="AV42" s="49" t="s">
        <v>395</v>
      </c>
    </row>
    <row r="43" spans="1:48" ht="14.4" x14ac:dyDescent="0.3">
      <c r="A43" s="393">
        <v>9</v>
      </c>
      <c r="B43" s="393">
        <v>3</v>
      </c>
      <c r="C43" s="396">
        <v>5</v>
      </c>
      <c r="D43" s="389">
        <v>3</v>
      </c>
      <c r="E43" s="400">
        <v>10</v>
      </c>
      <c r="F43" s="387">
        <v>10</v>
      </c>
      <c r="G43" s="387">
        <v>0</v>
      </c>
      <c r="H43" s="387">
        <v>0</v>
      </c>
      <c r="I43" s="387">
        <v>0</v>
      </c>
      <c r="J43" s="387">
        <v>0</v>
      </c>
      <c r="K43" s="387">
        <v>0</v>
      </c>
      <c r="L43" s="387">
        <v>0</v>
      </c>
      <c r="M43" s="387">
        <v>0</v>
      </c>
      <c r="N43" s="403">
        <f t="shared" si="0"/>
        <v>2.2222222222222223</v>
      </c>
      <c r="O43" s="400">
        <v>0</v>
      </c>
      <c r="P43" s="387">
        <v>0</v>
      </c>
      <c r="Q43" s="387">
        <v>0</v>
      </c>
      <c r="R43" s="387">
        <v>0</v>
      </c>
      <c r="S43" s="387">
        <v>0</v>
      </c>
      <c r="T43" s="387">
        <v>0</v>
      </c>
      <c r="U43" s="387">
        <v>0</v>
      </c>
      <c r="V43" s="387">
        <v>0</v>
      </c>
      <c r="W43" s="387">
        <v>0</v>
      </c>
      <c r="X43" s="403">
        <f t="shared" si="1"/>
        <v>0</v>
      </c>
      <c r="Y43" s="400">
        <v>0</v>
      </c>
      <c r="Z43" s="387">
        <v>0</v>
      </c>
      <c r="AA43" s="387">
        <v>0</v>
      </c>
      <c r="AB43" s="387">
        <v>0</v>
      </c>
      <c r="AC43" s="387">
        <v>0</v>
      </c>
      <c r="AD43" s="387">
        <v>0</v>
      </c>
      <c r="AE43" s="387">
        <v>0</v>
      </c>
      <c r="AF43" s="387">
        <v>0</v>
      </c>
      <c r="AG43" s="387">
        <v>0</v>
      </c>
      <c r="AH43" s="403">
        <f t="shared" si="2"/>
        <v>0</v>
      </c>
      <c r="AJ43" s="49" t="s">
        <v>387</v>
      </c>
      <c r="AR43" s="49">
        <v>6</v>
      </c>
      <c r="AS43" s="49">
        <v>1.7326999999999999</v>
      </c>
      <c r="AT43" s="49" t="s">
        <v>336</v>
      </c>
      <c r="AU43" s="49">
        <f t="shared" si="4"/>
        <v>53.038091207907748</v>
      </c>
      <c r="AV43" s="49" t="s">
        <v>336</v>
      </c>
    </row>
    <row r="44" spans="1:48" ht="14.4" x14ac:dyDescent="0.3">
      <c r="A44" s="393">
        <v>10</v>
      </c>
      <c r="B44" s="393">
        <v>3</v>
      </c>
      <c r="C44" s="396">
        <v>1</v>
      </c>
      <c r="D44" s="389">
        <v>3</v>
      </c>
      <c r="E44" s="400">
        <v>100</v>
      </c>
      <c r="F44" s="387">
        <v>100</v>
      </c>
      <c r="G44" s="387">
        <v>90</v>
      </c>
      <c r="H44" s="387">
        <v>100</v>
      </c>
      <c r="I44" s="387">
        <v>100</v>
      </c>
      <c r="J44" s="387">
        <v>100</v>
      </c>
      <c r="K44" s="387">
        <v>90</v>
      </c>
      <c r="L44" s="387">
        <v>80</v>
      </c>
      <c r="M44" s="387">
        <v>80</v>
      </c>
      <c r="N44" s="403">
        <f t="shared" si="0"/>
        <v>93.333333333333329</v>
      </c>
      <c r="O44" s="400">
        <v>90</v>
      </c>
      <c r="P44" s="387">
        <v>80</v>
      </c>
      <c r="Q44" s="387">
        <v>90</v>
      </c>
      <c r="R44" s="387">
        <v>90</v>
      </c>
      <c r="S44" s="387">
        <v>80</v>
      </c>
      <c r="T44" s="387">
        <v>90</v>
      </c>
      <c r="U44" s="387">
        <v>70</v>
      </c>
      <c r="V44" s="387">
        <v>60</v>
      </c>
      <c r="W44" s="387">
        <v>70</v>
      </c>
      <c r="X44" s="403">
        <f t="shared" si="1"/>
        <v>80</v>
      </c>
      <c r="Y44" s="400">
        <v>90</v>
      </c>
      <c r="Z44" s="387">
        <v>100</v>
      </c>
      <c r="AA44" s="387">
        <v>80</v>
      </c>
      <c r="AB44" s="387">
        <v>90</v>
      </c>
      <c r="AC44" s="387">
        <v>70</v>
      </c>
      <c r="AD44" s="387">
        <v>60</v>
      </c>
      <c r="AE44" s="387">
        <v>90</v>
      </c>
      <c r="AF44" s="387">
        <v>70</v>
      </c>
      <c r="AG44" s="387">
        <v>90</v>
      </c>
      <c r="AH44" s="403">
        <f t="shared" si="2"/>
        <v>82.222222222222229</v>
      </c>
      <c r="AR44" s="49">
        <v>7</v>
      </c>
      <c r="AS44" s="49">
        <v>0.97529999999999994</v>
      </c>
      <c r="AT44" s="49" t="s">
        <v>340</v>
      </c>
      <c r="AU44" s="49">
        <f t="shared" si="4"/>
        <v>8.4471323572713608</v>
      </c>
      <c r="AV44" s="49" t="s">
        <v>340</v>
      </c>
    </row>
    <row r="45" spans="1:48" ht="14.4" x14ac:dyDescent="0.3">
      <c r="A45" s="393">
        <v>11</v>
      </c>
      <c r="B45" s="393">
        <v>3</v>
      </c>
      <c r="C45" s="396">
        <v>11</v>
      </c>
      <c r="D45" s="389">
        <v>3</v>
      </c>
      <c r="E45" s="400">
        <v>0</v>
      </c>
      <c r="F45" s="387">
        <v>10</v>
      </c>
      <c r="G45" s="387">
        <v>10</v>
      </c>
      <c r="H45" s="387">
        <v>10</v>
      </c>
      <c r="I45" s="387">
        <v>10</v>
      </c>
      <c r="J45" s="387">
        <v>0</v>
      </c>
      <c r="K45" s="387">
        <v>0</v>
      </c>
      <c r="L45" s="387">
        <v>10</v>
      </c>
      <c r="M45" s="387">
        <v>0</v>
      </c>
      <c r="N45" s="403">
        <f t="shared" si="0"/>
        <v>5.5555555555555554</v>
      </c>
      <c r="O45" s="400">
        <v>0</v>
      </c>
      <c r="P45" s="387">
        <v>0</v>
      </c>
      <c r="Q45" s="387">
        <v>0</v>
      </c>
      <c r="R45" s="387">
        <v>0</v>
      </c>
      <c r="S45" s="387">
        <v>10</v>
      </c>
      <c r="T45" s="387">
        <v>0</v>
      </c>
      <c r="U45" s="387">
        <v>0</v>
      </c>
      <c r="V45" s="387">
        <v>0</v>
      </c>
      <c r="W45" s="387">
        <v>0</v>
      </c>
      <c r="X45" s="403">
        <f t="shared" si="1"/>
        <v>1.1111111111111112</v>
      </c>
      <c r="Y45" s="400">
        <v>0</v>
      </c>
      <c r="Z45" s="387">
        <v>0</v>
      </c>
      <c r="AA45" s="387">
        <v>0</v>
      </c>
      <c r="AB45" s="387">
        <v>0</v>
      </c>
      <c r="AC45" s="387">
        <v>0</v>
      </c>
      <c r="AD45" s="387">
        <v>0</v>
      </c>
      <c r="AE45" s="387">
        <v>0</v>
      </c>
      <c r="AF45" s="387">
        <v>10</v>
      </c>
      <c r="AG45" s="387">
        <v>0</v>
      </c>
      <c r="AH45" s="403">
        <f t="shared" si="2"/>
        <v>1.1111111111111112</v>
      </c>
      <c r="AJ45" s="49" t="s">
        <v>317</v>
      </c>
      <c r="AR45" s="49">
        <v>8</v>
      </c>
      <c r="AS45" s="49">
        <v>0.85470000000000002</v>
      </c>
      <c r="AT45" s="49" t="s">
        <v>384</v>
      </c>
      <c r="AU45" s="49">
        <f t="shared" si="4"/>
        <v>6.1564888669269875</v>
      </c>
      <c r="AV45" s="49" t="s">
        <v>384</v>
      </c>
    </row>
    <row r="46" spans="1:48" ht="14.4" x14ac:dyDescent="0.3">
      <c r="A46" s="393">
        <v>11</v>
      </c>
      <c r="B46" s="393">
        <v>4</v>
      </c>
      <c r="C46" s="396">
        <v>7</v>
      </c>
      <c r="D46" s="389">
        <v>4</v>
      </c>
      <c r="E46" s="400">
        <v>30</v>
      </c>
      <c r="F46" s="387">
        <v>20</v>
      </c>
      <c r="G46" s="387">
        <v>30</v>
      </c>
      <c r="H46" s="387">
        <v>20</v>
      </c>
      <c r="I46" s="387">
        <v>10</v>
      </c>
      <c r="J46" s="387">
        <v>20</v>
      </c>
      <c r="K46" s="387">
        <v>20</v>
      </c>
      <c r="L46" s="387">
        <v>20</v>
      </c>
      <c r="M46" s="387">
        <v>10</v>
      </c>
      <c r="N46" s="403">
        <f t="shared" si="0"/>
        <v>20</v>
      </c>
      <c r="O46" s="400">
        <v>30</v>
      </c>
      <c r="P46" s="387">
        <v>20</v>
      </c>
      <c r="Q46" s="387">
        <v>10</v>
      </c>
      <c r="R46" s="387">
        <v>10</v>
      </c>
      <c r="S46" s="387">
        <v>10</v>
      </c>
      <c r="T46" s="387">
        <v>0</v>
      </c>
      <c r="U46" s="387">
        <v>10</v>
      </c>
      <c r="V46" s="387">
        <v>10</v>
      </c>
      <c r="W46" s="387">
        <v>0</v>
      </c>
      <c r="X46" s="403">
        <f t="shared" si="1"/>
        <v>11.111111111111111</v>
      </c>
      <c r="Y46" s="400">
        <v>10</v>
      </c>
      <c r="Z46" s="387">
        <v>0</v>
      </c>
      <c r="AA46" s="387">
        <v>0</v>
      </c>
      <c r="AB46" s="387">
        <v>0</v>
      </c>
      <c r="AC46" s="387">
        <v>0</v>
      </c>
      <c r="AD46" s="387">
        <v>0</v>
      </c>
      <c r="AE46" s="387">
        <v>0</v>
      </c>
      <c r="AF46" s="387">
        <v>10</v>
      </c>
      <c r="AG46" s="387">
        <v>0</v>
      </c>
      <c r="AH46" s="403">
        <f t="shared" si="2"/>
        <v>2.2222222222222223</v>
      </c>
      <c r="AJ46" s="49" t="s">
        <v>374</v>
      </c>
      <c r="AR46" s="49">
        <v>9</v>
      </c>
      <c r="AS46" s="49">
        <v>0</v>
      </c>
      <c r="AT46" s="359" t="s">
        <v>342</v>
      </c>
      <c r="AU46" s="49">
        <f t="shared" si="4"/>
        <v>0</v>
      </c>
      <c r="AV46" s="359" t="s">
        <v>342</v>
      </c>
    </row>
    <row r="47" spans="1:48" ht="14.4" x14ac:dyDescent="0.3">
      <c r="A47" s="393">
        <v>10</v>
      </c>
      <c r="B47" s="393">
        <v>4</v>
      </c>
      <c r="C47" s="396">
        <v>6</v>
      </c>
      <c r="D47" s="389">
        <v>4</v>
      </c>
      <c r="E47" s="400">
        <v>100</v>
      </c>
      <c r="F47" s="387">
        <v>80</v>
      </c>
      <c r="G47" s="387">
        <v>80</v>
      </c>
      <c r="H47" s="387">
        <v>100</v>
      </c>
      <c r="I47" s="387">
        <v>80</v>
      </c>
      <c r="J47" s="387">
        <v>80</v>
      </c>
      <c r="K47" s="387">
        <v>80</v>
      </c>
      <c r="L47" s="387">
        <v>50</v>
      </c>
      <c r="M47" s="387">
        <v>60</v>
      </c>
      <c r="N47" s="403">
        <f t="shared" si="0"/>
        <v>78.888888888888886</v>
      </c>
      <c r="O47" s="400">
        <v>70</v>
      </c>
      <c r="P47" s="387">
        <v>70</v>
      </c>
      <c r="Q47" s="387">
        <v>80</v>
      </c>
      <c r="R47" s="387">
        <v>70</v>
      </c>
      <c r="S47" s="387">
        <v>60</v>
      </c>
      <c r="T47" s="387">
        <v>60</v>
      </c>
      <c r="U47" s="387">
        <v>40</v>
      </c>
      <c r="V47" s="387">
        <v>50</v>
      </c>
      <c r="W47" s="387">
        <v>60</v>
      </c>
      <c r="X47" s="403">
        <f t="shared" si="1"/>
        <v>62.222222222222221</v>
      </c>
      <c r="Y47" s="400">
        <v>50</v>
      </c>
      <c r="Z47" s="387">
        <v>60</v>
      </c>
      <c r="AA47" s="387">
        <v>70</v>
      </c>
      <c r="AB47" s="387">
        <v>30</v>
      </c>
      <c r="AC47" s="387">
        <v>10</v>
      </c>
      <c r="AD47" s="387">
        <v>0</v>
      </c>
      <c r="AE47" s="387">
        <v>30</v>
      </c>
      <c r="AF47" s="387">
        <v>10</v>
      </c>
      <c r="AG47" s="387">
        <v>10</v>
      </c>
      <c r="AH47" s="403">
        <f t="shared" si="2"/>
        <v>30</v>
      </c>
      <c r="AJ47" s="49" t="s">
        <v>388</v>
      </c>
      <c r="AR47" s="49">
        <v>10</v>
      </c>
      <c r="AS47" s="49">
        <v>1.5699000000000001</v>
      </c>
      <c r="AT47" s="49" t="s">
        <v>337</v>
      </c>
      <c r="AU47" s="49">
        <f t="shared" si="4"/>
        <v>36.144968979762233</v>
      </c>
      <c r="AV47" s="49" t="s">
        <v>337</v>
      </c>
    </row>
    <row r="48" spans="1:48" ht="14.4" x14ac:dyDescent="0.3">
      <c r="A48" s="393">
        <v>9</v>
      </c>
      <c r="B48" s="393">
        <v>4</v>
      </c>
      <c r="C48" s="396">
        <v>3</v>
      </c>
      <c r="D48" s="389">
        <v>4</v>
      </c>
      <c r="E48" s="400">
        <v>50</v>
      </c>
      <c r="F48" s="387">
        <v>60</v>
      </c>
      <c r="G48" s="387">
        <v>70</v>
      </c>
      <c r="H48" s="387">
        <v>40</v>
      </c>
      <c r="I48" s="387">
        <v>30</v>
      </c>
      <c r="J48" s="387">
        <v>30</v>
      </c>
      <c r="K48" s="387">
        <v>30</v>
      </c>
      <c r="L48" s="387">
        <v>10</v>
      </c>
      <c r="M48" s="387">
        <v>10</v>
      </c>
      <c r="N48" s="403">
        <f t="shared" si="0"/>
        <v>36.666666666666664</v>
      </c>
      <c r="O48" s="400">
        <v>40</v>
      </c>
      <c r="P48" s="387">
        <v>30</v>
      </c>
      <c r="Q48" s="387">
        <v>10</v>
      </c>
      <c r="R48" s="387">
        <v>10</v>
      </c>
      <c r="S48" s="387">
        <v>20</v>
      </c>
      <c r="T48" s="387">
        <v>20</v>
      </c>
      <c r="U48" s="387">
        <v>10</v>
      </c>
      <c r="V48" s="387">
        <v>20</v>
      </c>
      <c r="W48" s="387">
        <v>0</v>
      </c>
      <c r="X48" s="403">
        <f t="shared" si="1"/>
        <v>17.777777777777779</v>
      </c>
      <c r="Y48" s="400">
        <v>20</v>
      </c>
      <c r="Z48" s="387">
        <v>20</v>
      </c>
      <c r="AA48" s="387">
        <v>10</v>
      </c>
      <c r="AB48" s="387">
        <v>20</v>
      </c>
      <c r="AC48" s="387">
        <v>10</v>
      </c>
      <c r="AD48" s="387">
        <v>0</v>
      </c>
      <c r="AE48" s="387">
        <v>0</v>
      </c>
      <c r="AF48" s="387">
        <v>10</v>
      </c>
      <c r="AG48" s="387">
        <v>0</v>
      </c>
      <c r="AH48" s="403">
        <f t="shared" si="2"/>
        <v>10</v>
      </c>
      <c r="AJ48" s="49" t="s">
        <v>389</v>
      </c>
      <c r="AR48" s="49">
        <v>11</v>
      </c>
      <c r="AS48" s="49">
        <v>8.0600000000000005E-2</v>
      </c>
      <c r="AT48" s="49" t="s">
        <v>396</v>
      </c>
      <c r="AU48" s="49">
        <f t="shared" si="4"/>
        <v>0.20392657221600774</v>
      </c>
      <c r="AV48" s="49" t="s">
        <v>396</v>
      </c>
    </row>
    <row r="49" spans="1:48" ht="14.4" x14ac:dyDescent="0.3">
      <c r="A49" s="393">
        <v>8</v>
      </c>
      <c r="B49" s="393">
        <v>4</v>
      </c>
      <c r="C49" s="396">
        <v>4</v>
      </c>
      <c r="D49" s="389">
        <v>4</v>
      </c>
      <c r="E49" s="400">
        <v>30</v>
      </c>
      <c r="F49" s="387">
        <v>10</v>
      </c>
      <c r="G49" s="387">
        <v>0</v>
      </c>
      <c r="H49" s="387">
        <v>10</v>
      </c>
      <c r="I49" s="387">
        <v>10</v>
      </c>
      <c r="J49" s="387">
        <v>0</v>
      </c>
      <c r="K49" s="387">
        <v>10</v>
      </c>
      <c r="L49" s="387">
        <v>0</v>
      </c>
      <c r="M49" s="387">
        <v>0</v>
      </c>
      <c r="N49" s="403">
        <f t="shared" si="0"/>
        <v>7.7777777777777777</v>
      </c>
      <c r="O49" s="400">
        <v>0</v>
      </c>
      <c r="P49" s="387">
        <v>10</v>
      </c>
      <c r="Q49" s="387">
        <v>0</v>
      </c>
      <c r="R49" s="387">
        <v>0</v>
      </c>
      <c r="S49" s="387">
        <v>10</v>
      </c>
      <c r="T49" s="387">
        <v>0</v>
      </c>
      <c r="U49" s="387">
        <v>0</v>
      </c>
      <c r="V49" s="387">
        <v>10</v>
      </c>
      <c r="W49" s="387">
        <v>0</v>
      </c>
      <c r="X49" s="403">
        <f t="shared" si="1"/>
        <v>3.3333333333333335</v>
      </c>
      <c r="Y49" s="400">
        <v>10</v>
      </c>
      <c r="Z49" s="387">
        <v>20</v>
      </c>
      <c r="AA49" s="387">
        <v>10</v>
      </c>
      <c r="AB49" s="387">
        <v>10</v>
      </c>
      <c r="AC49" s="387">
        <v>0</v>
      </c>
      <c r="AD49" s="387">
        <v>0</v>
      </c>
      <c r="AE49" s="387">
        <v>0</v>
      </c>
      <c r="AF49" s="387">
        <v>0</v>
      </c>
      <c r="AG49" s="387">
        <v>0</v>
      </c>
      <c r="AH49" s="403">
        <f t="shared" si="2"/>
        <v>5.5555555555555554</v>
      </c>
    </row>
    <row r="50" spans="1:48" ht="14.4" x14ac:dyDescent="0.3">
      <c r="A50" s="393">
        <v>7</v>
      </c>
      <c r="B50" s="393">
        <v>4</v>
      </c>
      <c r="C50" s="396">
        <v>10</v>
      </c>
      <c r="D50" s="389">
        <v>4</v>
      </c>
      <c r="E50" s="400">
        <v>50</v>
      </c>
      <c r="F50" s="387">
        <v>30</v>
      </c>
      <c r="G50" s="387">
        <v>20</v>
      </c>
      <c r="H50" s="387">
        <v>40</v>
      </c>
      <c r="I50" s="387">
        <v>30</v>
      </c>
      <c r="J50" s="387">
        <v>10</v>
      </c>
      <c r="K50" s="387">
        <v>30</v>
      </c>
      <c r="L50" s="387">
        <v>30</v>
      </c>
      <c r="M50" s="387">
        <v>10</v>
      </c>
      <c r="N50" s="403">
        <f t="shared" si="0"/>
        <v>27.777777777777779</v>
      </c>
      <c r="O50" s="400">
        <v>20</v>
      </c>
      <c r="P50" s="387">
        <v>30</v>
      </c>
      <c r="Q50" s="387">
        <v>10</v>
      </c>
      <c r="R50" s="387">
        <v>10</v>
      </c>
      <c r="S50" s="387">
        <v>20</v>
      </c>
      <c r="T50" s="387">
        <v>0</v>
      </c>
      <c r="U50" s="387">
        <v>20</v>
      </c>
      <c r="V50" s="387">
        <v>10</v>
      </c>
      <c r="W50" s="387">
        <v>0</v>
      </c>
      <c r="X50" s="403">
        <f t="shared" si="1"/>
        <v>13.333333333333334</v>
      </c>
      <c r="Y50" s="400">
        <v>0</v>
      </c>
      <c r="Z50" s="387">
        <v>10</v>
      </c>
      <c r="AA50" s="387">
        <v>0</v>
      </c>
      <c r="AB50" s="387">
        <v>10</v>
      </c>
      <c r="AC50" s="387">
        <v>0</v>
      </c>
      <c r="AD50" s="387">
        <v>0</v>
      </c>
      <c r="AE50" s="387">
        <v>0</v>
      </c>
      <c r="AF50" s="387">
        <v>0</v>
      </c>
      <c r="AG50" s="387">
        <v>0</v>
      </c>
      <c r="AH50" s="403">
        <f t="shared" si="2"/>
        <v>2.2222222222222223</v>
      </c>
      <c r="AR50" s="49" t="s">
        <v>391</v>
      </c>
    </row>
    <row r="51" spans="1:48" ht="14.4" x14ac:dyDescent="0.3">
      <c r="A51" s="393">
        <v>6</v>
      </c>
      <c r="B51" s="393">
        <v>4</v>
      </c>
      <c r="C51" s="396">
        <v>1</v>
      </c>
      <c r="D51" s="389">
        <v>4</v>
      </c>
      <c r="E51" s="400">
        <v>80</v>
      </c>
      <c r="F51" s="387">
        <v>60</v>
      </c>
      <c r="G51" s="387">
        <v>60</v>
      </c>
      <c r="H51" s="387">
        <v>70</v>
      </c>
      <c r="I51" s="387">
        <v>60</v>
      </c>
      <c r="J51" s="387">
        <v>50</v>
      </c>
      <c r="K51" s="387">
        <v>50</v>
      </c>
      <c r="L51" s="387">
        <v>50</v>
      </c>
      <c r="M51" s="387">
        <v>40</v>
      </c>
      <c r="N51" s="403">
        <f t="shared" si="0"/>
        <v>57.777777777777779</v>
      </c>
      <c r="O51" s="400">
        <v>50</v>
      </c>
      <c r="P51" s="387">
        <v>30</v>
      </c>
      <c r="Q51" s="387">
        <v>20</v>
      </c>
      <c r="R51" s="387">
        <v>40</v>
      </c>
      <c r="S51" s="387">
        <v>50</v>
      </c>
      <c r="T51" s="387">
        <v>60</v>
      </c>
      <c r="U51" s="387">
        <v>40</v>
      </c>
      <c r="V51" s="387">
        <v>30</v>
      </c>
      <c r="W51" s="387">
        <v>20</v>
      </c>
      <c r="X51" s="403">
        <f t="shared" si="1"/>
        <v>37.777777777777779</v>
      </c>
      <c r="Y51" s="400">
        <v>20</v>
      </c>
      <c r="Z51" s="387">
        <v>30</v>
      </c>
      <c r="AA51" s="387">
        <v>20</v>
      </c>
      <c r="AB51" s="387">
        <v>10</v>
      </c>
      <c r="AC51" s="387">
        <v>20</v>
      </c>
      <c r="AD51" s="387">
        <v>0</v>
      </c>
      <c r="AE51" s="387">
        <v>10</v>
      </c>
      <c r="AF51" s="387">
        <v>20</v>
      </c>
      <c r="AG51" s="387">
        <v>20</v>
      </c>
      <c r="AH51" s="403">
        <f t="shared" si="2"/>
        <v>16.666666666666668</v>
      </c>
      <c r="AR51" s="49" t="s">
        <v>392</v>
      </c>
    </row>
    <row r="52" spans="1:48" ht="14.4" x14ac:dyDescent="0.3">
      <c r="A52" s="393">
        <v>5</v>
      </c>
      <c r="B52" s="393">
        <v>4</v>
      </c>
      <c r="C52" s="396">
        <v>9</v>
      </c>
      <c r="D52" s="389">
        <v>4</v>
      </c>
      <c r="E52" s="400">
        <v>0</v>
      </c>
      <c r="F52" s="387">
        <v>0</v>
      </c>
      <c r="G52" s="387">
        <v>0</v>
      </c>
      <c r="H52" s="387">
        <v>0</v>
      </c>
      <c r="I52" s="387">
        <v>0</v>
      </c>
      <c r="J52" s="387"/>
      <c r="K52" s="387">
        <v>0</v>
      </c>
      <c r="L52" s="387">
        <v>0</v>
      </c>
      <c r="M52" s="387">
        <v>0</v>
      </c>
      <c r="N52" s="403">
        <f t="shared" si="0"/>
        <v>0</v>
      </c>
      <c r="O52" s="400">
        <v>0</v>
      </c>
      <c r="P52" s="387">
        <v>0</v>
      </c>
      <c r="Q52" s="387">
        <v>0</v>
      </c>
      <c r="R52" s="387">
        <v>0</v>
      </c>
      <c r="S52" s="387">
        <v>0</v>
      </c>
      <c r="T52" s="387">
        <v>0</v>
      </c>
      <c r="U52" s="387">
        <v>0</v>
      </c>
      <c r="V52" s="387">
        <v>0</v>
      </c>
      <c r="W52" s="387">
        <v>0</v>
      </c>
      <c r="X52" s="403">
        <f t="shared" si="1"/>
        <v>0</v>
      </c>
      <c r="Y52" s="400">
        <v>0</v>
      </c>
      <c r="Z52" s="387">
        <v>10</v>
      </c>
      <c r="AA52" s="387">
        <v>0</v>
      </c>
      <c r="AB52" s="387">
        <v>0</v>
      </c>
      <c r="AC52" s="387">
        <v>0</v>
      </c>
      <c r="AD52" s="387">
        <v>0</v>
      </c>
      <c r="AE52" s="387">
        <v>0</v>
      </c>
      <c r="AF52" s="387">
        <v>0</v>
      </c>
      <c r="AG52" s="387">
        <v>0</v>
      </c>
      <c r="AH52" s="403">
        <f t="shared" si="2"/>
        <v>1.1111111111111112</v>
      </c>
      <c r="AR52" s="49" t="s">
        <v>380</v>
      </c>
    </row>
    <row r="53" spans="1:48" ht="14.4" x14ac:dyDescent="0.3">
      <c r="A53" s="393">
        <v>4</v>
      </c>
      <c r="B53" s="393">
        <v>4</v>
      </c>
      <c r="C53" s="396">
        <v>5</v>
      </c>
      <c r="D53" s="389">
        <v>4</v>
      </c>
      <c r="E53" s="400">
        <v>20</v>
      </c>
      <c r="F53" s="387">
        <v>0</v>
      </c>
      <c r="G53" s="387">
        <v>0</v>
      </c>
      <c r="H53" s="387">
        <v>20</v>
      </c>
      <c r="I53" s="387">
        <v>10</v>
      </c>
      <c r="J53" s="387">
        <v>0</v>
      </c>
      <c r="K53" s="387">
        <v>10</v>
      </c>
      <c r="L53" s="387">
        <v>10</v>
      </c>
      <c r="M53" s="387">
        <v>0</v>
      </c>
      <c r="N53" s="403">
        <f t="shared" si="0"/>
        <v>7.7777777777777777</v>
      </c>
      <c r="O53" s="400">
        <v>10</v>
      </c>
      <c r="P53" s="387">
        <v>0</v>
      </c>
      <c r="Q53" s="387">
        <v>0</v>
      </c>
      <c r="R53" s="387">
        <v>10</v>
      </c>
      <c r="S53" s="387">
        <v>10</v>
      </c>
      <c r="T53" s="387">
        <v>0</v>
      </c>
      <c r="U53" s="387">
        <v>0</v>
      </c>
      <c r="V53" s="387">
        <v>10</v>
      </c>
      <c r="W53" s="387">
        <v>0</v>
      </c>
      <c r="X53" s="403">
        <f t="shared" si="1"/>
        <v>4.4444444444444446</v>
      </c>
      <c r="Y53" s="400">
        <v>0</v>
      </c>
      <c r="Z53" s="387">
        <v>0</v>
      </c>
      <c r="AA53" s="387">
        <v>0</v>
      </c>
      <c r="AB53" s="387">
        <v>10</v>
      </c>
      <c r="AC53" s="387">
        <v>10</v>
      </c>
      <c r="AD53" s="387">
        <v>0</v>
      </c>
      <c r="AE53" s="387">
        <v>0</v>
      </c>
      <c r="AF53" s="387">
        <v>0</v>
      </c>
      <c r="AG53" s="387">
        <v>0</v>
      </c>
      <c r="AH53" s="403">
        <f t="shared" si="2"/>
        <v>2.2222222222222223</v>
      </c>
      <c r="AR53" s="49" t="s">
        <v>393</v>
      </c>
    </row>
    <row r="54" spans="1:48" ht="14.4" x14ac:dyDescent="0.3">
      <c r="A54" s="393">
        <v>3</v>
      </c>
      <c r="B54" s="393">
        <v>4</v>
      </c>
      <c r="C54" s="396">
        <v>11</v>
      </c>
      <c r="D54" s="389">
        <v>4</v>
      </c>
      <c r="E54" s="400">
        <v>10</v>
      </c>
      <c r="F54" s="387">
        <v>0</v>
      </c>
      <c r="G54" s="387">
        <v>0</v>
      </c>
      <c r="H54" s="387">
        <v>10</v>
      </c>
      <c r="I54" s="387">
        <v>0</v>
      </c>
      <c r="J54" s="387">
        <v>0</v>
      </c>
      <c r="K54" s="387">
        <v>0</v>
      </c>
      <c r="L54" s="387">
        <v>0</v>
      </c>
      <c r="M54" s="387">
        <v>0</v>
      </c>
      <c r="N54" s="403">
        <f t="shared" si="0"/>
        <v>2.2222222222222223</v>
      </c>
      <c r="O54" s="400">
        <v>0</v>
      </c>
      <c r="P54" s="387">
        <v>0</v>
      </c>
      <c r="Q54" s="387">
        <v>0</v>
      </c>
      <c r="R54" s="387">
        <v>0</v>
      </c>
      <c r="S54" s="387">
        <v>0</v>
      </c>
      <c r="T54" s="387">
        <v>0</v>
      </c>
      <c r="U54" s="387">
        <v>0</v>
      </c>
      <c r="V54" s="387">
        <v>0</v>
      </c>
      <c r="W54" s="387">
        <v>0</v>
      </c>
      <c r="X54" s="403">
        <f t="shared" si="1"/>
        <v>0</v>
      </c>
      <c r="Y54" s="400">
        <v>0</v>
      </c>
      <c r="Z54" s="387">
        <v>0</v>
      </c>
      <c r="AA54" s="387">
        <v>0</v>
      </c>
      <c r="AB54" s="387">
        <v>0</v>
      </c>
      <c r="AC54" s="387">
        <v>0</v>
      </c>
      <c r="AD54" s="387">
        <v>0</v>
      </c>
      <c r="AE54" s="387">
        <v>0</v>
      </c>
      <c r="AF54" s="387">
        <v>0</v>
      </c>
      <c r="AG54" s="387">
        <v>0</v>
      </c>
      <c r="AH54" s="403">
        <f t="shared" si="2"/>
        <v>0</v>
      </c>
      <c r="AR54" s="49" t="s">
        <v>333</v>
      </c>
    </row>
    <row r="55" spans="1:48" ht="14.4" x14ac:dyDescent="0.3">
      <c r="A55" s="393">
        <v>2</v>
      </c>
      <c r="B55" s="393">
        <v>4</v>
      </c>
      <c r="C55" s="396">
        <v>8</v>
      </c>
      <c r="D55" s="389">
        <v>4</v>
      </c>
      <c r="E55" s="400">
        <v>20</v>
      </c>
      <c r="F55" s="387">
        <v>30</v>
      </c>
      <c r="G55" s="387">
        <v>10</v>
      </c>
      <c r="H55" s="387">
        <v>50</v>
      </c>
      <c r="I55" s="387">
        <v>20</v>
      </c>
      <c r="J55" s="387">
        <v>30</v>
      </c>
      <c r="K55" s="387">
        <v>40</v>
      </c>
      <c r="L55" s="387">
        <v>30</v>
      </c>
      <c r="M55" s="387">
        <v>0</v>
      </c>
      <c r="N55" s="403">
        <f t="shared" si="0"/>
        <v>25.555555555555557</v>
      </c>
      <c r="O55" s="400">
        <v>10</v>
      </c>
      <c r="P55" s="387">
        <v>10</v>
      </c>
      <c r="Q55" s="387">
        <v>0</v>
      </c>
      <c r="R55" s="387">
        <v>30</v>
      </c>
      <c r="S55" s="387">
        <v>20</v>
      </c>
      <c r="T55" s="387">
        <v>10</v>
      </c>
      <c r="U55" s="387">
        <v>10</v>
      </c>
      <c r="V55" s="387">
        <v>10</v>
      </c>
      <c r="W55" s="387">
        <v>0</v>
      </c>
      <c r="X55" s="403">
        <f t="shared" si="1"/>
        <v>11.111111111111111</v>
      </c>
      <c r="Y55" s="400">
        <v>10</v>
      </c>
      <c r="Z55" s="387">
        <v>10</v>
      </c>
      <c r="AA55" s="387">
        <v>0</v>
      </c>
      <c r="AB55" s="387">
        <v>10</v>
      </c>
      <c r="AC55" s="387">
        <v>0</v>
      </c>
      <c r="AD55" s="387">
        <v>0</v>
      </c>
      <c r="AE55" s="387">
        <v>10</v>
      </c>
      <c r="AF55" s="387">
        <v>0</v>
      </c>
      <c r="AG55" s="387">
        <v>0</v>
      </c>
      <c r="AH55" s="403">
        <f t="shared" si="2"/>
        <v>4.4444444444444446</v>
      </c>
    </row>
    <row r="56" spans="1:48" ht="14.4" x14ac:dyDescent="0.3">
      <c r="A56" s="394">
        <v>1</v>
      </c>
      <c r="B56" s="394">
        <v>4</v>
      </c>
      <c r="C56" s="397">
        <v>2</v>
      </c>
      <c r="D56" s="390">
        <v>4</v>
      </c>
      <c r="E56" s="401">
        <v>80</v>
      </c>
      <c r="F56" s="391">
        <v>50</v>
      </c>
      <c r="G56" s="391">
        <v>50</v>
      </c>
      <c r="H56" s="391">
        <v>60</v>
      </c>
      <c r="I56" s="391">
        <v>40</v>
      </c>
      <c r="J56" s="391">
        <v>50</v>
      </c>
      <c r="K56" s="391">
        <v>30</v>
      </c>
      <c r="L56" s="391">
        <v>20</v>
      </c>
      <c r="M56" s="391">
        <v>20</v>
      </c>
      <c r="N56" s="404">
        <f t="shared" si="0"/>
        <v>44.444444444444443</v>
      </c>
      <c r="O56" s="401">
        <v>20</v>
      </c>
      <c r="P56" s="391">
        <v>10</v>
      </c>
      <c r="Q56" s="391">
        <v>0</v>
      </c>
      <c r="R56" s="391">
        <v>30</v>
      </c>
      <c r="S56" s="391">
        <v>20</v>
      </c>
      <c r="T56" s="391">
        <v>20</v>
      </c>
      <c r="U56" s="391">
        <v>20</v>
      </c>
      <c r="V56" s="391">
        <v>10</v>
      </c>
      <c r="W56" s="391">
        <v>0</v>
      </c>
      <c r="X56" s="404">
        <f t="shared" si="1"/>
        <v>14.444444444444445</v>
      </c>
      <c r="Y56" s="401">
        <v>10</v>
      </c>
      <c r="Z56" s="391">
        <v>0</v>
      </c>
      <c r="AA56" s="391">
        <v>0</v>
      </c>
      <c r="AB56" s="391">
        <v>10</v>
      </c>
      <c r="AC56" s="391">
        <v>20</v>
      </c>
      <c r="AD56" s="391">
        <v>10</v>
      </c>
      <c r="AE56" s="391">
        <v>10</v>
      </c>
      <c r="AF56" s="391">
        <v>10</v>
      </c>
      <c r="AG56" s="391">
        <v>0</v>
      </c>
      <c r="AH56" s="404">
        <f t="shared" si="2"/>
        <v>7.7777777777777777</v>
      </c>
      <c r="AJ56" s="23" t="s">
        <v>398</v>
      </c>
      <c r="AR56" s="49" t="s">
        <v>402</v>
      </c>
    </row>
    <row r="58" spans="1:48" x14ac:dyDescent="0.25">
      <c r="AJ58" s="49" t="s">
        <v>318</v>
      </c>
      <c r="AK58" s="49" t="s">
        <v>319</v>
      </c>
      <c r="AL58" s="49" t="s">
        <v>320</v>
      </c>
      <c r="AM58" s="49" t="s">
        <v>321</v>
      </c>
      <c r="AN58" s="49" t="s">
        <v>322</v>
      </c>
      <c r="AO58" s="49" t="s">
        <v>323</v>
      </c>
      <c r="AR58" s="49" t="s">
        <v>32</v>
      </c>
      <c r="AS58" s="49" t="s">
        <v>334</v>
      </c>
      <c r="AT58" s="49" t="s">
        <v>335</v>
      </c>
      <c r="AU58" s="359" t="s">
        <v>343</v>
      </c>
    </row>
    <row r="59" spans="1:48" x14ac:dyDescent="0.25">
      <c r="AJ59" s="49" t="s">
        <v>32</v>
      </c>
      <c r="AK59" s="49">
        <v>10</v>
      </c>
      <c r="AL59" s="49">
        <v>10.109299999999999</v>
      </c>
      <c r="AM59" s="49">
        <v>1.0109300000000001</v>
      </c>
      <c r="AN59" s="49">
        <v>9.33</v>
      </c>
      <c r="AO59" s="23">
        <v>0</v>
      </c>
      <c r="AR59" s="49">
        <v>1</v>
      </c>
      <c r="AS59" s="49">
        <v>1.5452999999999999</v>
      </c>
      <c r="AT59" s="49" t="s">
        <v>336</v>
      </c>
      <c r="AU59" s="49">
        <f t="shared" ref="AU59:AU69" si="5">10^AS59-1</f>
        <v>34.099424846701268</v>
      </c>
      <c r="AV59" s="49" t="s">
        <v>336</v>
      </c>
    </row>
    <row r="60" spans="1:48" x14ac:dyDescent="0.25">
      <c r="AJ60" s="49" t="s">
        <v>33</v>
      </c>
      <c r="AK60" s="49">
        <v>3</v>
      </c>
      <c r="AL60" s="49">
        <v>5.11E-2</v>
      </c>
      <c r="AM60" s="49">
        <v>1.7049999999999999E-2</v>
      </c>
      <c r="AN60" s="49">
        <v>0.16</v>
      </c>
      <c r="AO60" s="49">
        <v>0.92410000000000003</v>
      </c>
      <c r="AR60" s="49">
        <v>2</v>
      </c>
      <c r="AS60" s="49">
        <v>0.89149999999999996</v>
      </c>
      <c r="AT60" s="49" t="s">
        <v>382</v>
      </c>
      <c r="AU60" s="49">
        <f t="shared" si="5"/>
        <v>6.7893281455367225</v>
      </c>
      <c r="AV60" s="49" t="s">
        <v>382</v>
      </c>
    </row>
    <row r="61" spans="1:48" x14ac:dyDescent="0.25">
      <c r="AJ61" s="49" t="s">
        <v>324</v>
      </c>
      <c r="AK61" s="49">
        <v>30</v>
      </c>
      <c r="AL61" s="49">
        <v>3.2494000000000001</v>
      </c>
      <c r="AM61" s="49">
        <v>0.10831</v>
      </c>
      <c r="AR61" s="49">
        <v>3</v>
      </c>
      <c r="AS61" s="49">
        <v>1.0814999999999999</v>
      </c>
      <c r="AT61" s="49" t="s">
        <v>337</v>
      </c>
      <c r="AU61" s="49">
        <f t="shared" si="5"/>
        <v>11.064240881970013</v>
      </c>
      <c r="AV61" s="49" t="s">
        <v>337</v>
      </c>
    </row>
    <row r="62" spans="1:48" x14ac:dyDescent="0.25">
      <c r="AJ62" s="49" t="s">
        <v>325</v>
      </c>
      <c r="AK62" s="49">
        <v>43</v>
      </c>
      <c r="AL62" s="49">
        <v>13.409800000000001</v>
      </c>
      <c r="AR62" s="49">
        <v>4</v>
      </c>
      <c r="AS62" s="49">
        <v>0.33119999999999999</v>
      </c>
      <c r="AT62" s="49" t="s">
        <v>341</v>
      </c>
      <c r="AU62" s="49">
        <f t="shared" si="5"/>
        <v>1.1438776659735073</v>
      </c>
      <c r="AV62" s="49" t="s">
        <v>341</v>
      </c>
    </row>
    <row r="63" spans="1:48" x14ac:dyDescent="0.25">
      <c r="AR63" s="49">
        <v>5</v>
      </c>
      <c r="AS63" s="49">
        <v>0.20680000000000001</v>
      </c>
      <c r="AT63" s="49" t="s">
        <v>341</v>
      </c>
      <c r="AU63" s="49">
        <f t="shared" si="5"/>
        <v>0.60990407621570597</v>
      </c>
      <c r="AV63" s="49" t="s">
        <v>341</v>
      </c>
    </row>
    <row r="64" spans="1:48" x14ac:dyDescent="0.25">
      <c r="AJ64" s="49" t="s">
        <v>399</v>
      </c>
      <c r="AR64" s="49">
        <v>6</v>
      </c>
      <c r="AS64" s="49">
        <v>1.2101999999999999</v>
      </c>
      <c r="AT64" s="49" t="s">
        <v>337</v>
      </c>
      <c r="AU64" s="49">
        <f t="shared" si="5"/>
        <v>15.225571405095391</v>
      </c>
      <c r="AV64" s="49" t="s">
        <v>337</v>
      </c>
    </row>
    <row r="65" spans="36:48" x14ac:dyDescent="0.25">
      <c r="AR65" s="49">
        <v>7</v>
      </c>
      <c r="AS65" s="49">
        <v>0.48949999999999999</v>
      </c>
      <c r="AT65" s="49" t="s">
        <v>340</v>
      </c>
      <c r="AU65" s="49">
        <f t="shared" si="5"/>
        <v>2.0867396456838598</v>
      </c>
      <c r="AV65" s="49" t="s">
        <v>340</v>
      </c>
    </row>
    <row r="66" spans="36:48" x14ac:dyDescent="0.25">
      <c r="AJ66" s="49" t="s">
        <v>317</v>
      </c>
      <c r="AR66" s="49">
        <v>8</v>
      </c>
      <c r="AS66" s="49">
        <v>0.48530000000000001</v>
      </c>
      <c r="AT66" s="49" t="s">
        <v>340</v>
      </c>
      <c r="AU66" s="49">
        <f t="shared" si="5"/>
        <v>2.0570321069876587</v>
      </c>
      <c r="AV66" s="49" t="s">
        <v>340</v>
      </c>
    </row>
    <row r="67" spans="36:48" x14ac:dyDescent="0.25">
      <c r="AJ67" s="49" t="s">
        <v>374</v>
      </c>
      <c r="AR67" s="49">
        <v>9</v>
      </c>
      <c r="AS67" s="49">
        <v>8.0600000000000005E-2</v>
      </c>
      <c r="AT67" s="49" t="s">
        <v>341</v>
      </c>
      <c r="AU67" s="49">
        <f t="shared" si="5"/>
        <v>0.20392657221600774</v>
      </c>
      <c r="AV67" s="49" t="s">
        <v>341</v>
      </c>
    </row>
    <row r="68" spans="36:48" x14ac:dyDescent="0.25">
      <c r="AJ68" s="49" t="s">
        <v>400</v>
      </c>
      <c r="AR68" s="49">
        <v>10</v>
      </c>
      <c r="AS68" s="49">
        <v>1.0713999999999999</v>
      </c>
      <c r="AT68" s="49" t="s">
        <v>337</v>
      </c>
      <c r="AU68" s="49">
        <f t="shared" si="5"/>
        <v>10.786910883419607</v>
      </c>
      <c r="AV68" s="49" t="s">
        <v>337</v>
      </c>
    </row>
    <row r="69" spans="36:48" x14ac:dyDescent="0.25">
      <c r="AJ69" s="49" t="s">
        <v>401</v>
      </c>
      <c r="AR69" s="49">
        <v>11</v>
      </c>
      <c r="AS69" s="49">
        <v>8.0600000000000005E-2</v>
      </c>
      <c r="AT69" s="49" t="s">
        <v>341</v>
      </c>
      <c r="AU69" s="49">
        <f t="shared" si="5"/>
        <v>0.20392657221600774</v>
      </c>
      <c r="AV69" s="49" t="s">
        <v>341</v>
      </c>
    </row>
    <row r="71" spans="36:48" x14ac:dyDescent="0.25">
      <c r="AR71" s="49" t="s">
        <v>403</v>
      </c>
    </row>
    <row r="72" spans="36:48" x14ac:dyDescent="0.25">
      <c r="AR72" s="49" t="s">
        <v>404</v>
      </c>
    </row>
    <row r="73" spans="36:48" x14ac:dyDescent="0.25">
      <c r="AR73" s="49" t="s">
        <v>405</v>
      </c>
    </row>
    <row r="74" spans="36:48" x14ac:dyDescent="0.25">
      <c r="AR74" s="49" t="s">
        <v>332</v>
      </c>
    </row>
    <row r="75" spans="36:48" x14ac:dyDescent="0.25">
      <c r="AR75" s="49" t="s">
        <v>333</v>
      </c>
    </row>
  </sheetData>
  <sortState ref="AR59:AV69">
    <sortCondition ref="AR59:AR69"/>
  </sortState>
  <mergeCells count="7">
    <mergeCell ref="Y11:AH11"/>
    <mergeCell ref="A7:D7"/>
    <mergeCell ref="A8:D8"/>
    <mergeCell ref="A9:D9"/>
    <mergeCell ref="A10:D10"/>
    <mergeCell ref="E11:N11"/>
    <mergeCell ref="O11:X11"/>
  </mergeCells>
  <pageMargins left="0.11811023622047245" right="0.11811023622047245" top="0.15748031496062992" bottom="0.15748031496062992" header="0" footer="0"/>
  <pageSetup paperSize="9" scale="85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"/>
  <sheetViews>
    <sheetView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O42" sqref="O42"/>
    </sheetView>
  </sheetViews>
  <sheetFormatPr defaultColWidth="9.109375" defaultRowHeight="13.8" x14ac:dyDescent="0.25"/>
  <cols>
    <col min="1" max="3" width="10.6640625" style="359" customWidth="1"/>
    <col min="4" max="4" width="12.6640625" style="359" customWidth="1"/>
    <col min="5" max="5" width="9" style="359" customWidth="1"/>
    <col min="6" max="6" width="8.6640625" style="359" customWidth="1"/>
    <col min="7" max="7" width="7.33203125" style="359" customWidth="1"/>
    <col min="8" max="13" width="10.44140625" style="359" customWidth="1"/>
    <col min="14" max="34" width="7.33203125" style="359" customWidth="1"/>
    <col min="35" max="16384" width="9.109375" style="359"/>
  </cols>
  <sheetData>
    <row r="1" spans="1:43" ht="14.4" customHeight="1" x14ac:dyDescent="0.25">
      <c r="A1" s="359" t="str">
        <f>'Trial Plans'!B1</f>
        <v>Project</v>
      </c>
      <c r="B1" s="23" t="str">
        <f>'NGA Protocol'!C1</f>
        <v>Fungicides for powdery mildew in Mungbean</v>
      </c>
      <c r="D1" s="424"/>
    </row>
    <row r="2" spans="1:43" ht="14.4" customHeight="1" x14ac:dyDescent="0.25">
      <c r="A2" s="359" t="str">
        <f>'Trial Plans'!B2</f>
        <v>Trial</v>
      </c>
      <c r="B2" s="359" t="str">
        <f>'Trial Plans'!C2</f>
        <v>BB1305</v>
      </c>
      <c r="D2" s="424"/>
    </row>
    <row r="3" spans="1:43" ht="14.4" customHeight="1" x14ac:dyDescent="0.25">
      <c r="A3" s="359" t="str">
        <f>'Trial Plans'!B3</f>
        <v>District</v>
      </c>
      <c r="B3" s="359" t="str">
        <f>'Trial Plans'!C3</f>
        <v>Millmerran</v>
      </c>
      <c r="D3" s="424"/>
    </row>
    <row r="4" spans="1:43" ht="14.4" x14ac:dyDescent="0.3">
      <c r="A4" s="359" t="str">
        <f>'Trial Plans'!B4</f>
        <v>Property</v>
      </c>
      <c r="B4" s="52" t="str">
        <f>'Trial Plans'!C4</f>
        <v>SANDERS</v>
      </c>
      <c r="D4" s="424"/>
    </row>
    <row r="5" spans="1:43" ht="14.4" x14ac:dyDescent="0.3">
      <c r="A5" s="359" t="str">
        <f>'Trial Plans'!B5</f>
        <v>Paddock</v>
      </c>
      <c r="B5" s="52" t="str">
        <f>'Trial Plans'!C5</f>
        <v>North House</v>
      </c>
      <c r="C5" s="424"/>
      <c r="D5" s="424"/>
    </row>
    <row r="6" spans="1:43" x14ac:dyDescent="0.25">
      <c r="A6" s="424"/>
      <c r="C6" s="24"/>
      <c r="D6" s="424"/>
    </row>
    <row r="7" spans="1:43" x14ac:dyDescent="0.25">
      <c r="A7" s="506" t="s">
        <v>24</v>
      </c>
      <c r="B7" s="506"/>
      <c r="C7" s="506"/>
      <c r="D7" s="507"/>
      <c r="E7" s="359" t="s">
        <v>361</v>
      </c>
    </row>
    <row r="8" spans="1:43" x14ac:dyDescent="0.25">
      <c r="A8" s="506" t="s">
        <v>80</v>
      </c>
      <c r="B8" s="506"/>
      <c r="C8" s="506"/>
      <c r="D8" s="507"/>
      <c r="E8" s="359" t="s">
        <v>362</v>
      </c>
    </row>
    <row r="9" spans="1:43" x14ac:dyDescent="0.25">
      <c r="A9" s="506" t="s">
        <v>81</v>
      </c>
      <c r="B9" s="506"/>
      <c r="C9" s="506"/>
      <c r="D9" s="507"/>
      <c r="E9" s="359" t="s">
        <v>159</v>
      </c>
      <c r="F9" s="359" t="s">
        <v>365</v>
      </c>
    </row>
    <row r="10" spans="1:43" x14ac:dyDescent="0.25">
      <c r="A10" s="506" t="s">
        <v>82</v>
      </c>
      <c r="B10" s="506"/>
      <c r="C10" s="506"/>
      <c r="D10" s="507"/>
      <c r="E10" s="359" t="s">
        <v>360</v>
      </c>
    </row>
    <row r="11" spans="1:43" s="46" customFormat="1" x14ac:dyDescent="0.25">
      <c r="A11" s="51" t="s">
        <v>55</v>
      </c>
      <c r="B11" s="398" t="s">
        <v>34</v>
      </c>
      <c r="C11" s="51" t="s">
        <v>32</v>
      </c>
      <c r="D11" s="399" t="s">
        <v>33</v>
      </c>
      <c r="E11" s="51" t="s">
        <v>363</v>
      </c>
      <c r="F11" s="51" t="s">
        <v>364</v>
      </c>
      <c r="G11" s="422"/>
      <c r="H11" s="422"/>
      <c r="I11" s="422"/>
      <c r="J11" s="422"/>
      <c r="K11" s="422"/>
      <c r="L11" s="422"/>
      <c r="M11" s="422"/>
      <c r="N11" s="422"/>
      <c r="O11" s="422"/>
      <c r="P11" s="422"/>
      <c r="Q11" s="422"/>
      <c r="R11" s="422"/>
      <c r="S11" s="422"/>
      <c r="T11" s="422"/>
      <c r="U11" s="422"/>
      <c r="V11" s="422"/>
      <c r="W11" s="422"/>
      <c r="X11" s="422"/>
      <c r="Y11" s="422"/>
      <c r="Z11" s="422"/>
      <c r="AA11" s="422"/>
      <c r="AB11" s="422"/>
      <c r="AC11" s="422"/>
      <c r="AD11" s="422"/>
      <c r="AE11" s="422"/>
      <c r="AF11" s="422"/>
      <c r="AG11" s="422"/>
      <c r="AH11" s="422"/>
      <c r="AI11" s="422"/>
    </row>
    <row r="12" spans="1:43" ht="14.4" x14ac:dyDescent="0.3">
      <c r="A12" s="425">
        <v>1</v>
      </c>
      <c r="B12" s="425">
        <v>1</v>
      </c>
      <c r="C12" s="426">
        <v>1</v>
      </c>
      <c r="D12" s="427">
        <v>1</v>
      </c>
      <c r="E12" s="428">
        <v>1.3</v>
      </c>
      <c r="F12" s="429">
        <f>E12/0.0017</f>
        <v>764.70588235294122</v>
      </c>
      <c r="G12" s="430"/>
      <c r="H12" s="430"/>
      <c r="I12" s="430"/>
      <c r="J12" s="430"/>
      <c r="K12" s="430"/>
      <c r="L12" s="430"/>
      <c r="M12" s="430"/>
      <c r="N12" s="423"/>
      <c r="O12" s="430"/>
      <c r="P12" s="430"/>
      <c r="Q12" s="430"/>
      <c r="R12" s="430"/>
      <c r="S12" s="430"/>
      <c r="T12" s="430"/>
      <c r="U12" s="430"/>
      <c r="V12" s="430"/>
      <c r="W12" s="430"/>
      <c r="X12" s="423"/>
      <c r="Y12" s="430"/>
      <c r="Z12" s="430"/>
      <c r="AA12" s="430"/>
      <c r="AB12" s="430"/>
      <c r="AC12" s="430"/>
      <c r="AD12" s="430"/>
      <c r="AE12" s="430"/>
      <c r="AF12" s="430"/>
      <c r="AG12" s="430"/>
      <c r="AH12" s="423"/>
      <c r="AI12" s="431"/>
    </row>
    <row r="13" spans="1:43" ht="14.4" x14ac:dyDescent="0.3">
      <c r="A13" s="432">
        <v>2</v>
      </c>
      <c r="B13" s="432">
        <v>1</v>
      </c>
      <c r="C13" s="433">
        <v>4</v>
      </c>
      <c r="D13" s="434">
        <v>1</v>
      </c>
      <c r="E13" s="428">
        <v>1.3</v>
      </c>
      <c r="F13" s="429">
        <f t="shared" ref="F13:F55" si="0">E13/0.0017</f>
        <v>764.70588235294122</v>
      </c>
      <c r="G13" s="430"/>
      <c r="H13" s="440" t="s">
        <v>366</v>
      </c>
      <c r="I13" s="438"/>
      <c r="J13" s="438"/>
      <c r="K13" s="438"/>
      <c r="L13" s="438"/>
      <c r="M13" s="438"/>
      <c r="N13" s="439"/>
      <c r="O13" s="438"/>
      <c r="P13" s="438"/>
      <c r="Q13" s="438"/>
      <c r="R13" s="438"/>
      <c r="S13" s="438"/>
      <c r="T13" s="438"/>
      <c r="U13" s="430"/>
      <c r="V13" s="430"/>
      <c r="W13" s="430"/>
      <c r="X13" s="423"/>
      <c r="Y13" s="430"/>
      <c r="Z13" s="430"/>
      <c r="AA13" s="430"/>
      <c r="AB13" s="430"/>
      <c r="AC13" s="430"/>
      <c r="AD13" s="430"/>
      <c r="AE13" s="430"/>
      <c r="AF13" s="430"/>
      <c r="AG13" s="430"/>
      <c r="AH13" s="423"/>
      <c r="AI13" s="431"/>
      <c r="AJ13" s="23"/>
      <c r="AQ13" s="23"/>
    </row>
    <row r="14" spans="1:43" ht="14.4" x14ac:dyDescent="0.3">
      <c r="A14" s="432">
        <v>3</v>
      </c>
      <c r="B14" s="432">
        <v>1</v>
      </c>
      <c r="C14" s="433">
        <v>6</v>
      </c>
      <c r="D14" s="434">
        <v>1</v>
      </c>
      <c r="E14" s="428">
        <v>1.5</v>
      </c>
      <c r="F14" s="429">
        <f t="shared" si="0"/>
        <v>882.35294117647061</v>
      </c>
      <c r="G14" s="430"/>
      <c r="H14" s="438"/>
      <c r="I14" s="438"/>
      <c r="J14" s="438"/>
      <c r="K14" s="438"/>
      <c r="L14" s="438"/>
      <c r="M14" s="438"/>
      <c r="N14" s="439"/>
      <c r="O14" s="438"/>
      <c r="P14" s="438"/>
      <c r="Q14" s="438"/>
      <c r="R14" s="438"/>
      <c r="S14" s="438"/>
      <c r="T14" s="438"/>
      <c r="U14" s="430"/>
      <c r="V14" s="430"/>
      <c r="W14" s="430"/>
      <c r="X14" s="423"/>
      <c r="Y14" s="430"/>
      <c r="Z14" s="430"/>
      <c r="AA14" s="430"/>
      <c r="AB14" s="430"/>
      <c r="AC14" s="430"/>
      <c r="AD14" s="430"/>
      <c r="AE14" s="430"/>
      <c r="AF14" s="430"/>
      <c r="AG14" s="430"/>
      <c r="AH14" s="423"/>
      <c r="AI14" s="431"/>
    </row>
    <row r="15" spans="1:43" ht="14.4" x14ac:dyDescent="0.3">
      <c r="A15" s="432">
        <v>4</v>
      </c>
      <c r="B15" s="432">
        <v>1</v>
      </c>
      <c r="C15" s="433">
        <v>7</v>
      </c>
      <c r="D15" s="434">
        <v>1</v>
      </c>
      <c r="E15" s="428">
        <v>1.6</v>
      </c>
      <c r="F15" s="429">
        <f t="shared" si="0"/>
        <v>941.17647058823536</v>
      </c>
      <c r="G15" s="430"/>
      <c r="H15" s="438" t="s">
        <v>318</v>
      </c>
      <c r="I15" s="438" t="s">
        <v>319</v>
      </c>
      <c r="J15" s="438" t="s">
        <v>320</v>
      </c>
      <c r="K15" s="438" t="s">
        <v>321</v>
      </c>
      <c r="L15" s="438" t="s">
        <v>322</v>
      </c>
      <c r="M15" s="438" t="s">
        <v>323</v>
      </c>
      <c r="N15" s="439"/>
      <c r="O15" s="438"/>
      <c r="P15" s="438"/>
      <c r="Q15" s="438"/>
      <c r="R15" s="438"/>
      <c r="S15" s="438"/>
      <c r="T15" s="438"/>
      <c r="U15" s="430"/>
      <c r="V15" s="430"/>
      <c r="W15" s="430"/>
      <c r="X15" s="423"/>
      <c r="Y15" s="430"/>
      <c r="Z15" s="430"/>
      <c r="AA15" s="430"/>
      <c r="AB15" s="430"/>
      <c r="AC15" s="430"/>
      <c r="AD15" s="430"/>
      <c r="AE15" s="430"/>
      <c r="AF15" s="430"/>
      <c r="AG15" s="430"/>
      <c r="AH15" s="423"/>
      <c r="AI15" s="431"/>
    </row>
    <row r="16" spans="1:43" ht="14.4" x14ac:dyDescent="0.3">
      <c r="A16" s="432">
        <v>5</v>
      </c>
      <c r="B16" s="432">
        <v>1</v>
      </c>
      <c r="C16" s="433">
        <v>5</v>
      </c>
      <c r="D16" s="434">
        <v>1</v>
      </c>
      <c r="E16" s="428">
        <v>1.2</v>
      </c>
      <c r="F16" s="429">
        <f t="shared" si="0"/>
        <v>705.88235294117646</v>
      </c>
      <c r="G16" s="430"/>
      <c r="H16" s="438" t="s">
        <v>32</v>
      </c>
      <c r="I16" s="438">
        <v>10</v>
      </c>
      <c r="J16" s="438">
        <v>79774</v>
      </c>
      <c r="K16" s="438">
        <v>7977.36</v>
      </c>
      <c r="L16" s="438">
        <v>1.01</v>
      </c>
      <c r="M16" s="438">
        <v>0.4612</v>
      </c>
      <c r="N16" s="439"/>
      <c r="O16" s="438"/>
      <c r="P16" s="438"/>
      <c r="Q16" s="438"/>
      <c r="R16" s="438"/>
      <c r="S16" s="438"/>
      <c r="T16" s="438"/>
      <c r="U16" s="430"/>
      <c r="V16" s="430"/>
      <c r="W16" s="430"/>
      <c r="X16" s="423"/>
      <c r="Y16" s="430"/>
      <c r="Z16" s="430"/>
      <c r="AA16" s="430"/>
      <c r="AB16" s="430"/>
      <c r="AC16" s="430"/>
      <c r="AD16" s="430"/>
      <c r="AE16" s="430"/>
      <c r="AF16" s="430"/>
      <c r="AG16" s="430"/>
      <c r="AH16" s="423"/>
      <c r="AI16" s="431"/>
      <c r="AO16" s="23"/>
    </row>
    <row r="17" spans="1:35" ht="14.4" x14ac:dyDescent="0.3">
      <c r="A17" s="432">
        <v>6</v>
      </c>
      <c r="B17" s="432">
        <v>1</v>
      </c>
      <c r="C17" s="433">
        <v>9</v>
      </c>
      <c r="D17" s="434">
        <v>1</v>
      </c>
      <c r="E17" s="428">
        <v>1.4</v>
      </c>
      <c r="F17" s="429">
        <f t="shared" si="0"/>
        <v>823.52941176470586</v>
      </c>
      <c r="G17" s="430"/>
      <c r="H17" s="438" t="s">
        <v>33</v>
      </c>
      <c r="I17" s="438">
        <v>3</v>
      </c>
      <c r="J17" s="438">
        <v>21580</v>
      </c>
      <c r="K17" s="438">
        <v>7193.48</v>
      </c>
      <c r="L17" s="438">
        <v>0.91</v>
      </c>
      <c r="M17" s="438">
        <v>0.44940000000000002</v>
      </c>
      <c r="N17" s="439"/>
      <c r="O17" s="438"/>
      <c r="P17" s="438"/>
      <c r="Q17" s="438"/>
      <c r="R17" s="438"/>
      <c r="S17" s="438"/>
      <c r="T17" s="438"/>
      <c r="U17" s="430"/>
      <c r="V17" s="430"/>
      <c r="W17" s="430"/>
      <c r="X17" s="423"/>
      <c r="Y17" s="430"/>
      <c r="Z17" s="430"/>
      <c r="AA17" s="430"/>
      <c r="AB17" s="430"/>
      <c r="AC17" s="430"/>
      <c r="AD17" s="430"/>
      <c r="AE17" s="430"/>
      <c r="AF17" s="430"/>
      <c r="AG17" s="430"/>
      <c r="AH17" s="423"/>
      <c r="AI17" s="431"/>
    </row>
    <row r="18" spans="1:35" ht="14.4" x14ac:dyDescent="0.3">
      <c r="A18" s="432">
        <v>7</v>
      </c>
      <c r="B18" s="432">
        <v>1</v>
      </c>
      <c r="C18" s="433">
        <v>3</v>
      </c>
      <c r="D18" s="434">
        <v>1</v>
      </c>
      <c r="E18" s="428">
        <v>1.4</v>
      </c>
      <c r="F18" s="429">
        <f t="shared" si="0"/>
        <v>823.52941176470586</v>
      </c>
      <c r="G18" s="430"/>
      <c r="H18" s="438" t="s">
        <v>324</v>
      </c>
      <c r="I18" s="438">
        <v>30</v>
      </c>
      <c r="J18" s="438">
        <v>237999</v>
      </c>
      <c r="K18" s="438">
        <v>7933.31</v>
      </c>
      <c r="L18" s="438"/>
      <c r="M18" s="438"/>
      <c r="N18" s="439"/>
      <c r="O18" s="438"/>
      <c r="P18" s="438"/>
      <c r="Q18" s="438"/>
      <c r="R18" s="438"/>
      <c r="S18" s="438"/>
      <c r="T18" s="438"/>
      <c r="U18" s="430"/>
      <c r="V18" s="430"/>
      <c r="W18" s="430"/>
      <c r="X18" s="423"/>
      <c r="Y18" s="430"/>
      <c r="Z18" s="430"/>
      <c r="AA18" s="430"/>
      <c r="AB18" s="430"/>
      <c r="AC18" s="430"/>
      <c r="AD18" s="430"/>
      <c r="AE18" s="430"/>
      <c r="AF18" s="430"/>
      <c r="AG18" s="430"/>
      <c r="AH18" s="423"/>
      <c r="AI18" s="431"/>
    </row>
    <row r="19" spans="1:35" ht="14.4" x14ac:dyDescent="0.3">
      <c r="A19" s="432">
        <v>8</v>
      </c>
      <c r="B19" s="432">
        <v>1</v>
      </c>
      <c r="C19" s="433">
        <v>11</v>
      </c>
      <c r="D19" s="434">
        <v>1</v>
      </c>
      <c r="E19" s="428">
        <v>1.2</v>
      </c>
      <c r="F19" s="429">
        <f t="shared" si="0"/>
        <v>705.88235294117646</v>
      </c>
      <c r="G19" s="430"/>
      <c r="H19" s="438" t="s">
        <v>325</v>
      </c>
      <c r="I19" s="438">
        <v>43</v>
      </c>
      <c r="J19" s="438">
        <v>339353</v>
      </c>
      <c r="K19" s="438"/>
      <c r="L19" s="438"/>
      <c r="M19" s="438"/>
      <c r="N19" s="439"/>
      <c r="O19" s="438"/>
      <c r="P19" s="438"/>
      <c r="Q19" s="438"/>
      <c r="R19" s="438"/>
      <c r="S19" s="438"/>
      <c r="T19" s="438"/>
      <c r="U19" s="430"/>
      <c r="V19" s="430"/>
      <c r="W19" s="430"/>
      <c r="X19" s="423"/>
      <c r="Y19" s="430"/>
      <c r="Z19" s="430"/>
      <c r="AA19" s="430"/>
      <c r="AB19" s="430"/>
      <c r="AC19" s="430"/>
      <c r="AD19" s="430"/>
      <c r="AE19" s="430"/>
      <c r="AF19" s="430"/>
      <c r="AG19" s="430"/>
      <c r="AH19" s="423"/>
      <c r="AI19" s="431"/>
    </row>
    <row r="20" spans="1:35" ht="14.4" x14ac:dyDescent="0.3">
      <c r="A20" s="432">
        <v>9</v>
      </c>
      <c r="B20" s="432">
        <v>1</v>
      </c>
      <c r="C20" s="433">
        <v>10</v>
      </c>
      <c r="D20" s="434">
        <v>1</v>
      </c>
      <c r="E20" s="428">
        <v>1.3</v>
      </c>
      <c r="F20" s="429">
        <f t="shared" si="0"/>
        <v>764.70588235294122</v>
      </c>
      <c r="G20" s="430"/>
      <c r="H20" s="438"/>
      <c r="I20" s="438"/>
      <c r="J20" s="438"/>
      <c r="K20" s="438"/>
      <c r="L20" s="438"/>
      <c r="M20" s="438"/>
      <c r="N20" s="439"/>
      <c r="O20" s="438"/>
      <c r="P20" s="438"/>
      <c r="Q20" s="438"/>
      <c r="R20" s="438"/>
      <c r="S20" s="438"/>
      <c r="T20" s="438"/>
      <c r="U20" s="430"/>
      <c r="V20" s="430"/>
      <c r="W20" s="430"/>
      <c r="X20" s="423"/>
      <c r="Y20" s="430"/>
      <c r="Z20" s="430"/>
      <c r="AA20" s="430"/>
      <c r="AB20" s="430"/>
      <c r="AC20" s="430"/>
      <c r="AD20" s="430"/>
      <c r="AE20" s="430"/>
      <c r="AF20" s="430"/>
      <c r="AG20" s="430"/>
      <c r="AH20" s="423"/>
      <c r="AI20" s="431"/>
    </row>
    <row r="21" spans="1:35" ht="14.4" x14ac:dyDescent="0.3">
      <c r="A21" s="432">
        <v>10</v>
      </c>
      <c r="B21" s="432">
        <v>1</v>
      </c>
      <c r="C21" s="433">
        <v>2</v>
      </c>
      <c r="D21" s="434">
        <v>1</v>
      </c>
      <c r="E21" s="428">
        <v>1.6</v>
      </c>
      <c r="F21" s="429">
        <f t="shared" si="0"/>
        <v>941.17647058823536</v>
      </c>
      <c r="G21" s="430"/>
      <c r="H21" s="438" t="s">
        <v>368</v>
      </c>
      <c r="I21" s="438"/>
      <c r="J21" s="438"/>
      <c r="K21" s="438"/>
      <c r="L21" s="438"/>
      <c r="M21" s="438"/>
      <c r="N21" s="439"/>
      <c r="O21" s="438"/>
      <c r="P21" s="438"/>
      <c r="Q21" s="438"/>
      <c r="R21" s="438"/>
      <c r="S21" s="438"/>
      <c r="T21" s="438"/>
      <c r="U21" s="430"/>
      <c r="V21" s="430"/>
      <c r="W21" s="430"/>
      <c r="X21" s="423"/>
      <c r="Y21" s="430"/>
      <c r="Z21" s="430"/>
      <c r="AA21" s="430"/>
      <c r="AB21" s="430"/>
      <c r="AC21" s="430"/>
      <c r="AD21" s="430"/>
      <c r="AE21" s="430"/>
      <c r="AF21" s="430"/>
      <c r="AG21" s="430"/>
      <c r="AH21" s="423"/>
      <c r="AI21" s="431"/>
    </row>
    <row r="22" spans="1:35" ht="14.4" x14ac:dyDescent="0.3">
      <c r="A22" s="432">
        <v>11</v>
      </c>
      <c r="B22" s="432">
        <v>1</v>
      </c>
      <c r="C22" s="433">
        <v>8</v>
      </c>
      <c r="D22" s="434">
        <v>1</v>
      </c>
      <c r="E22" s="428">
        <v>1.5</v>
      </c>
      <c r="F22" s="429">
        <f t="shared" si="0"/>
        <v>882.35294117647061</v>
      </c>
      <c r="G22" s="430"/>
      <c r="H22" s="438"/>
      <c r="I22" s="438"/>
      <c r="J22" s="438"/>
      <c r="K22" s="438"/>
      <c r="L22" s="438"/>
      <c r="M22" s="438"/>
      <c r="N22" s="439"/>
      <c r="O22" s="438"/>
      <c r="P22" s="438"/>
      <c r="Q22" s="438"/>
      <c r="R22" s="438"/>
      <c r="S22" s="438"/>
      <c r="T22" s="438"/>
      <c r="U22" s="430"/>
      <c r="V22" s="430"/>
      <c r="W22" s="430"/>
      <c r="X22" s="423"/>
      <c r="Y22" s="430"/>
      <c r="Z22" s="430"/>
      <c r="AA22" s="430"/>
      <c r="AB22" s="430"/>
      <c r="AC22" s="430"/>
      <c r="AD22" s="430"/>
      <c r="AE22" s="430"/>
      <c r="AF22" s="430"/>
      <c r="AG22" s="430"/>
      <c r="AH22" s="423"/>
      <c r="AI22" s="431"/>
    </row>
    <row r="23" spans="1:35" ht="14.4" x14ac:dyDescent="0.3">
      <c r="A23" s="432">
        <v>11</v>
      </c>
      <c r="B23" s="432">
        <v>2</v>
      </c>
      <c r="C23" s="433">
        <v>6</v>
      </c>
      <c r="D23" s="434">
        <v>2</v>
      </c>
      <c r="E23" s="428">
        <v>1.4</v>
      </c>
      <c r="F23" s="429">
        <f t="shared" si="0"/>
        <v>823.52941176470586</v>
      </c>
      <c r="G23" s="430"/>
      <c r="H23" s="438" t="s">
        <v>317</v>
      </c>
      <c r="I23" s="438"/>
      <c r="J23" s="438"/>
      <c r="K23" s="438"/>
      <c r="L23" s="438"/>
      <c r="M23" s="438"/>
      <c r="N23" s="439"/>
      <c r="O23" s="438"/>
      <c r="P23" s="438"/>
      <c r="Q23" s="438"/>
      <c r="R23" s="438"/>
      <c r="S23" s="438"/>
      <c r="T23" s="438"/>
      <c r="U23" s="430"/>
      <c r="V23" s="430"/>
      <c r="W23" s="430"/>
      <c r="X23" s="423"/>
      <c r="Y23" s="430"/>
      <c r="Z23" s="430"/>
      <c r="AA23" s="430"/>
      <c r="AB23" s="430"/>
      <c r="AC23" s="430"/>
      <c r="AD23" s="430"/>
      <c r="AE23" s="430"/>
      <c r="AF23" s="430"/>
      <c r="AG23" s="430"/>
      <c r="AH23" s="423"/>
      <c r="AI23" s="431"/>
    </row>
    <row r="24" spans="1:35" ht="14.4" x14ac:dyDescent="0.3">
      <c r="A24" s="432">
        <v>10</v>
      </c>
      <c r="B24" s="432">
        <v>2</v>
      </c>
      <c r="C24" s="433">
        <v>5</v>
      </c>
      <c r="D24" s="434">
        <v>2</v>
      </c>
      <c r="E24" s="428">
        <v>1.2</v>
      </c>
      <c r="F24" s="429">
        <f t="shared" si="0"/>
        <v>705.88235294117646</v>
      </c>
      <c r="G24" s="430"/>
      <c r="H24" s="438" t="s">
        <v>318</v>
      </c>
      <c r="I24" s="438" t="s">
        <v>319</v>
      </c>
      <c r="J24" s="438" t="s">
        <v>320</v>
      </c>
      <c r="K24" s="438" t="s">
        <v>321</v>
      </c>
      <c r="L24" s="438" t="s">
        <v>322</v>
      </c>
      <c r="M24" s="438" t="s">
        <v>323</v>
      </c>
      <c r="N24" s="439"/>
      <c r="O24" s="438"/>
      <c r="P24" s="438"/>
      <c r="Q24" s="438"/>
      <c r="R24" s="438"/>
      <c r="S24" s="438"/>
      <c r="T24" s="438"/>
      <c r="U24" s="430"/>
      <c r="V24" s="430"/>
      <c r="W24" s="430"/>
      <c r="X24" s="423"/>
      <c r="Y24" s="430"/>
      <c r="Z24" s="430"/>
      <c r="AA24" s="430"/>
      <c r="AB24" s="430"/>
      <c r="AC24" s="430"/>
      <c r="AD24" s="430"/>
      <c r="AE24" s="430"/>
      <c r="AF24" s="430"/>
      <c r="AG24" s="430"/>
      <c r="AH24" s="423"/>
      <c r="AI24" s="431"/>
    </row>
    <row r="25" spans="1:35" ht="14.4" x14ac:dyDescent="0.3">
      <c r="A25" s="432">
        <v>9</v>
      </c>
      <c r="B25" s="432">
        <v>2</v>
      </c>
      <c r="C25" s="433">
        <v>3</v>
      </c>
      <c r="D25" s="434">
        <v>2</v>
      </c>
      <c r="E25" s="428">
        <v>1.2</v>
      </c>
      <c r="F25" s="429">
        <f t="shared" si="0"/>
        <v>705.88235294117646</v>
      </c>
      <c r="G25" s="430"/>
      <c r="H25" s="438" t="s">
        <v>326</v>
      </c>
      <c r="I25" s="438">
        <v>1</v>
      </c>
      <c r="J25" s="438">
        <v>211</v>
      </c>
      <c r="K25" s="438">
        <v>210.54</v>
      </c>
      <c r="L25" s="438">
        <v>0.03</v>
      </c>
      <c r="M25" s="438">
        <v>0.87380000000000002</v>
      </c>
      <c r="N25" s="439"/>
      <c r="O25" s="438"/>
      <c r="P25" s="438"/>
      <c r="Q25" s="438"/>
      <c r="R25" s="438"/>
      <c r="S25" s="438"/>
      <c r="T25" s="438"/>
      <c r="U25" s="430"/>
      <c r="V25" s="430"/>
      <c r="W25" s="430"/>
      <c r="X25" s="423"/>
      <c r="Y25" s="430"/>
      <c r="Z25" s="430"/>
      <c r="AA25" s="430"/>
      <c r="AB25" s="430"/>
      <c r="AC25" s="430"/>
      <c r="AD25" s="430"/>
      <c r="AE25" s="430"/>
      <c r="AF25" s="430"/>
      <c r="AG25" s="430"/>
      <c r="AH25" s="423"/>
      <c r="AI25" s="431"/>
    </row>
    <row r="26" spans="1:35" ht="14.4" x14ac:dyDescent="0.3">
      <c r="A26" s="432">
        <v>8</v>
      </c>
      <c r="B26" s="432">
        <v>2</v>
      </c>
      <c r="C26" s="433">
        <v>8</v>
      </c>
      <c r="D26" s="434">
        <v>2</v>
      </c>
      <c r="E26" s="428">
        <v>1.3</v>
      </c>
      <c r="F26" s="429">
        <f t="shared" si="0"/>
        <v>764.70588235294122</v>
      </c>
      <c r="G26" s="430"/>
      <c r="H26" s="438" t="s">
        <v>327</v>
      </c>
      <c r="I26" s="438">
        <v>29</v>
      </c>
      <c r="J26" s="438">
        <v>237789</v>
      </c>
      <c r="K26" s="438">
        <v>8199.61</v>
      </c>
      <c r="L26" s="438"/>
      <c r="M26" s="438"/>
      <c r="N26" s="439"/>
      <c r="O26" s="438"/>
      <c r="P26" s="438"/>
      <c r="Q26" s="438"/>
      <c r="R26" s="438"/>
      <c r="S26" s="438"/>
      <c r="T26" s="438"/>
      <c r="U26" s="430"/>
      <c r="V26" s="430"/>
      <c r="W26" s="430"/>
      <c r="X26" s="423"/>
      <c r="Y26" s="430"/>
      <c r="Z26" s="430"/>
      <c r="AA26" s="430"/>
      <c r="AB26" s="430"/>
      <c r="AC26" s="430"/>
      <c r="AD26" s="430"/>
      <c r="AE26" s="430"/>
      <c r="AF26" s="430"/>
      <c r="AG26" s="430"/>
      <c r="AH26" s="423"/>
      <c r="AI26" s="431"/>
    </row>
    <row r="27" spans="1:35" ht="14.4" x14ac:dyDescent="0.3">
      <c r="A27" s="432">
        <v>7</v>
      </c>
      <c r="B27" s="432">
        <v>2</v>
      </c>
      <c r="C27" s="433">
        <v>1</v>
      </c>
      <c r="D27" s="434">
        <v>2</v>
      </c>
      <c r="E27" s="428">
        <v>1.3</v>
      </c>
      <c r="F27" s="429">
        <f t="shared" si="0"/>
        <v>764.70588235294122</v>
      </c>
      <c r="G27" s="430"/>
      <c r="H27" s="438"/>
      <c r="I27" s="438"/>
      <c r="J27" s="438"/>
      <c r="K27" s="438"/>
      <c r="L27" s="438"/>
      <c r="M27" s="438"/>
      <c r="N27" s="439"/>
      <c r="O27" s="438"/>
      <c r="P27" s="438"/>
      <c r="Q27" s="438"/>
      <c r="R27" s="438"/>
      <c r="S27" s="438"/>
      <c r="T27" s="438"/>
      <c r="U27" s="430"/>
      <c r="V27" s="430"/>
      <c r="W27" s="430"/>
      <c r="X27" s="423"/>
      <c r="Y27" s="430"/>
      <c r="Z27" s="430"/>
      <c r="AA27" s="430"/>
      <c r="AB27" s="430"/>
      <c r="AC27" s="430"/>
      <c r="AD27" s="430"/>
      <c r="AE27" s="430"/>
      <c r="AF27" s="430"/>
      <c r="AG27" s="430"/>
      <c r="AH27" s="423"/>
      <c r="AI27" s="431"/>
    </row>
    <row r="28" spans="1:35" ht="14.4" x14ac:dyDescent="0.3">
      <c r="A28" s="432">
        <v>6</v>
      </c>
      <c r="B28" s="432">
        <v>2</v>
      </c>
      <c r="C28" s="433">
        <v>4</v>
      </c>
      <c r="D28" s="434">
        <v>2</v>
      </c>
      <c r="E28" s="428">
        <v>1.3</v>
      </c>
      <c r="F28" s="429">
        <f t="shared" si="0"/>
        <v>764.70588235294122</v>
      </c>
      <c r="G28" s="430"/>
      <c r="O28" s="438"/>
      <c r="P28" s="438"/>
      <c r="Q28" s="438"/>
      <c r="R28" s="438"/>
      <c r="S28" s="438"/>
      <c r="T28" s="438"/>
      <c r="U28" s="430"/>
      <c r="V28" s="430"/>
      <c r="W28" s="430"/>
      <c r="X28" s="423"/>
      <c r="Y28" s="430"/>
      <c r="Z28" s="430"/>
      <c r="AA28" s="430"/>
      <c r="AB28" s="430"/>
      <c r="AC28" s="430"/>
      <c r="AD28" s="430"/>
      <c r="AE28" s="430"/>
      <c r="AF28" s="430"/>
      <c r="AG28" s="430"/>
      <c r="AH28" s="423"/>
      <c r="AI28" s="431"/>
    </row>
    <row r="29" spans="1:35" ht="14.4" x14ac:dyDescent="0.3">
      <c r="A29" s="432">
        <v>5</v>
      </c>
      <c r="B29" s="432">
        <v>2</v>
      </c>
      <c r="C29" s="433">
        <v>11</v>
      </c>
      <c r="D29" s="434">
        <v>2</v>
      </c>
      <c r="E29" s="428">
        <v>1.4</v>
      </c>
      <c r="F29" s="429">
        <f t="shared" si="0"/>
        <v>823.52941176470586</v>
      </c>
      <c r="G29" s="430"/>
      <c r="O29" s="438"/>
      <c r="P29" s="438"/>
      <c r="Q29" s="438"/>
      <c r="R29" s="438"/>
      <c r="S29" s="438"/>
      <c r="T29" s="438"/>
      <c r="U29" s="430"/>
      <c r="V29" s="430"/>
      <c r="W29" s="430"/>
      <c r="X29" s="423"/>
      <c r="Y29" s="430"/>
      <c r="Z29" s="430"/>
      <c r="AA29" s="430"/>
      <c r="AB29" s="430"/>
      <c r="AC29" s="430"/>
      <c r="AD29" s="430"/>
      <c r="AE29" s="430"/>
      <c r="AF29" s="430"/>
      <c r="AG29" s="430"/>
      <c r="AH29" s="423"/>
      <c r="AI29" s="431"/>
    </row>
    <row r="30" spans="1:35" ht="14.4" x14ac:dyDescent="0.3">
      <c r="A30" s="432">
        <v>4</v>
      </c>
      <c r="B30" s="432">
        <v>2</v>
      </c>
      <c r="C30" s="433">
        <v>9</v>
      </c>
      <c r="D30" s="434">
        <v>2</v>
      </c>
      <c r="E30" s="428">
        <v>1.4</v>
      </c>
      <c r="F30" s="429">
        <f t="shared" si="0"/>
        <v>823.52941176470586</v>
      </c>
      <c r="G30" s="430"/>
      <c r="H30" s="440" t="s">
        <v>367</v>
      </c>
      <c r="I30" s="438"/>
      <c r="J30" s="438"/>
      <c r="K30" s="438"/>
      <c r="L30" s="438"/>
      <c r="M30" s="438"/>
      <c r="N30" s="439"/>
      <c r="O30" s="438"/>
      <c r="P30" s="438"/>
      <c r="Q30" s="438"/>
      <c r="R30" s="438"/>
      <c r="S30" s="438"/>
      <c r="T30" s="438"/>
      <c r="U30" s="430"/>
      <c r="V30" s="430"/>
      <c r="W30" s="430"/>
      <c r="X30" s="423"/>
      <c r="Y30" s="430"/>
      <c r="Z30" s="430"/>
      <c r="AA30" s="430"/>
      <c r="AB30" s="430"/>
      <c r="AC30" s="430"/>
      <c r="AD30" s="430"/>
      <c r="AE30" s="430"/>
      <c r="AF30" s="430"/>
      <c r="AG30" s="430"/>
      <c r="AH30" s="423"/>
      <c r="AI30" s="431"/>
    </row>
    <row r="31" spans="1:35" ht="14.4" x14ac:dyDescent="0.3">
      <c r="A31" s="432">
        <v>3</v>
      </c>
      <c r="B31" s="432">
        <v>2</v>
      </c>
      <c r="C31" s="433">
        <v>10</v>
      </c>
      <c r="D31" s="434">
        <v>2</v>
      </c>
      <c r="E31" s="428">
        <v>1.3</v>
      </c>
      <c r="F31" s="429">
        <f t="shared" si="0"/>
        <v>764.70588235294122</v>
      </c>
      <c r="G31" s="430"/>
      <c r="H31" s="438"/>
      <c r="I31" s="438"/>
      <c r="J31" s="438"/>
      <c r="K31" s="438"/>
      <c r="L31" s="438"/>
      <c r="M31" s="438"/>
      <c r="N31" s="439"/>
      <c r="O31" s="438"/>
      <c r="P31" s="438"/>
      <c r="Q31" s="438"/>
      <c r="R31" s="438"/>
      <c r="S31" s="438"/>
      <c r="T31" s="438"/>
      <c r="U31" s="430"/>
      <c r="V31" s="430"/>
      <c r="W31" s="430"/>
      <c r="X31" s="423"/>
      <c r="Y31" s="430"/>
      <c r="Z31" s="430"/>
      <c r="AA31" s="430"/>
      <c r="AB31" s="430"/>
      <c r="AC31" s="430"/>
      <c r="AD31" s="430"/>
      <c r="AE31" s="430"/>
      <c r="AF31" s="430"/>
      <c r="AG31" s="430"/>
      <c r="AH31" s="423"/>
      <c r="AI31" s="431"/>
    </row>
    <row r="32" spans="1:35" ht="14.4" x14ac:dyDescent="0.3">
      <c r="A32" s="432">
        <v>2</v>
      </c>
      <c r="B32" s="432">
        <v>2</v>
      </c>
      <c r="C32" s="433">
        <v>2</v>
      </c>
      <c r="D32" s="434">
        <v>2</v>
      </c>
      <c r="E32" s="428">
        <v>1.2</v>
      </c>
      <c r="F32" s="429">
        <f t="shared" si="0"/>
        <v>705.88235294117646</v>
      </c>
      <c r="G32" s="430"/>
      <c r="H32" s="438" t="s">
        <v>32</v>
      </c>
      <c r="I32" s="438" t="s">
        <v>334</v>
      </c>
      <c r="J32" s="438"/>
      <c r="K32" s="438"/>
      <c r="L32" s="438"/>
      <c r="M32" s="438"/>
      <c r="N32" s="439"/>
      <c r="O32" s="438"/>
      <c r="P32" s="438"/>
      <c r="Q32" s="438"/>
      <c r="R32" s="438"/>
      <c r="S32" s="438"/>
      <c r="T32" s="438"/>
      <c r="U32" s="430"/>
      <c r="V32" s="430"/>
      <c r="W32" s="430"/>
      <c r="X32" s="423"/>
      <c r="Y32" s="430"/>
      <c r="Z32" s="430"/>
      <c r="AA32" s="430"/>
      <c r="AB32" s="430"/>
      <c r="AC32" s="430"/>
      <c r="AD32" s="430"/>
      <c r="AE32" s="430"/>
      <c r="AF32" s="430"/>
      <c r="AG32" s="430"/>
      <c r="AH32" s="423"/>
      <c r="AI32" s="431"/>
    </row>
    <row r="33" spans="1:36" ht="14.4" x14ac:dyDescent="0.3">
      <c r="A33" s="432">
        <v>1</v>
      </c>
      <c r="B33" s="432">
        <v>2</v>
      </c>
      <c r="C33" s="433">
        <v>7</v>
      </c>
      <c r="D33" s="434">
        <v>2</v>
      </c>
      <c r="E33" s="428">
        <v>1.2</v>
      </c>
      <c r="F33" s="429">
        <f t="shared" si="0"/>
        <v>705.88235294117646</v>
      </c>
      <c r="G33" s="430"/>
      <c r="H33" s="438">
        <v>1</v>
      </c>
      <c r="I33" s="438">
        <v>802.09</v>
      </c>
      <c r="J33" s="438"/>
      <c r="K33" s="438"/>
      <c r="L33" s="438"/>
      <c r="M33" s="438"/>
      <c r="N33" s="439"/>
      <c r="O33" s="438"/>
      <c r="P33" s="438"/>
      <c r="Q33" s="438"/>
      <c r="R33" s="438"/>
      <c r="S33" s="438"/>
      <c r="T33" s="438"/>
      <c r="U33" s="430"/>
      <c r="V33" s="430"/>
      <c r="W33" s="430"/>
      <c r="X33" s="423"/>
      <c r="Y33" s="430"/>
      <c r="Z33" s="430"/>
      <c r="AA33" s="430"/>
      <c r="AB33" s="430"/>
      <c r="AC33" s="430"/>
      <c r="AD33" s="430"/>
      <c r="AE33" s="430"/>
      <c r="AF33" s="430"/>
      <c r="AG33" s="430"/>
      <c r="AH33" s="423"/>
      <c r="AI33" s="431"/>
    </row>
    <row r="34" spans="1:36" ht="14.4" x14ac:dyDescent="0.3">
      <c r="A34" s="432">
        <v>1</v>
      </c>
      <c r="B34" s="432">
        <v>3</v>
      </c>
      <c r="C34" s="433">
        <v>10</v>
      </c>
      <c r="D34" s="434">
        <v>3</v>
      </c>
      <c r="E34" s="428">
        <v>1.5</v>
      </c>
      <c r="F34" s="429">
        <f>E34/0.001632</f>
        <v>919.11764705882354</v>
      </c>
      <c r="G34" s="430"/>
      <c r="H34" s="438">
        <v>2</v>
      </c>
      <c r="I34" s="438">
        <v>772.67</v>
      </c>
      <c r="J34" s="438"/>
      <c r="K34" s="438"/>
      <c r="L34" s="438"/>
      <c r="M34" s="438"/>
      <c r="N34" s="439"/>
      <c r="O34" s="438"/>
      <c r="P34" s="438"/>
      <c r="Q34" s="438"/>
      <c r="R34" s="438"/>
      <c r="S34" s="438"/>
      <c r="T34" s="438"/>
      <c r="U34" s="430"/>
      <c r="V34" s="430"/>
      <c r="W34" s="430"/>
      <c r="X34" s="423"/>
      <c r="Y34" s="430"/>
      <c r="Z34" s="430"/>
      <c r="AA34" s="430"/>
      <c r="AB34" s="430"/>
      <c r="AC34" s="430"/>
      <c r="AD34" s="430"/>
      <c r="AE34" s="430"/>
      <c r="AF34" s="430"/>
      <c r="AG34" s="430"/>
      <c r="AH34" s="423"/>
      <c r="AI34" s="431"/>
    </row>
    <row r="35" spans="1:36" ht="14.4" x14ac:dyDescent="0.3">
      <c r="A35" s="432">
        <v>2</v>
      </c>
      <c r="B35" s="432">
        <v>3</v>
      </c>
      <c r="C35" s="433">
        <v>3</v>
      </c>
      <c r="D35" s="434">
        <v>3</v>
      </c>
      <c r="E35" s="428">
        <v>1.4</v>
      </c>
      <c r="F35" s="429">
        <f t="shared" ref="F35:F44" si="1">E35/0.001632</f>
        <v>857.84313725490188</v>
      </c>
      <c r="G35" s="430"/>
      <c r="H35" s="438">
        <v>3</v>
      </c>
      <c r="I35" s="438">
        <v>802.7</v>
      </c>
      <c r="J35" s="438"/>
      <c r="K35" s="438"/>
      <c r="L35" s="438"/>
      <c r="M35" s="438"/>
      <c r="N35" s="439"/>
      <c r="O35" s="438"/>
      <c r="P35" s="438"/>
      <c r="Q35" s="438"/>
      <c r="R35" s="438"/>
      <c r="S35" s="438"/>
      <c r="T35" s="438"/>
      <c r="U35" s="430"/>
      <c r="V35" s="430"/>
      <c r="W35" s="430"/>
      <c r="X35" s="423"/>
      <c r="Y35" s="430"/>
      <c r="Z35" s="430"/>
      <c r="AA35" s="430"/>
      <c r="AB35" s="430"/>
      <c r="AC35" s="430"/>
      <c r="AD35" s="430"/>
      <c r="AE35" s="430"/>
      <c r="AF35" s="430"/>
      <c r="AG35" s="430"/>
      <c r="AH35" s="423"/>
      <c r="AI35" s="431"/>
      <c r="AJ35" s="23"/>
    </row>
    <row r="36" spans="1:36" ht="14.4" x14ac:dyDescent="0.3">
      <c r="A36" s="432">
        <v>3</v>
      </c>
      <c r="B36" s="432">
        <v>3</v>
      </c>
      <c r="C36" s="433">
        <v>6</v>
      </c>
      <c r="D36" s="434">
        <v>3</v>
      </c>
      <c r="E36" s="428">
        <v>1.2</v>
      </c>
      <c r="F36" s="429">
        <f t="shared" si="1"/>
        <v>735.29411764705878</v>
      </c>
      <c r="G36" s="430"/>
      <c r="H36" s="438">
        <v>4</v>
      </c>
      <c r="I36" s="438">
        <v>818.63</v>
      </c>
      <c r="J36" s="438"/>
      <c r="K36" s="438"/>
      <c r="L36" s="438"/>
      <c r="M36" s="438"/>
      <c r="N36" s="439"/>
      <c r="O36" s="438"/>
      <c r="P36" s="438"/>
      <c r="Q36" s="438"/>
      <c r="R36" s="438"/>
      <c r="S36" s="438"/>
      <c r="T36" s="438"/>
      <c r="U36" s="430"/>
      <c r="V36" s="430"/>
      <c r="W36" s="430"/>
      <c r="X36" s="423"/>
      <c r="Y36" s="430"/>
      <c r="Z36" s="430"/>
      <c r="AA36" s="430"/>
      <c r="AB36" s="430"/>
      <c r="AC36" s="430"/>
      <c r="AD36" s="430"/>
      <c r="AE36" s="430"/>
      <c r="AF36" s="430"/>
      <c r="AG36" s="430"/>
      <c r="AH36" s="423"/>
      <c r="AI36" s="431"/>
    </row>
    <row r="37" spans="1:36" ht="14.4" x14ac:dyDescent="0.3">
      <c r="A37" s="432">
        <v>4</v>
      </c>
      <c r="B37" s="432">
        <v>3</v>
      </c>
      <c r="C37" s="433">
        <v>8</v>
      </c>
      <c r="D37" s="434">
        <v>3</v>
      </c>
      <c r="E37" s="428">
        <v>1.1000000000000001</v>
      </c>
      <c r="F37" s="429">
        <f t="shared" si="1"/>
        <v>674.01960784313735</v>
      </c>
      <c r="G37" s="430"/>
      <c r="H37" s="438">
        <v>5</v>
      </c>
      <c r="I37" s="438">
        <v>683.21</v>
      </c>
      <c r="J37" s="438"/>
      <c r="K37" s="438"/>
      <c r="L37" s="438"/>
      <c r="M37" s="438"/>
      <c r="N37" s="439"/>
      <c r="O37" s="438"/>
      <c r="P37" s="438"/>
      <c r="Q37" s="438"/>
      <c r="R37" s="438"/>
      <c r="S37" s="438"/>
      <c r="T37" s="438"/>
      <c r="U37" s="430"/>
      <c r="V37" s="430"/>
      <c r="W37" s="430"/>
      <c r="X37" s="423"/>
      <c r="Y37" s="430"/>
      <c r="Z37" s="430"/>
      <c r="AA37" s="430"/>
      <c r="AB37" s="430"/>
      <c r="AC37" s="430"/>
      <c r="AD37" s="430"/>
      <c r="AE37" s="430"/>
      <c r="AF37" s="430"/>
      <c r="AG37" s="430"/>
      <c r="AH37" s="423"/>
      <c r="AI37" s="431"/>
    </row>
    <row r="38" spans="1:36" ht="14.4" x14ac:dyDescent="0.3">
      <c r="A38" s="432">
        <v>5</v>
      </c>
      <c r="B38" s="432">
        <v>3</v>
      </c>
      <c r="C38" s="433">
        <v>4</v>
      </c>
      <c r="D38" s="434">
        <v>3</v>
      </c>
      <c r="E38" s="428">
        <v>1.6</v>
      </c>
      <c r="F38" s="429">
        <f t="shared" si="1"/>
        <v>980.3921568627452</v>
      </c>
      <c r="G38" s="430"/>
      <c r="H38" s="438">
        <v>6</v>
      </c>
      <c r="I38" s="438">
        <v>816.18</v>
      </c>
      <c r="J38" s="438"/>
      <c r="K38" s="438"/>
      <c r="L38" s="438"/>
      <c r="M38" s="438"/>
      <c r="N38" s="439"/>
      <c r="O38" s="438"/>
      <c r="P38" s="438"/>
      <c r="Q38" s="438"/>
      <c r="R38" s="438"/>
      <c r="S38" s="438"/>
      <c r="T38" s="438"/>
      <c r="U38" s="430"/>
      <c r="V38" s="430"/>
      <c r="W38" s="430"/>
      <c r="X38" s="423"/>
      <c r="Y38" s="430"/>
      <c r="Z38" s="430"/>
      <c r="AA38" s="430"/>
      <c r="AB38" s="430"/>
      <c r="AC38" s="430"/>
      <c r="AD38" s="430"/>
      <c r="AE38" s="430"/>
      <c r="AF38" s="430"/>
      <c r="AG38" s="430"/>
      <c r="AH38" s="423"/>
      <c r="AI38" s="431"/>
    </row>
    <row r="39" spans="1:36" ht="14.4" x14ac:dyDescent="0.3">
      <c r="A39" s="432">
        <v>6</v>
      </c>
      <c r="B39" s="432">
        <v>3</v>
      </c>
      <c r="C39" s="433">
        <v>2</v>
      </c>
      <c r="D39" s="434">
        <v>3</v>
      </c>
      <c r="E39" s="428">
        <v>1.3</v>
      </c>
      <c r="F39" s="429">
        <f t="shared" si="1"/>
        <v>796.56862745098044</v>
      </c>
      <c r="G39" s="430"/>
      <c r="H39" s="438">
        <v>7</v>
      </c>
      <c r="I39" s="438">
        <v>816.79</v>
      </c>
      <c r="J39" s="438"/>
      <c r="K39" s="438"/>
      <c r="L39" s="438"/>
      <c r="M39" s="438"/>
      <c r="N39" s="439"/>
      <c r="O39" s="438"/>
      <c r="P39" s="438"/>
      <c r="Q39" s="438"/>
      <c r="R39" s="438"/>
      <c r="S39" s="438"/>
      <c r="T39" s="438"/>
      <c r="U39" s="430"/>
      <c r="V39" s="430"/>
      <c r="W39" s="430"/>
      <c r="X39" s="423"/>
      <c r="Y39" s="430"/>
      <c r="Z39" s="430"/>
      <c r="AA39" s="430"/>
      <c r="AB39" s="430"/>
      <c r="AC39" s="430"/>
      <c r="AD39" s="430"/>
      <c r="AE39" s="430"/>
      <c r="AF39" s="430"/>
      <c r="AG39" s="430"/>
      <c r="AH39" s="423"/>
      <c r="AI39" s="431"/>
    </row>
    <row r="40" spans="1:36" ht="14.4" x14ac:dyDescent="0.3">
      <c r="A40" s="432">
        <v>7</v>
      </c>
      <c r="B40" s="432">
        <v>3</v>
      </c>
      <c r="C40" s="433">
        <v>7</v>
      </c>
      <c r="D40" s="434">
        <v>3</v>
      </c>
      <c r="E40" s="428">
        <v>1.3</v>
      </c>
      <c r="F40" s="429">
        <f t="shared" si="1"/>
        <v>796.56862745098044</v>
      </c>
      <c r="G40" s="430"/>
      <c r="H40" s="438">
        <v>8</v>
      </c>
      <c r="I40" s="438">
        <v>771.45</v>
      </c>
      <c r="J40" s="438"/>
      <c r="K40" s="438"/>
      <c r="L40" s="438"/>
      <c r="M40" s="438"/>
      <c r="N40" s="439"/>
      <c r="O40" s="438"/>
      <c r="P40" s="438"/>
      <c r="Q40" s="438"/>
      <c r="R40" s="438"/>
      <c r="S40" s="438"/>
      <c r="T40" s="438"/>
      <c r="U40" s="430"/>
      <c r="V40" s="430"/>
      <c r="W40" s="430"/>
      <c r="X40" s="423"/>
      <c r="Y40" s="430"/>
      <c r="Z40" s="430"/>
      <c r="AA40" s="430"/>
      <c r="AB40" s="430"/>
      <c r="AC40" s="430"/>
      <c r="AD40" s="430"/>
      <c r="AE40" s="430"/>
      <c r="AF40" s="430"/>
      <c r="AG40" s="430"/>
      <c r="AH40" s="423"/>
      <c r="AI40" s="431"/>
    </row>
    <row r="41" spans="1:36" ht="14.4" x14ac:dyDescent="0.3">
      <c r="A41" s="432">
        <v>8</v>
      </c>
      <c r="B41" s="432">
        <v>3</v>
      </c>
      <c r="C41" s="433">
        <v>9</v>
      </c>
      <c r="D41" s="434">
        <v>3</v>
      </c>
      <c r="E41" s="428">
        <v>1.1000000000000001</v>
      </c>
      <c r="F41" s="429">
        <f t="shared" si="1"/>
        <v>674.01960784313735</v>
      </c>
      <c r="G41" s="430"/>
      <c r="H41" s="438">
        <v>9</v>
      </c>
      <c r="I41" s="438">
        <v>786.15</v>
      </c>
      <c r="J41" s="438"/>
      <c r="K41" s="438"/>
      <c r="L41" s="438"/>
      <c r="M41" s="438"/>
      <c r="N41" s="439"/>
      <c r="O41" s="438"/>
      <c r="P41" s="438"/>
      <c r="Q41" s="438"/>
      <c r="R41" s="438"/>
      <c r="S41" s="438"/>
      <c r="T41" s="438"/>
      <c r="U41" s="430"/>
      <c r="V41" s="430"/>
      <c r="W41" s="430"/>
      <c r="X41" s="423"/>
      <c r="Y41" s="430"/>
      <c r="Z41" s="430"/>
      <c r="AA41" s="430"/>
      <c r="AB41" s="430"/>
      <c r="AC41" s="430"/>
      <c r="AD41" s="430"/>
      <c r="AE41" s="430"/>
      <c r="AF41" s="430"/>
      <c r="AG41" s="430"/>
      <c r="AH41" s="423"/>
      <c r="AI41" s="431"/>
    </row>
    <row r="42" spans="1:36" ht="14.4" x14ac:dyDescent="0.3">
      <c r="A42" s="432">
        <v>9</v>
      </c>
      <c r="B42" s="432">
        <v>3</v>
      </c>
      <c r="C42" s="433">
        <v>5</v>
      </c>
      <c r="D42" s="434">
        <v>3</v>
      </c>
      <c r="E42" s="428">
        <v>1.1000000000000001</v>
      </c>
      <c r="F42" s="429">
        <f t="shared" si="1"/>
        <v>674.01960784313735</v>
      </c>
      <c r="G42" s="430"/>
      <c r="H42" s="438">
        <v>10</v>
      </c>
      <c r="I42" s="438">
        <v>847.43</v>
      </c>
      <c r="J42" s="438"/>
      <c r="K42" s="438"/>
      <c r="L42" s="438"/>
      <c r="M42" s="438"/>
      <c r="N42" s="439"/>
      <c r="O42" s="438"/>
      <c r="P42" s="438"/>
      <c r="Q42" s="438"/>
      <c r="R42" s="438"/>
      <c r="S42" s="438"/>
      <c r="T42" s="438"/>
      <c r="U42" s="430"/>
      <c r="V42" s="430"/>
      <c r="W42" s="430"/>
      <c r="X42" s="423"/>
      <c r="Y42" s="430"/>
      <c r="Z42" s="430"/>
      <c r="AA42" s="430"/>
      <c r="AB42" s="430"/>
      <c r="AC42" s="430"/>
      <c r="AD42" s="430"/>
      <c r="AE42" s="430"/>
      <c r="AF42" s="430"/>
      <c r="AG42" s="430"/>
      <c r="AH42" s="423"/>
      <c r="AI42" s="431"/>
    </row>
    <row r="43" spans="1:36" ht="14.4" x14ac:dyDescent="0.3">
      <c r="A43" s="432">
        <v>10</v>
      </c>
      <c r="B43" s="432">
        <v>3</v>
      </c>
      <c r="C43" s="433">
        <v>1</v>
      </c>
      <c r="D43" s="434">
        <v>3</v>
      </c>
      <c r="E43" s="428">
        <v>1.3</v>
      </c>
      <c r="F43" s="429">
        <f t="shared" si="1"/>
        <v>796.56862745098044</v>
      </c>
      <c r="G43" s="430"/>
      <c r="H43" s="438">
        <v>11</v>
      </c>
      <c r="I43" s="438">
        <v>743.87</v>
      </c>
      <c r="J43" s="438"/>
      <c r="K43" s="438"/>
      <c r="L43" s="438"/>
      <c r="M43" s="438"/>
      <c r="N43" s="439"/>
      <c r="O43" s="438"/>
      <c r="P43" s="438"/>
      <c r="Q43" s="438"/>
      <c r="R43" s="438"/>
      <c r="S43" s="438"/>
      <c r="T43" s="438"/>
      <c r="U43" s="430"/>
      <c r="V43" s="430"/>
      <c r="W43" s="430"/>
      <c r="X43" s="423"/>
      <c r="Y43" s="430"/>
      <c r="Z43" s="430"/>
      <c r="AA43" s="430"/>
      <c r="AB43" s="430"/>
      <c r="AC43" s="430"/>
      <c r="AD43" s="430"/>
      <c r="AE43" s="430"/>
      <c r="AF43" s="430"/>
      <c r="AG43" s="430"/>
      <c r="AH43" s="423"/>
      <c r="AI43" s="431"/>
    </row>
    <row r="44" spans="1:36" ht="14.4" x14ac:dyDescent="0.3">
      <c r="A44" s="432">
        <v>11</v>
      </c>
      <c r="B44" s="432">
        <v>3</v>
      </c>
      <c r="C44" s="433">
        <v>11</v>
      </c>
      <c r="D44" s="434">
        <v>3</v>
      </c>
      <c r="E44" s="428">
        <v>1.4</v>
      </c>
      <c r="F44" s="429">
        <f t="shared" si="1"/>
        <v>857.84313725490188</v>
      </c>
      <c r="G44" s="430"/>
      <c r="H44" s="438"/>
      <c r="I44" s="438"/>
      <c r="J44" s="438"/>
      <c r="K44" s="438"/>
      <c r="L44" s="438"/>
      <c r="M44" s="438"/>
      <c r="N44" s="439"/>
      <c r="O44" s="438"/>
      <c r="P44" s="438"/>
      <c r="Q44" s="438"/>
      <c r="R44" s="438"/>
      <c r="S44" s="438"/>
      <c r="T44" s="438"/>
      <c r="U44" s="430"/>
      <c r="V44" s="430"/>
      <c r="W44" s="430"/>
      <c r="X44" s="423"/>
      <c r="Y44" s="430"/>
      <c r="Z44" s="430"/>
      <c r="AA44" s="430"/>
      <c r="AB44" s="430"/>
      <c r="AC44" s="430"/>
      <c r="AD44" s="430"/>
      <c r="AE44" s="430"/>
      <c r="AF44" s="430"/>
      <c r="AG44" s="430"/>
      <c r="AH44" s="423"/>
      <c r="AI44" s="431"/>
    </row>
    <row r="45" spans="1:36" ht="14.4" x14ac:dyDescent="0.3">
      <c r="A45" s="432">
        <v>11</v>
      </c>
      <c r="B45" s="432">
        <v>4</v>
      </c>
      <c r="C45" s="433">
        <v>7</v>
      </c>
      <c r="D45" s="434">
        <v>4</v>
      </c>
      <c r="E45" s="428">
        <v>1.4</v>
      </c>
      <c r="F45" s="429">
        <f t="shared" si="0"/>
        <v>823.52941176470586</v>
      </c>
      <c r="G45" s="430"/>
      <c r="H45" s="438" t="s">
        <v>349</v>
      </c>
      <c r="I45" s="438"/>
      <c r="J45" s="438"/>
      <c r="K45" s="438"/>
      <c r="L45" s="438"/>
      <c r="M45" s="438"/>
      <c r="N45" s="439"/>
      <c r="O45" s="438"/>
      <c r="P45" s="438"/>
      <c r="Q45" s="438"/>
      <c r="R45" s="438"/>
      <c r="S45" s="438"/>
      <c r="T45" s="438"/>
      <c r="U45" s="430"/>
      <c r="V45" s="430"/>
      <c r="W45" s="430"/>
      <c r="X45" s="423"/>
      <c r="Y45" s="430"/>
      <c r="Z45" s="430"/>
      <c r="AA45" s="430"/>
      <c r="AB45" s="430"/>
      <c r="AC45" s="430"/>
      <c r="AD45" s="430"/>
      <c r="AE45" s="430"/>
      <c r="AF45" s="430"/>
      <c r="AG45" s="430"/>
      <c r="AH45" s="423"/>
      <c r="AI45" s="431"/>
    </row>
    <row r="46" spans="1:36" ht="14.4" x14ac:dyDescent="0.3">
      <c r="A46" s="432">
        <v>10</v>
      </c>
      <c r="B46" s="432">
        <v>4</v>
      </c>
      <c r="C46" s="433">
        <v>6</v>
      </c>
      <c r="D46" s="434">
        <v>4</v>
      </c>
      <c r="E46" s="428">
        <v>1.4</v>
      </c>
      <c r="F46" s="429">
        <f t="shared" si="0"/>
        <v>823.52941176470586</v>
      </c>
      <c r="G46" s="430"/>
      <c r="H46" s="438" t="s">
        <v>369</v>
      </c>
      <c r="I46" s="438"/>
      <c r="J46" s="438"/>
      <c r="K46" s="438"/>
      <c r="L46" s="438"/>
      <c r="M46" s="438"/>
      <c r="N46" s="439"/>
      <c r="O46" s="438"/>
      <c r="P46" s="438"/>
      <c r="Q46" s="438"/>
      <c r="R46" s="438"/>
      <c r="S46" s="438"/>
      <c r="T46" s="438"/>
      <c r="U46" s="430"/>
      <c r="V46" s="430"/>
      <c r="W46" s="430"/>
      <c r="X46" s="423"/>
      <c r="Y46" s="430"/>
      <c r="Z46" s="430"/>
      <c r="AA46" s="430"/>
      <c r="AB46" s="430"/>
      <c r="AC46" s="430"/>
      <c r="AD46" s="430"/>
      <c r="AE46" s="430"/>
      <c r="AF46" s="430"/>
      <c r="AG46" s="430"/>
      <c r="AH46" s="423"/>
      <c r="AI46" s="431"/>
    </row>
    <row r="47" spans="1:36" ht="14.4" x14ac:dyDescent="0.3">
      <c r="A47" s="432">
        <v>9</v>
      </c>
      <c r="B47" s="432">
        <v>4</v>
      </c>
      <c r="C47" s="433">
        <v>3</v>
      </c>
      <c r="D47" s="434">
        <v>4</v>
      </c>
      <c r="E47" s="428">
        <v>1.4</v>
      </c>
      <c r="F47" s="429">
        <f t="shared" si="0"/>
        <v>823.52941176470586</v>
      </c>
      <c r="G47" s="430"/>
      <c r="H47" s="438" t="s">
        <v>370</v>
      </c>
      <c r="I47" s="438"/>
      <c r="J47" s="438"/>
      <c r="K47" s="438"/>
      <c r="L47" s="438"/>
      <c r="M47" s="438"/>
      <c r="N47" s="439"/>
      <c r="O47" s="438"/>
      <c r="P47" s="438"/>
      <c r="Q47" s="438"/>
      <c r="R47" s="438"/>
      <c r="S47" s="438"/>
      <c r="T47" s="438"/>
      <c r="U47" s="430"/>
      <c r="V47" s="430"/>
      <c r="W47" s="430"/>
      <c r="X47" s="423"/>
      <c r="Y47" s="430"/>
      <c r="Z47" s="430"/>
      <c r="AA47" s="430"/>
      <c r="AB47" s="430"/>
      <c r="AC47" s="430"/>
      <c r="AD47" s="430"/>
      <c r="AE47" s="430"/>
      <c r="AF47" s="430"/>
      <c r="AG47" s="430"/>
      <c r="AH47" s="423"/>
      <c r="AI47" s="431"/>
    </row>
    <row r="48" spans="1:36" ht="14.4" x14ac:dyDescent="0.3">
      <c r="A48" s="432">
        <v>8</v>
      </c>
      <c r="B48" s="432">
        <v>4</v>
      </c>
      <c r="C48" s="433">
        <v>4</v>
      </c>
      <c r="D48" s="434">
        <v>4</v>
      </c>
      <c r="E48" s="428">
        <v>1.3</v>
      </c>
      <c r="F48" s="429">
        <f t="shared" si="0"/>
        <v>764.70588235294122</v>
      </c>
      <c r="G48" s="430"/>
      <c r="H48" s="438"/>
      <c r="I48" s="438"/>
      <c r="J48" s="438"/>
      <c r="K48" s="438"/>
      <c r="L48" s="438"/>
      <c r="M48" s="438"/>
      <c r="N48" s="439"/>
      <c r="O48" s="438"/>
      <c r="P48" s="438"/>
      <c r="Q48" s="438"/>
      <c r="R48" s="438"/>
      <c r="S48" s="438"/>
      <c r="T48" s="438"/>
      <c r="U48" s="430"/>
      <c r="V48" s="430"/>
      <c r="W48" s="430"/>
      <c r="X48" s="423"/>
      <c r="Y48" s="430"/>
      <c r="Z48" s="430"/>
      <c r="AA48" s="430"/>
      <c r="AB48" s="430"/>
      <c r="AC48" s="430"/>
      <c r="AD48" s="430"/>
      <c r="AE48" s="430"/>
      <c r="AF48" s="430"/>
      <c r="AG48" s="430"/>
      <c r="AH48" s="423"/>
      <c r="AI48" s="431"/>
    </row>
    <row r="49" spans="1:36" ht="14.4" x14ac:dyDescent="0.3">
      <c r="A49" s="432">
        <v>7</v>
      </c>
      <c r="B49" s="432">
        <v>4</v>
      </c>
      <c r="C49" s="433">
        <v>10</v>
      </c>
      <c r="D49" s="434">
        <v>4</v>
      </c>
      <c r="E49" s="428">
        <v>1.6</v>
      </c>
      <c r="F49" s="429">
        <f t="shared" si="0"/>
        <v>941.17647058823536</v>
      </c>
      <c r="G49" s="430"/>
      <c r="H49" s="438"/>
      <c r="I49" s="438"/>
      <c r="J49" s="438"/>
      <c r="K49" s="438"/>
      <c r="L49" s="438"/>
      <c r="M49" s="438"/>
      <c r="N49" s="439"/>
      <c r="O49" s="438"/>
      <c r="P49" s="438"/>
      <c r="Q49" s="438"/>
      <c r="R49" s="438"/>
      <c r="S49" s="438"/>
      <c r="T49" s="438"/>
      <c r="U49" s="430"/>
      <c r="V49" s="430"/>
      <c r="W49" s="430"/>
      <c r="X49" s="423"/>
      <c r="Y49" s="430"/>
      <c r="Z49" s="430"/>
      <c r="AA49" s="430"/>
      <c r="AB49" s="430"/>
      <c r="AC49" s="430"/>
      <c r="AD49" s="430"/>
      <c r="AE49" s="430"/>
      <c r="AF49" s="430"/>
      <c r="AG49" s="430"/>
      <c r="AH49" s="423"/>
      <c r="AI49" s="431"/>
    </row>
    <row r="50" spans="1:36" ht="14.4" x14ac:dyDescent="0.3">
      <c r="A50" s="432">
        <v>6</v>
      </c>
      <c r="B50" s="432">
        <v>4</v>
      </c>
      <c r="C50" s="433">
        <v>1</v>
      </c>
      <c r="D50" s="434">
        <v>4</v>
      </c>
      <c r="E50" s="428">
        <v>1.5</v>
      </c>
      <c r="F50" s="429">
        <f t="shared" si="0"/>
        <v>882.35294117647061</v>
      </c>
      <c r="G50" s="430"/>
      <c r="H50" s="438"/>
      <c r="I50" s="438"/>
      <c r="J50" s="438"/>
      <c r="K50" s="438"/>
      <c r="L50" s="438"/>
      <c r="M50" s="438"/>
      <c r="N50" s="439"/>
      <c r="O50" s="438"/>
      <c r="P50" s="438"/>
      <c r="Q50" s="438"/>
      <c r="R50" s="438"/>
      <c r="S50" s="438"/>
      <c r="T50" s="438"/>
      <c r="U50" s="430"/>
      <c r="V50" s="430"/>
      <c r="W50" s="430"/>
      <c r="X50" s="423"/>
      <c r="Y50" s="430"/>
      <c r="Z50" s="430"/>
      <c r="AA50" s="430"/>
      <c r="AB50" s="430"/>
      <c r="AC50" s="430"/>
      <c r="AD50" s="430"/>
      <c r="AE50" s="430"/>
      <c r="AF50" s="430"/>
      <c r="AG50" s="430"/>
      <c r="AH50" s="423"/>
      <c r="AI50" s="431"/>
    </row>
    <row r="51" spans="1:36" ht="14.4" x14ac:dyDescent="0.3">
      <c r="A51" s="432">
        <v>5</v>
      </c>
      <c r="B51" s="432">
        <v>4</v>
      </c>
      <c r="C51" s="433">
        <v>9</v>
      </c>
      <c r="D51" s="434">
        <v>4</v>
      </c>
      <c r="E51" s="428">
        <v>1.4</v>
      </c>
      <c r="F51" s="429">
        <f t="shared" si="0"/>
        <v>823.52941176470586</v>
      </c>
      <c r="G51" s="430"/>
      <c r="H51" s="438"/>
      <c r="I51" s="438"/>
      <c r="J51" s="438"/>
      <c r="K51" s="438"/>
      <c r="L51" s="438"/>
      <c r="M51" s="438"/>
      <c r="N51" s="439"/>
      <c r="O51" s="438"/>
      <c r="P51" s="438"/>
      <c r="Q51" s="438"/>
      <c r="R51" s="438"/>
      <c r="S51" s="438"/>
      <c r="T51" s="438"/>
      <c r="U51" s="430"/>
      <c r="V51" s="430"/>
      <c r="W51" s="430"/>
      <c r="X51" s="423"/>
      <c r="Y51" s="430"/>
      <c r="Z51" s="430"/>
      <c r="AA51" s="430"/>
      <c r="AB51" s="430"/>
      <c r="AC51" s="430"/>
      <c r="AD51" s="430"/>
      <c r="AE51" s="430"/>
      <c r="AF51" s="430"/>
      <c r="AG51" s="430"/>
      <c r="AH51" s="423"/>
      <c r="AI51" s="431"/>
    </row>
    <row r="52" spans="1:36" ht="14.4" x14ac:dyDescent="0.3">
      <c r="A52" s="432">
        <v>4</v>
      </c>
      <c r="B52" s="432">
        <v>4</v>
      </c>
      <c r="C52" s="433">
        <v>5</v>
      </c>
      <c r="D52" s="434">
        <v>4</v>
      </c>
      <c r="E52" s="428">
        <v>1.1000000000000001</v>
      </c>
      <c r="F52" s="429">
        <f t="shared" si="0"/>
        <v>647.05882352941182</v>
      </c>
      <c r="G52" s="430"/>
      <c r="H52" s="438"/>
      <c r="I52" s="438"/>
      <c r="J52" s="438"/>
      <c r="K52" s="438"/>
      <c r="L52" s="438"/>
      <c r="M52" s="438"/>
      <c r="N52" s="439"/>
      <c r="O52" s="438"/>
      <c r="P52" s="438"/>
      <c r="Q52" s="438"/>
      <c r="R52" s="438"/>
      <c r="S52" s="438"/>
      <c r="T52" s="438"/>
      <c r="U52" s="430"/>
      <c r="V52" s="430"/>
      <c r="W52" s="430"/>
      <c r="X52" s="423"/>
      <c r="Y52" s="430"/>
      <c r="Z52" s="430"/>
      <c r="AA52" s="430"/>
      <c r="AB52" s="430"/>
      <c r="AC52" s="430"/>
      <c r="AD52" s="430"/>
      <c r="AE52" s="430"/>
      <c r="AF52" s="430"/>
      <c r="AG52" s="430"/>
      <c r="AH52" s="423"/>
      <c r="AI52" s="431"/>
    </row>
    <row r="53" spans="1:36" ht="14.4" x14ac:dyDescent="0.3">
      <c r="A53" s="432">
        <v>3</v>
      </c>
      <c r="B53" s="432">
        <v>4</v>
      </c>
      <c r="C53" s="433">
        <v>11</v>
      </c>
      <c r="D53" s="434">
        <v>4</v>
      </c>
      <c r="E53" s="428">
        <v>1</v>
      </c>
      <c r="F53" s="429">
        <f t="shared" si="0"/>
        <v>588.23529411764707</v>
      </c>
      <c r="G53" s="430"/>
      <c r="I53" s="438"/>
      <c r="J53" s="438"/>
      <c r="K53" s="438"/>
      <c r="L53" s="438"/>
      <c r="M53" s="438"/>
      <c r="N53" s="439"/>
      <c r="O53" s="438"/>
      <c r="P53" s="438"/>
      <c r="Q53" s="438"/>
      <c r="R53" s="438"/>
      <c r="S53" s="438"/>
      <c r="T53" s="438"/>
      <c r="U53" s="430"/>
      <c r="V53" s="430"/>
      <c r="W53" s="430"/>
      <c r="X53" s="423"/>
      <c r="Y53" s="430"/>
      <c r="Z53" s="430"/>
      <c r="AA53" s="430"/>
      <c r="AB53" s="430"/>
      <c r="AC53" s="430"/>
      <c r="AD53" s="430"/>
      <c r="AE53" s="430"/>
      <c r="AF53" s="430"/>
      <c r="AG53" s="430"/>
      <c r="AH53" s="423"/>
      <c r="AI53" s="431"/>
    </row>
    <row r="54" spans="1:36" ht="14.4" x14ac:dyDescent="0.3">
      <c r="A54" s="432">
        <v>2</v>
      </c>
      <c r="B54" s="432">
        <v>4</v>
      </c>
      <c r="C54" s="433">
        <v>8</v>
      </c>
      <c r="D54" s="434">
        <v>4</v>
      </c>
      <c r="E54" s="428">
        <v>1.3</v>
      </c>
      <c r="F54" s="429">
        <f t="shared" si="0"/>
        <v>764.70588235294122</v>
      </c>
      <c r="G54" s="430"/>
      <c r="I54" s="438"/>
      <c r="J54" s="438"/>
      <c r="K54" s="438"/>
      <c r="L54" s="438"/>
      <c r="M54" s="438"/>
      <c r="N54" s="439"/>
      <c r="O54" s="438"/>
      <c r="P54" s="438"/>
      <c r="Q54" s="438"/>
      <c r="R54" s="438"/>
      <c r="S54" s="438"/>
      <c r="T54" s="438"/>
      <c r="U54" s="430"/>
      <c r="V54" s="430"/>
      <c r="W54" s="430"/>
      <c r="X54" s="423"/>
      <c r="Y54" s="430"/>
      <c r="Z54" s="430"/>
      <c r="AA54" s="430"/>
      <c r="AB54" s="430"/>
      <c r="AC54" s="430"/>
      <c r="AD54" s="430"/>
      <c r="AE54" s="430"/>
      <c r="AF54" s="430"/>
      <c r="AG54" s="430"/>
      <c r="AH54" s="423"/>
      <c r="AI54" s="431"/>
    </row>
    <row r="55" spans="1:36" ht="14.4" x14ac:dyDescent="0.3">
      <c r="A55" s="435">
        <v>1</v>
      </c>
      <c r="B55" s="435">
        <v>4</v>
      </c>
      <c r="C55" s="436">
        <v>2</v>
      </c>
      <c r="D55" s="437">
        <v>4</v>
      </c>
      <c r="E55" s="428">
        <v>1.1000000000000001</v>
      </c>
      <c r="F55" s="429">
        <f t="shared" si="0"/>
        <v>647.05882352941182</v>
      </c>
      <c r="G55" s="430"/>
      <c r="I55" s="438"/>
      <c r="J55" s="438"/>
      <c r="K55" s="438"/>
      <c r="L55" s="438"/>
      <c r="M55" s="438"/>
      <c r="N55" s="439"/>
      <c r="O55" s="438"/>
      <c r="P55" s="438"/>
      <c r="Q55" s="438"/>
      <c r="R55" s="438"/>
      <c r="S55" s="438"/>
      <c r="T55" s="438"/>
      <c r="U55" s="430"/>
      <c r="V55" s="430"/>
      <c r="W55" s="430"/>
      <c r="X55" s="423"/>
      <c r="Y55" s="430"/>
      <c r="Z55" s="430"/>
      <c r="AA55" s="430"/>
      <c r="AB55" s="430"/>
      <c r="AC55" s="430"/>
      <c r="AD55" s="430"/>
      <c r="AE55" s="430"/>
      <c r="AF55" s="430"/>
      <c r="AG55" s="430"/>
      <c r="AH55" s="423"/>
      <c r="AI55" s="431"/>
      <c r="AJ55" s="23"/>
    </row>
    <row r="56" spans="1:36" x14ac:dyDescent="0.25">
      <c r="G56" s="431"/>
      <c r="H56" s="438"/>
      <c r="I56" s="438"/>
      <c r="J56" s="438"/>
      <c r="K56" s="438"/>
      <c r="L56" s="438"/>
      <c r="M56" s="438"/>
      <c r="N56" s="438"/>
      <c r="O56" s="438"/>
      <c r="P56" s="438"/>
      <c r="Q56" s="438"/>
      <c r="R56" s="438"/>
      <c r="S56" s="438"/>
      <c r="T56" s="438"/>
      <c r="U56" s="431"/>
      <c r="V56" s="431"/>
      <c r="W56" s="431"/>
      <c r="X56" s="431"/>
      <c r="Y56" s="431"/>
      <c r="Z56" s="431"/>
      <c r="AA56" s="431"/>
      <c r="AB56" s="431"/>
      <c r="AC56" s="431"/>
      <c r="AD56" s="431"/>
      <c r="AE56" s="431"/>
      <c r="AF56" s="431"/>
      <c r="AG56" s="431"/>
      <c r="AH56" s="431"/>
      <c r="AI56" s="431"/>
    </row>
    <row r="57" spans="1:36" x14ac:dyDescent="0.25">
      <c r="G57" s="431"/>
      <c r="H57" s="438"/>
      <c r="I57" s="438"/>
      <c r="J57" s="438"/>
      <c r="K57" s="438"/>
      <c r="L57" s="438"/>
      <c r="M57" s="438"/>
      <c r="N57" s="438"/>
      <c r="O57" s="438"/>
      <c r="P57" s="438"/>
      <c r="Q57" s="438"/>
      <c r="R57" s="438"/>
      <c r="S57" s="438"/>
      <c r="T57" s="438"/>
      <c r="U57" s="431"/>
      <c r="V57" s="431"/>
      <c r="W57" s="431"/>
      <c r="X57" s="431"/>
      <c r="Y57" s="431"/>
      <c r="Z57" s="431"/>
      <c r="AA57" s="431"/>
      <c r="AB57" s="431"/>
      <c r="AC57" s="431"/>
      <c r="AD57" s="431"/>
      <c r="AE57" s="431"/>
      <c r="AF57" s="431"/>
      <c r="AG57" s="431"/>
      <c r="AH57" s="431"/>
      <c r="AI57" s="431"/>
    </row>
    <row r="58" spans="1:36" x14ac:dyDescent="0.25">
      <c r="G58" s="431"/>
      <c r="H58" s="438"/>
      <c r="I58" s="438"/>
      <c r="J58" s="438"/>
      <c r="K58" s="438"/>
      <c r="L58" s="438"/>
      <c r="M58" s="438"/>
      <c r="N58" s="438"/>
      <c r="O58" s="438"/>
      <c r="P58" s="438"/>
      <c r="Q58" s="438"/>
      <c r="R58" s="438"/>
      <c r="S58" s="438"/>
      <c r="T58" s="438"/>
      <c r="U58" s="431"/>
      <c r="V58" s="431"/>
      <c r="W58" s="431"/>
      <c r="X58" s="431"/>
      <c r="Y58" s="431"/>
      <c r="Z58" s="431"/>
      <c r="AA58" s="431"/>
      <c r="AB58" s="431"/>
      <c r="AC58" s="431"/>
      <c r="AD58" s="431"/>
      <c r="AE58" s="431"/>
      <c r="AF58" s="431"/>
      <c r="AG58" s="431"/>
      <c r="AH58" s="431"/>
      <c r="AI58" s="431"/>
    </row>
    <row r="59" spans="1:36" x14ac:dyDescent="0.25">
      <c r="G59" s="431"/>
      <c r="H59" s="438"/>
      <c r="I59" s="438"/>
      <c r="J59" s="438"/>
      <c r="K59" s="438"/>
      <c r="L59" s="438"/>
      <c r="M59" s="438"/>
      <c r="N59" s="438"/>
      <c r="O59" s="438"/>
      <c r="P59" s="438"/>
      <c r="Q59" s="438"/>
      <c r="R59" s="438"/>
      <c r="S59" s="438"/>
      <c r="T59" s="438"/>
      <c r="U59" s="431"/>
      <c r="V59" s="431"/>
      <c r="W59" s="431"/>
      <c r="X59" s="431"/>
      <c r="Y59" s="431"/>
      <c r="Z59" s="431"/>
      <c r="AA59" s="431"/>
      <c r="AB59" s="431"/>
      <c r="AC59" s="431"/>
      <c r="AD59" s="431"/>
      <c r="AE59" s="431"/>
      <c r="AF59" s="431"/>
      <c r="AG59" s="431"/>
      <c r="AH59" s="431"/>
      <c r="AI59" s="431"/>
    </row>
    <row r="60" spans="1:36" x14ac:dyDescent="0.25">
      <c r="G60" s="431"/>
      <c r="H60" s="431"/>
      <c r="I60" s="431"/>
      <c r="J60" s="431"/>
      <c r="K60" s="431"/>
      <c r="L60" s="431"/>
      <c r="M60" s="431"/>
      <c r="N60" s="431"/>
      <c r="O60" s="431"/>
      <c r="P60" s="431"/>
      <c r="Q60" s="431"/>
      <c r="R60" s="431"/>
      <c r="S60" s="431"/>
      <c r="T60" s="431"/>
      <c r="U60" s="431"/>
      <c r="V60" s="431"/>
      <c r="W60" s="431"/>
      <c r="X60" s="431"/>
      <c r="Y60" s="431"/>
      <c r="Z60" s="431"/>
      <c r="AA60" s="431"/>
      <c r="AB60" s="431"/>
      <c r="AC60" s="431"/>
      <c r="AD60" s="431"/>
      <c r="AE60" s="431"/>
      <c r="AF60" s="431"/>
      <c r="AG60" s="431"/>
      <c r="AH60" s="431"/>
      <c r="AI60" s="431"/>
    </row>
    <row r="61" spans="1:36" x14ac:dyDescent="0.25">
      <c r="G61" s="431"/>
      <c r="H61" s="431"/>
      <c r="I61" s="431"/>
      <c r="J61" s="431"/>
      <c r="K61" s="431"/>
      <c r="L61" s="431"/>
      <c r="M61" s="431"/>
      <c r="N61" s="431"/>
      <c r="O61" s="431"/>
      <c r="P61" s="431"/>
      <c r="Q61" s="431"/>
      <c r="R61" s="431"/>
      <c r="S61" s="431"/>
      <c r="T61" s="431"/>
      <c r="U61" s="431"/>
      <c r="V61" s="431"/>
      <c r="W61" s="431"/>
      <c r="X61" s="431"/>
      <c r="Y61" s="431"/>
      <c r="Z61" s="431"/>
      <c r="AA61" s="431"/>
      <c r="AB61" s="431"/>
      <c r="AC61" s="431"/>
      <c r="AD61" s="431"/>
      <c r="AE61" s="431"/>
      <c r="AF61" s="431"/>
      <c r="AG61" s="431"/>
      <c r="AH61" s="431"/>
      <c r="AI61" s="431"/>
    </row>
  </sheetData>
  <mergeCells count="4">
    <mergeCell ref="A7:D7"/>
    <mergeCell ref="A8:D8"/>
    <mergeCell ref="A9:D9"/>
    <mergeCell ref="A10:D10"/>
  </mergeCells>
  <pageMargins left="0.11811023622047245" right="0.11811023622047245" top="0.15748031496062992" bottom="0.15748031496062992" header="0" footer="0"/>
  <pageSetup paperSize="9" scale="85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showGridLines="0" tabSelected="1" topLeftCell="A40" zoomScaleNormal="100" workbookViewId="0">
      <selection activeCell="I72" sqref="I72"/>
    </sheetView>
  </sheetViews>
  <sheetFormatPr defaultColWidth="8.88671875" defaultRowHeight="13.2" x14ac:dyDescent="0.25"/>
  <cols>
    <col min="1" max="1" width="16.5546875" style="2" customWidth="1"/>
    <col min="2" max="2" width="16.88671875" style="2" customWidth="1"/>
    <col min="3" max="3" width="18.44140625" style="2" customWidth="1"/>
    <col min="4" max="4" width="12.88671875" style="2" customWidth="1"/>
    <col min="5" max="5" width="14.5546875" style="2" customWidth="1"/>
    <col min="6" max="6" width="13.88671875" style="2" customWidth="1"/>
    <col min="7" max="8" width="11.88671875" style="2" customWidth="1"/>
    <col min="9" max="9" width="12.6640625" style="2" customWidth="1"/>
    <col min="10" max="10" width="12" style="2" customWidth="1"/>
    <col min="11" max="11" width="10.5546875" style="2" customWidth="1"/>
    <col min="12" max="12" width="8.88671875" style="2" customWidth="1"/>
    <col min="13" max="13" width="18.88671875" style="2" customWidth="1"/>
    <col min="14" max="14" width="14" style="2" customWidth="1"/>
    <col min="15" max="15" width="14.44140625" style="2" customWidth="1"/>
    <col min="16" max="16384" width="8.88671875" style="2"/>
  </cols>
  <sheetData>
    <row r="1" spans="1:10" ht="20.399999999999999" x14ac:dyDescent="0.35">
      <c r="A1" s="308" t="s">
        <v>3</v>
      </c>
      <c r="B1" s="206" t="str">
        <f>+'NGA Protocol'!C1</f>
        <v>Fungicides for powdery mildew in Mungbean</v>
      </c>
      <c r="C1" s="98"/>
      <c r="D1" s="98"/>
      <c r="F1" s="53"/>
      <c r="H1" s="142"/>
      <c r="J1" s="309"/>
    </row>
    <row r="2" spans="1:10" ht="13.8" x14ac:dyDescent="0.25">
      <c r="A2" s="310" t="s">
        <v>149</v>
      </c>
      <c r="B2" s="208" t="str">
        <f>+'Trial Plans'!C2</f>
        <v>BB1305</v>
      </c>
      <c r="C2" s="98"/>
      <c r="D2" s="98"/>
      <c r="F2" s="53"/>
      <c r="G2" s="53"/>
      <c r="H2" s="53"/>
      <c r="I2" s="311"/>
      <c r="J2" s="311"/>
    </row>
    <row r="3" spans="1:10" ht="13.8" x14ac:dyDescent="0.25">
      <c r="A3" s="310" t="s">
        <v>150</v>
      </c>
      <c r="B3" s="208" t="str">
        <f>+'Trial Plans'!C4</f>
        <v>SANDERS</v>
      </c>
      <c r="C3" s="3"/>
      <c r="D3" s="4"/>
      <c r="F3" s="4" t="s">
        <v>2</v>
      </c>
      <c r="G3" s="4"/>
      <c r="H3" s="4"/>
      <c r="J3" s="2" t="s">
        <v>2</v>
      </c>
    </row>
    <row r="4" spans="1:10" ht="13.8" x14ac:dyDescent="0.25">
      <c r="A4" s="310" t="s">
        <v>151</v>
      </c>
      <c r="B4" s="208" t="str">
        <f>+'Trial Plans'!C6</f>
        <v>Russell Stevens</v>
      </c>
      <c r="C4" s="3"/>
      <c r="D4" s="4"/>
      <c r="F4" s="4"/>
      <c r="G4" s="4"/>
      <c r="H4" s="4"/>
    </row>
    <row r="5" spans="1:10" ht="13.8" x14ac:dyDescent="0.25">
      <c r="A5" s="207" t="s">
        <v>135</v>
      </c>
      <c r="B5" s="208" t="s">
        <v>153</v>
      </c>
      <c r="C5" s="5"/>
      <c r="D5" s="98"/>
      <c r="E5" s="54"/>
      <c r="F5" s="5"/>
      <c r="G5" s="5"/>
      <c r="H5" s="5"/>
      <c r="I5" s="98"/>
    </row>
    <row r="6" spans="1:10" ht="13.8" x14ac:dyDescent="0.25">
      <c r="A6" s="207"/>
      <c r="B6" s="208"/>
      <c r="C6" s="5"/>
      <c r="D6" s="98"/>
      <c r="E6" s="54"/>
      <c r="F6" s="5"/>
      <c r="G6" s="5"/>
      <c r="H6" s="5"/>
      <c r="I6" s="98"/>
    </row>
    <row r="7" spans="1:10" ht="13.8" thickBot="1" x14ac:dyDescent="0.3">
      <c r="A7" s="4" t="s">
        <v>116</v>
      </c>
      <c r="B7" s="98"/>
      <c r="C7" s="5"/>
      <c r="D7" s="98"/>
      <c r="E7" s="54"/>
      <c r="F7" s="5"/>
      <c r="G7" s="5"/>
      <c r="H7" s="5"/>
      <c r="I7" s="98"/>
    </row>
    <row r="8" spans="1:10" ht="14.4" customHeight="1" x14ac:dyDescent="0.25">
      <c r="A8" s="101" t="s">
        <v>2</v>
      </c>
      <c r="B8" s="127"/>
      <c r="C8" s="102" t="s">
        <v>123</v>
      </c>
      <c r="D8" s="508" t="s">
        <v>125</v>
      </c>
      <c r="E8" s="509"/>
      <c r="F8" s="188" t="s">
        <v>109</v>
      </c>
      <c r="G8" s="128"/>
      <c r="H8" s="128"/>
    </row>
    <row r="9" spans="1:10" x14ac:dyDescent="0.25">
      <c r="A9" s="103" t="s">
        <v>113</v>
      </c>
      <c r="B9" s="98" t="s">
        <v>114</v>
      </c>
      <c r="C9" s="98" t="s">
        <v>122</v>
      </c>
      <c r="D9" s="5" t="s">
        <v>122</v>
      </c>
      <c r="E9" s="104" t="s">
        <v>115</v>
      </c>
      <c r="F9" s="104" t="s">
        <v>7</v>
      </c>
      <c r="G9" s="128"/>
      <c r="H9" s="128"/>
    </row>
    <row r="10" spans="1:10" ht="13.8" thickBot="1" x14ac:dyDescent="0.3">
      <c r="A10" s="129" t="s">
        <v>54</v>
      </c>
      <c r="B10" s="130">
        <v>110015</v>
      </c>
      <c r="C10" s="130">
        <v>310</v>
      </c>
      <c r="D10" s="137">
        <v>300</v>
      </c>
      <c r="E10" s="131">
        <v>0.6</v>
      </c>
      <c r="F10" s="189">
        <f>E10*A15</f>
        <v>4.8</v>
      </c>
      <c r="G10" s="312"/>
      <c r="H10" s="312"/>
    </row>
    <row r="11" spans="1:10" x14ac:dyDescent="0.25">
      <c r="A11" s="3"/>
      <c r="B11" s="98"/>
      <c r="C11" s="5"/>
      <c r="D11" s="98"/>
      <c r="E11" s="54"/>
      <c r="F11" s="5"/>
      <c r="G11" s="5"/>
      <c r="H11" s="5"/>
      <c r="I11" s="98"/>
    </row>
    <row r="12" spans="1:10" ht="13.8" thickBot="1" x14ac:dyDescent="0.3">
      <c r="A12" s="4" t="s">
        <v>112</v>
      </c>
      <c r="B12" s="4"/>
      <c r="C12" s="4"/>
    </row>
    <row r="13" spans="1:10" x14ac:dyDescent="0.25">
      <c r="A13" s="107" t="s">
        <v>4</v>
      </c>
      <c r="B13" s="102" t="s">
        <v>110</v>
      </c>
      <c r="C13" s="102" t="s">
        <v>111</v>
      </c>
      <c r="D13" s="102" t="s">
        <v>117</v>
      </c>
      <c r="E13" s="102" t="s">
        <v>106</v>
      </c>
      <c r="F13" s="313" t="s">
        <v>126</v>
      </c>
      <c r="G13" s="314"/>
      <c r="H13" s="314"/>
      <c r="I13" s="2" t="s">
        <v>2</v>
      </c>
    </row>
    <row r="14" spans="1:10" x14ac:dyDescent="0.25">
      <c r="A14" s="103" t="s">
        <v>8</v>
      </c>
      <c r="B14" s="98" t="s">
        <v>10</v>
      </c>
      <c r="C14" s="98" t="s">
        <v>9</v>
      </c>
      <c r="D14" s="98"/>
      <c r="E14" s="98" t="s">
        <v>14</v>
      </c>
      <c r="F14" s="315" t="s">
        <v>127</v>
      </c>
      <c r="G14" s="98"/>
      <c r="H14" s="98"/>
    </row>
    <row r="15" spans="1:10" ht="13.8" thickBot="1" x14ac:dyDescent="0.3">
      <c r="A15" s="129">
        <v>8</v>
      </c>
      <c r="B15" s="138">
        <v>10.3</v>
      </c>
      <c r="C15" s="130">
        <v>12</v>
      </c>
      <c r="D15" s="130">
        <v>4</v>
      </c>
      <c r="E15" s="130">
        <v>3900</v>
      </c>
      <c r="F15" s="316">
        <v>30</v>
      </c>
      <c r="G15" s="98"/>
      <c r="H15" s="98"/>
    </row>
    <row r="16" spans="1:10" x14ac:dyDescent="0.25">
      <c r="B16" s="98"/>
      <c r="C16" s="98"/>
      <c r="D16" s="98"/>
      <c r="E16" s="54"/>
      <c r="F16" s="98" t="s">
        <v>2</v>
      </c>
      <c r="G16" s="98"/>
      <c r="H16" s="98"/>
      <c r="I16" s="98"/>
    </row>
    <row r="17" spans="1:15" ht="13.8" thickBot="1" x14ac:dyDescent="0.3">
      <c r="A17" s="4" t="s">
        <v>118</v>
      </c>
      <c r="B17" s="99" t="s">
        <v>2</v>
      </c>
      <c r="D17" s="54"/>
      <c r="E17" s="98"/>
      <c r="F17" s="98"/>
      <c r="G17" s="98"/>
      <c r="H17" s="98"/>
    </row>
    <row r="18" spans="1:15" ht="15.6" x14ac:dyDescent="0.3">
      <c r="A18" s="107" t="s">
        <v>5</v>
      </c>
      <c r="B18" s="317" t="s">
        <v>6</v>
      </c>
      <c r="C18" s="102" t="s">
        <v>107</v>
      </c>
      <c r="D18" s="102" t="s">
        <v>130</v>
      </c>
      <c r="E18" s="102" t="s">
        <v>108</v>
      </c>
      <c r="F18" s="318" t="s">
        <v>129</v>
      </c>
      <c r="G18" s="319"/>
      <c r="H18" s="319"/>
    </row>
    <row r="19" spans="1:15" ht="15.6" x14ac:dyDescent="0.3">
      <c r="A19" s="103" t="s">
        <v>9</v>
      </c>
      <c r="B19" s="320" t="s">
        <v>11</v>
      </c>
      <c r="C19" s="98" t="s">
        <v>13</v>
      </c>
      <c r="D19" s="98" t="s">
        <v>12</v>
      </c>
      <c r="E19" s="98" t="s">
        <v>13</v>
      </c>
      <c r="F19" s="321" t="s">
        <v>128</v>
      </c>
      <c r="G19" s="319"/>
      <c r="H19" s="319"/>
    </row>
    <row r="20" spans="1:15" ht="16.2" thickBot="1" x14ac:dyDescent="0.35">
      <c r="A20" s="183">
        <f>A15*0.5</f>
        <v>4</v>
      </c>
      <c r="B20" s="184">
        <f>(10000/(A20*(B15*1000/60))*(A15*E10))</f>
        <v>69.902912621359221</v>
      </c>
      <c r="C20" s="185">
        <f>((C15*D15*A20)/10000)*B20*1000</f>
        <v>1342.1359223300967</v>
      </c>
      <c r="D20" s="186">
        <f>(E20/1000)/B20</f>
        <v>7.4991666666666665E-2</v>
      </c>
      <c r="E20" s="185">
        <f>C20+E15</f>
        <v>5242.1359223300969</v>
      </c>
      <c r="F20" s="187">
        <f>(E15/1000)-(F15/60)*(E10*A15)</f>
        <v>1.5</v>
      </c>
      <c r="G20" s="319"/>
      <c r="H20" s="319"/>
    </row>
    <row r="21" spans="1:15" x14ac:dyDescent="0.25">
      <c r="A21" s="98" t="s">
        <v>2</v>
      </c>
      <c r="B21" s="98"/>
      <c r="C21" s="5"/>
      <c r="D21" s="98"/>
      <c r="E21" s="5"/>
      <c r="F21" s="5"/>
      <c r="G21" s="5"/>
      <c r="H21" s="5"/>
      <c r="I21" s="98"/>
      <c r="J21" s="98"/>
    </row>
    <row r="22" spans="1:15" ht="13.8" thickBot="1" x14ac:dyDescent="0.3">
      <c r="A22" s="3" t="s">
        <v>119</v>
      </c>
      <c r="E22" s="98"/>
    </row>
    <row r="23" spans="1:15" s="287" customFormat="1" ht="40.200000000000003" thickBot="1" x14ac:dyDescent="0.3">
      <c r="A23" s="225" t="s">
        <v>105</v>
      </c>
      <c r="B23" s="226" t="s">
        <v>121</v>
      </c>
      <c r="C23" s="226" t="s">
        <v>17</v>
      </c>
      <c r="D23" s="226" t="s">
        <v>124</v>
      </c>
      <c r="E23" s="226" t="s">
        <v>0</v>
      </c>
      <c r="F23" s="227" t="s">
        <v>134</v>
      </c>
      <c r="G23" s="139"/>
      <c r="I23" s="143" t="s">
        <v>120</v>
      </c>
      <c r="J23" s="143" t="s">
        <v>133</v>
      </c>
      <c r="K23" s="288" t="s">
        <v>38</v>
      </c>
      <c r="L23" s="139"/>
    </row>
    <row r="24" spans="1:15" ht="13.8" x14ac:dyDescent="0.25">
      <c r="A24" s="222">
        <v>1</v>
      </c>
      <c r="B24" s="289" t="s">
        <v>1</v>
      </c>
      <c r="C24" s="223" t="s">
        <v>140</v>
      </c>
      <c r="D24" s="326" t="s">
        <v>15</v>
      </c>
      <c r="E24" s="223" t="s">
        <v>1</v>
      </c>
      <c r="F24" s="323" t="s">
        <v>1</v>
      </c>
      <c r="G24" s="290"/>
      <c r="I24" s="105" t="s">
        <v>1</v>
      </c>
      <c r="J24" s="291"/>
      <c r="K24" s="106" t="s">
        <v>1</v>
      </c>
      <c r="L24" s="292"/>
      <c r="M24" s="292"/>
      <c r="N24" s="292"/>
      <c r="O24" s="322"/>
    </row>
    <row r="25" spans="1:15" ht="13.8" x14ac:dyDescent="0.25">
      <c r="A25" s="220">
        <v>2</v>
      </c>
      <c r="B25" s="141">
        <f>$E$20-D25</f>
        <v>5204.6400889967636</v>
      </c>
      <c r="C25" s="293" t="s">
        <v>217</v>
      </c>
      <c r="D25" s="327">
        <f t="shared" ref="D25:D30" si="0">I25*$D$20</f>
        <v>37.49583333333333</v>
      </c>
      <c r="E25" s="294" t="s">
        <v>1</v>
      </c>
      <c r="F25" s="324" t="s">
        <v>1</v>
      </c>
      <c r="G25" s="295"/>
      <c r="I25" s="296">
        <v>500</v>
      </c>
      <c r="J25" s="105" t="s">
        <v>1</v>
      </c>
      <c r="K25" s="106" t="s">
        <v>141</v>
      </c>
      <c r="M25" s="292"/>
      <c r="N25" s="292"/>
      <c r="O25" s="292"/>
    </row>
    <row r="26" spans="1:15" ht="13.8" x14ac:dyDescent="0.25">
      <c r="A26" s="220">
        <v>3</v>
      </c>
      <c r="B26" s="141">
        <f>$E$20-D26</f>
        <v>5223.3880056634307</v>
      </c>
      <c r="C26" s="293" t="s">
        <v>185</v>
      </c>
      <c r="D26" s="327">
        <f t="shared" si="0"/>
        <v>18.747916666666665</v>
      </c>
      <c r="E26" s="294" t="s">
        <v>1</v>
      </c>
      <c r="F26" s="324" t="s">
        <v>1</v>
      </c>
      <c r="G26" s="295"/>
      <c r="I26" s="296">
        <v>250</v>
      </c>
      <c r="J26" s="105" t="s">
        <v>1</v>
      </c>
      <c r="K26" s="106" t="str">
        <f>'NGA Protocol'!E7</f>
        <v>T1</v>
      </c>
      <c r="M26" s="292"/>
      <c r="N26" s="292"/>
      <c r="O26" s="292"/>
    </row>
    <row r="27" spans="1:15" ht="13.8" x14ac:dyDescent="0.25">
      <c r="A27" s="220">
        <v>4</v>
      </c>
      <c r="B27" s="141">
        <f t="shared" ref="B27:B29" si="1">$E$20-D27</f>
        <v>5227.137588996764</v>
      </c>
      <c r="C27" s="293" t="s">
        <v>187</v>
      </c>
      <c r="D27" s="327">
        <f t="shared" si="0"/>
        <v>14.998333333333333</v>
      </c>
      <c r="E27" s="294" t="s">
        <v>1</v>
      </c>
      <c r="F27" s="324" t="s">
        <v>1</v>
      </c>
      <c r="G27" s="295"/>
      <c r="I27" s="296">
        <v>200</v>
      </c>
      <c r="J27" s="105" t="s">
        <v>1</v>
      </c>
      <c r="K27" s="106" t="s">
        <v>141</v>
      </c>
      <c r="M27" s="292"/>
      <c r="N27" s="292"/>
      <c r="O27" s="292"/>
    </row>
    <row r="28" spans="1:15" ht="13.8" x14ac:dyDescent="0.25">
      <c r="A28" s="220">
        <v>5</v>
      </c>
      <c r="B28" s="141">
        <f>$E$20-D28-F28</f>
        <v>5122.2948705501622</v>
      </c>
      <c r="C28" s="293" t="s">
        <v>187</v>
      </c>
      <c r="D28" s="327">
        <f t="shared" si="0"/>
        <v>14.998333333333333</v>
      </c>
      <c r="E28" s="294" t="s">
        <v>206</v>
      </c>
      <c r="F28" s="325">
        <f>+J28/100*$E$20</f>
        <v>104.84271844660194</v>
      </c>
      <c r="G28" s="295"/>
      <c r="I28" s="296">
        <v>200</v>
      </c>
      <c r="J28" s="105">
        <v>2</v>
      </c>
      <c r="K28" s="106" t="s">
        <v>141</v>
      </c>
      <c r="M28" s="292"/>
      <c r="N28" s="292"/>
      <c r="O28" s="292"/>
    </row>
    <row r="29" spans="1:15" ht="15" customHeight="1" x14ac:dyDescent="0.25">
      <c r="A29" s="224">
        <v>6</v>
      </c>
      <c r="B29" s="141">
        <f t="shared" si="1"/>
        <v>5204.6400889967636</v>
      </c>
      <c r="C29" s="293" t="s">
        <v>236</v>
      </c>
      <c r="D29" s="328">
        <f t="shared" si="0"/>
        <v>37.49583333333333</v>
      </c>
      <c r="E29" s="294" t="s">
        <v>1</v>
      </c>
      <c r="F29" s="324" t="s">
        <v>1</v>
      </c>
      <c r="G29" s="295"/>
      <c r="I29" s="296">
        <v>500</v>
      </c>
      <c r="J29" s="105" t="s">
        <v>1</v>
      </c>
      <c r="K29" s="106" t="s">
        <v>141</v>
      </c>
      <c r="M29" s="292"/>
      <c r="N29" s="292"/>
      <c r="O29" s="292"/>
    </row>
    <row r="30" spans="1:15" ht="13.8" x14ac:dyDescent="0.25">
      <c r="A30" s="224">
        <v>7</v>
      </c>
      <c r="B30" s="141">
        <f>$E$20-D30</f>
        <v>5204.6400889967636</v>
      </c>
      <c r="C30" s="293" t="s">
        <v>217</v>
      </c>
      <c r="D30" s="329">
        <f t="shared" si="0"/>
        <v>37.49583333333333</v>
      </c>
      <c r="E30" s="294" t="s">
        <v>1</v>
      </c>
      <c r="F30" s="324" t="s">
        <v>1</v>
      </c>
      <c r="G30" s="295"/>
      <c r="I30" s="296">
        <v>500</v>
      </c>
      <c r="J30" s="105" t="s">
        <v>1</v>
      </c>
      <c r="K30" s="106" t="s">
        <v>141</v>
      </c>
      <c r="M30" s="292"/>
      <c r="N30" s="292"/>
      <c r="O30" s="292"/>
    </row>
    <row r="31" spans="1:15" ht="13.8" x14ac:dyDescent="0.25">
      <c r="A31" s="224" t="s">
        <v>209</v>
      </c>
      <c r="B31" s="141">
        <f>$E$20-D31</f>
        <v>5204.6400889967636</v>
      </c>
      <c r="C31" s="293" t="s">
        <v>217</v>
      </c>
      <c r="D31" s="329">
        <f t="shared" ref="D31:D32" si="2">I31*$D$20</f>
        <v>37.49583333333333</v>
      </c>
      <c r="E31" s="294" t="s">
        <v>1</v>
      </c>
      <c r="F31" s="324" t="s">
        <v>1</v>
      </c>
      <c r="G31" s="295"/>
      <c r="I31" s="296">
        <v>500</v>
      </c>
      <c r="J31" s="105" t="s">
        <v>1</v>
      </c>
      <c r="K31" s="297" t="s">
        <v>143</v>
      </c>
      <c r="M31" s="292"/>
      <c r="N31" s="292"/>
      <c r="O31" s="292"/>
    </row>
    <row r="32" spans="1:15" ht="13.8" x14ac:dyDescent="0.25">
      <c r="A32" s="247">
        <v>8</v>
      </c>
      <c r="B32" s="141">
        <f t="shared" ref="B32:B40" si="3">$E$20-D32</f>
        <v>5223.3880056634307</v>
      </c>
      <c r="C32" s="293" t="s">
        <v>185</v>
      </c>
      <c r="D32" s="327">
        <f t="shared" si="2"/>
        <v>18.747916666666665</v>
      </c>
      <c r="E32" s="294" t="s">
        <v>1</v>
      </c>
      <c r="F32" s="324" t="s">
        <v>1</v>
      </c>
      <c r="G32" s="295"/>
      <c r="I32" s="296">
        <v>250</v>
      </c>
      <c r="J32" s="105" t="s">
        <v>1</v>
      </c>
      <c r="K32" s="106" t="s">
        <v>141</v>
      </c>
      <c r="M32" s="292"/>
      <c r="N32" s="292"/>
      <c r="O32" s="292"/>
    </row>
    <row r="33" spans="1:15" ht="15.75" customHeight="1" x14ac:dyDescent="0.25">
      <c r="A33" s="221" t="s">
        <v>208</v>
      </c>
      <c r="B33" s="141">
        <f t="shared" si="3"/>
        <v>5223.3880056634307</v>
      </c>
      <c r="C33" s="293" t="s">
        <v>185</v>
      </c>
      <c r="D33" s="327">
        <f t="shared" ref="D33:D36" si="4">I33*$D$20</f>
        <v>18.747916666666665</v>
      </c>
      <c r="E33" s="294" t="s">
        <v>1</v>
      </c>
      <c r="F33" s="324" t="s">
        <v>1</v>
      </c>
      <c r="G33" s="295"/>
      <c r="I33" s="296">
        <v>250</v>
      </c>
      <c r="J33" s="105" t="s">
        <v>1</v>
      </c>
      <c r="K33" s="297" t="s">
        <v>143</v>
      </c>
      <c r="M33" s="292"/>
      <c r="N33" s="292"/>
      <c r="O33" s="292"/>
    </row>
    <row r="34" spans="1:15" ht="15.75" customHeight="1" x14ac:dyDescent="0.25">
      <c r="A34" s="220">
        <v>9</v>
      </c>
      <c r="B34" s="141">
        <f>$E$20-D34-F34</f>
        <v>5122.2948705501622</v>
      </c>
      <c r="C34" s="293" t="s">
        <v>187</v>
      </c>
      <c r="D34" s="327">
        <f t="shared" si="4"/>
        <v>14.998333333333333</v>
      </c>
      <c r="E34" s="294" t="s">
        <v>206</v>
      </c>
      <c r="F34" s="325">
        <f t="shared" ref="F34:F35" si="5">+J34/100*$E$20</f>
        <v>104.84271844660194</v>
      </c>
      <c r="G34" s="295"/>
      <c r="I34" s="296">
        <v>200</v>
      </c>
      <c r="J34" s="105">
        <v>2</v>
      </c>
      <c r="K34" s="106" t="s">
        <v>141</v>
      </c>
      <c r="M34" s="292"/>
      <c r="N34" s="292"/>
      <c r="O34" s="292"/>
    </row>
    <row r="35" spans="1:15" ht="15.75" customHeight="1" x14ac:dyDescent="0.25">
      <c r="A35" s="220" t="s">
        <v>207</v>
      </c>
      <c r="B35" s="141">
        <f>$E$20-D35-F35</f>
        <v>5122.2948705501622</v>
      </c>
      <c r="C35" s="293" t="s">
        <v>187</v>
      </c>
      <c r="D35" s="327">
        <f t="shared" si="4"/>
        <v>14.998333333333333</v>
      </c>
      <c r="E35" s="294" t="s">
        <v>206</v>
      </c>
      <c r="F35" s="325">
        <f t="shared" si="5"/>
        <v>104.84271844660194</v>
      </c>
      <c r="G35" s="295"/>
      <c r="I35" s="296">
        <v>200</v>
      </c>
      <c r="J35" s="105">
        <v>2</v>
      </c>
      <c r="K35" s="297" t="s">
        <v>143</v>
      </c>
      <c r="M35" s="292"/>
      <c r="N35" s="292"/>
      <c r="O35" s="292"/>
    </row>
    <row r="36" spans="1:15" ht="15.75" customHeight="1" x14ac:dyDescent="0.25">
      <c r="A36" s="224">
        <v>10</v>
      </c>
      <c r="B36" s="141">
        <f t="shared" si="3"/>
        <v>5204.6400889967636</v>
      </c>
      <c r="C36" s="293" t="s">
        <v>236</v>
      </c>
      <c r="D36" s="328">
        <f t="shared" si="4"/>
        <v>37.49583333333333</v>
      </c>
      <c r="E36" s="294" t="s">
        <v>1</v>
      </c>
      <c r="F36" s="324" t="s">
        <v>1</v>
      </c>
      <c r="G36" s="295"/>
      <c r="I36" s="296">
        <v>500</v>
      </c>
      <c r="J36" s="105" t="s">
        <v>1</v>
      </c>
      <c r="K36" s="106" t="s">
        <v>141</v>
      </c>
      <c r="M36" s="292"/>
      <c r="N36" s="292"/>
      <c r="O36" s="292"/>
    </row>
    <row r="37" spans="1:15" ht="15.75" customHeight="1" x14ac:dyDescent="0.25">
      <c r="A37" s="224" t="s">
        <v>210</v>
      </c>
      <c r="B37" s="141">
        <f t="shared" si="3"/>
        <v>5204.6400889967636</v>
      </c>
      <c r="C37" s="293" t="s">
        <v>236</v>
      </c>
      <c r="D37" s="328">
        <f t="shared" ref="D37:D39" si="6">I37*$D$20</f>
        <v>37.49583333333333</v>
      </c>
      <c r="E37" s="294" t="s">
        <v>1</v>
      </c>
      <c r="F37" s="324" t="s">
        <v>1</v>
      </c>
      <c r="G37" s="295"/>
      <c r="I37" s="296">
        <v>500</v>
      </c>
      <c r="J37" s="105" t="s">
        <v>1</v>
      </c>
      <c r="K37" s="297" t="s">
        <v>143</v>
      </c>
      <c r="M37" s="292"/>
      <c r="N37" s="292"/>
      <c r="O37" s="292"/>
    </row>
    <row r="38" spans="1:15" ht="15.75" customHeight="1" x14ac:dyDescent="0.25">
      <c r="A38" s="247">
        <v>11</v>
      </c>
      <c r="B38" s="141">
        <f t="shared" si="3"/>
        <v>5223.3880056634307</v>
      </c>
      <c r="C38" s="293" t="s">
        <v>185</v>
      </c>
      <c r="D38" s="327">
        <f t="shared" si="6"/>
        <v>18.747916666666665</v>
      </c>
      <c r="E38" s="294" t="s">
        <v>1</v>
      </c>
      <c r="F38" s="324" t="s">
        <v>1</v>
      </c>
      <c r="G38" s="295"/>
      <c r="I38" s="296">
        <v>250</v>
      </c>
      <c r="J38" s="105" t="s">
        <v>1</v>
      </c>
      <c r="K38" s="106" t="s">
        <v>141</v>
      </c>
      <c r="M38" s="292"/>
      <c r="N38" s="292"/>
      <c r="O38" s="292"/>
    </row>
    <row r="39" spans="1:15" ht="15.75" customHeight="1" x14ac:dyDescent="0.25">
      <c r="A39" s="221" t="s">
        <v>211</v>
      </c>
      <c r="B39" s="141">
        <f t="shared" si="3"/>
        <v>5223.3880056634307</v>
      </c>
      <c r="C39" s="293" t="s">
        <v>185</v>
      </c>
      <c r="D39" s="327">
        <f t="shared" si="6"/>
        <v>18.747916666666665</v>
      </c>
      <c r="E39" s="294" t="s">
        <v>1</v>
      </c>
      <c r="F39" s="324" t="s">
        <v>1</v>
      </c>
      <c r="G39" s="295"/>
      <c r="I39" s="296">
        <v>250</v>
      </c>
      <c r="J39" s="105" t="s">
        <v>1</v>
      </c>
      <c r="K39" s="297" t="s">
        <v>143</v>
      </c>
      <c r="M39" s="292"/>
      <c r="N39" s="292"/>
      <c r="O39" s="292"/>
    </row>
    <row r="40" spans="1:15" ht="15.75" customHeight="1" x14ac:dyDescent="0.25">
      <c r="A40" s="221" t="s">
        <v>212</v>
      </c>
      <c r="B40" s="141">
        <f t="shared" si="3"/>
        <v>5223.3880056634307</v>
      </c>
      <c r="C40" s="293" t="s">
        <v>185</v>
      </c>
      <c r="D40" s="327">
        <f t="shared" ref="D40" si="7">I40*$D$20</f>
        <v>18.747916666666665</v>
      </c>
      <c r="E40" s="294" t="s">
        <v>1</v>
      </c>
      <c r="F40" s="324" t="s">
        <v>1</v>
      </c>
      <c r="G40" s="295"/>
      <c r="I40" s="296">
        <v>250</v>
      </c>
      <c r="J40" s="105" t="s">
        <v>1</v>
      </c>
      <c r="K40" s="298" t="s">
        <v>204</v>
      </c>
      <c r="M40" s="292"/>
      <c r="N40" s="292"/>
      <c r="O40" s="292"/>
    </row>
    <row r="41" spans="1:15" ht="14.4" thickBot="1" x14ac:dyDescent="0.3">
      <c r="A41" s="98"/>
      <c r="B41" s="299"/>
      <c r="C41" s="98"/>
      <c r="D41" s="98"/>
      <c r="E41" s="5"/>
      <c r="F41" s="300"/>
      <c r="G41" s="300"/>
      <c r="H41" s="300"/>
      <c r="I41" s="7"/>
      <c r="J41" s="6"/>
    </row>
    <row r="42" spans="1:15" ht="13.8" thickBot="1" x14ac:dyDescent="0.3">
      <c r="A42" s="510" t="s">
        <v>31</v>
      </c>
      <c r="B42" s="511"/>
      <c r="C42" s="511"/>
      <c r="D42" s="511"/>
      <c r="E42" s="511"/>
      <c r="F42" s="511"/>
      <c r="G42" s="511"/>
      <c r="H42" s="512"/>
      <c r="I42" s="7"/>
      <c r="J42" s="6"/>
    </row>
    <row r="43" spans="1:15" ht="13.8" thickBot="1" x14ac:dyDescent="0.3">
      <c r="A43" s="330" t="s">
        <v>56</v>
      </c>
      <c r="B43" s="331" t="s">
        <v>258</v>
      </c>
      <c r="C43" s="332"/>
      <c r="D43" s="332"/>
      <c r="E43" s="333"/>
      <c r="F43" s="334" t="s">
        <v>74</v>
      </c>
      <c r="H43" s="335" t="s">
        <v>141</v>
      </c>
    </row>
    <row r="44" spans="1:15" x14ac:dyDescent="0.25">
      <c r="A44" s="336" t="s">
        <v>67</v>
      </c>
      <c r="B44" s="337" t="s">
        <v>59</v>
      </c>
      <c r="C44" s="338" t="s">
        <v>267</v>
      </c>
      <c r="D44" s="337" t="s">
        <v>16</v>
      </c>
      <c r="E44" s="338" t="s">
        <v>271</v>
      </c>
      <c r="F44" s="339" t="s">
        <v>60</v>
      </c>
      <c r="G44" s="340"/>
      <c r="H44" s="341" t="s">
        <v>274</v>
      </c>
    </row>
    <row r="45" spans="1:15" ht="15.6" x14ac:dyDescent="0.25">
      <c r="A45" s="108" t="s">
        <v>228</v>
      </c>
      <c r="B45" s="110" t="s">
        <v>59</v>
      </c>
      <c r="C45" s="113">
        <v>21.2</v>
      </c>
      <c r="D45" s="110" t="s">
        <v>16</v>
      </c>
      <c r="E45" s="113">
        <v>24.2</v>
      </c>
      <c r="F45" s="111" t="s">
        <v>61</v>
      </c>
      <c r="G45" s="100"/>
      <c r="H45" s="112" t="s">
        <v>275</v>
      </c>
      <c r="I45" s="56"/>
      <c r="J45" s="56"/>
    </row>
    <row r="46" spans="1:15" s="301" customFormat="1" x14ac:dyDescent="0.25">
      <c r="A46" s="109" t="s">
        <v>132</v>
      </c>
      <c r="B46" s="110" t="s">
        <v>59</v>
      </c>
      <c r="C46" s="118" t="s">
        <v>268</v>
      </c>
      <c r="D46" s="110" t="s">
        <v>16</v>
      </c>
      <c r="E46" s="113">
        <v>6.1</v>
      </c>
      <c r="F46" s="116" t="s">
        <v>62</v>
      </c>
      <c r="G46" s="117"/>
      <c r="H46" s="369" t="s">
        <v>276</v>
      </c>
      <c r="J46" s="302"/>
    </row>
    <row r="47" spans="1:15" s="301" customFormat="1" x14ac:dyDescent="0.25">
      <c r="A47" s="109" t="s">
        <v>69</v>
      </c>
      <c r="B47" s="110" t="s">
        <v>59</v>
      </c>
      <c r="C47" s="115">
        <v>0.61699999999999999</v>
      </c>
      <c r="D47" s="110" t="s">
        <v>16</v>
      </c>
      <c r="E47" s="368">
        <v>0.56499999999999995</v>
      </c>
      <c r="F47" s="111" t="s">
        <v>63</v>
      </c>
      <c r="G47" s="100"/>
      <c r="H47" s="112" t="s">
        <v>277</v>
      </c>
    </row>
    <row r="48" spans="1:15" x14ac:dyDescent="0.25">
      <c r="A48" s="108" t="s">
        <v>70</v>
      </c>
      <c r="B48" s="119" t="s">
        <v>59</v>
      </c>
      <c r="C48" s="280">
        <v>0.3</v>
      </c>
      <c r="D48" s="114" t="s">
        <v>16</v>
      </c>
      <c r="E48" s="115">
        <v>0.4</v>
      </c>
      <c r="F48" s="111" t="s">
        <v>64</v>
      </c>
      <c r="G48" s="100"/>
      <c r="H48" s="112" t="s">
        <v>278</v>
      </c>
    </row>
    <row r="49" spans="1:8" ht="26.4" x14ac:dyDescent="0.25">
      <c r="A49" s="342" t="s">
        <v>230</v>
      </c>
      <c r="B49" s="120" t="s">
        <v>59</v>
      </c>
      <c r="C49" s="121" t="s">
        <v>269</v>
      </c>
      <c r="D49" s="122" t="s">
        <v>16</v>
      </c>
      <c r="E49" s="118" t="s">
        <v>272</v>
      </c>
      <c r="F49" s="123" t="s">
        <v>65</v>
      </c>
      <c r="G49" s="100"/>
      <c r="H49" s="112" t="s">
        <v>279</v>
      </c>
    </row>
    <row r="50" spans="1:8" ht="26.4" x14ac:dyDescent="0.25">
      <c r="A50" s="342" t="s">
        <v>229</v>
      </c>
      <c r="B50" s="120" t="s">
        <v>59</v>
      </c>
      <c r="C50" s="121" t="s">
        <v>270</v>
      </c>
      <c r="D50" s="122" t="s">
        <v>16</v>
      </c>
      <c r="E50" s="121" t="s">
        <v>273</v>
      </c>
      <c r="F50" s="132" t="s">
        <v>66</v>
      </c>
      <c r="G50" s="235"/>
      <c r="H50" s="236" t="s">
        <v>280</v>
      </c>
    </row>
    <row r="51" spans="1:8" ht="27" thickBot="1" x14ac:dyDescent="0.3">
      <c r="A51" s="343" t="s">
        <v>71</v>
      </c>
      <c r="B51" s="344" t="s">
        <v>59</v>
      </c>
      <c r="C51" s="345" t="s">
        <v>58</v>
      </c>
      <c r="D51" s="344" t="s">
        <v>16</v>
      </c>
      <c r="E51" s="346" t="s">
        <v>58</v>
      </c>
      <c r="F51" s="124" t="s">
        <v>131</v>
      </c>
      <c r="G51" s="125"/>
      <c r="H51" s="126" t="s">
        <v>281</v>
      </c>
    </row>
    <row r="52" spans="1:8" ht="14.4" thickBot="1" x14ac:dyDescent="0.3">
      <c r="A52" s="98"/>
      <c r="B52" s="299"/>
      <c r="C52" s="98"/>
      <c r="D52" s="98"/>
      <c r="E52" s="5"/>
      <c r="F52" s="300"/>
      <c r="G52" s="300"/>
      <c r="H52" s="300"/>
    </row>
    <row r="53" spans="1:8" ht="13.8" thickBot="1" x14ac:dyDescent="0.3">
      <c r="A53" s="510" t="s">
        <v>31</v>
      </c>
      <c r="B53" s="511"/>
      <c r="C53" s="511"/>
      <c r="D53" s="511"/>
      <c r="E53" s="511"/>
      <c r="F53" s="511"/>
      <c r="G53" s="511"/>
      <c r="H53" s="512"/>
    </row>
    <row r="54" spans="1:8" ht="13.8" thickBot="1" x14ac:dyDescent="0.3">
      <c r="A54" s="330" t="s">
        <v>56</v>
      </c>
      <c r="B54" s="331" t="s">
        <v>284</v>
      </c>
      <c r="C54" s="332"/>
      <c r="D54" s="332"/>
      <c r="E54" s="333"/>
      <c r="F54" s="334" t="s">
        <v>74</v>
      </c>
      <c r="H54" s="335" t="s">
        <v>143</v>
      </c>
    </row>
    <row r="55" spans="1:8" x14ac:dyDescent="0.25">
      <c r="A55" s="336" t="s">
        <v>67</v>
      </c>
      <c r="B55" s="337" t="s">
        <v>59</v>
      </c>
      <c r="C55" s="338" t="s">
        <v>285</v>
      </c>
      <c r="D55" s="337" t="s">
        <v>16</v>
      </c>
      <c r="E55" s="338" t="s">
        <v>289</v>
      </c>
      <c r="F55" s="339" t="s">
        <v>60</v>
      </c>
      <c r="G55" s="340"/>
      <c r="H55" s="341" t="s">
        <v>292</v>
      </c>
    </row>
    <row r="56" spans="1:8" ht="15.6" x14ac:dyDescent="0.25">
      <c r="A56" s="108" t="s">
        <v>228</v>
      </c>
      <c r="B56" s="110" t="s">
        <v>59</v>
      </c>
      <c r="C56" s="113">
        <v>18.899999999999999</v>
      </c>
      <c r="D56" s="110" t="s">
        <v>16</v>
      </c>
      <c r="E56" s="113">
        <v>19.2</v>
      </c>
      <c r="F56" s="111" t="s">
        <v>61</v>
      </c>
      <c r="G56" s="100"/>
      <c r="H56" s="112" t="s">
        <v>293</v>
      </c>
    </row>
    <row r="57" spans="1:8" x14ac:dyDescent="0.25">
      <c r="A57" s="109" t="s">
        <v>132</v>
      </c>
      <c r="B57" s="110" t="s">
        <v>59</v>
      </c>
      <c r="C57" s="118" t="s">
        <v>273</v>
      </c>
      <c r="D57" s="110" t="s">
        <v>16</v>
      </c>
      <c r="E57" s="113">
        <v>2.4</v>
      </c>
      <c r="F57" s="116" t="s">
        <v>62</v>
      </c>
      <c r="G57" s="117"/>
      <c r="H57" s="369" t="s">
        <v>276</v>
      </c>
    </row>
    <row r="58" spans="1:8" x14ac:dyDescent="0.25">
      <c r="A58" s="109" t="s">
        <v>69</v>
      </c>
      <c r="B58" s="110" t="s">
        <v>59</v>
      </c>
      <c r="C58" s="115">
        <v>0.63600000000000001</v>
      </c>
      <c r="D58" s="110" t="s">
        <v>16</v>
      </c>
      <c r="E58" s="368">
        <v>0.79200000000000004</v>
      </c>
      <c r="F58" s="111" t="s">
        <v>63</v>
      </c>
      <c r="G58" s="100"/>
      <c r="H58" s="112" t="s">
        <v>274</v>
      </c>
    </row>
    <row r="59" spans="1:8" x14ac:dyDescent="0.25">
      <c r="A59" s="108" t="s">
        <v>70</v>
      </c>
      <c r="B59" s="119" t="s">
        <v>59</v>
      </c>
      <c r="C59" s="280">
        <v>0.6</v>
      </c>
      <c r="D59" s="114" t="s">
        <v>16</v>
      </c>
      <c r="E59" s="115">
        <v>0.6</v>
      </c>
      <c r="F59" s="111" t="s">
        <v>64</v>
      </c>
      <c r="G59" s="100"/>
      <c r="H59" s="112" t="s">
        <v>292</v>
      </c>
    </row>
    <row r="60" spans="1:8" ht="26.4" x14ac:dyDescent="0.25">
      <c r="A60" s="342" t="s">
        <v>230</v>
      </c>
      <c r="B60" s="120" t="s">
        <v>59</v>
      </c>
      <c r="C60" s="121" t="s">
        <v>286</v>
      </c>
      <c r="D60" s="122" t="s">
        <v>16</v>
      </c>
      <c r="E60" s="118" t="s">
        <v>290</v>
      </c>
      <c r="F60" s="123" t="s">
        <v>65</v>
      </c>
      <c r="G60" s="100"/>
      <c r="H60" s="112" t="s">
        <v>294</v>
      </c>
    </row>
    <row r="61" spans="1:8" ht="26.4" x14ac:dyDescent="0.25">
      <c r="A61" s="342" t="s">
        <v>229</v>
      </c>
      <c r="B61" s="120" t="s">
        <v>59</v>
      </c>
      <c r="C61" s="121" t="s">
        <v>287</v>
      </c>
      <c r="D61" s="122" t="s">
        <v>16</v>
      </c>
      <c r="E61" s="121" t="s">
        <v>291</v>
      </c>
      <c r="F61" s="132" t="s">
        <v>66</v>
      </c>
      <c r="G61" s="235"/>
      <c r="H61" s="236" t="s">
        <v>406</v>
      </c>
    </row>
    <row r="62" spans="1:8" ht="27" thickBot="1" x14ac:dyDescent="0.3">
      <c r="A62" s="343" t="s">
        <v>71</v>
      </c>
      <c r="B62" s="344" t="s">
        <v>59</v>
      </c>
      <c r="C62" s="345" t="s">
        <v>288</v>
      </c>
      <c r="D62" s="344" t="s">
        <v>16</v>
      </c>
      <c r="E62" s="346" t="s">
        <v>288</v>
      </c>
      <c r="F62" s="124" t="s">
        <v>131</v>
      </c>
      <c r="G62" s="125"/>
      <c r="H62" s="126" t="s">
        <v>281</v>
      </c>
    </row>
    <row r="63" spans="1:8" ht="13.8" thickBot="1" x14ac:dyDescent="0.3">
      <c r="A63" s="373"/>
      <c r="B63" s="374"/>
      <c r="C63" s="374"/>
      <c r="D63" s="374"/>
      <c r="E63" s="375"/>
      <c r="F63" s="376"/>
      <c r="G63" s="8"/>
      <c r="H63" s="377"/>
    </row>
    <row r="64" spans="1:8" ht="13.8" thickBot="1" x14ac:dyDescent="0.3">
      <c r="A64" s="510" t="s">
        <v>31</v>
      </c>
      <c r="B64" s="511"/>
      <c r="C64" s="511"/>
      <c r="D64" s="511"/>
      <c r="E64" s="511"/>
      <c r="F64" s="511"/>
      <c r="G64" s="511"/>
      <c r="H64" s="512"/>
    </row>
    <row r="65" spans="1:8" ht="13.8" thickBot="1" x14ac:dyDescent="0.3">
      <c r="A65" s="330" t="s">
        <v>56</v>
      </c>
      <c r="B65" s="331" t="s">
        <v>295</v>
      </c>
      <c r="C65" s="332"/>
      <c r="D65" s="332"/>
      <c r="E65" s="333"/>
      <c r="F65" s="334" t="s">
        <v>74</v>
      </c>
      <c r="H65" s="335" t="s">
        <v>204</v>
      </c>
    </row>
    <row r="66" spans="1:8" x14ac:dyDescent="0.25">
      <c r="A66" s="336" t="s">
        <v>67</v>
      </c>
      <c r="B66" s="337" t="s">
        <v>59</v>
      </c>
      <c r="C66" s="338" t="s">
        <v>296</v>
      </c>
      <c r="D66" s="337" t="s">
        <v>16</v>
      </c>
      <c r="E66" s="338" t="s">
        <v>301</v>
      </c>
      <c r="F66" s="339" t="s">
        <v>60</v>
      </c>
      <c r="G66" s="340"/>
      <c r="H66" s="341" t="s">
        <v>292</v>
      </c>
    </row>
    <row r="67" spans="1:8" ht="15.6" x14ac:dyDescent="0.25">
      <c r="A67" s="108" t="s">
        <v>228</v>
      </c>
      <c r="B67" s="110" t="s">
        <v>59</v>
      </c>
      <c r="C67" s="113">
        <v>17.899999999999999</v>
      </c>
      <c r="D67" s="110" t="s">
        <v>16</v>
      </c>
      <c r="E67" s="113">
        <v>17.899999999999999</v>
      </c>
      <c r="F67" s="111" t="s">
        <v>61</v>
      </c>
      <c r="G67" s="100"/>
      <c r="H67" s="112" t="s">
        <v>302</v>
      </c>
    </row>
    <row r="68" spans="1:8" x14ac:dyDescent="0.25">
      <c r="A68" s="109" t="s">
        <v>132</v>
      </c>
      <c r="B68" s="110" t="s">
        <v>59</v>
      </c>
      <c r="C68" s="118" t="s">
        <v>297</v>
      </c>
      <c r="D68" s="110" t="s">
        <v>16</v>
      </c>
      <c r="E68" s="113">
        <v>2</v>
      </c>
      <c r="F68" s="116" t="s">
        <v>62</v>
      </c>
      <c r="G68" s="117"/>
      <c r="H68" s="369" t="s">
        <v>276</v>
      </c>
    </row>
    <row r="69" spans="1:8" x14ac:dyDescent="0.25">
      <c r="A69" s="109" t="s">
        <v>69</v>
      </c>
      <c r="B69" s="110" t="s">
        <v>59</v>
      </c>
      <c r="C69" s="115">
        <v>0.83099999999999996</v>
      </c>
      <c r="D69" s="110" t="s">
        <v>16</v>
      </c>
      <c r="E69" s="368">
        <v>0.83</v>
      </c>
      <c r="F69" s="111" t="s">
        <v>63</v>
      </c>
      <c r="G69" s="100"/>
      <c r="H69" s="112" t="s">
        <v>274</v>
      </c>
    </row>
    <row r="70" spans="1:8" x14ac:dyDescent="0.25">
      <c r="A70" s="108" t="s">
        <v>70</v>
      </c>
      <c r="B70" s="119" t="s">
        <v>59</v>
      </c>
      <c r="C70" s="280" t="s">
        <v>298</v>
      </c>
      <c r="D70" s="114" t="s">
        <v>16</v>
      </c>
      <c r="E70" s="115" t="s">
        <v>298</v>
      </c>
      <c r="F70" s="111" t="s">
        <v>64</v>
      </c>
      <c r="G70" s="100"/>
      <c r="H70" s="112" t="s">
        <v>292</v>
      </c>
    </row>
    <row r="71" spans="1:8" ht="26.4" x14ac:dyDescent="0.25">
      <c r="A71" s="342" t="s">
        <v>230</v>
      </c>
      <c r="B71" s="120" t="s">
        <v>59</v>
      </c>
      <c r="C71" s="121" t="s">
        <v>299</v>
      </c>
      <c r="D71" s="122" t="s">
        <v>16</v>
      </c>
      <c r="E71" s="118" t="s">
        <v>299</v>
      </c>
      <c r="F71" s="123" t="s">
        <v>65</v>
      </c>
      <c r="G71" s="100"/>
      <c r="H71" s="112" t="s">
        <v>303</v>
      </c>
    </row>
    <row r="72" spans="1:8" ht="26.4" x14ac:dyDescent="0.25">
      <c r="A72" s="342" t="s">
        <v>229</v>
      </c>
      <c r="B72" s="120" t="s">
        <v>59</v>
      </c>
      <c r="C72" s="121" t="s">
        <v>300</v>
      </c>
      <c r="D72" s="122" t="s">
        <v>16</v>
      </c>
      <c r="E72" s="121" t="s">
        <v>300</v>
      </c>
      <c r="F72" s="132" t="s">
        <v>66</v>
      </c>
      <c r="G72" s="235"/>
      <c r="H72" s="236" t="s">
        <v>406</v>
      </c>
    </row>
    <row r="73" spans="1:8" ht="27" thickBot="1" x14ac:dyDescent="0.3">
      <c r="A73" s="343" t="s">
        <v>71</v>
      </c>
      <c r="B73" s="344" t="s">
        <v>59</v>
      </c>
      <c r="C73" s="345" t="s">
        <v>288</v>
      </c>
      <c r="D73" s="344" t="s">
        <v>16</v>
      </c>
      <c r="E73" s="346" t="s">
        <v>288</v>
      </c>
      <c r="F73" s="124" t="s">
        <v>131</v>
      </c>
      <c r="G73" s="125"/>
      <c r="H73" s="126" t="s">
        <v>281</v>
      </c>
    </row>
    <row r="74" spans="1:8" x14ac:dyDescent="0.25">
      <c r="A74" s="373"/>
      <c r="B74" s="374"/>
      <c r="C74" s="374"/>
      <c r="D74" s="374"/>
      <c r="E74" s="375"/>
      <c r="F74" s="376"/>
      <c r="G74" s="8"/>
      <c r="H74" s="377"/>
    </row>
    <row r="75" spans="1:8" x14ac:dyDescent="0.25">
      <c r="A75" s="81" t="s">
        <v>68</v>
      </c>
      <c r="B75" s="140"/>
      <c r="C75" s="21"/>
      <c r="D75" s="301"/>
      <c r="E75" s="301"/>
      <c r="F75" s="20"/>
      <c r="G75" s="20"/>
      <c r="H75" s="20"/>
    </row>
    <row r="76" spans="1:8" x14ac:dyDescent="0.25">
      <c r="A76" s="301"/>
      <c r="B76" s="140" t="s">
        <v>142</v>
      </c>
      <c r="C76" s="140"/>
      <c r="D76" s="301"/>
      <c r="E76" s="20"/>
      <c r="F76" s="20"/>
      <c r="G76" s="20"/>
    </row>
    <row r="77" spans="1:8" ht="13.8" x14ac:dyDescent="0.25">
      <c r="A77" s="292" t="s">
        <v>217</v>
      </c>
      <c r="B77" s="303">
        <f>+D25+D30+D31</f>
        <v>112.48749999999998</v>
      </c>
      <c r="C77" s="304"/>
    </row>
    <row r="78" spans="1:8" ht="13.8" x14ac:dyDescent="0.25">
      <c r="A78" s="292" t="s">
        <v>185</v>
      </c>
      <c r="B78" s="303">
        <f>+D26+D32+D33+D38+D39+D40</f>
        <v>112.4875</v>
      </c>
      <c r="C78" s="304"/>
    </row>
    <row r="79" spans="1:8" ht="13.8" x14ac:dyDescent="0.25">
      <c r="A79" s="292" t="s">
        <v>187</v>
      </c>
      <c r="B79" s="303">
        <f>+D27+D28+D34+D35</f>
        <v>59.993333333333332</v>
      </c>
      <c r="C79" s="304"/>
    </row>
    <row r="80" spans="1:8" ht="13.8" x14ac:dyDescent="0.25">
      <c r="A80" s="292" t="s">
        <v>236</v>
      </c>
      <c r="B80" s="303">
        <f>+D29++D36+D37</f>
        <v>112.48749999999998</v>
      </c>
      <c r="C80" s="304"/>
    </row>
    <row r="81" spans="1:3" ht="13.8" x14ac:dyDescent="0.25">
      <c r="A81" s="292" t="s">
        <v>188</v>
      </c>
      <c r="B81" s="303">
        <f>+F28+F34+F35</f>
        <v>314.52815533980583</v>
      </c>
      <c r="C81" s="304"/>
    </row>
    <row r="82" spans="1:3" ht="13.8" x14ac:dyDescent="0.25">
      <c r="A82" s="292"/>
      <c r="B82" s="303"/>
      <c r="C82" s="304"/>
    </row>
    <row r="83" spans="1:3" ht="13.8" x14ac:dyDescent="0.25">
      <c r="A83" s="292"/>
      <c r="B83" s="303"/>
      <c r="C83" s="304"/>
    </row>
    <row r="84" spans="1:3" ht="13.8" x14ac:dyDescent="0.25">
      <c r="A84" s="292"/>
      <c r="B84" s="303"/>
    </row>
    <row r="85" spans="1:3" x14ac:dyDescent="0.25">
      <c r="A85" s="98"/>
      <c r="B85" s="55"/>
    </row>
    <row r="86" spans="1:3" ht="13.8" x14ac:dyDescent="0.25">
      <c r="A86" s="292"/>
      <c r="B86" s="303"/>
    </row>
  </sheetData>
  <sheetProtection sheet="1" objects="1" scenarios="1" selectLockedCells="1"/>
  <mergeCells count="4">
    <mergeCell ref="D8:E8"/>
    <mergeCell ref="A42:H42"/>
    <mergeCell ref="A53:H53"/>
    <mergeCell ref="A64:H64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C17"/>
  <sheetViews>
    <sheetView workbookViewId="0"/>
  </sheetViews>
  <sheetFormatPr defaultColWidth="9.109375" defaultRowHeight="13.8" x14ac:dyDescent="0.25"/>
  <cols>
    <col min="1" max="1" width="26.33203125" style="25" customWidth="1"/>
    <col min="2" max="2" width="9.109375" style="25"/>
    <col min="3" max="16384" width="9.109375" style="22"/>
  </cols>
  <sheetData>
    <row r="2" spans="1:3" x14ac:dyDescent="0.25">
      <c r="A2" s="27" t="s">
        <v>24</v>
      </c>
      <c r="B2" s="27" t="s">
        <v>26</v>
      </c>
      <c r="C2" s="23" t="s">
        <v>25</v>
      </c>
    </row>
    <row r="3" spans="1:3" x14ac:dyDescent="0.25">
      <c r="A3" s="28"/>
    </row>
    <row r="4" spans="1:3" x14ac:dyDescent="0.25">
      <c r="A4" s="28"/>
    </row>
    <row r="5" spans="1:3" x14ac:dyDescent="0.25">
      <c r="A5" s="28"/>
    </row>
    <row r="6" spans="1:3" x14ac:dyDescent="0.25">
      <c r="A6" s="28"/>
    </row>
    <row r="7" spans="1:3" x14ac:dyDescent="0.25">
      <c r="A7" s="29"/>
      <c r="B7" s="24"/>
      <c r="C7" s="23"/>
    </row>
    <row r="8" spans="1:3" x14ac:dyDescent="0.25">
      <c r="A8" s="28"/>
    </row>
    <row r="9" spans="1:3" x14ac:dyDescent="0.25">
      <c r="A9" s="30"/>
      <c r="B9" s="27"/>
    </row>
    <row r="10" spans="1:3" x14ac:dyDescent="0.25">
      <c r="A10" s="31"/>
    </row>
    <row r="11" spans="1:3" x14ac:dyDescent="0.25">
      <c r="A11" s="30"/>
      <c r="B11" s="27"/>
    </row>
    <row r="12" spans="1:3" x14ac:dyDescent="0.25">
      <c r="A12" s="31"/>
    </row>
    <row r="13" spans="1:3" x14ac:dyDescent="0.25">
      <c r="A13" s="30"/>
      <c r="B13" s="27"/>
    </row>
    <row r="14" spans="1:3" x14ac:dyDescent="0.25">
      <c r="A14" s="31"/>
    </row>
    <row r="15" spans="1:3" x14ac:dyDescent="0.25">
      <c r="A15" s="31"/>
    </row>
    <row r="16" spans="1:3" x14ac:dyDescent="0.25">
      <c r="A16" s="31"/>
    </row>
    <row r="17" spans="1:1" x14ac:dyDescent="0.25">
      <c r="A17" s="31"/>
    </row>
  </sheetData>
  <customSheetViews>
    <customSheetView guid="{4ED3B459-8CCF-427D-BCB7-B6C2356342A5}">
      <pageMargins left="0.7" right="0.7" top="0.75" bottom="0.75" header="0.3" footer="0.3"/>
      <pageSetup paperSize="9" orientation="portrait" horizontalDpi="4294967293" verticalDpi="0" r:id="rId1"/>
    </customSheetView>
    <customSheetView guid="{60D7A983-4DB2-462C-9266-4B3A555AD22F}">
      <pageMargins left="0.7" right="0.7" top="0.75" bottom="0.75" header="0.3" footer="0.3"/>
      <pageSetup paperSize="9" orientation="portrait" horizontalDpi="4294967293" verticalDpi="0" r:id="rId2"/>
    </customSheetView>
  </customSheetViews>
  <pageMargins left="0.7" right="0.7" top="0.75" bottom="0.75" header="0.3" footer="0.3"/>
  <pageSetup paperSize="9" orientation="portrait" horizontalDpi="4294967293" verticalDpi="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C2E5BF6C1B6143B92B7B15C0AE2BDD" ma:contentTypeVersion="8" ma:contentTypeDescription="Create a new document." ma:contentTypeScope="" ma:versionID="dadb7b2f8e6ffd75c24b942479811dd5">
  <xsd:schema xmlns:xsd="http://www.w3.org/2001/XMLSchema" xmlns:xs="http://www.w3.org/2001/XMLSchema" xmlns:p="http://schemas.microsoft.com/office/2006/metadata/properties" xmlns:ns2="6e15ddea-c17d-4959-8e61-4b829240d7ec" targetNamespace="http://schemas.microsoft.com/office/2006/metadata/properties" ma:root="true" ma:fieldsID="fdb6ceed71aae176565d2bffa171c835" ns2:_="">
    <xsd:import namespace="6e15ddea-c17d-4959-8e61-4b829240d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5ddea-c17d-4959-8e61-4b829240d7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D78BE4-470D-4F59-9726-A9A4E8A5CC2A}"/>
</file>

<file path=customXml/itemProps2.xml><?xml version="1.0" encoding="utf-8"?>
<ds:datastoreItem xmlns:ds="http://schemas.openxmlformats.org/officeDocument/2006/customXml" ds:itemID="{943A33AB-E90E-4A37-981F-C708CAC64223}"/>
</file>

<file path=customXml/itemProps3.xml><?xml version="1.0" encoding="utf-8"?>
<ds:datastoreItem xmlns:ds="http://schemas.openxmlformats.org/officeDocument/2006/customXml" ds:itemID="{33A7F10D-A9A1-4BA7-B1CF-3FD40A35A8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NGA Protocol</vt:lpstr>
      <vt:lpstr>Trial Plans</vt:lpstr>
      <vt:lpstr>Plot Map</vt:lpstr>
      <vt:lpstr>Trial Location</vt:lpstr>
      <vt:lpstr>Assessment Sheet 5.4.2013</vt:lpstr>
      <vt:lpstr>Assessment Sheet 24.4.2013</vt:lpstr>
      <vt:lpstr>Harvest Sheet 6.5.2013</vt:lpstr>
      <vt:lpstr>Dosage Master</vt:lpstr>
      <vt:lpstr>Rainfall</vt:lpstr>
      <vt:lpstr>Summary</vt:lpstr>
      <vt:lpstr>'NGA Protocol'!Print_Area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Price</dc:creator>
  <cp:lastModifiedBy>Lawrence Price</cp:lastModifiedBy>
  <cp:lastPrinted>2013-03-27T08:46:20Z</cp:lastPrinted>
  <dcterms:created xsi:type="dcterms:W3CDTF">2010-09-30T02:14:34Z</dcterms:created>
  <dcterms:modified xsi:type="dcterms:W3CDTF">2019-08-06T23:41:52Z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0x010100CEC2E5BF6C1B6143B92B7B15C0AE2BDD</vt:lpwstr>
  </property>
</Properties>
</file>