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8011054\Documents\GitHub\Mungbean_PM\data\"/>
    </mc:Choice>
  </mc:AlternateContent>
  <bookViews>
    <workbookView xWindow="11385" yWindow="0" windowWidth="1212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5" i="1" l="1"/>
  <c r="Z186" i="1"/>
  <c r="Z187" i="1"/>
  <c r="Z188" i="1"/>
  <c r="Z189" i="1"/>
  <c r="Z190" i="1"/>
  <c r="Z191" i="1"/>
  <c r="Z192" i="1"/>
  <c r="Z193" i="1"/>
  <c r="Z194" i="1"/>
  <c r="Z195" i="1"/>
  <c r="Z183" i="1"/>
  <c r="Z184" i="1"/>
  <c r="Y195" i="1"/>
  <c r="Y194" i="1"/>
  <c r="Y193" i="1"/>
  <c r="Y192" i="1"/>
  <c r="Y191" i="1"/>
  <c r="Y190" i="1"/>
  <c r="Y189" i="1"/>
  <c r="Y188" i="1"/>
  <c r="Y187" i="1"/>
  <c r="O192" i="1"/>
  <c r="O191" i="1"/>
  <c r="O190" i="1"/>
  <c r="O195" i="1"/>
  <c r="O194" i="1"/>
  <c r="O193" i="1"/>
  <c r="O189" i="1"/>
  <c r="O188" i="1"/>
  <c r="O187" i="1"/>
  <c r="Z9" i="1" l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4" i="1"/>
  <c r="Z5" i="1"/>
  <c r="Z6" i="1"/>
  <c r="Z7" i="1"/>
  <c r="Z8" i="1"/>
  <c r="Z3" i="1"/>
  <c r="AA78" i="1" l="1"/>
  <c r="AA77" i="1"/>
  <c r="AA76" i="1"/>
  <c r="V57" i="1" l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U10" i="1"/>
  <c r="U11" i="1"/>
  <c r="U12" i="1"/>
  <c r="U13" i="1"/>
  <c r="U14" i="1"/>
  <c r="U15" i="1"/>
  <c r="U9" i="1"/>
  <c r="V10" i="1"/>
  <c r="V11" i="1"/>
  <c r="V12" i="1"/>
  <c r="V13" i="1"/>
  <c r="V14" i="1"/>
  <c r="V15" i="1"/>
  <c r="V9" i="1"/>
  <c r="V23" i="1"/>
  <c r="V24" i="1"/>
  <c r="V25" i="1"/>
  <c r="V26" i="1"/>
  <c r="V27" i="1"/>
  <c r="V28" i="1"/>
  <c r="V29" i="1"/>
  <c r="V30" i="1"/>
  <c r="V31" i="1"/>
  <c r="V22" i="1"/>
  <c r="V61" i="1"/>
  <c r="V60" i="1"/>
  <c r="V59" i="1"/>
  <c r="V58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O45" i="1"/>
  <c r="O43" i="1"/>
  <c r="O68" i="1"/>
  <c r="O67" i="1"/>
  <c r="O66" i="1"/>
  <c r="O65" i="1"/>
  <c r="O64" i="1"/>
  <c r="O63" i="1"/>
  <c r="O75" i="1"/>
  <c r="O74" i="1"/>
  <c r="O73" i="1"/>
  <c r="O72" i="1"/>
  <c r="O71" i="1"/>
  <c r="O70" i="1"/>
  <c r="R67" i="1" l="1"/>
  <c r="R64" i="1"/>
  <c r="Q65" i="1"/>
  <c r="R65" i="1" s="1"/>
  <c r="O60" i="1" l="1"/>
  <c r="O59" i="1"/>
  <c r="Q61" i="1"/>
  <c r="Q60" i="1"/>
  <c r="Q59" i="1"/>
  <c r="Q58" i="1"/>
  <c r="Q57" i="1"/>
  <c r="Q56" i="1"/>
  <c r="Q55" i="1"/>
  <c r="Q54" i="1"/>
  <c r="Q53" i="1"/>
  <c r="Q52" i="1"/>
  <c r="Q51" i="1"/>
  <c r="Q50" i="1"/>
  <c r="Q48" i="1"/>
  <c r="Q49" i="1"/>
  <c r="R61" i="1"/>
  <c r="R59" i="1"/>
  <c r="R57" i="1"/>
  <c r="R55" i="1"/>
  <c r="R53" i="1"/>
  <c r="R51" i="1"/>
  <c r="R49" i="1"/>
  <c r="R46" i="1"/>
  <c r="Q46" i="1"/>
  <c r="Q45" i="1"/>
  <c r="R44" i="1"/>
  <c r="Q44" i="1"/>
  <c r="Q43" i="1"/>
  <c r="R42" i="1"/>
  <c r="Q42" i="1"/>
  <c r="Q41" i="1"/>
  <c r="R40" i="1"/>
  <c r="Q40" i="1"/>
  <c r="Q39" i="1"/>
  <c r="R38" i="1"/>
  <c r="Q38" i="1"/>
  <c r="Q37" i="1"/>
  <c r="R36" i="1"/>
  <c r="Q36" i="1"/>
  <c r="Q35" i="1"/>
  <c r="O61" i="1"/>
  <c r="O58" i="1"/>
  <c r="O46" i="1"/>
  <c r="O44" i="1"/>
  <c r="Q34" i="1"/>
  <c r="R34" i="1"/>
  <c r="O57" i="1"/>
  <c r="O56" i="1"/>
  <c r="O55" i="1"/>
  <c r="O54" i="1"/>
  <c r="O53" i="1"/>
  <c r="O52" i="1"/>
  <c r="Q33" i="1"/>
  <c r="O42" i="1"/>
  <c r="O41" i="1"/>
  <c r="O39" i="1"/>
  <c r="O40" i="1"/>
  <c r="O37" i="1"/>
  <c r="O38" i="1"/>
  <c r="T22" i="1"/>
  <c r="S31" i="1"/>
  <c r="R31" i="1"/>
  <c r="Q31" i="1"/>
  <c r="R30" i="1"/>
  <c r="Q30" i="1"/>
  <c r="T30" i="1" s="1"/>
  <c r="Q29" i="1"/>
  <c r="T29" i="1" s="1"/>
  <c r="S28" i="1"/>
  <c r="R28" i="1"/>
  <c r="Q28" i="1"/>
  <c r="T28" i="1" s="1"/>
  <c r="R27" i="1"/>
  <c r="Q27" i="1"/>
  <c r="Q26" i="1"/>
  <c r="T26" i="1" s="1"/>
  <c r="Q24" i="1"/>
  <c r="S25" i="1"/>
  <c r="R25" i="1"/>
  <c r="Q25" i="1"/>
  <c r="R24" i="1"/>
  <c r="Q23" i="1"/>
  <c r="T23" i="1" s="1"/>
  <c r="O30" i="1"/>
  <c r="O25" i="1"/>
  <c r="O31" i="1"/>
  <c r="O29" i="1"/>
  <c r="O24" i="1"/>
  <c r="O23" i="1"/>
  <c r="T21" i="1"/>
  <c r="T20" i="1"/>
  <c r="T19" i="1"/>
  <c r="T18" i="1"/>
  <c r="T17" i="1"/>
  <c r="T16" i="1"/>
  <c r="T10" i="1"/>
  <c r="S15" i="1"/>
  <c r="R15" i="1"/>
  <c r="S13" i="1"/>
  <c r="R13" i="1"/>
  <c r="S11" i="1"/>
  <c r="R11" i="1"/>
  <c r="Q15" i="1"/>
  <c r="Q13" i="1"/>
  <c r="Q11" i="1"/>
  <c r="T11" i="1" s="1"/>
  <c r="Q14" i="1"/>
  <c r="T14" i="1" s="1"/>
  <c r="Q12" i="1"/>
  <c r="T12" i="1" s="1"/>
  <c r="Q10" i="1"/>
  <c r="L15" i="1"/>
  <c r="L14" i="1"/>
  <c r="L13" i="1"/>
  <c r="L12" i="1"/>
  <c r="L11" i="1"/>
  <c r="L10" i="1"/>
  <c r="O15" i="1"/>
  <c r="O11" i="1"/>
  <c r="L9" i="1"/>
  <c r="O14" i="1"/>
  <c r="O10" i="1"/>
  <c r="O8" i="1"/>
  <c r="O7" i="1"/>
  <c r="O6" i="1"/>
  <c r="O5" i="1"/>
  <c r="O4" i="1"/>
  <c r="O3" i="1"/>
  <c r="T4" i="1"/>
  <c r="T5" i="1"/>
  <c r="T6" i="1"/>
  <c r="T7" i="1"/>
  <c r="T8" i="1"/>
  <c r="T3" i="1"/>
  <c r="T13" i="1" l="1"/>
  <c r="T15" i="1"/>
  <c r="T24" i="1"/>
  <c r="T31" i="1"/>
  <c r="T25" i="1"/>
  <c r="T27" i="1"/>
</calcChain>
</file>

<file path=xl/sharedStrings.xml><?xml version="1.0" encoding="utf-8"?>
<sst xmlns="http://schemas.openxmlformats.org/spreadsheetml/2006/main" count="1230" uniqueCount="71">
  <si>
    <t>Trial_ref</t>
  </si>
  <si>
    <t>Year</t>
  </si>
  <si>
    <t>Location</t>
  </si>
  <si>
    <t>host_genotype</t>
  </si>
  <si>
    <t>trial_design</t>
  </si>
  <si>
    <t>planting_date</t>
  </si>
  <si>
    <t>emergence_date</t>
  </si>
  <si>
    <t>first_sign_disease</t>
  </si>
  <si>
    <t>row_spacing</t>
  </si>
  <si>
    <t>Fungicide</t>
  </si>
  <si>
    <t>Fungicide_application_1</t>
  </si>
  <si>
    <t>Fungicide_application_2</t>
  </si>
  <si>
    <t>Fungicide_application_3</t>
  </si>
  <si>
    <t>total_Fungicide</t>
  </si>
  <si>
    <t>mung1516/01</t>
  </si>
  <si>
    <t>Hermitage</t>
  </si>
  <si>
    <t>Jade</t>
  </si>
  <si>
    <t>RCB</t>
  </si>
  <si>
    <t>plot_length(m)</t>
  </si>
  <si>
    <t>plot_ width(rows)</t>
  </si>
  <si>
    <t>propiconazole</t>
  </si>
  <si>
    <t>Dose(ai/ha)</t>
  </si>
  <si>
    <t>E_treatment</t>
  </si>
  <si>
    <t>Harvest_date</t>
  </si>
  <si>
    <t>control</t>
  </si>
  <si>
    <t>grain_yield(t/ha)</t>
  </si>
  <si>
    <t>PM_final_severity</t>
  </si>
  <si>
    <t>mung1011/02</t>
  </si>
  <si>
    <t>Crystal</t>
  </si>
  <si>
    <t>Replicates</t>
  </si>
  <si>
    <t>Sulphur</t>
  </si>
  <si>
    <t>comments</t>
  </si>
  <si>
    <t>First sign of powdery mildew 9 weeks after planting (at flowering); Final assessment 11 weeks after planting; Trial assumed to start on 1/2/2011</t>
  </si>
  <si>
    <t>Crystal &amp; Berken</t>
  </si>
  <si>
    <t>mung1415/01</t>
  </si>
  <si>
    <t>Kingaroy</t>
  </si>
  <si>
    <t>First sign of powdery mildew 7 weeks after planting (at flowering); Final assessment 14 weeks after planting; Trial assumed to start on 1/2/2011</t>
  </si>
  <si>
    <t>mung1112/01</t>
  </si>
  <si>
    <t>Gatton</t>
  </si>
  <si>
    <t>mung1112/02</t>
  </si>
  <si>
    <t>mung1516/03</t>
  </si>
  <si>
    <t>Emerald</t>
  </si>
  <si>
    <t>mung1516/02</t>
  </si>
  <si>
    <t>disease assessments available in file 2016 Mungbean PM summary</t>
  </si>
  <si>
    <t>final assessment date 87 DAS</t>
  </si>
  <si>
    <t>Final_assessment</t>
  </si>
  <si>
    <t>Folicur</t>
  </si>
  <si>
    <t>Tebeconazole</t>
  </si>
  <si>
    <t>Trade_name</t>
  </si>
  <si>
    <t>Throttle</t>
  </si>
  <si>
    <t>Custodia</t>
  </si>
  <si>
    <t>Tilt</t>
  </si>
  <si>
    <t>Barmac wettable</t>
  </si>
  <si>
    <t>Kendon</t>
  </si>
  <si>
    <t>Amistar Xtra</t>
  </si>
  <si>
    <t>Untreated</t>
  </si>
  <si>
    <t>spray one 4 weeks post emergance (1 spray)</t>
  </si>
  <si>
    <t>spray one 5 weeks post emergance + one spray 14 days later (2 sprays)</t>
  </si>
  <si>
    <t>spray one first sign disease (1 spray)</t>
  </si>
  <si>
    <t>spray one first sign disease + 14 days latter (2 sprays)</t>
  </si>
  <si>
    <t>spray one disease 1/3 plant infection (1 spray)</t>
  </si>
  <si>
    <t>Fogerty</t>
  </si>
  <si>
    <t>yield_gain</t>
  </si>
  <si>
    <t>prop_YG</t>
  </si>
  <si>
    <t>mung1011/01</t>
  </si>
  <si>
    <t>mung1617/01</t>
  </si>
  <si>
    <t>mung1617/02</t>
  </si>
  <si>
    <t>mung1718/01</t>
  </si>
  <si>
    <t>Wellcamp</t>
  </si>
  <si>
    <t>Tebeconazole+</t>
  </si>
  <si>
    <t>Amistar+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</si>
</sst>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;@"/>
    <numFmt numFmtId="165" formatCode="0.0"/>
    <numFmt numFmtId="166" formatCode="0.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0" fontId="0" fillId="0" borderId="1" xfId="0" applyNumberFormat="1" applyBorder="1"/>
    <xf numFmtId="0" fontId="0" fillId="0" borderId="0" xfId="0" applyNumberFormat="1" applyBorder="1"/>
    <xf numFmtId="164" fontId="0" fillId="2" borderId="0" xfId="0" applyNumberFormat="1" applyFill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7" fontId="0" fillId="0" borderId="0" xfId="0" applyNumberFormat="1"/>
    <xf numFmtId="164" fontId="0" fillId="4" borderId="0" xfId="0" applyNumberFormat="1" applyFill="1"/>
    <xf numFmtId="164" fontId="0" fillId="4" borderId="1" xfId="0" applyNumberFormat="1" applyFill="1" applyBorder="1"/>
    <xf numFmtId="2" fontId="0" fillId="0" borderId="1" xfId="0" applyNumberFormat="1" applyFill="1" applyBorder="1"/>
    <xf numFmtId="167" fontId="0" fillId="0" borderId="1" xfId="0" applyNumberFormat="1" applyBorder="1"/>
    <xf numFmtId="0" fontId="0" fillId="0" borderId="2" xfId="0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2" borderId="0" xfId="0" applyFill="1"/>
    <xf numFmtId="0" fontId="0" fillId="2" borderId="0" xfId="0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0" fontId="0" fillId="0" borderId="3" xfId="0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" fontId="0" fillId="0" borderId="3" xfId="0" applyNumberFormat="1" applyBorder="1"/>
    <xf numFmtId="1" fontId="0" fillId="0" borderId="3" xfId="0" applyNumberFormat="1" applyFill="1" applyBorder="1"/>
    <xf numFmtId="0" fontId="0" fillId="0" borderId="3" xfId="0" applyBorder="1"/>
    <xf numFmtId="164" fontId="0" fillId="0" borderId="2" xfId="0" applyNumberFormat="1" applyFill="1" applyBorder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5"/>
  <sheetViews>
    <sheetView tabSelected="1" topLeftCell="B1"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12.85546875" bestFit="1" customWidth="1"/>
    <col min="4" max="4" width="14.42578125" bestFit="1" customWidth="1"/>
    <col min="5" max="5" width="11.42578125" bestFit="1" customWidth="1"/>
    <col min="6" max="7" width="11.42578125" customWidth="1"/>
    <col min="8" max="8" width="12" bestFit="1" customWidth="1"/>
    <col min="9" max="9" width="12" customWidth="1"/>
    <col min="10" max="10" width="13.42578125" bestFit="1" customWidth="1"/>
    <col min="11" max="11" width="16.140625" bestFit="1" customWidth="1"/>
    <col min="12" max="12" width="17" bestFit="1" customWidth="1"/>
    <col min="13" max="13" width="17" customWidth="1"/>
    <col min="14" max="14" width="14.42578125" bestFit="1" customWidth="1"/>
    <col min="15" max="15" width="12.28515625" style="2" bestFit="1" customWidth="1"/>
    <col min="16" max="16" width="10.42578125" style="2" bestFit="1" customWidth="1"/>
    <col min="17" max="19" width="10.42578125" bestFit="1" customWidth="1"/>
    <col min="21" max="21" width="13.42578125" bestFit="1" customWidth="1"/>
    <col min="22" max="22" width="15.42578125" customWidth="1"/>
    <col min="23" max="24" width="10.42578125" style="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8</v>
      </c>
      <c r="I1" t="s">
        <v>29</v>
      </c>
      <c r="J1" t="s">
        <v>5</v>
      </c>
      <c r="K1" t="s">
        <v>6</v>
      </c>
      <c r="L1" t="s">
        <v>7</v>
      </c>
      <c r="M1" t="s">
        <v>48</v>
      </c>
      <c r="N1" t="s">
        <v>9</v>
      </c>
      <c r="O1" s="2" t="s">
        <v>21</v>
      </c>
      <c r="P1" s="2" t="s">
        <v>22</v>
      </c>
      <c r="Q1" t="s">
        <v>10</v>
      </c>
      <c r="R1" t="s">
        <v>11</v>
      </c>
      <c r="S1" t="s">
        <v>12</v>
      </c>
      <c r="T1" t="s">
        <v>13</v>
      </c>
      <c r="U1" t="s">
        <v>23</v>
      </c>
      <c r="V1" t="s">
        <v>45</v>
      </c>
      <c r="W1" t="s">
        <v>26</v>
      </c>
      <c r="X1" s="3" t="s">
        <v>25</v>
      </c>
      <c r="Y1" t="s">
        <v>62</v>
      </c>
      <c r="Z1" t="s">
        <v>63</v>
      </c>
      <c r="AA1" t="s">
        <v>31</v>
      </c>
    </row>
    <row r="2" spans="1:27" x14ac:dyDescent="0.25">
      <c r="A2" t="s">
        <v>14</v>
      </c>
      <c r="B2">
        <v>2016</v>
      </c>
      <c r="C2" t="s">
        <v>15</v>
      </c>
      <c r="D2" t="s">
        <v>16</v>
      </c>
      <c r="E2" t="s">
        <v>17</v>
      </c>
      <c r="F2">
        <v>12</v>
      </c>
      <c r="G2">
        <v>4</v>
      </c>
      <c r="H2">
        <v>0.75</v>
      </c>
      <c r="I2">
        <v>4</v>
      </c>
      <c r="J2" s="1">
        <v>42403</v>
      </c>
      <c r="K2" s="1">
        <v>42412</v>
      </c>
      <c r="L2" s="1">
        <v>42437</v>
      </c>
      <c r="M2" s="1"/>
      <c r="N2" t="s">
        <v>24</v>
      </c>
      <c r="O2" s="2">
        <v>0</v>
      </c>
      <c r="P2" s="4">
        <v>1</v>
      </c>
      <c r="Q2" s="1"/>
      <c r="R2" s="1"/>
      <c r="S2" s="1"/>
      <c r="T2">
        <v>0</v>
      </c>
      <c r="U2" s="1">
        <v>42496</v>
      </c>
      <c r="V2" s="1">
        <v>42475</v>
      </c>
      <c r="W2" s="3">
        <v>8</v>
      </c>
      <c r="X2" s="16">
        <v>1.58</v>
      </c>
      <c r="AA2" t="s">
        <v>43</v>
      </c>
    </row>
    <row r="3" spans="1:27" x14ac:dyDescent="0.25">
      <c r="A3" t="s">
        <v>14</v>
      </c>
      <c r="B3">
        <v>2016</v>
      </c>
      <c r="C3" t="s">
        <v>15</v>
      </c>
      <c r="D3" t="s">
        <v>16</v>
      </c>
      <c r="E3" t="s">
        <v>17</v>
      </c>
      <c r="F3">
        <v>12</v>
      </c>
      <c r="G3">
        <v>4</v>
      </c>
      <c r="H3">
        <v>0.75</v>
      </c>
      <c r="I3">
        <v>4</v>
      </c>
      <c r="J3" s="1">
        <v>42403</v>
      </c>
      <c r="K3" s="1">
        <v>42412</v>
      </c>
      <c r="L3" s="1">
        <v>42437</v>
      </c>
      <c r="M3" s="1" t="s">
        <v>46</v>
      </c>
      <c r="N3" s="8" t="s">
        <v>47</v>
      </c>
      <c r="O3" s="2">
        <f>430*0.145</f>
        <v>62.349999999999994</v>
      </c>
      <c r="P3" s="4">
        <v>2</v>
      </c>
      <c r="Q3" s="1">
        <v>42446</v>
      </c>
      <c r="R3" s="1"/>
      <c r="S3" s="1"/>
      <c r="T3">
        <f>COUNTA(Q3:S3)</f>
        <v>1</v>
      </c>
      <c r="U3" s="1">
        <v>42496</v>
      </c>
      <c r="V3" s="1">
        <v>42475</v>
      </c>
      <c r="W3" s="3">
        <v>6.3</v>
      </c>
      <c r="X3" s="16">
        <v>1.93</v>
      </c>
      <c r="Y3" s="16">
        <v>0.34999999999999987</v>
      </c>
      <c r="Z3" s="16">
        <f>(Y3/X3)</f>
        <v>0.18134715025906731</v>
      </c>
      <c r="AA3" t="s">
        <v>43</v>
      </c>
    </row>
    <row r="4" spans="1:27" x14ac:dyDescent="0.25">
      <c r="A4" t="s">
        <v>14</v>
      </c>
      <c r="B4">
        <v>2016</v>
      </c>
      <c r="C4" t="s">
        <v>15</v>
      </c>
      <c r="D4" t="s">
        <v>16</v>
      </c>
      <c r="E4" t="s">
        <v>17</v>
      </c>
      <c r="F4">
        <v>12</v>
      </c>
      <c r="G4">
        <v>4</v>
      </c>
      <c r="H4">
        <v>0.75</v>
      </c>
      <c r="I4">
        <v>4</v>
      </c>
      <c r="J4" s="1">
        <v>42403</v>
      </c>
      <c r="K4" s="1">
        <v>42412</v>
      </c>
      <c r="L4" s="1">
        <v>42437</v>
      </c>
      <c r="M4" s="1" t="s">
        <v>46</v>
      </c>
      <c r="N4" s="8" t="s">
        <v>47</v>
      </c>
      <c r="O4" s="2">
        <f>430*0.145</f>
        <v>62.349999999999994</v>
      </c>
      <c r="P4" s="4">
        <v>3</v>
      </c>
      <c r="Q4" s="1">
        <v>42446</v>
      </c>
      <c r="R4" s="1">
        <v>42459</v>
      </c>
      <c r="S4" s="1"/>
      <c r="T4">
        <f t="shared" ref="T4:T8" si="0">COUNTA(Q4:S4)</f>
        <v>2</v>
      </c>
      <c r="U4" s="1">
        <v>42496</v>
      </c>
      <c r="V4" s="1">
        <v>42475</v>
      </c>
      <c r="W4" s="3">
        <v>4</v>
      </c>
      <c r="X4" s="16">
        <v>2.06</v>
      </c>
      <c r="Y4" s="16">
        <v>0.48</v>
      </c>
      <c r="Z4" s="16">
        <f t="shared" ref="Z4:Z67" si="1">(Y4/X4)</f>
        <v>0.23300970873786406</v>
      </c>
      <c r="AA4" t="s">
        <v>43</v>
      </c>
    </row>
    <row r="5" spans="1:27" x14ac:dyDescent="0.25">
      <c r="A5" t="s">
        <v>14</v>
      </c>
      <c r="B5">
        <v>2016</v>
      </c>
      <c r="C5" t="s">
        <v>15</v>
      </c>
      <c r="D5" t="s">
        <v>16</v>
      </c>
      <c r="E5" t="s">
        <v>17</v>
      </c>
      <c r="F5">
        <v>12</v>
      </c>
      <c r="G5">
        <v>4</v>
      </c>
      <c r="H5">
        <v>0.75</v>
      </c>
      <c r="I5">
        <v>4</v>
      </c>
      <c r="J5" s="1">
        <v>42403</v>
      </c>
      <c r="K5" s="1">
        <v>42412</v>
      </c>
      <c r="L5" s="1">
        <v>42437</v>
      </c>
      <c r="M5" s="1" t="s">
        <v>46</v>
      </c>
      <c r="N5" s="8" t="s">
        <v>47</v>
      </c>
      <c r="O5" s="2">
        <f t="shared" ref="O5:O8" si="2">430*0.145</f>
        <v>62.349999999999994</v>
      </c>
      <c r="P5" s="4">
        <v>4</v>
      </c>
      <c r="Q5" s="1">
        <v>42446</v>
      </c>
      <c r="R5" s="1">
        <v>42459</v>
      </c>
      <c r="S5" s="1">
        <v>42473</v>
      </c>
      <c r="T5">
        <f t="shared" si="0"/>
        <v>3</v>
      </c>
      <c r="U5" s="1">
        <v>42496</v>
      </c>
      <c r="V5" s="1">
        <v>42475</v>
      </c>
      <c r="W5" s="3">
        <v>2.2999999999999998</v>
      </c>
      <c r="X5" s="16">
        <v>2.0099999999999998</v>
      </c>
      <c r="Y5" s="16">
        <v>0.42999999999999972</v>
      </c>
      <c r="Z5" s="16">
        <f t="shared" si="1"/>
        <v>0.21393034825870635</v>
      </c>
      <c r="AA5" t="s">
        <v>43</v>
      </c>
    </row>
    <row r="6" spans="1:27" x14ac:dyDescent="0.25">
      <c r="A6" t="s">
        <v>14</v>
      </c>
      <c r="B6">
        <v>2016</v>
      </c>
      <c r="C6" t="s">
        <v>15</v>
      </c>
      <c r="D6" t="s">
        <v>16</v>
      </c>
      <c r="E6" t="s">
        <v>17</v>
      </c>
      <c r="F6">
        <v>12</v>
      </c>
      <c r="G6">
        <v>4</v>
      </c>
      <c r="H6">
        <v>0.75</v>
      </c>
      <c r="I6">
        <v>4</v>
      </c>
      <c r="J6" s="1">
        <v>42403</v>
      </c>
      <c r="K6" s="1">
        <v>42412</v>
      </c>
      <c r="L6" s="1">
        <v>42437</v>
      </c>
      <c r="M6" s="1" t="s">
        <v>46</v>
      </c>
      <c r="N6" s="8" t="s">
        <v>47</v>
      </c>
      <c r="O6" s="2">
        <f t="shared" si="2"/>
        <v>62.349999999999994</v>
      </c>
      <c r="P6" s="4">
        <v>5</v>
      </c>
      <c r="Q6" s="1">
        <v>42437</v>
      </c>
      <c r="R6" s="1"/>
      <c r="S6" s="1"/>
      <c r="T6">
        <f t="shared" si="0"/>
        <v>1</v>
      </c>
      <c r="U6" s="1">
        <v>42496</v>
      </c>
      <c r="V6" s="1">
        <v>42475</v>
      </c>
      <c r="W6" s="3">
        <v>7.5</v>
      </c>
      <c r="X6" s="16">
        <v>1.86</v>
      </c>
      <c r="Y6" s="16">
        <v>0.28000000000000003</v>
      </c>
      <c r="Z6" s="16">
        <f t="shared" si="1"/>
        <v>0.15053763440860216</v>
      </c>
      <c r="AA6" t="s">
        <v>43</v>
      </c>
    </row>
    <row r="7" spans="1:27" x14ac:dyDescent="0.25">
      <c r="A7" t="s">
        <v>14</v>
      </c>
      <c r="B7">
        <v>2016</v>
      </c>
      <c r="C7" t="s">
        <v>15</v>
      </c>
      <c r="D7" t="s">
        <v>16</v>
      </c>
      <c r="E7" t="s">
        <v>17</v>
      </c>
      <c r="F7">
        <v>12</v>
      </c>
      <c r="G7">
        <v>4</v>
      </c>
      <c r="H7">
        <v>0.75</v>
      </c>
      <c r="I7">
        <v>4</v>
      </c>
      <c r="J7" s="1">
        <v>42403</v>
      </c>
      <c r="K7" s="1">
        <v>42412</v>
      </c>
      <c r="L7" s="1">
        <v>42437</v>
      </c>
      <c r="M7" s="1" t="s">
        <v>46</v>
      </c>
      <c r="N7" s="8" t="s">
        <v>47</v>
      </c>
      <c r="O7" s="2">
        <f t="shared" si="2"/>
        <v>62.349999999999994</v>
      </c>
      <c r="P7" s="4">
        <v>6</v>
      </c>
      <c r="Q7" s="1">
        <v>42437</v>
      </c>
      <c r="R7" s="1">
        <v>42451</v>
      </c>
      <c r="S7" s="1"/>
      <c r="T7">
        <f t="shared" si="0"/>
        <v>2</v>
      </c>
      <c r="U7" s="1">
        <v>42496</v>
      </c>
      <c r="V7" s="1">
        <v>42475</v>
      </c>
      <c r="W7" s="3">
        <v>6.5</v>
      </c>
      <c r="X7" s="16">
        <v>2.0299999999999998</v>
      </c>
      <c r="Y7" s="16">
        <v>0.44999999999999973</v>
      </c>
      <c r="Z7" s="16">
        <f t="shared" si="1"/>
        <v>0.22167487684729054</v>
      </c>
      <c r="AA7" t="s">
        <v>43</v>
      </c>
    </row>
    <row r="8" spans="1:27" s="5" customFormat="1" x14ac:dyDescent="0.25">
      <c r="A8" s="5" t="s">
        <v>14</v>
      </c>
      <c r="B8" s="5">
        <v>2016</v>
      </c>
      <c r="C8" s="5" t="s">
        <v>15</v>
      </c>
      <c r="D8" s="5" t="s">
        <v>16</v>
      </c>
      <c r="E8" s="5" t="s">
        <v>17</v>
      </c>
      <c r="F8" s="5">
        <v>12</v>
      </c>
      <c r="G8" s="5">
        <v>4</v>
      </c>
      <c r="H8" s="5">
        <v>0.75</v>
      </c>
      <c r="I8" s="5">
        <v>4</v>
      </c>
      <c r="J8" s="6">
        <v>42403</v>
      </c>
      <c r="K8" s="6">
        <v>42412</v>
      </c>
      <c r="L8" s="6">
        <v>42437</v>
      </c>
      <c r="M8" s="6" t="s">
        <v>46</v>
      </c>
      <c r="N8" s="9" t="s">
        <v>47</v>
      </c>
      <c r="O8" s="20">
        <f t="shared" si="2"/>
        <v>62.349999999999994</v>
      </c>
      <c r="P8" s="13">
        <v>7</v>
      </c>
      <c r="Q8" s="6">
        <v>42446</v>
      </c>
      <c r="R8" s="6">
        <v>42459</v>
      </c>
      <c r="S8" s="6"/>
      <c r="T8" s="5">
        <f t="shared" si="0"/>
        <v>2</v>
      </c>
      <c r="U8" s="6">
        <v>42496</v>
      </c>
      <c r="V8" s="6">
        <v>42475</v>
      </c>
      <c r="W8" s="7">
        <v>4.5</v>
      </c>
      <c r="X8" s="17">
        <v>2.2999999999999998</v>
      </c>
      <c r="Y8" s="16">
        <v>0.71999999999999975</v>
      </c>
      <c r="Z8" s="16">
        <f t="shared" si="1"/>
        <v>0.31304347826086948</v>
      </c>
      <c r="AA8" s="5" t="s">
        <v>43</v>
      </c>
    </row>
    <row r="9" spans="1:27" x14ac:dyDescent="0.25">
      <c r="A9" t="s">
        <v>64</v>
      </c>
      <c r="B9" s="8">
        <v>2011</v>
      </c>
      <c r="C9" s="8" t="s">
        <v>15</v>
      </c>
      <c r="D9" s="8" t="s">
        <v>33</v>
      </c>
      <c r="E9" s="8" t="s">
        <v>17</v>
      </c>
      <c r="F9" s="8">
        <v>11</v>
      </c>
      <c r="G9" s="8">
        <v>4</v>
      </c>
      <c r="H9" s="8">
        <v>0.75</v>
      </c>
      <c r="I9" s="8">
        <v>3</v>
      </c>
      <c r="J9" s="22">
        <v>40575</v>
      </c>
      <c r="K9" s="22"/>
      <c r="L9" s="1">
        <f>J9+(7*7)</f>
        <v>40624</v>
      </c>
      <c r="M9" s="1"/>
      <c r="N9" s="8" t="s">
        <v>24</v>
      </c>
      <c r="O9" s="2">
        <v>0</v>
      </c>
      <c r="P9" s="14">
        <v>1</v>
      </c>
      <c r="Q9" s="1"/>
      <c r="R9" s="1"/>
      <c r="S9" s="1"/>
      <c r="T9">
        <v>0</v>
      </c>
      <c r="U9" s="1">
        <f>V9+14</f>
        <v>40666</v>
      </c>
      <c r="V9" s="1">
        <f>J9+(11*7)</f>
        <v>40652</v>
      </c>
      <c r="W9" s="3">
        <v>5</v>
      </c>
      <c r="X9" s="16">
        <v>1.5</v>
      </c>
      <c r="Y9" s="16">
        <v>0</v>
      </c>
      <c r="Z9" s="16">
        <f t="shared" si="1"/>
        <v>0</v>
      </c>
      <c r="AA9" t="s">
        <v>32</v>
      </c>
    </row>
    <row r="10" spans="1:27" x14ac:dyDescent="0.25">
      <c r="A10" t="s">
        <v>64</v>
      </c>
      <c r="B10" s="8">
        <v>2011</v>
      </c>
      <c r="C10" s="8" t="s">
        <v>15</v>
      </c>
      <c r="D10" s="8" t="s">
        <v>33</v>
      </c>
      <c r="E10" s="8" t="s">
        <v>17</v>
      </c>
      <c r="F10" s="8">
        <v>11</v>
      </c>
      <c r="G10" s="8">
        <v>4</v>
      </c>
      <c r="H10" s="8">
        <v>0.75</v>
      </c>
      <c r="I10" s="8">
        <v>3</v>
      </c>
      <c r="J10" s="22">
        <v>40575</v>
      </c>
      <c r="K10" s="22"/>
      <c r="L10" s="1">
        <f t="shared" ref="L10:L15" si="3">J10+(7*7)</f>
        <v>40624</v>
      </c>
      <c r="M10" s="1" t="s">
        <v>46</v>
      </c>
      <c r="N10" s="8" t="s">
        <v>47</v>
      </c>
      <c r="O10" s="2">
        <f>430*0.145</f>
        <v>62.349999999999994</v>
      </c>
      <c r="P10" s="14">
        <v>2</v>
      </c>
      <c r="Q10" s="1">
        <f>J10+(7*9)</f>
        <v>40638</v>
      </c>
      <c r="R10" s="1"/>
      <c r="S10" s="1"/>
      <c r="T10">
        <f>COUNTA(Q10:S10)</f>
        <v>1</v>
      </c>
      <c r="U10" s="1">
        <f t="shared" ref="U10:U15" si="4">V10+14</f>
        <v>40666</v>
      </c>
      <c r="V10" s="1">
        <f t="shared" ref="V10:V15" si="5">J10+(11*7)</f>
        <v>40652</v>
      </c>
      <c r="W10" s="3">
        <v>2.2000000000000002</v>
      </c>
      <c r="X10" s="16">
        <v>1.6</v>
      </c>
      <c r="Y10" s="16">
        <v>0.10000000000000009</v>
      </c>
      <c r="Z10" s="16">
        <f t="shared" si="1"/>
        <v>6.2500000000000056E-2</v>
      </c>
      <c r="AA10" t="s">
        <v>32</v>
      </c>
    </row>
    <row r="11" spans="1:27" x14ac:dyDescent="0.25">
      <c r="A11" t="s">
        <v>64</v>
      </c>
      <c r="B11" s="8">
        <v>2011</v>
      </c>
      <c r="C11" s="8" t="s">
        <v>15</v>
      </c>
      <c r="D11" s="8" t="s">
        <v>33</v>
      </c>
      <c r="E11" s="8" t="s">
        <v>17</v>
      </c>
      <c r="F11" s="8">
        <v>11</v>
      </c>
      <c r="G11" s="8">
        <v>4</v>
      </c>
      <c r="H11" s="8">
        <v>0.75</v>
      </c>
      <c r="I11" s="8">
        <v>3</v>
      </c>
      <c r="J11" s="22">
        <v>40575</v>
      </c>
      <c r="K11" s="22"/>
      <c r="L11" s="1">
        <f t="shared" si="3"/>
        <v>40624</v>
      </c>
      <c r="M11" s="1" t="s">
        <v>46</v>
      </c>
      <c r="N11" s="8" t="s">
        <v>47</v>
      </c>
      <c r="O11" s="2">
        <f>430*0.145</f>
        <v>62.349999999999994</v>
      </c>
      <c r="P11" s="14">
        <v>3</v>
      </c>
      <c r="Q11" s="1">
        <f>J11+(5*7)</f>
        <v>40610</v>
      </c>
      <c r="R11" s="1">
        <f>J11+(7*7)</f>
        <v>40624</v>
      </c>
      <c r="S11" s="1">
        <f>J11+(7*9)</f>
        <v>40638</v>
      </c>
      <c r="T11">
        <f t="shared" ref="T11:T74" si="6">COUNTA(Q11:S11)</f>
        <v>3</v>
      </c>
      <c r="U11" s="1">
        <f t="shared" si="4"/>
        <v>40666</v>
      </c>
      <c r="V11" s="1">
        <f t="shared" si="5"/>
        <v>40652</v>
      </c>
      <c r="X11" s="16"/>
      <c r="Y11" s="16"/>
      <c r="Z11" s="16"/>
      <c r="AA11" t="s">
        <v>32</v>
      </c>
    </row>
    <row r="12" spans="1:27" x14ac:dyDescent="0.25">
      <c r="A12" t="s">
        <v>64</v>
      </c>
      <c r="B12" s="8">
        <v>2011</v>
      </c>
      <c r="C12" s="8" t="s">
        <v>15</v>
      </c>
      <c r="D12" s="8" t="s">
        <v>33</v>
      </c>
      <c r="E12" s="8" t="s">
        <v>17</v>
      </c>
      <c r="F12" s="8">
        <v>11</v>
      </c>
      <c r="G12" s="8">
        <v>4</v>
      </c>
      <c r="H12" s="8">
        <v>0.75</v>
      </c>
      <c r="I12" s="8">
        <v>3</v>
      </c>
      <c r="J12" s="22">
        <v>40575</v>
      </c>
      <c r="K12" s="22"/>
      <c r="L12" s="1">
        <f t="shared" si="3"/>
        <v>40624</v>
      </c>
      <c r="M12" s="1" t="s">
        <v>53</v>
      </c>
      <c r="N12" t="s">
        <v>30</v>
      </c>
      <c r="O12" s="2">
        <v>3000</v>
      </c>
      <c r="P12" s="14">
        <v>4</v>
      </c>
      <c r="Q12" s="1">
        <f t="shared" ref="Q12:Q14" si="7">J12+(7*9)</f>
        <v>40638</v>
      </c>
      <c r="R12" s="1"/>
      <c r="S12" s="1"/>
      <c r="T12">
        <f t="shared" si="6"/>
        <v>1</v>
      </c>
      <c r="U12" s="1">
        <f t="shared" si="4"/>
        <v>40666</v>
      </c>
      <c r="V12" s="1">
        <f t="shared" si="5"/>
        <v>40652</v>
      </c>
      <c r="W12" s="3">
        <v>2.7</v>
      </c>
      <c r="X12" s="16">
        <v>1.6</v>
      </c>
      <c r="Y12" s="16">
        <v>0.10000000000000009</v>
      </c>
      <c r="Z12" s="16">
        <f t="shared" si="1"/>
        <v>6.2500000000000056E-2</v>
      </c>
      <c r="AA12" t="s">
        <v>32</v>
      </c>
    </row>
    <row r="13" spans="1:27" x14ac:dyDescent="0.25">
      <c r="A13" t="s">
        <v>64</v>
      </c>
      <c r="B13" s="8">
        <v>2011</v>
      </c>
      <c r="C13" s="8" t="s">
        <v>15</v>
      </c>
      <c r="D13" s="8" t="s">
        <v>33</v>
      </c>
      <c r="E13" s="8" t="s">
        <v>17</v>
      </c>
      <c r="F13" s="8">
        <v>11</v>
      </c>
      <c r="G13" s="8">
        <v>4</v>
      </c>
      <c r="H13" s="8">
        <v>0.75</v>
      </c>
      <c r="I13" s="8">
        <v>3</v>
      </c>
      <c r="J13" s="22">
        <v>40575</v>
      </c>
      <c r="K13" s="22"/>
      <c r="L13" s="1">
        <f t="shared" si="3"/>
        <v>40624</v>
      </c>
      <c r="M13" s="1" t="s">
        <v>53</v>
      </c>
      <c r="N13" t="s">
        <v>30</v>
      </c>
      <c r="O13" s="2">
        <v>3000</v>
      </c>
      <c r="P13" s="14">
        <v>5</v>
      </c>
      <c r="Q13" s="1">
        <f>J13+(5*7)</f>
        <v>40610</v>
      </c>
      <c r="R13" s="1">
        <f>J13+(7*7)</f>
        <v>40624</v>
      </c>
      <c r="S13" s="1">
        <f>J13+(7*9)</f>
        <v>40638</v>
      </c>
      <c r="T13">
        <f t="shared" si="6"/>
        <v>3</v>
      </c>
      <c r="U13" s="1">
        <f t="shared" si="4"/>
        <v>40666</v>
      </c>
      <c r="V13" s="1">
        <f t="shared" si="5"/>
        <v>40652</v>
      </c>
      <c r="W13" s="3">
        <v>2.8</v>
      </c>
      <c r="X13" s="16">
        <v>1.7</v>
      </c>
      <c r="Y13" s="16">
        <v>0.19999999999999996</v>
      </c>
      <c r="Z13" s="16">
        <f t="shared" si="1"/>
        <v>0.11764705882352938</v>
      </c>
      <c r="AA13" t="s">
        <v>32</v>
      </c>
    </row>
    <row r="14" spans="1:27" x14ac:dyDescent="0.25">
      <c r="A14" t="s">
        <v>64</v>
      </c>
      <c r="B14" s="8">
        <v>2011</v>
      </c>
      <c r="C14" s="8" t="s">
        <v>15</v>
      </c>
      <c r="D14" s="8" t="s">
        <v>33</v>
      </c>
      <c r="E14" s="8" t="s">
        <v>17</v>
      </c>
      <c r="F14" s="8">
        <v>11</v>
      </c>
      <c r="G14" s="8">
        <v>4</v>
      </c>
      <c r="H14" s="8">
        <v>0.75</v>
      </c>
      <c r="I14" s="8">
        <v>3</v>
      </c>
      <c r="J14" s="22">
        <v>40575</v>
      </c>
      <c r="K14" s="22"/>
      <c r="L14" s="1">
        <f t="shared" si="3"/>
        <v>40624</v>
      </c>
      <c r="M14" s="1" t="s">
        <v>54</v>
      </c>
      <c r="N14" t="s">
        <v>70</v>
      </c>
      <c r="O14" s="2">
        <f>200*0.6</f>
        <v>120</v>
      </c>
      <c r="P14" s="14">
        <v>6</v>
      </c>
      <c r="Q14" s="1">
        <f t="shared" si="7"/>
        <v>40638</v>
      </c>
      <c r="R14" s="1"/>
      <c r="S14" s="1"/>
      <c r="T14">
        <f t="shared" si="6"/>
        <v>1</v>
      </c>
      <c r="U14" s="1">
        <f t="shared" si="4"/>
        <v>40666</v>
      </c>
      <c r="V14" s="1">
        <f t="shared" si="5"/>
        <v>40652</v>
      </c>
      <c r="W14" s="3">
        <v>1</v>
      </c>
      <c r="X14" s="16">
        <v>1.6</v>
      </c>
      <c r="Y14" s="16">
        <v>0.10000000000000009</v>
      </c>
      <c r="Z14" s="16">
        <f t="shared" si="1"/>
        <v>6.2500000000000056E-2</v>
      </c>
      <c r="AA14" t="s">
        <v>32</v>
      </c>
    </row>
    <row r="15" spans="1:27" s="5" customFormat="1" x14ac:dyDescent="0.25">
      <c r="A15" t="s">
        <v>64</v>
      </c>
      <c r="B15" s="9">
        <v>2011</v>
      </c>
      <c r="C15" s="9" t="s">
        <v>15</v>
      </c>
      <c r="D15" s="9" t="s">
        <v>33</v>
      </c>
      <c r="E15" s="9" t="s">
        <v>17</v>
      </c>
      <c r="F15" s="9">
        <v>11</v>
      </c>
      <c r="G15" s="9">
        <v>4</v>
      </c>
      <c r="H15" s="9">
        <v>0.75</v>
      </c>
      <c r="I15" s="9">
        <v>3</v>
      </c>
      <c r="J15" s="24">
        <v>40575</v>
      </c>
      <c r="K15" s="24"/>
      <c r="L15" s="6">
        <f t="shared" si="3"/>
        <v>40624</v>
      </c>
      <c r="M15" s="1" t="s">
        <v>54</v>
      </c>
      <c r="N15" t="s">
        <v>70</v>
      </c>
      <c r="O15" s="20">
        <f>200*0.6</f>
        <v>120</v>
      </c>
      <c r="P15" s="15">
        <v>7</v>
      </c>
      <c r="Q15" s="6">
        <f>J15+(5*7)</f>
        <v>40610</v>
      </c>
      <c r="R15" s="6">
        <f>J15+(7*7)</f>
        <v>40624</v>
      </c>
      <c r="S15" s="6">
        <f>J15+(7*9)</f>
        <v>40638</v>
      </c>
      <c r="T15" s="5">
        <f t="shared" si="6"/>
        <v>3</v>
      </c>
      <c r="U15" s="6">
        <f t="shared" si="4"/>
        <v>40666</v>
      </c>
      <c r="V15" s="6">
        <f t="shared" si="5"/>
        <v>40652</v>
      </c>
      <c r="W15" s="7">
        <v>1</v>
      </c>
      <c r="X15" s="17">
        <v>1.5</v>
      </c>
      <c r="Y15" s="16">
        <v>0</v>
      </c>
      <c r="Z15" s="16">
        <f t="shared" si="1"/>
        <v>0</v>
      </c>
      <c r="AA15" s="5" t="s">
        <v>32</v>
      </c>
    </row>
    <row r="16" spans="1:27" x14ac:dyDescent="0.25">
      <c r="A16" s="8" t="s">
        <v>34</v>
      </c>
      <c r="B16" s="8">
        <v>2015</v>
      </c>
      <c r="C16" s="8" t="s">
        <v>15</v>
      </c>
      <c r="D16" s="8" t="s">
        <v>16</v>
      </c>
      <c r="E16" s="8" t="s">
        <v>17</v>
      </c>
      <c r="F16" s="8">
        <v>12</v>
      </c>
      <c r="G16" s="8">
        <v>4</v>
      </c>
      <c r="H16" s="8">
        <v>0.75</v>
      </c>
      <c r="I16" s="8">
        <v>5</v>
      </c>
      <c r="J16" s="1">
        <v>42023</v>
      </c>
      <c r="K16" s="1">
        <v>42030</v>
      </c>
      <c r="L16" s="1">
        <v>42072</v>
      </c>
      <c r="M16" s="1"/>
      <c r="N16" s="8" t="s">
        <v>24</v>
      </c>
      <c r="O16" s="2">
        <v>0</v>
      </c>
      <c r="P16" s="14">
        <v>1</v>
      </c>
      <c r="Q16" s="1"/>
      <c r="R16" s="1"/>
      <c r="S16" s="1"/>
      <c r="T16">
        <f t="shared" si="6"/>
        <v>0</v>
      </c>
      <c r="U16" s="1">
        <v>42114</v>
      </c>
      <c r="V16" s="1">
        <v>42100</v>
      </c>
      <c r="W16" s="3">
        <v>7.8</v>
      </c>
      <c r="X16" s="16">
        <v>2.11</v>
      </c>
      <c r="Y16" s="16">
        <v>0</v>
      </c>
      <c r="Z16" s="16">
        <f t="shared" si="1"/>
        <v>0</v>
      </c>
    </row>
    <row r="17" spans="1:27" x14ac:dyDescent="0.25">
      <c r="A17" t="s">
        <v>34</v>
      </c>
      <c r="B17">
        <v>2015</v>
      </c>
      <c r="C17" t="s">
        <v>15</v>
      </c>
      <c r="D17" t="s">
        <v>16</v>
      </c>
      <c r="E17" t="s">
        <v>17</v>
      </c>
      <c r="F17">
        <v>12</v>
      </c>
      <c r="G17">
        <v>4</v>
      </c>
      <c r="H17">
        <v>0.75</v>
      </c>
      <c r="I17">
        <v>5</v>
      </c>
      <c r="J17" s="1">
        <v>42023</v>
      </c>
      <c r="K17" s="1">
        <v>42030</v>
      </c>
      <c r="L17" s="1">
        <v>42072</v>
      </c>
      <c r="M17" s="1" t="s">
        <v>46</v>
      </c>
      <c r="N17" s="8" t="s">
        <v>47</v>
      </c>
      <c r="O17" s="2">
        <v>62.35</v>
      </c>
      <c r="P17" s="14">
        <v>2</v>
      </c>
      <c r="Q17" s="1">
        <v>42065</v>
      </c>
      <c r="R17" s="1">
        <v>42080</v>
      </c>
      <c r="S17" s="1">
        <v>42094</v>
      </c>
      <c r="T17">
        <f t="shared" si="6"/>
        <v>3</v>
      </c>
      <c r="U17" s="1">
        <v>42114</v>
      </c>
      <c r="V17" s="1">
        <v>42100</v>
      </c>
      <c r="W17" s="3">
        <v>3.2</v>
      </c>
      <c r="X17" s="16">
        <v>2.31</v>
      </c>
      <c r="Y17" s="16">
        <v>0.20000000000000018</v>
      </c>
      <c r="Z17" s="16">
        <f t="shared" si="1"/>
        <v>8.658008658008666E-2</v>
      </c>
    </row>
    <row r="18" spans="1:27" x14ac:dyDescent="0.25">
      <c r="A18" t="s">
        <v>34</v>
      </c>
      <c r="B18">
        <v>2015</v>
      </c>
      <c r="C18" t="s">
        <v>15</v>
      </c>
      <c r="D18" t="s">
        <v>16</v>
      </c>
      <c r="E18" t="s">
        <v>17</v>
      </c>
      <c r="F18">
        <v>12</v>
      </c>
      <c r="G18">
        <v>4</v>
      </c>
      <c r="H18">
        <v>0.75</v>
      </c>
      <c r="I18">
        <v>5</v>
      </c>
      <c r="J18" s="1">
        <v>42023</v>
      </c>
      <c r="K18" s="1">
        <v>42030</v>
      </c>
      <c r="L18" s="1">
        <v>42072</v>
      </c>
      <c r="M18" s="1" t="s">
        <v>46</v>
      </c>
      <c r="N18" s="8" t="s">
        <v>47</v>
      </c>
      <c r="O18" s="2">
        <v>62.35</v>
      </c>
      <c r="P18" s="14">
        <v>3</v>
      </c>
      <c r="Q18" s="1">
        <v>42080</v>
      </c>
      <c r="R18" s="1"/>
      <c r="S18" s="1"/>
      <c r="T18">
        <f t="shared" si="6"/>
        <v>1</v>
      </c>
      <c r="U18" s="1">
        <v>42114</v>
      </c>
      <c r="V18" s="1">
        <v>42100</v>
      </c>
      <c r="W18" s="3">
        <v>6.6</v>
      </c>
      <c r="X18" s="16">
        <v>2.04</v>
      </c>
      <c r="Y18" s="16">
        <v>-6.999999999999984E-2</v>
      </c>
      <c r="Z18" s="16">
        <f t="shared" si="1"/>
        <v>-3.4313725490195998E-2</v>
      </c>
    </row>
    <row r="19" spans="1:27" x14ac:dyDescent="0.25">
      <c r="A19" t="s">
        <v>34</v>
      </c>
      <c r="B19">
        <v>2015</v>
      </c>
      <c r="C19" t="s">
        <v>15</v>
      </c>
      <c r="D19" t="s">
        <v>16</v>
      </c>
      <c r="E19" t="s">
        <v>17</v>
      </c>
      <c r="F19">
        <v>12</v>
      </c>
      <c r="G19">
        <v>4</v>
      </c>
      <c r="H19">
        <v>0.75</v>
      </c>
      <c r="I19">
        <v>5</v>
      </c>
      <c r="J19" s="1">
        <v>42023</v>
      </c>
      <c r="K19" s="1">
        <v>42030</v>
      </c>
      <c r="L19" s="1">
        <v>42072</v>
      </c>
      <c r="M19" s="1" t="s">
        <v>46</v>
      </c>
      <c r="N19" s="8" t="s">
        <v>47</v>
      </c>
      <c r="O19" s="2">
        <v>62.35</v>
      </c>
      <c r="P19" s="14">
        <v>4</v>
      </c>
      <c r="Q19" s="1">
        <v>42080</v>
      </c>
      <c r="R19" s="1">
        <v>42094</v>
      </c>
      <c r="S19" s="1"/>
      <c r="T19">
        <f t="shared" si="6"/>
        <v>2</v>
      </c>
      <c r="U19" s="1">
        <v>42114</v>
      </c>
      <c r="V19" s="1">
        <v>42100</v>
      </c>
      <c r="W19" s="3">
        <v>5.4</v>
      </c>
      <c r="X19" s="16">
        <v>2.25</v>
      </c>
      <c r="Y19" s="16">
        <v>0.14000000000000012</v>
      </c>
      <c r="Z19" s="16">
        <f t="shared" si="1"/>
        <v>6.2222222222222276E-2</v>
      </c>
    </row>
    <row r="20" spans="1:27" x14ac:dyDescent="0.25">
      <c r="A20" t="s">
        <v>34</v>
      </c>
      <c r="B20">
        <v>2015</v>
      </c>
      <c r="C20" t="s">
        <v>15</v>
      </c>
      <c r="D20" t="s">
        <v>16</v>
      </c>
      <c r="E20" t="s">
        <v>17</v>
      </c>
      <c r="F20">
        <v>12</v>
      </c>
      <c r="G20">
        <v>4</v>
      </c>
      <c r="H20">
        <v>0.75</v>
      </c>
      <c r="I20">
        <v>5</v>
      </c>
      <c r="J20" s="1">
        <v>42023</v>
      </c>
      <c r="K20" s="1">
        <v>42030</v>
      </c>
      <c r="L20" s="1">
        <v>42072</v>
      </c>
      <c r="M20" s="1" t="s">
        <v>46</v>
      </c>
      <c r="N20" s="8" t="s">
        <v>47</v>
      </c>
      <c r="O20" s="2">
        <v>62.35</v>
      </c>
      <c r="P20" s="14">
        <v>5</v>
      </c>
      <c r="Q20" s="1">
        <v>42087</v>
      </c>
      <c r="R20" s="1"/>
      <c r="S20" s="1"/>
      <c r="T20">
        <f t="shared" si="6"/>
        <v>1</v>
      </c>
      <c r="U20" s="1">
        <v>42114</v>
      </c>
      <c r="V20" s="1">
        <v>42100</v>
      </c>
      <c r="W20" s="3">
        <v>6.6</v>
      </c>
      <c r="X20" s="16">
        <v>2.13</v>
      </c>
      <c r="Y20" s="16">
        <v>2.0000000000000018E-2</v>
      </c>
      <c r="Z20" s="16">
        <f t="shared" si="1"/>
        <v>9.3896713615023563E-3</v>
      </c>
    </row>
    <row r="21" spans="1:27" s="5" customFormat="1" x14ac:dyDescent="0.25">
      <c r="A21" s="5" t="s">
        <v>34</v>
      </c>
      <c r="B21" s="5">
        <v>2015</v>
      </c>
      <c r="C21" s="5" t="s">
        <v>15</v>
      </c>
      <c r="D21" s="5" t="s">
        <v>16</v>
      </c>
      <c r="E21" s="5" t="s">
        <v>17</v>
      </c>
      <c r="F21" s="5">
        <v>12</v>
      </c>
      <c r="G21" s="5">
        <v>4</v>
      </c>
      <c r="H21" s="5">
        <v>0.75</v>
      </c>
      <c r="I21" s="5">
        <v>5</v>
      </c>
      <c r="J21" s="6">
        <v>42023</v>
      </c>
      <c r="K21" s="6">
        <v>42030</v>
      </c>
      <c r="L21" s="6">
        <v>42072</v>
      </c>
      <c r="M21" s="6" t="s">
        <v>46</v>
      </c>
      <c r="N21" s="9" t="s">
        <v>47</v>
      </c>
      <c r="O21" s="20">
        <v>62.35</v>
      </c>
      <c r="P21" s="15">
        <v>6</v>
      </c>
      <c r="Q21" s="6">
        <v>42087</v>
      </c>
      <c r="R21" s="6">
        <v>42101</v>
      </c>
      <c r="S21" s="6"/>
      <c r="T21" s="5">
        <f t="shared" si="6"/>
        <v>2</v>
      </c>
      <c r="U21" s="6">
        <v>42114</v>
      </c>
      <c r="V21" s="6">
        <v>42100</v>
      </c>
      <c r="W21" s="7">
        <v>6.4</v>
      </c>
      <c r="X21" s="17">
        <v>2.1800000000000002</v>
      </c>
      <c r="Y21" s="16">
        <v>7.0000000000000284E-2</v>
      </c>
      <c r="Z21" s="16">
        <f t="shared" si="1"/>
        <v>3.2110091743119393E-2</v>
      </c>
    </row>
    <row r="22" spans="1:27" x14ac:dyDescent="0.25">
      <c r="A22" t="s">
        <v>27</v>
      </c>
      <c r="B22" s="8">
        <v>2011</v>
      </c>
      <c r="C22" s="8" t="s">
        <v>35</v>
      </c>
      <c r="D22" s="8" t="s">
        <v>33</v>
      </c>
      <c r="E22" s="8" t="s">
        <v>17</v>
      </c>
      <c r="F22" s="8">
        <v>11</v>
      </c>
      <c r="G22" s="8">
        <v>4</v>
      </c>
      <c r="H22" s="8">
        <v>0.75</v>
      </c>
      <c r="I22" s="8">
        <v>3</v>
      </c>
      <c r="J22" s="22">
        <v>40575</v>
      </c>
      <c r="K22" s="22"/>
      <c r="L22" s="1">
        <v>40624</v>
      </c>
      <c r="M22" s="1"/>
      <c r="N22" s="8" t="s">
        <v>24</v>
      </c>
      <c r="O22" s="2">
        <v>0</v>
      </c>
      <c r="P22" s="14">
        <v>1</v>
      </c>
      <c r="Q22" s="1"/>
      <c r="R22" s="1"/>
      <c r="S22" s="1"/>
      <c r="T22">
        <f t="shared" si="6"/>
        <v>0</v>
      </c>
      <c r="U22" s="22"/>
      <c r="V22" s="1">
        <f>(14*7)+J22</f>
        <v>40673</v>
      </c>
      <c r="W22" s="3">
        <v>7.8</v>
      </c>
      <c r="X22" s="16">
        <v>0.79800000000000004</v>
      </c>
      <c r="Y22" s="16">
        <v>0</v>
      </c>
      <c r="Z22" s="16">
        <f t="shared" si="1"/>
        <v>0</v>
      </c>
      <c r="AA22" t="s">
        <v>36</v>
      </c>
    </row>
    <row r="23" spans="1:27" x14ac:dyDescent="0.25">
      <c r="A23" t="s">
        <v>27</v>
      </c>
      <c r="B23" s="8">
        <v>2011</v>
      </c>
      <c r="C23" s="8" t="s">
        <v>35</v>
      </c>
      <c r="D23" s="8" t="s">
        <v>33</v>
      </c>
      <c r="E23" s="8" t="s">
        <v>17</v>
      </c>
      <c r="F23" s="8">
        <v>11</v>
      </c>
      <c r="G23" s="8">
        <v>4</v>
      </c>
      <c r="H23" s="8">
        <v>0.75</v>
      </c>
      <c r="I23" s="8">
        <v>3</v>
      </c>
      <c r="J23" s="22">
        <v>40575</v>
      </c>
      <c r="K23" s="22"/>
      <c r="L23" s="1">
        <v>40624</v>
      </c>
      <c r="M23" s="1" t="s">
        <v>46</v>
      </c>
      <c r="N23" s="8" t="s">
        <v>47</v>
      </c>
      <c r="O23" s="2">
        <f>430*0.145</f>
        <v>62.349999999999994</v>
      </c>
      <c r="P23" s="14">
        <v>2</v>
      </c>
      <c r="Q23" s="1">
        <f>J23+(7*7)</f>
        <v>40624</v>
      </c>
      <c r="R23" s="1"/>
      <c r="S23" s="1"/>
      <c r="T23">
        <f t="shared" si="6"/>
        <v>1</v>
      </c>
      <c r="U23" s="22"/>
      <c r="V23" s="1">
        <f t="shared" ref="V23:V31" si="8">(14*7)+J23</f>
        <v>40673</v>
      </c>
      <c r="W23" s="3">
        <v>4.8</v>
      </c>
      <c r="X23" s="16">
        <v>0.89700000000000002</v>
      </c>
      <c r="Y23" s="16">
        <v>9.8999999999999977E-2</v>
      </c>
      <c r="Z23" s="16">
        <f t="shared" si="1"/>
        <v>0.1103678929765886</v>
      </c>
      <c r="AA23" t="s">
        <v>36</v>
      </c>
    </row>
    <row r="24" spans="1:27" x14ac:dyDescent="0.25">
      <c r="A24" t="s">
        <v>27</v>
      </c>
      <c r="B24" s="8">
        <v>2011</v>
      </c>
      <c r="C24" s="8" t="s">
        <v>35</v>
      </c>
      <c r="D24" s="8" t="s">
        <v>33</v>
      </c>
      <c r="E24" s="8" t="s">
        <v>17</v>
      </c>
      <c r="F24" s="8">
        <v>11</v>
      </c>
      <c r="G24" s="8">
        <v>4</v>
      </c>
      <c r="H24" s="8">
        <v>0.75</v>
      </c>
      <c r="I24" s="8">
        <v>3</v>
      </c>
      <c r="J24" s="22">
        <v>40575</v>
      </c>
      <c r="K24" s="22"/>
      <c r="L24" s="1">
        <v>40624</v>
      </c>
      <c r="M24" s="1" t="s">
        <v>46</v>
      </c>
      <c r="N24" s="8" t="s">
        <v>47</v>
      </c>
      <c r="O24" s="2">
        <f>430*0.145</f>
        <v>62.349999999999994</v>
      </c>
      <c r="P24" s="14">
        <v>3</v>
      </c>
      <c r="Q24" s="1">
        <f>J24+(7*7)</f>
        <v>40624</v>
      </c>
      <c r="R24" s="1">
        <f>J24+(7*10)</f>
        <v>40645</v>
      </c>
      <c r="S24" s="1"/>
      <c r="T24">
        <f t="shared" si="6"/>
        <v>2</v>
      </c>
      <c r="U24" s="22"/>
      <c r="V24" s="1">
        <f t="shared" si="8"/>
        <v>40673</v>
      </c>
      <c r="W24" s="3">
        <v>3.7</v>
      </c>
      <c r="X24" s="16">
        <v>0.93200000000000005</v>
      </c>
      <c r="Y24" s="16">
        <v>0.13400000000000001</v>
      </c>
      <c r="Z24" s="16">
        <f t="shared" si="1"/>
        <v>0.14377682403433475</v>
      </c>
      <c r="AA24" t="s">
        <v>36</v>
      </c>
    </row>
    <row r="25" spans="1:27" x14ac:dyDescent="0.25">
      <c r="A25" t="s">
        <v>27</v>
      </c>
      <c r="B25" s="8">
        <v>2011</v>
      </c>
      <c r="C25" s="8" t="s">
        <v>35</v>
      </c>
      <c r="D25" s="8" t="s">
        <v>33</v>
      </c>
      <c r="E25" s="8" t="s">
        <v>17</v>
      </c>
      <c r="F25" s="8">
        <v>11</v>
      </c>
      <c r="G25" s="8">
        <v>4</v>
      </c>
      <c r="H25" s="8">
        <v>0.75</v>
      </c>
      <c r="I25" s="8">
        <v>3</v>
      </c>
      <c r="J25" s="22">
        <v>40575</v>
      </c>
      <c r="K25" s="22"/>
      <c r="L25" s="1">
        <v>40624</v>
      </c>
      <c r="M25" s="1" t="s">
        <v>46</v>
      </c>
      <c r="N25" s="8" t="s">
        <v>47</v>
      </c>
      <c r="O25" s="2">
        <f>430*0.145</f>
        <v>62.349999999999994</v>
      </c>
      <c r="P25" s="14">
        <v>4</v>
      </c>
      <c r="Q25" s="1">
        <f>J25+(7*5)</f>
        <v>40610</v>
      </c>
      <c r="R25" s="1">
        <f>J25+(8*7)</f>
        <v>40631</v>
      </c>
      <c r="S25" s="1">
        <f>J25+(10*7)</f>
        <v>40645</v>
      </c>
      <c r="T25">
        <f t="shared" si="6"/>
        <v>3</v>
      </c>
      <c r="U25" s="22"/>
      <c r="V25" s="1">
        <f t="shared" si="8"/>
        <v>40673</v>
      </c>
      <c r="W25" s="3">
        <v>3.3</v>
      </c>
      <c r="X25" s="16">
        <v>0.754</v>
      </c>
      <c r="Y25" s="16">
        <v>-4.4000000000000039E-2</v>
      </c>
      <c r="Z25" s="16">
        <f t="shared" si="1"/>
        <v>-5.8355437665782543E-2</v>
      </c>
      <c r="AA25" t="s">
        <v>36</v>
      </c>
    </row>
    <row r="26" spans="1:27" x14ac:dyDescent="0.25">
      <c r="A26" t="s">
        <v>27</v>
      </c>
      <c r="B26" s="8">
        <v>2011</v>
      </c>
      <c r="C26" s="8" t="s">
        <v>35</v>
      </c>
      <c r="D26" s="8" t="s">
        <v>33</v>
      </c>
      <c r="E26" s="8" t="s">
        <v>17</v>
      </c>
      <c r="F26" s="8">
        <v>11</v>
      </c>
      <c r="G26" s="8">
        <v>4</v>
      </c>
      <c r="H26" s="8">
        <v>0.75</v>
      </c>
      <c r="I26" s="8">
        <v>3</v>
      </c>
      <c r="J26" s="22">
        <v>40575</v>
      </c>
      <c r="K26" s="22"/>
      <c r="L26" s="1">
        <v>40624</v>
      </c>
      <c r="M26" s="1" t="s">
        <v>53</v>
      </c>
      <c r="N26" t="s">
        <v>30</v>
      </c>
      <c r="O26" s="2">
        <v>3000</v>
      </c>
      <c r="P26" s="14">
        <v>5</v>
      </c>
      <c r="Q26" s="1">
        <f>J26+(7*7)</f>
        <v>40624</v>
      </c>
      <c r="R26" s="1"/>
      <c r="S26" s="1"/>
      <c r="T26">
        <f t="shared" si="6"/>
        <v>1</v>
      </c>
      <c r="U26" s="22"/>
      <c r="V26" s="1">
        <f t="shared" si="8"/>
        <v>40673</v>
      </c>
      <c r="W26" s="3">
        <v>5.5</v>
      </c>
      <c r="X26" s="16">
        <v>0.73199999999999998</v>
      </c>
      <c r="Y26" s="16">
        <v>-6.6000000000000059E-2</v>
      </c>
      <c r="Z26" s="16">
        <f t="shared" si="1"/>
        <v>-9.0163934426229594E-2</v>
      </c>
      <c r="AA26" t="s">
        <v>36</v>
      </c>
    </row>
    <row r="27" spans="1:27" x14ac:dyDescent="0.25">
      <c r="A27" t="s">
        <v>27</v>
      </c>
      <c r="B27" s="8">
        <v>2011</v>
      </c>
      <c r="C27" s="8" t="s">
        <v>35</v>
      </c>
      <c r="D27" s="8" t="s">
        <v>33</v>
      </c>
      <c r="E27" s="8" t="s">
        <v>17</v>
      </c>
      <c r="F27" s="8">
        <v>11</v>
      </c>
      <c r="G27" s="8">
        <v>4</v>
      </c>
      <c r="H27" s="8">
        <v>0.75</v>
      </c>
      <c r="I27" s="8">
        <v>3</v>
      </c>
      <c r="J27" s="22">
        <v>40575</v>
      </c>
      <c r="K27" s="22"/>
      <c r="L27" s="1">
        <v>40624</v>
      </c>
      <c r="M27" s="1" t="s">
        <v>53</v>
      </c>
      <c r="N27" t="s">
        <v>30</v>
      </c>
      <c r="O27" s="2">
        <v>3000</v>
      </c>
      <c r="P27" s="14">
        <v>6</v>
      </c>
      <c r="Q27" s="1">
        <f>J27+(7*7)</f>
        <v>40624</v>
      </c>
      <c r="R27" s="1">
        <f>J27+(7*10)</f>
        <v>40645</v>
      </c>
      <c r="S27" s="1"/>
      <c r="T27">
        <f t="shared" si="6"/>
        <v>2</v>
      </c>
      <c r="U27" s="22"/>
      <c r="V27" s="1">
        <f t="shared" si="8"/>
        <v>40673</v>
      </c>
      <c r="W27" s="3">
        <v>3.2</v>
      </c>
      <c r="X27" s="16">
        <v>0.79600000000000004</v>
      </c>
      <c r="Y27" s="16">
        <v>-2.0000000000000018E-3</v>
      </c>
      <c r="Z27" s="16">
        <f t="shared" si="1"/>
        <v>-2.512562814070354E-3</v>
      </c>
      <c r="AA27" t="s">
        <v>36</v>
      </c>
    </row>
    <row r="28" spans="1:27" x14ac:dyDescent="0.25">
      <c r="A28" t="s">
        <v>27</v>
      </c>
      <c r="B28" s="8">
        <v>2011</v>
      </c>
      <c r="C28" s="8" t="s">
        <v>35</v>
      </c>
      <c r="D28" s="8" t="s">
        <v>33</v>
      </c>
      <c r="E28" s="8" t="s">
        <v>17</v>
      </c>
      <c r="F28" s="8">
        <v>11</v>
      </c>
      <c r="G28" s="8">
        <v>4</v>
      </c>
      <c r="H28" s="8">
        <v>0.75</v>
      </c>
      <c r="I28" s="8">
        <v>3</v>
      </c>
      <c r="J28" s="22">
        <v>40575</v>
      </c>
      <c r="K28" s="22"/>
      <c r="L28" s="1">
        <v>40624</v>
      </c>
      <c r="M28" s="1" t="s">
        <v>53</v>
      </c>
      <c r="N28" t="s">
        <v>30</v>
      </c>
      <c r="O28" s="2">
        <v>3000</v>
      </c>
      <c r="P28" s="14">
        <v>7</v>
      </c>
      <c r="Q28" s="1">
        <f>J28+(7*5)</f>
        <v>40610</v>
      </c>
      <c r="R28" s="1">
        <f>J28+(8*7)</f>
        <v>40631</v>
      </c>
      <c r="S28" s="1">
        <f>J28+(10*7)</f>
        <v>40645</v>
      </c>
      <c r="T28">
        <f t="shared" si="6"/>
        <v>3</v>
      </c>
      <c r="U28" s="22"/>
      <c r="V28" s="1">
        <f t="shared" si="8"/>
        <v>40673</v>
      </c>
      <c r="W28" s="3">
        <v>2.8</v>
      </c>
      <c r="X28" s="16">
        <v>0.76700000000000002</v>
      </c>
      <c r="Y28" s="16">
        <v>-3.1000000000000028E-2</v>
      </c>
      <c r="Z28" s="16">
        <f t="shared" si="1"/>
        <v>-4.0417209908735367E-2</v>
      </c>
      <c r="AA28" t="s">
        <v>36</v>
      </c>
    </row>
    <row r="29" spans="1:27" x14ac:dyDescent="0.25">
      <c r="A29" t="s">
        <v>27</v>
      </c>
      <c r="B29" s="8">
        <v>2011</v>
      </c>
      <c r="C29" s="8" t="s">
        <v>35</v>
      </c>
      <c r="D29" s="8" t="s">
        <v>33</v>
      </c>
      <c r="E29" s="8" t="s">
        <v>17</v>
      </c>
      <c r="F29" s="8">
        <v>11</v>
      </c>
      <c r="G29" s="8">
        <v>4</v>
      </c>
      <c r="H29" s="8">
        <v>0.75</v>
      </c>
      <c r="I29" s="8">
        <v>3</v>
      </c>
      <c r="J29" s="22">
        <v>40575</v>
      </c>
      <c r="K29" s="22"/>
      <c r="L29" s="1">
        <v>40624</v>
      </c>
      <c r="M29" s="1" t="s">
        <v>54</v>
      </c>
      <c r="N29" t="s">
        <v>70</v>
      </c>
      <c r="O29" s="2">
        <f>200*0.6</f>
        <v>120</v>
      </c>
      <c r="P29" s="14">
        <v>8</v>
      </c>
      <c r="Q29" s="1">
        <f>J29+(7*7)</f>
        <v>40624</v>
      </c>
      <c r="R29" s="1"/>
      <c r="S29" s="1"/>
      <c r="T29">
        <f t="shared" si="6"/>
        <v>1</v>
      </c>
      <c r="U29" s="22"/>
      <c r="V29" s="1">
        <f t="shared" si="8"/>
        <v>40673</v>
      </c>
      <c r="W29" s="3">
        <v>1.8</v>
      </c>
      <c r="X29" s="16">
        <v>0.81699999999999995</v>
      </c>
      <c r="Y29" s="16">
        <v>1.8999999999999906E-2</v>
      </c>
      <c r="Z29" s="16">
        <f t="shared" si="1"/>
        <v>2.3255813953488257E-2</v>
      </c>
      <c r="AA29" t="s">
        <v>36</v>
      </c>
    </row>
    <row r="30" spans="1:27" x14ac:dyDescent="0.25">
      <c r="A30" t="s">
        <v>27</v>
      </c>
      <c r="B30" s="8">
        <v>2011</v>
      </c>
      <c r="C30" s="8" t="s">
        <v>35</v>
      </c>
      <c r="D30" s="8" t="s">
        <v>33</v>
      </c>
      <c r="E30" s="8" t="s">
        <v>17</v>
      </c>
      <c r="F30" s="8">
        <v>11</v>
      </c>
      <c r="G30" s="8">
        <v>4</v>
      </c>
      <c r="H30" s="8">
        <v>0.75</v>
      </c>
      <c r="I30" s="8">
        <v>3</v>
      </c>
      <c r="J30" s="22">
        <v>40575</v>
      </c>
      <c r="K30" s="22"/>
      <c r="L30" s="1">
        <v>40624</v>
      </c>
      <c r="M30" s="1" t="s">
        <v>54</v>
      </c>
      <c r="N30" t="s">
        <v>70</v>
      </c>
      <c r="O30" s="2">
        <f>200*0.6</f>
        <v>120</v>
      </c>
      <c r="P30" s="14">
        <v>9</v>
      </c>
      <c r="Q30" s="1">
        <f>J30+(7*7)</f>
        <v>40624</v>
      </c>
      <c r="R30" s="1">
        <f>J30+(7*10)</f>
        <v>40645</v>
      </c>
      <c r="S30" s="1"/>
      <c r="T30">
        <f t="shared" si="6"/>
        <v>2</v>
      </c>
      <c r="U30" s="22"/>
      <c r="V30" s="1">
        <f t="shared" si="8"/>
        <v>40673</v>
      </c>
      <c r="W30" s="3">
        <v>1.3</v>
      </c>
      <c r="X30" s="16">
        <v>0.78</v>
      </c>
      <c r="Y30" s="16">
        <v>-1.8000000000000016E-2</v>
      </c>
      <c r="Z30" s="16">
        <f t="shared" si="1"/>
        <v>-2.3076923076923096E-2</v>
      </c>
      <c r="AA30" t="s">
        <v>36</v>
      </c>
    </row>
    <row r="31" spans="1:27" s="5" customFormat="1" x14ac:dyDescent="0.25">
      <c r="A31" s="5" t="s">
        <v>27</v>
      </c>
      <c r="B31" s="9">
        <v>2011</v>
      </c>
      <c r="C31" s="9" t="s">
        <v>35</v>
      </c>
      <c r="D31" s="9" t="s">
        <v>33</v>
      </c>
      <c r="E31" s="9" t="s">
        <v>17</v>
      </c>
      <c r="F31" s="9">
        <v>11</v>
      </c>
      <c r="G31" s="9">
        <v>4</v>
      </c>
      <c r="H31" s="9">
        <v>0.75</v>
      </c>
      <c r="I31" s="9">
        <v>3</v>
      </c>
      <c r="J31" s="24">
        <v>40575</v>
      </c>
      <c r="K31" s="24"/>
      <c r="L31" s="6">
        <v>40624</v>
      </c>
      <c r="M31" s="1" t="s">
        <v>54</v>
      </c>
      <c r="N31" t="s">
        <v>70</v>
      </c>
      <c r="O31" s="20">
        <f>200*0.6</f>
        <v>120</v>
      </c>
      <c r="P31" s="15">
        <v>10</v>
      </c>
      <c r="Q31" s="6">
        <f>J31+(7*5)</f>
        <v>40610</v>
      </c>
      <c r="R31" s="6">
        <f>J31+(8*7)</f>
        <v>40631</v>
      </c>
      <c r="S31" s="6">
        <f>J31+(10*7)</f>
        <v>40645</v>
      </c>
      <c r="T31" s="5">
        <f t="shared" si="6"/>
        <v>3</v>
      </c>
      <c r="U31" s="24"/>
      <c r="V31" s="6">
        <f t="shared" si="8"/>
        <v>40673</v>
      </c>
      <c r="W31" s="7">
        <v>1</v>
      </c>
      <c r="X31" s="17">
        <v>0.86499999999999999</v>
      </c>
      <c r="Y31" s="16">
        <v>6.6999999999999948E-2</v>
      </c>
      <c r="Z31" s="16">
        <f t="shared" si="1"/>
        <v>7.7456647398843878E-2</v>
      </c>
      <c r="AA31" s="5" t="s">
        <v>36</v>
      </c>
    </row>
    <row r="32" spans="1:27" s="10" customFormat="1" x14ac:dyDescent="0.25">
      <c r="A32" s="8" t="s">
        <v>37</v>
      </c>
      <c r="B32" s="8">
        <v>2012</v>
      </c>
      <c r="C32" s="8" t="s">
        <v>38</v>
      </c>
      <c r="D32" t="s">
        <v>28</v>
      </c>
      <c r="E32" s="8" t="s">
        <v>17</v>
      </c>
      <c r="F32" s="8">
        <v>11</v>
      </c>
      <c r="G32" s="8">
        <v>4</v>
      </c>
      <c r="H32" s="8">
        <v>0.9</v>
      </c>
      <c r="I32" s="8">
        <v>3</v>
      </c>
      <c r="J32" s="11">
        <v>40959</v>
      </c>
      <c r="K32" s="38"/>
      <c r="L32" s="1">
        <v>41001</v>
      </c>
      <c r="M32" s="1"/>
      <c r="N32" s="8" t="s">
        <v>24</v>
      </c>
      <c r="O32" s="21"/>
      <c r="P32" s="14">
        <v>1</v>
      </c>
      <c r="Q32" s="11"/>
      <c r="R32" s="11"/>
      <c r="S32" s="11"/>
      <c r="T32">
        <f t="shared" si="6"/>
        <v>0</v>
      </c>
      <c r="U32" s="38"/>
      <c r="V32" s="11">
        <f>J32+87</f>
        <v>41046</v>
      </c>
      <c r="W32" s="12">
        <v>7.5</v>
      </c>
      <c r="X32" s="18">
        <v>0.73799999999999999</v>
      </c>
      <c r="Y32" s="16">
        <v>0</v>
      </c>
      <c r="Z32" s="16">
        <f t="shared" si="1"/>
        <v>0</v>
      </c>
      <c r="AA32" s="8" t="s">
        <v>44</v>
      </c>
    </row>
    <row r="33" spans="1:27" x14ac:dyDescent="0.25">
      <c r="A33" s="8" t="s">
        <v>37</v>
      </c>
      <c r="B33" s="8">
        <v>2012</v>
      </c>
      <c r="C33" s="8" t="s">
        <v>38</v>
      </c>
      <c r="D33" t="s">
        <v>28</v>
      </c>
      <c r="E33" s="8" t="s">
        <v>17</v>
      </c>
      <c r="F33" s="8">
        <v>11</v>
      </c>
      <c r="G33" s="8">
        <v>4</v>
      </c>
      <c r="H33" s="8">
        <v>0.9</v>
      </c>
      <c r="I33" s="8">
        <v>3</v>
      </c>
      <c r="J33" s="11">
        <v>40959</v>
      </c>
      <c r="K33" s="22"/>
      <c r="L33" s="1">
        <v>41001</v>
      </c>
      <c r="M33" s="1" t="s">
        <v>46</v>
      </c>
      <c r="N33" s="8" t="s">
        <v>47</v>
      </c>
      <c r="O33" s="2">
        <v>62.35</v>
      </c>
      <c r="P33" s="4">
        <v>2</v>
      </c>
      <c r="Q33" s="1">
        <f t="shared" ref="Q33:Q46" si="9">J33+42</f>
        <v>41001</v>
      </c>
      <c r="R33" s="1"/>
      <c r="S33" s="1"/>
      <c r="T33">
        <f t="shared" si="6"/>
        <v>1</v>
      </c>
      <c r="U33" s="22"/>
      <c r="V33" s="11">
        <f t="shared" ref="V33:V61" si="10">J33+87</f>
        <v>41046</v>
      </c>
      <c r="W33" s="3">
        <v>4.3</v>
      </c>
      <c r="X33" s="16">
        <v>0.81</v>
      </c>
      <c r="Y33" s="16">
        <v>7.2000000000000064E-2</v>
      </c>
      <c r="Z33" s="16">
        <f t="shared" si="1"/>
        <v>8.8888888888888962E-2</v>
      </c>
      <c r="AA33" s="8" t="s">
        <v>44</v>
      </c>
    </row>
    <row r="34" spans="1:27" x14ac:dyDescent="0.25">
      <c r="A34" s="8" t="s">
        <v>37</v>
      </c>
      <c r="B34" s="8">
        <v>2012</v>
      </c>
      <c r="C34" s="8" t="s">
        <v>38</v>
      </c>
      <c r="D34" t="s">
        <v>28</v>
      </c>
      <c r="E34" s="8" t="s">
        <v>17</v>
      </c>
      <c r="F34" s="8">
        <v>11</v>
      </c>
      <c r="G34" s="8">
        <v>4</v>
      </c>
      <c r="H34" s="8">
        <v>0.9</v>
      </c>
      <c r="I34" s="8">
        <v>3</v>
      </c>
      <c r="J34" s="11">
        <v>40959</v>
      </c>
      <c r="K34" s="22"/>
      <c r="L34" s="1">
        <v>41001</v>
      </c>
      <c r="M34" s="1" t="s">
        <v>46</v>
      </c>
      <c r="N34" s="8" t="s">
        <v>47</v>
      </c>
      <c r="O34" s="2">
        <v>62.35</v>
      </c>
      <c r="P34" s="4">
        <v>3</v>
      </c>
      <c r="Q34" s="1">
        <f t="shared" si="9"/>
        <v>41001</v>
      </c>
      <c r="R34" s="1">
        <f>J34+56</f>
        <v>41015</v>
      </c>
      <c r="S34" s="1"/>
      <c r="T34">
        <f t="shared" si="6"/>
        <v>2</v>
      </c>
      <c r="U34" s="22"/>
      <c r="V34" s="11">
        <f t="shared" si="10"/>
        <v>41046</v>
      </c>
      <c r="W34" s="3">
        <v>3.3</v>
      </c>
      <c r="X34" s="16">
        <v>0.94799999999999995</v>
      </c>
      <c r="Y34" s="16">
        <v>0.20999999999999996</v>
      </c>
      <c r="Z34" s="16">
        <f t="shared" si="1"/>
        <v>0.22151898734177214</v>
      </c>
      <c r="AA34" s="8" t="s">
        <v>44</v>
      </c>
    </row>
    <row r="35" spans="1:27" x14ac:dyDescent="0.25">
      <c r="A35" s="8" t="s">
        <v>37</v>
      </c>
      <c r="B35" s="8">
        <v>2012</v>
      </c>
      <c r="C35" s="8" t="s">
        <v>38</v>
      </c>
      <c r="D35" t="s">
        <v>28</v>
      </c>
      <c r="E35" s="8" t="s">
        <v>17</v>
      </c>
      <c r="F35" s="8">
        <v>11</v>
      </c>
      <c r="G35" s="8">
        <v>4</v>
      </c>
      <c r="H35" s="8">
        <v>0.9</v>
      </c>
      <c r="I35" s="8">
        <v>3</v>
      </c>
      <c r="J35" s="11">
        <v>40959</v>
      </c>
      <c r="K35" s="22"/>
      <c r="L35" s="1">
        <v>41001</v>
      </c>
      <c r="M35" s="1" t="s">
        <v>52</v>
      </c>
      <c r="N35" t="s">
        <v>30</v>
      </c>
      <c r="O35" s="2">
        <v>3000</v>
      </c>
      <c r="P35" s="14">
        <v>4</v>
      </c>
      <c r="Q35" s="1">
        <f t="shared" si="9"/>
        <v>41001</v>
      </c>
      <c r="R35" s="1"/>
      <c r="S35" s="1"/>
      <c r="T35">
        <f t="shared" si="6"/>
        <v>1</v>
      </c>
      <c r="U35" s="22"/>
      <c r="V35" s="11">
        <f t="shared" si="10"/>
        <v>41046</v>
      </c>
      <c r="W35" s="3">
        <v>6.7</v>
      </c>
      <c r="X35" s="16">
        <v>0.78500000000000003</v>
      </c>
      <c r="Y35" s="16">
        <v>4.7000000000000042E-2</v>
      </c>
      <c r="Z35" s="16">
        <f t="shared" si="1"/>
        <v>5.9872611464968202E-2</v>
      </c>
      <c r="AA35" s="8" t="s">
        <v>44</v>
      </c>
    </row>
    <row r="36" spans="1:27" x14ac:dyDescent="0.25">
      <c r="A36" s="8" t="s">
        <v>37</v>
      </c>
      <c r="B36" s="8">
        <v>2012</v>
      </c>
      <c r="C36" s="8" t="s">
        <v>38</v>
      </c>
      <c r="D36" t="s">
        <v>28</v>
      </c>
      <c r="E36" s="8" t="s">
        <v>17</v>
      </c>
      <c r="F36" s="8">
        <v>11</v>
      </c>
      <c r="G36" s="8">
        <v>4</v>
      </c>
      <c r="H36" s="8">
        <v>0.9</v>
      </c>
      <c r="I36" s="8">
        <v>3</v>
      </c>
      <c r="J36" s="11">
        <v>40959</v>
      </c>
      <c r="K36" s="22"/>
      <c r="L36" s="1">
        <v>41001</v>
      </c>
      <c r="M36" s="1" t="s">
        <v>52</v>
      </c>
      <c r="N36" t="s">
        <v>30</v>
      </c>
      <c r="O36" s="2">
        <v>3000</v>
      </c>
      <c r="P36" s="4">
        <v>5</v>
      </c>
      <c r="Q36" s="1">
        <f t="shared" si="9"/>
        <v>41001</v>
      </c>
      <c r="R36" s="1">
        <f>J36+56</f>
        <v>41015</v>
      </c>
      <c r="S36" s="1"/>
      <c r="T36">
        <f t="shared" si="6"/>
        <v>2</v>
      </c>
      <c r="U36" s="22"/>
      <c r="V36" s="11">
        <f t="shared" si="10"/>
        <v>41046</v>
      </c>
      <c r="W36" s="3">
        <v>4.3</v>
      </c>
      <c r="X36" s="16">
        <v>0.96899999999999997</v>
      </c>
      <c r="Y36" s="16">
        <v>0.23099999999999998</v>
      </c>
      <c r="Z36" s="16">
        <f t="shared" si="1"/>
        <v>0.23839009287925694</v>
      </c>
      <c r="AA36" s="8" t="s">
        <v>44</v>
      </c>
    </row>
    <row r="37" spans="1:27" x14ac:dyDescent="0.25">
      <c r="A37" s="8" t="s">
        <v>37</v>
      </c>
      <c r="B37" s="8">
        <v>2012</v>
      </c>
      <c r="C37" s="8" t="s">
        <v>38</v>
      </c>
      <c r="D37" t="s">
        <v>28</v>
      </c>
      <c r="E37" s="8" t="s">
        <v>17</v>
      </c>
      <c r="F37" s="8">
        <v>11</v>
      </c>
      <c r="G37" s="8">
        <v>4</v>
      </c>
      <c r="H37" s="8">
        <v>0.9</v>
      </c>
      <c r="I37" s="8">
        <v>3</v>
      </c>
      <c r="J37" s="11">
        <v>40959</v>
      </c>
      <c r="K37" s="22"/>
      <c r="L37" s="1">
        <v>41001</v>
      </c>
      <c r="M37" s="1" t="s">
        <v>54</v>
      </c>
      <c r="N37" t="s">
        <v>70</v>
      </c>
      <c r="O37" s="2">
        <f t="shared" ref="O37:O38" si="11">200*0.2</f>
        <v>40</v>
      </c>
      <c r="P37" s="4">
        <v>6</v>
      </c>
      <c r="Q37" s="1">
        <f t="shared" si="9"/>
        <v>41001</v>
      </c>
      <c r="R37" s="1"/>
      <c r="S37" s="1"/>
      <c r="T37">
        <f t="shared" si="6"/>
        <v>1</v>
      </c>
      <c r="U37" s="22"/>
      <c r="V37" s="11">
        <f t="shared" si="10"/>
        <v>41046</v>
      </c>
      <c r="W37" s="3">
        <v>4</v>
      </c>
      <c r="X37" s="16">
        <v>0.92300000000000004</v>
      </c>
      <c r="Y37" s="16">
        <v>0.18500000000000005</v>
      </c>
      <c r="Z37" s="16">
        <f t="shared" si="1"/>
        <v>0.20043336944745399</v>
      </c>
      <c r="AA37" s="8" t="s">
        <v>44</v>
      </c>
    </row>
    <row r="38" spans="1:27" x14ac:dyDescent="0.25">
      <c r="A38" s="8" t="s">
        <v>37</v>
      </c>
      <c r="B38" s="8">
        <v>2012</v>
      </c>
      <c r="C38" s="8" t="s">
        <v>38</v>
      </c>
      <c r="D38" t="s">
        <v>28</v>
      </c>
      <c r="E38" s="8" t="s">
        <v>17</v>
      </c>
      <c r="F38" s="8">
        <v>11</v>
      </c>
      <c r="G38" s="8">
        <v>4</v>
      </c>
      <c r="H38" s="8">
        <v>0.9</v>
      </c>
      <c r="I38" s="8">
        <v>3</v>
      </c>
      <c r="J38" s="11">
        <v>40959</v>
      </c>
      <c r="K38" s="22"/>
      <c r="L38" s="1">
        <v>41001</v>
      </c>
      <c r="M38" s="1" t="s">
        <v>54</v>
      </c>
      <c r="N38" t="s">
        <v>70</v>
      </c>
      <c r="O38" s="2">
        <f t="shared" si="11"/>
        <v>40</v>
      </c>
      <c r="P38" s="14">
        <v>7</v>
      </c>
      <c r="Q38" s="1">
        <f t="shared" si="9"/>
        <v>41001</v>
      </c>
      <c r="R38" s="1">
        <f>J38+56</f>
        <v>41015</v>
      </c>
      <c r="S38" s="1"/>
      <c r="T38">
        <f t="shared" si="6"/>
        <v>2</v>
      </c>
      <c r="U38" s="22"/>
      <c r="V38" s="11">
        <f t="shared" si="10"/>
        <v>41046</v>
      </c>
      <c r="W38" s="12">
        <v>2</v>
      </c>
      <c r="X38" s="16">
        <v>0.96499999999999997</v>
      </c>
      <c r="Y38" s="16">
        <v>0.22699999999999998</v>
      </c>
      <c r="Z38" s="16">
        <f t="shared" si="1"/>
        <v>0.23523316062176164</v>
      </c>
      <c r="AA38" s="8" t="s">
        <v>44</v>
      </c>
    </row>
    <row r="39" spans="1:27" x14ac:dyDescent="0.25">
      <c r="A39" s="8" t="s">
        <v>37</v>
      </c>
      <c r="B39" s="8">
        <v>2012</v>
      </c>
      <c r="C39" s="8" t="s">
        <v>38</v>
      </c>
      <c r="D39" t="s">
        <v>28</v>
      </c>
      <c r="E39" s="8" t="s">
        <v>17</v>
      </c>
      <c r="F39" s="8">
        <v>11</v>
      </c>
      <c r="G39" s="8">
        <v>4</v>
      </c>
      <c r="H39" s="8">
        <v>0.9</v>
      </c>
      <c r="I39" s="8">
        <v>3</v>
      </c>
      <c r="J39" s="11">
        <v>40959</v>
      </c>
      <c r="K39" s="22"/>
      <c r="L39" s="1">
        <v>41001</v>
      </c>
      <c r="M39" s="1" t="s">
        <v>54</v>
      </c>
      <c r="N39" t="s">
        <v>70</v>
      </c>
      <c r="O39" s="2">
        <f t="shared" ref="O39:O40" si="12">200*0.4</f>
        <v>80</v>
      </c>
      <c r="P39" s="4">
        <v>8</v>
      </c>
      <c r="Q39" s="1">
        <f t="shared" si="9"/>
        <v>41001</v>
      </c>
      <c r="R39" s="1"/>
      <c r="S39" s="1"/>
      <c r="T39">
        <f t="shared" si="6"/>
        <v>1</v>
      </c>
      <c r="U39" s="22"/>
      <c r="V39" s="11">
        <f t="shared" si="10"/>
        <v>41046</v>
      </c>
      <c r="W39" s="3">
        <v>3</v>
      </c>
      <c r="X39" s="16">
        <v>0.74199999999999999</v>
      </c>
      <c r="Y39" s="16">
        <v>4.0000000000000036E-3</v>
      </c>
      <c r="Z39" s="16">
        <f t="shared" si="1"/>
        <v>5.3908355795148294E-3</v>
      </c>
      <c r="AA39" s="8" t="s">
        <v>44</v>
      </c>
    </row>
    <row r="40" spans="1:27" x14ac:dyDescent="0.25">
      <c r="A40" s="8" t="s">
        <v>37</v>
      </c>
      <c r="B40" s="8">
        <v>2012</v>
      </c>
      <c r="C40" s="8" t="s">
        <v>38</v>
      </c>
      <c r="D40" t="s">
        <v>28</v>
      </c>
      <c r="E40" s="8" t="s">
        <v>17</v>
      </c>
      <c r="F40" s="8">
        <v>11</v>
      </c>
      <c r="G40" s="8">
        <v>4</v>
      </c>
      <c r="H40" s="8">
        <v>0.9</v>
      </c>
      <c r="I40" s="8">
        <v>3</v>
      </c>
      <c r="J40" s="11">
        <v>40959</v>
      </c>
      <c r="K40" s="22"/>
      <c r="L40" s="1">
        <v>41001</v>
      </c>
      <c r="M40" s="1" t="s">
        <v>54</v>
      </c>
      <c r="N40" t="s">
        <v>70</v>
      </c>
      <c r="O40" s="2">
        <f t="shared" si="12"/>
        <v>80</v>
      </c>
      <c r="P40" s="4">
        <v>9</v>
      </c>
      <c r="Q40" s="1">
        <f t="shared" si="9"/>
        <v>41001</v>
      </c>
      <c r="R40" s="1">
        <f>J40+56</f>
        <v>41015</v>
      </c>
      <c r="S40" s="1"/>
      <c r="T40">
        <f t="shared" si="6"/>
        <v>2</v>
      </c>
      <c r="U40" s="22"/>
      <c r="V40" s="11">
        <f t="shared" si="10"/>
        <v>41046</v>
      </c>
      <c r="W40" s="3">
        <v>2</v>
      </c>
      <c r="X40" s="16">
        <v>0.71499999999999997</v>
      </c>
      <c r="Y40" s="16">
        <v>-2.300000000000002E-2</v>
      </c>
      <c r="Z40" s="16">
        <f t="shared" si="1"/>
        <v>-3.21678321678322E-2</v>
      </c>
      <c r="AA40" s="8" t="s">
        <v>44</v>
      </c>
    </row>
    <row r="41" spans="1:27" s="10" customFormat="1" x14ac:dyDescent="0.25">
      <c r="A41" s="8" t="s">
        <v>37</v>
      </c>
      <c r="B41" s="8">
        <v>2012</v>
      </c>
      <c r="C41" s="8" t="s">
        <v>38</v>
      </c>
      <c r="D41" s="10" t="s">
        <v>28</v>
      </c>
      <c r="E41" s="8" t="s">
        <v>17</v>
      </c>
      <c r="F41" s="8">
        <v>11</v>
      </c>
      <c r="G41" s="8">
        <v>4</v>
      </c>
      <c r="H41" s="8">
        <v>0.9</v>
      </c>
      <c r="I41" s="8">
        <v>3</v>
      </c>
      <c r="J41" s="11">
        <v>40959</v>
      </c>
      <c r="K41" s="38"/>
      <c r="L41" s="11">
        <v>41001</v>
      </c>
      <c r="M41" s="1" t="s">
        <v>54</v>
      </c>
      <c r="N41" t="s">
        <v>70</v>
      </c>
      <c r="O41" s="21">
        <f t="shared" ref="O41:O42" si="13">200*0.6</f>
        <v>120</v>
      </c>
      <c r="P41" s="14">
        <v>10</v>
      </c>
      <c r="Q41" s="1">
        <f t="shared" si="9"/>
        <v>41001</v>
      </c>
      <c r="R41" s="1"/>
      <c r="S41" s="11"/>
      <c r="T41">
        <f t="shared" si="6"/>
        <v>1</v>
      </c>
      <c r="U41" s="38"/>
      <c r="V41" s="11">
        <f t="shared" si="10"/>
        <v>41046</v>
      </c>
      <c r="W41" s="12">
        <v>3</v>
      </c>
      <c r="X41" s="18">
        <v>0.77300000000000002</v>
      </c>
      <c r="Y41" s="16">
        <v>3.5000000000000031E-2</v>
      </c>
      <c r="Z41" s="16">
        <f t="shared" si="1"/>
        <v>4.5278137128072486E-2</v>
      </c>
      <c r="AA41" s="8" t="s">
        <v>44</v>
      </c>
    </row>
    <row r="42" spans="1:27" s="10" customFormat="1" x14ac:dyDescent="0.25">
      <c r="A42" s="8" t="s">
        <v>37</v>
      </c>
      <c r="B42" s="8">
        <v>2012</v>
      </c>
      <c r="C42" s="8" t="s">
        <v>38</v>
      </c>
      <c r="D42" s="10" t="s">
        <v>28</v>
      </c>
      <c r="E42" s="8" t="s">
        <v>17</v>
      </c>
      <c r="F42" s="8">
        <v>11</v>
      </c>
      <c r="G42" s="8">
        <v>4</v>
      </c>
      <c r="H42" s="8">
        <v>0.9</v>
      </c>
      <c r="I42" s="8">
        <v>3</v>
      </c>
      <c r="J42" s="11">
        <v>40959</v>
      </c>
      <c r="K42" s="38"/>
      <c r="L42" s="11">
        <v>41001</v>
      </c>
      <c r="M42" s="1" t="s">
        <v>54</v>
      </c>
      <c r="N42" t="s">
        <v>70</v>
      </c>
      <c r="O42" s="21">
        <f t="shared" si="13"/>
        <v>120</v>
      </c>
      <c r="P42" s="19">
        <v>11</v>
      </c>
      <c r="Q42" s="1">
        <f t="shared" si="9"/>
        <v>41001</v>
      </c>
      <c r="R42" s="1">
        <f>J42+56</f>
        <v>41015</v>
      </c>
      <c r="S42" s="11"/>
      <c r="T42">
        <f t="shared" si="6"/>
        <v>2</v>
      </c>
      <c r="U42" s="38"/>
      <c r="V42" s="11">
        <f t="shared" si="10"/>
        <v>41046</v>
      </c>
      <c r="W42" s="12">
        <v>2</v>
      </c>
      <c r="X42" s="18">
        <v>0.70699999999999996</v>
      </c>
      <c r="Y42" s="16">
        <v>-3.1000000000000028E-2</v>
      </c>
      <c r="Z42" s="16">
        <f t="shared" si="1"/>
        <v>-4.384724186704389E-2</v>
      </c>
      <c r="AA42" s="8" t="s">
        <v>44</v>
      </c>
    </row>
    <row r="43" spans="1:27" s="10" customFormat="1" x14ac:dyDescent="0.25">
      <c r="A43" s="8" t="s">
        <v>37</v>
      </c>
      <c r="B43" s="8">
        <v>2012</v>
      </c>
      <c r="C43" s="8" t="s">
        <v>38</v>
      </c>
      <c r="D43" s="10" t="s">
        <v>28</v>
      </c>
      <c r="E43" s="8" t="s">
        <v>17</v>
      </c>
      <c r="F43" s="8">
        <v>11</v>
      </c>
      <c r="G43" s="8">
        <v>4</v>
      </c>
      <c r="H43" s="8">
        <v>0.9</v>
      </c>
      <c r="I43" s="8">
        <v>3</v>
      </c>
      <c r="J43" s="11">
        <v>40959</v>
      </c>
      <c r="K43" s="38"/>
      <c r="L43" s="11">
        <v>41001</v>
      </c>
      <c r="M43" s="11" t="s">
        <v>51</v>
      </c>
      <c r="N43" s="8" t="s">
        <v>20</v>
      </c>
      <c r="O43" s="21">
        <f>250*0.25</f>
        <v>62.5</v>
      </c>
      <c r="P43" s="19">
        <v>12</v>
      </c>
      <c r="Q43" s="1">
        <f t="shared" si="9"/>
        <v>41001</v>
      </c>
      <c r="R43" s="1"/>
      <c r="S43" s="11"/>
      <c r="T43">
        <f t="shared" si="6"/>
        <v>1</v>
      </c>
      <c r="U43" s="38"/>
      <c r="V43" s="11">
        <f t="shared" si="10"/>
        <v>41046</v>
      </c>
      <c r="W43" s="12">
        <v>6.3</v>
      </c>
      <c r="X43" s="18">
        <v>0.91</v>
      </c>
      <c r="Y43" s="16">
        <v>0.17200000000000004</v>
      </c>
      <c r="Z43" s="16">
        <f t="shared" si="1"/>
        <v>0.18901098901098906</v>
      </c>
      <c r="AA43" s="8" t="s">
        <v>44</v>
      </c>
    </row>
    <row r="44" spans="1:27" s="10" customFormat="1" x14ac:dyDescent="0.25">
      <c r="A44" s="8" t="s">
        <v>37</v>
      </c>
      <c r="B44" s="8">
        <v>2012</v>
      </c>
      <c r="C44" s="8" t="s">
        <v>38</v>
      </c>
      <c r="D44" s="10" t="s">
        <v>28</v>
      </c>
      <c r="E44" s="8" t="s">
        <v>17</v>
      </c>
      <c r="F44" s="8">
        <v>11</v>
      </c>
      <c r="G44" s="8">
        <v>4</v>
      </c>
      <c r="H44" s="8">
        <v>0.9</v>
      </c>
      <c r="I44" s="8">
        <v>3</v>
      </c>
      <c r="J44" s="11">
        <v>40959</v>
      </c>
      <c r="K44" s="38"/>
      <c r="L44" s="11">
        <v>41001</v>
      </c>
      <c r="M44" s="11" t="s">
        <v>51</v>
      </c>
      <c r="N44" s="8" t="s">
        <v>20</v>
      </c>
      <c r="O44" s="21">
        <f>250*0.25</f>
        <v>62.5</v>
      </c>
      <c r="P44" s="14">
        <v>13</v>
      </c>
      <c r="Q44" s="1">
        <f t="shared" si="9"/>
        <v>41001</v>
      </c>
      <c r="R44" s="1">
        <f>J44+56</f>
        <v>41015</v>
      </c>
      <c r="S44" s="11"/>
      <c r="T44">
        <f t="shared" si="6"/>
        <v>2</v>
      </c>
      <c r="U44" s="38"/>
      <c r="V44" s="11">
        <f t="shared" si="10"/>
        <v>41046</v>
      </c>
      <c r="W44" s="12">
        <v>3.3</v>
      </c>
      <c r="X44" s="18">
        <v>0.92500000000000004</v>
      </c>
      <c r="Y44" s="16">
        <v>0.18700000000000006</v>
      </c>
      <c r="Z44" s="16">
        <f t="shared" si="1"/>
        <v>0.20216216216216221</v>
      </c>
      <c r="AA44" s="8" t="s">
        <v>44</v>
      </c>
    </row>
    <row r="45" spans="1:27" s="10" customFormat="1" x14ac:dyDescent="0.25">
      <c r="A45" s="8" t="s">
        <v>37</v>
      </c>
      <c r="B45" s="8">
        <v>2012</v>
      </c>
      <c r="C45" s="8" t="s">
        <v>38</v>
      </c>
      <c r="D45" s="10" t="s">
        <v>28</v>
      </c>
      <c r="E45" s="8" t="s">
        <v>17</v>
      </c>
      <c r="F45" s="8">
        <v>11</v>
      </c>
      <c r="G45" s="8">
        <v>4</v>
      </c>
      <c r="H45" s="8">
        <v>0.9</v>
      </c>
      <c r="I45" s="8">
        <v>3</v>
      </c>
      <c r="J45" s="11">
        <v>40959</v>
      </c>
      <c r="K45" s="38"/>
      <c r="L45" s="11">
        <v>41001</v>
      </c>
      <c r="M45" s="11" t="s">
        <v>51</v>
      </c>
      <c r="N45" s="8" t="s">
        <v>20</v>
      </c>
      <c r="O45" s="20">
        <f>250*0.5</f>
        <v>125</v>
      </c>
      <c r="P45" s="19">
        <v>14</v>
      </c>
      <c r="Q45" s="1">
        <f t="shared" si="9"/>
        <v>41001</v>
      </c>
      <c r="R45" s="1"/>
      <c r="S45" s="11"/>
      <c r="T45">
        <f t="shared" si="6"/>
        <v>1</v>
      </c>
      <c r="U45" s="38"/>
      <c r="V45" s="11">
        <f t="shared" si="10"/>
        <v>41046</v>
      </c>
      <c r="W45" s="12">
        <v>5.3</v>
      </c>
      <c r="X45" s="18">
        <v>0.86</v>
      </c>
      <c r="Y45" s="16">
        <v>0.122</v>
      </c>
      <c r="Z45" s="16">
        <f t="shared" si="1"/>
        <v>0.14186046511627906</v>
      </c>
      <c r="AA45" s="8" t="s">
        <v>44</v>
      </c>
    </row>
    <row r="46" spans="1:27" s="5" customFormat="1" x14ac:dyDescent="0.25">
      <c r="A46" s="9" t="s">
        <v>37</v>
      </c>
      <c r="B46" s="9">
        <v>2012</v>
      </c>
      <c r="C46" s="9" t="s">
        <v>38</v>
      </c>
      <c r="D46" s="5" t="s">
        <v>28</v>
      </c>
      <c r="E46" s="9" t="s">
        <v>17</v>
      </c>
      <c r="F46" s="9">
        <v>11</v>
      </c>
      <c r="G46" s="9">
        <v>4</v>
      </c>
      <c r="H46" s="9">
        <v>0.9</v>
      </c>
      <c r="I46" s="9">
        <v>3</v>
      </c>
      <c r="J46" s="6">
        <v>40959</v>
      </c>
      <c r="K46" s="24"/>
      <c r="L46" s="6">
        <v>41001</v>
      </c>
      <c r="M46" s="11" t="s">
        <v>51</v>
      </c>
      <c r="N46" s="9" t="s">
        <v>20</v>
      </c>
      <c r="O46" s="20">
        <f>250*0.5</f>
        <v>125</v>
      </c>
      <c r="P46" s="13">
        <v>15</v>
      </c>
      <c r="Q46" s="6">
        <f t="shared" si="9"/>
        <v>41001</v>
      </c>
      <c r="R46" s="6">
        <f>J46+56</f>
        <v>41015</v>
      </c>
      <c r="S46" s="6"/>
      <c r="T46" s="5">
        <f t="shared" si="6"/>
        <v>2</v>
      </c>
      <c r="U46" s="24"/>
      <c r="V46" s="6">
        <f t="shared" si="10"/>
        <v>41046</v>
      </c>
      <c r="W46" s="7">
        <v>2</v>
      </c>
      <c r="X46" s="17">
        <v>0.94399999999999995</v>
      </c>
      <c r="Y46" s="16">
        <v>0.20599999999999996</v>
      </c>
      <c r="Z46" s="16">
        <f t="shared" si="1"/>
        <v>0.21822033898305082</v>
      </c>
      <c r="AA46" s="9" t="s">
        <v>44</v>
      </c>
    </row>
    <row r="47" spans="1:27" x14ac:dyDescent="0.25">
      <c r="A47" s="8" t="s">
        <v>39</v>
      </c>
      <c r="B47">
        <v>2012</v>
      </c>
      <c r="C47" t="s">
        <v>35</v>
      </c>
      <c r="D47" t="s">
        <v>28</v>
      </c>
      <c r="E47" t="s">
        <v>17</v>
      </c>
      <c r="F47">
        <v>12</v>
      </c>
      <c r="G47">
        <v>4</v>
      </c>
      <c r="H47">
        <v>0.75</v>
      </c>
      <c r="I47">
        <v>3</v>
      </c>
      <c r="J47" s="1">
        <v>40942</v>
      </c>
      <c r="K47" s="22"/>
      <c r="L47" s="1">
        <v>40980</v>
      </c>
      <c r="M47" s="1"/>
      <c r="N47" s="8" t="s">
        <v>24</v>
      </c>
      <c r="O47" s="21"/>
      <c r="P47" s="14">
        <v>1</v>
      </c>
      <c r="Q47" s="1"/>
      <c r="R47" s="1"/>
      <c r="S47" s="1"/>
      <c r="T47">
        <f t="shared" si="6"/>
        <v>0</v>
      </c>
      <c r="U47" s="22"/>
      <c r="V47" s="11">
        <f t="shared" si="10"/>
        <v>41029</v>
      </c>
      <c r="W47" s="3">
        <v>8</v>
      </c>
      <c r="X47" s="16">
        <v>0.751</v>
      </c>
      <c r="Y47" s="16">
        <v>0</v>
      </c>
      <c r="Z47" s="16">
        <f t="shared" si="1"/>
        <v>0</v>
      </c>
      <c r="AA47" s="8" t="s">
        <v>44</v>
      </c>
    </row>
    <row r="48" spans="1:27" x14ac:dyDescent="0.25">
      <c r="A48" s="8" t="s">
        <v>39</v>
      </c>
      <c r="B48">
        <v>2012</v>
      </c>
      <c r="C48" t="s">
        <v>35</v>
      </c>
      <c r="D48" t="s">
        <v>28</v>
      </c>
      <c r="E48" t="s">
        <v>17</v>
      </c>
      <c r="F48">
        <v>12</v>
      </c>
      <c r="G48">
        <v>4</v>
      </c>
      <c r="H48">
        <v>0.75</v>
      </c>
      <c r="I48">
        <v>3</v>
      </c>
      <c r="J48" s="1">
        <v>40942</v>
      </c>
      <c r="K48" s="22"/>
      <c r="L48" s="1">
        <v>40980</v>
      </c>
      <c r="M48" s="1" t="s">
        <v>46</v>
      </c>
      <c r="N48" s="8" t="s">
        <v>47</v>
      </c>
      <c r="O48" s="2">
        <v>62.35</v>
      </c>
      <c r="P48" s="4">
        <v>2</v>
      </c>
      <c r="Q48" s="1">
        <f t="shared" ref="Q48" si="14">J48+39</f>
        <v>40981</v>
      </c>
      <c r="R48" s="1"/>
      <c r="S48" s="1"/>
      <c r="T48">
        <f t="shared" si="6"/>
        <v>1</v>
      </c>
      <c r="U48" s="22"/>
      <c r="V48" s="11">
        <f t="shared" si="10"/>
        <v>41029</v>
      </c>
      <c r="W48" s="3">
        <v>8</v>
      </c>
      <c r="X48" s="16">
        <v>1.0900000000000001</v>
      </c>
      <c r="Y48" s="16">
        <v>0.33900000000000008</v>
      </c>
      <c r="Z48" s="16">
        <f t="shared" si="1"/>
        <v>0.31100917431192665</v>
      </c>
      <c r="AA48" s="8" t="s">
        <v>44</v>
      </c>
    </row>
    <row r="49" spans="1:27" x14ac:dyDescent="0.25">
      <c r="A49" s="8" t="s">
        <v>39</v>
      </c>
      <c r="B49">
        <v>2012</v>
      </c>
      <c r="C49" t="s">
        <v>35</v>
      </c>
      <c r="D49" t="s">
        <v>28</v>
      </c>
      <c r="E49" t="s">
        <v>17</v>
      </c>
      <c r="F49">
        <v>12</v>
      </c>
      <c r="G49">
        <v>4</v>
      </c>
      <c r="H49">
        <v>0.75</v>
      </c>
      <c r="I49">
        <v>3</v>
      </c>
      <c r="J49" s="1">
        <v>40942</v>
      </c>
      <c r="K49" s="22"/>
      <c r="L49" s="1">
        <v>40980</v>
      </c>
      <c r="M49" s="1" t="s">
        <v>46</v>
      </c>
      <c r="N49" s="8" t="s">
        <v>47</v>
      </c>
      <c r="O49" s="2">
        <v>62.35</v>
      </c>
      <c r="P49" s="4">
        <v>3</v>
      </c>
      <c r="Q49" s="1">
        <f>J49+39</f>
        <v>40981</v>
      </c>
      <c r="R49" s="1">
        <f>J49+56</f>
        <v>40998</v>
      </c>
      <c r="S49" s="1"/>
      <c r="T49">
        <f t="shared" si="6"/>
        <v>2</v>
      </c>
      <c r="U49" s="22"/>
      <c r="V49" s="11">
        <f t="shared" si="10"/>
        <v>41029</v>
      </c>
      <c r="W49" s="3">
        <v>4.3</v>
      </c>
      <c r="X49" s="16">
        <v>1.0980000000000001</v>
      </c>
      <c r="Y49" s="16">
        <v>0.34700000000000009</v>
      </c>
      <c r="Z49" s="16">
        <f t="shared" si="1"/>
        <v>0.31602914389799641</v>
      </c>
      <c r="AA49" s="8" t="s">
        <v>44</v>
      </c>
    </row>
    <row r="50" spans="1:27" x14ac:dyDescent="0.25">
      <c r="A50" s="8" t="s">
        <v>39</v>
      </c>
      <c r="B50">
        <v>2012</v>
      </c>
      <c r="C50" t="s">
        <v>35</v>
      </c>
      <c r="D50" t="s">
        <v>28</v>
      </c>
      <c r="E50" t="s">
        <v>17</v>
      </c>
      <c r="F50">
        <v>12</v>
      </c>
      <c r="G50">
        <v>4</v>
      </c>
      <c r="H50">
        <v>0.75</v>
      </c>
      <c r="I50">
        <v>3</v>
      </c>
      <c r="J50" s="1">
        <v>40942</v>
      </c>
      <c r="K50" s="22"/>
      <c r="L50" s="1">
        <v>40980</v>
      </c>
      <c r="M50" s="1" t="s">
        <v>52</v>
      </c>
      <c r="N50" t="s">
        <v>30</v>
      </c>
      <c r="O50" s="2">
        <v>3000</v>
      </c>
      <c r="P50" s="14">
        <v>4</v>
      </c>
      <c r="Q50" s="1">
        <f t="shared" ref="Q50:Q61" si="15">J50+39</f>
        <v>40981</v>
      </c>
      <c r="R50" s="1"/>
      <c r="S50" s="1"/>
      <c r="T50">
        <f t="shared" si="6"/>
        <v>1</v>
      </c>
      <c r="U50" s="22"/>
      <c r="V50" s="11">
        <f t="shared" si="10"/>
        <v>41029</v>
      </c>
      <c r="W50" s="3">
        <v>8</v>
      </c>
      <c r="X50" s="16">
        <v>0.87</v>
      </c>
      <c r="Y50" s="16">
        <v>0.11899999999999999</v>
      </c>
      <c r="Z50" s="16">
        <f t="shared" si="1"/>
        <v>0.1367816091954023</v>
      </c>
      <c r="AA50" s="8" t="s">
        <v>44</v>
      </c>
    </row>
    <row r="51" spans="1:27" x14ac:dyDescent="0.25">
      <c r="A51" s="8" t="s">
        <v>39</v>
      </c>
      <c r="B51">
        <v>2012</v>
      </c>
      <c r="C51" t="s">
        <v>35</v>
      </c>
      <c r="D51" t="s">
        <v>28</v>
      </c>
      <c r="E51" t="s">
        <v>17</v>
      </c>
      <c r="F51">
        <v>12</v>
      </c>
      <c r="G51">
        <v>4</v>
      </c>
      <c r="H51">
        <v>0.75</v>
      </c>
      <c r="I51">
        <v>3</v>
      </c>
      <c r="J51" s="1">
        <v>40942</v>
      </c>
      <c r="K51" s="22"/>
      <c r="L51" s="1">
        <v>40980</v>
      </c>
      <c r="M51" s="1" t="s">
        <v>52</v>
      </c>
      <c r="N51" t="s">
        <v>30</v>
      </c>
      <c r="O51" s="2">
        <v>3000</v>
      </c>
      <c r="P51" s="4">
        <v>5</v>
      </c>
      <c r="Q51" s="1">
        <f t="shared" si="15"/>
        <v>40981</v>
      </c>
      <c r="R51" s="1">
        <f>J51+56</f>
        <v>40998</v>
      </c>
      <c r="S51" s="1"/>
      <c r="T51">
        <f t="shared" si="6"/>
        <v>2</v>
      </c>
      <c r="U51" s="22"/>
      <c r="V51" s="11">
        <f t="shared" si="10"/>
        <v>41029</v>
      </c>
      <c r="W51" s="3">
        <v>4.3</v>
      </c>
      <c r="X51" s="16">
        <v>1.2509999999999999</v>
      </c>
      <c r="Y51" s="16">
        <v>0.49999999999999989</v>
      </c>
      <c r="Z51" s="16">
        <f t="shared" si="1"/>
        <v>0.39968025579536365</v>
      </c>
      <c r="AA51" s="8" t="s">
        <v>44</v>
      </c>
    </row>
    <row r="52" spans="1:27" x14ac:dyDescent="0.25">
      <c r="A52" s="8" t="s">
        <v>39</v>
      </c>
      <c r="B52">
        <v>2012</v>
      </c>
      <c r="C52" t="s">
        <v>35</v>
      </c>
      <c r="D52" t="s">
        <v>28</v>
      </c>
      <c r="E52" t="s">
        <v>17</v>
      </c>
      <c r="F52">
        <v>12</v>
      </c>
      <c r="G52">
        <v>4</v>
      </c>
      <c r="H52">
        <v>0.75</v>
      </c>
      <c r="I52">
        <v>3</v>
      </c>
      <c r="J52" s="1">
        <v>40942</v>
      </c>
      <c r="K52" s="22"/>
      <c r="L52" s="1">
        <v>40980</v>
      </c>
      <c r="M52" s="1" t="s">
        <v>54</v>
      </c>
      <c r="N52" t="s">
        <v>70</v>
      </c>
      <c r="O52" s="2">
        <f>200*0.2</f>
        <v>40</v>
      </c>
      <c r="P52" s="4">
        <v>6</v>
      </c>
      <c r="Q52" s="1">
        <f t="shared" si="15"/>
        <v>40981</v>
      </c>
      <c r="R52" s="1"/>
      <c r="S52" s="1"/>
      <c r="T52">
        <f t="shared" si="6"/>
        <v>1</v>
      </c>
      <c r="U52" s="22"/>
      <c r="V52" s="11">
        <f t="shared" si="10"/>
        <v>41029</v>
      </c>
      <c r="W52" s="3">
        <v>5.7</v>
      </c>
      <c r="X52" s="16">
        <v>1.1120000000000001</v>
      </c>
      <c r="Y52" s="16">
        <v>0.3610000000000001</v>
      </c>
      <c r="Z52" s="16">
        <f t="shared" si="1"/>
        <v>0.32464028776978421</v>
      </c>
      <c r="AA52" s="8" t="s">
        <v>44</v>
      </c>
    </row>
    <row r="53" spans="1:27" s="10" customFormat="1" x14ac:dyDescent="0.25">
      <c r="A53" s="8" t="s">
        <v>39</v>
      </c>
      <c r="B53" s="10">
        <v>2012</v>
      </c>
      <c r="C53" s="10" t="s">
        <v>35</v>
      </c>
      <c r="D53" s="10" t="s">
        <v>28</v>
      </c>
      <c r="E53" s="10" t="s">
        <v>17</v>
      </c>
      <c r="F53" s="10">
        <v>12</v>
      </c>
      <c r="G53" s="10">
        <v>4</v>
      </c>
      <c r="H53" s="10">
        <v>0.75</v>
      </c>
      <c r="I53" s="10">
        <v>3</v>
      </c>
      <c r="J53" s="11">
        <v>40942</v>
      </c>
      <c r="K53" s="38"/>
      <c r="L53" s="1">
        <v>40980</v>
      </c>
      <c r="M53" s="1" t="s">
        <v>54</v>
      </c>
      <c r="N53" t="s">
        <v>70</v>
      </c>
      <c r="O53" s="21">
        <f t="shared" ref="O53" si="16">200*0.2</f>
        <v>40</v>
      </c>
      <c r="P53" s="14">
        <v>7</v>
      </c>
      <c r="Q53" s="1">
        <f t="shared" si="15"/>
        <v>40981</v>
      </c>
      <c r="R53" s="11">
        <f>J53+56</f>
        <v>40998</v>
      </c>
      <c r="S53" s="11"/>
      <c r="T53">
        <f t="shared" si="6"/>
        <v>2</v>
      </c>
      <c r="U53" s="38"/>
      <c r="V53" s="11">
        <f t="shared" si="10"/>
        <v>41029</v>
      </c>
      <c r="W53" s="10">
        <v>1</v>
      </c>
      <c r="X53" s="18">
        <v>1.175</v>
      </c>
      <c r="Y53" s="16">
        <v>0.42400000000000004</v>
      </c>
      <c r="Z53" s="16">
        <f t="shared" si="1"/>
        <v>0.36085106382978727</v>
      </c>
      <c r="AA53" s="8" t="s">
        <v>44</v>
      </c>
    </row>
    <row r="54" spans="1:27" s="10" customFormat="1" x14ac:dyDescent="0.25">
      <c r="A54" s="8" t="s">
        <v>39</v>
      </c>
      <c r="B54" s="10">
        <v>2012</v>
      </c>
      <c r="C54" s="10" t="s">
        <v>35</v>
      </c>
      <c r="D54" s="10" t="s">
        <v>28</v>
      </c>
      <c r="E54" s="10" t="s">
        <v>17</v>
      </c>
      <c r="F54" s="10">
        <v>12</v>
      </c>
      <c r="G54" s="10">
        <v>4</v>
      </c>
      <c r="H54" s="10">
        <v>0.75</v>
      </c>
      <c r="I54" s="10">
        <v>3</v>
      </c>
      <c r="J54" s="11">
        <v>40942</v>
      </c>
      <c r="K54" s="38"/>
      <c r="L54" s="1">
        <v>40980</v>
      </c>
      <c r="M54" s="1" t="s">
        <v>54</v>
      </c>
      <c r="N54" t="s">
        <v>70</v>
      </c>
      <c r="O54" s="21">
        <f>200*0.4</f>
        <v>80</v>
      </c>
      <c r="P54" s="19">
        <v>8</v>
      </c>
      <c r="Q54" s="1">
        <f t="shared" si="15"/>
        <v>40981</v>
      </c>
      <c r="R54" s="11"/>
      <c r="S54" s="11"/>
      <c r="T54">
        <f t="shared" si="6"/>
        <v>1</v>
      </c>
      <c r="U54" s="38"/>
      <c r="V54" s="11">
        <f t="shared" si="10"/>
        <v>41029</v>
      </c>
      <c r="W54" s="12">
        <v>5</v>
      </c>
      <c r="X54" s="18">
        <v>1.2649999999999999</v>
      </c>
      <c r="Y54" s="16">
        <v>0.5139999999999999</v>
      </c>
      <c r="Z54" s="16">
        <f t="shared" si="1"/>
        <v>0.40632411067193669</v>
      </c>
      <c r="AA54" s="8" t="s">
        <v>44</v>
      </c>
    </row>
    <row r="55" spans="1:27" s="10" customFormat="1" x14ac:dyDescent="0.25">
      <c r="A55" s="8" t="s">
        <v>39</v>
      </c>
      <c r="B55" s="10">
        <v>2012</v>
      </c>
      <c r="C55" s="10" t="s">
        <v>35</v>
      </c>
      <c r="D55" s="10" t="s">
        <v>28</v>
      </c>
      <c r="E55" s="10" t="s">
        <v>17</v>
      </c>
      <c r="F55" s="10">
        <v>12</v>
      </c>
      <c r="G55" s="10">
        <v>4</v>
      </c>
      <c r="H55" s="10">
        <v>0.75</v>
      </c>
      <c r="I55" s="10">
        <v>3</v>
      </c>
      <c r="J55" s="11">
        <v>40942</v>
      </c>
      <c r="K55" s="38"/>
      <c r="L55" s="1">
        <v>40980</v>
      </c>
      <c r="M55" s="1" t="s">
        <v>54</v>
      </c>
      <c r="N55" t="s">
        <v>70</v>
      </c>
      <c r="O55" s="21">
        <f t="shared" ref="O55" si="17">200*0.4</f>
        <v>80</v>
      </c>
      <c r="P55" s="19">
        <v>9</v>
      </c>
      <c r="Q55" s="1">
        <f t="shared" si="15"/>
        <v>40981</v>
      </c>
      <c r="R55" s="11">
        <f>J55+56</f>
        <v>40998</v>
      </c>
      <c r="S55" s="11"/>
      <c r="T55">
        <f t="shared" si="6"/>
        <v>2</v>
      </c>
      <c r="U55" s="38"/>
      <c r="V55" s="11">
        <f t="shared" si="10"/>
        <v>41029</v>
      </c>
      <c r="W55" s="12">
        <v>1</v>
      </c>
      <c r="X55" s="18">
        <v>1.1659999999999999</v>
      </c>
      <c r="Y55" s="16">
        <v>0.41499999999999992</v>
      </c>
      <c r="Z55" s="16">
        <f t="shared" si="1"/>
        <v>0.35591766723842189</v>
      </c>
      <c r="AA55" s="8" t="s">
        <v>44</v>
      </c>
    </row>
    <row r="56" spans="1:27" s="10" customFormat="1" x14ac:dyDescent="0.25">
      <c r="A56" s="8" t="s">
        <v>39</v>
      </c>
      <c r="B56" s="10">
        <v>2012</v>
      </c>
      <c r="C56" s="10" t="s">
        <v>35</v>
      </c>
      <c r="D56" s="10" t="s">
        <v>28</v>
      </c>
      <c r="E56" s="10" t="s">
        <v>17</v>
      </c>
      <c r="F56" s="10">
        <v>12</v>
      </c>
      <c r="G56" s="10">
        <v>4</v>
      </c>
      <c r="H56" s="10">
        <v>0.75</v>
      </c>
      <c r="I56" s="10">
        <v>3</v>
      </c>
      <c r="J56" s="11">
        <v>40942</v>
      </c>
      <c r="K56" s="38"/>
      <c r="L56" s="1">
        <v>40980</v>
      </c>
      <c r="M56" s="1" t="s">
        <v>54</v>
      </c>
      <c r="N56" t="s">
        <v>70</v>
      </c>
      <c r="O56" s="21">
        <f>200*0.6</f>
        <v>120</v>
      </c>
      <c r="P56" s="14">
        <v>10</v>
      </c>
      <c r="Q56" s="1">
        <f t="shared" si="15"/>
        <v>40981</v>
      </c>
      <c r="R56" s="11"/>
      <c r="S56" s="11"/>
      <c r="T56">
        <f t="shared" si="6"/>
        <v>1</v>
      </c>
      <c r="U56" s="38"/>
      <c r="V56" s="11">
        <f t="shared" si="10"/>
        <v>41029</v>
      </c>
      <c r="W56" s="12">
        <v>4.4000000000000004</v>
      </c>
      <c r="X56" s="18">
        <v>1.052</v>
      </c>
      <c r="Y56" s="16">
        <v>0.30100000000000005</v>
      </c>
      <c r="Z56" s="16">
        <f t="shared" si="1"/>
        <v>0.28612167300380231</v>
      </c>
      <c r="AA56" s="8" t="s">
        <v>44</v>
      </c>
    </row>
    <row r="57" spans="1:27" s="10" customFormat="1" x14ac:dyDescent="0.25">
      <c r="A57" s="8" t="s">
        <v>39</v>
      </c>
      <c r="B57" s="10">
        <v>2012</v>
      </c>
      <c r="C57" s="10" t="s">
        <v>35</v>
      </c>
      <c r="D57" s="10" t="s">
        <v>28</v>
      </c>
      <c r="E57" s="10" t="s">
        <v>17</v>
      </c>
      <c r="F57" s="10">
        <v>12</v>
      </c>
      <c r="G57" s="10">
        <v>4</v>
      </c>
      <c r="H57" s="10">
        <v>0.75</v>
      </c>
      <c r="I57" s="10">
        <v>3</v>
      </c>
      <c r="J57" s="11">
        <v>40942</v>
      </c>
      <c r="K57" s="38"/>
      <c r="L57" s="1">
        <v>40980</v>
      </c>
      <c r="M57" s="1" t="s">
        <v>54</v>
      </c>
      <c r="N57" t="s">
        <v>70</v>
      </c>
      <c r="O57" s="21">
        <f t="shared" ref="O57" si="18">200*0.6</f>
        <v>120</v>
      </c>
      <c r="P57" s="19">
        <v>11</v>
      </c>
      <c r="Q57" s="1">
        <f t="shared" si="15"/>
        <v>40981</v>
      </c>
      <c r="R57" s="11">
        <f>J57+56</f>
        <v>40998</v>
      </c>
      <c r="S57" s="11"/>
      <c r="T57">
        <f t="shared" si="6"/>
        <v>2</v>
      </c>
      <c r="U57" s="38"/>
      <c r="V57" s="11">
        <f>J57+87</f>
        <v>41029</v>
      </c>
      <c r="W57" s="12">
        <v>1</v>
      </c>
      <c r="X57" s="18">
        <v>1.1779999999999999</v>
      </c>
      <c r="Y57" s="16">
        <v>0.42699999999999994</v>
      </c>
      <c r="Z57" s="16">
        <f t="shared" si="1"/>
        <v>0.3624787775891341</v>
      </c>
      <c r="AA57" s="8" t="s">
        <v>44</v>
      </c>
    </row>
    <row r="58" spans="1:27" s="10" customFormat="1" x14ac:dyDescent="0.25">
      <c r="A58" s="8" t="s">
        <v>39</v>
      </c>
      <c r="B58" s="10">
        <v>2012</v>
      </c>
      <c r="C58" s="10" t="s">
        <v>35</v>
      </c>
      <c r="D58" s="10" t="s">
        <v>28</v>
      </c>
      <c r="E58" s="10" t="s">
        <v>17</v>
      </c>
      <c r="F58" s="10">
        <v>12</v>
      </c>
      <c r="G58" s="10">
        <v>4</v>
      </c>
      <c r="H58" s="10">
        <v>0.75</v>
      </c>
      <c r="I58" s="10">
        <v>3</v>
      </c>
      <c r="J58" s="11">
        <v>40942</v>
      </c>
      <c r="K58" s="38"/>
      <c r="L58" s="1">
        <v>40980</v>
      </c>
      <c r="M58" s="11" t="s">
        <v>51</v>
      </c>
      <c r="N58" s="8" t="s">
        <v>20</v>
      </c>
      <c r="O58" s="21">
        <f>250*0.25</f>
        <v>62.5</v>
      </c>
      <c r="P58" s="19">
        <v>12</v>
      </c>
      <c r="Q58" s="1">
        <f t="shared" si="15"/>
        <v>40981</v>
      </c>
      <c r="R58" s="11"/>
      <c r="S58" s="11"/>
      <c r="T58">
        <f t="shared" si="6"/>
        <v>1</v>
      </c>
      <c r="U58" s="38"/>
      <c r="V58" s="11">
        <f t="shared" si="10"/>
        <v>41029</v>
      </c>
      <c r="W58" s="12">
        <v>7.7</v>
      </c>
      <c r="X58" s="18">
        <v>1.036</v>
      </c>
      <c r="Y58" s="16">
        <v>0.28500000000000003</v>
      </c>
      <c r="Z58" s="16">
        <f t="shared" si="1"/>
        <v>0.2750965250965251</v>
      </c>
      <c r="AA58" s="8" t="s">
        <v>44</v>
      </c>
    </row>
    <row r="59" spans="1:27" s="10" customFormat="1" x14ac:dyDescent="0.25">
      <c r="A59" s="8" t="s">
        <v>39</v>
      </c>
      <c r="B59" s="10">
        <v>2012</v>
      </c>
      <c r="C59" s="10" t="s">
        <v>35</v>
      </c>
      <c r="D59" s="10" t="s">
        <v>28</v>
      </c>
      <c r="E59" s="10" t="s">
        <v>17</v>
      </c>
      <c r="F59" s="10">
        <v>12</v>
      </c>
      <c r="G59" s="10">
        <v>4</v>
      </c>
      <c r="H59" s="10">
        <v>0.75</v>
      </c>
      <c r="I59" s="10">
        <v>3</v>
      </c>
      <c r="J59" s="11">
        <v>40942</v>
      </c>
      <c r="K59" s="38"/>
      <c r="L59" s="1">
        <v>40980</v>
      </c>
      <c r="M59" s="11" t="s">
        <v>51</v>
      </c>
      <c r="N59" s="8" t="s">
        <v>20</v>
      </c>
      <c r="O59" s="21">
        <f>250*0.25</f>
        <v>62.5</v>
      </c>
      <c r="P59" s="14">
        <v>13</v>
      </c>
      <c r="Q59" s="1">
        <f t="shared" si="15"/>
        <v>40981</v>
      </c>
      <c r="R59" s="11">
        <f>J59+56</f>
        <v>40998</v>
      </c>
      <c r="S59" s="11"/>
      <c r="T59">
        <f t="shared" si="6"/>
        <v>2</v>
      </c>
      <c r="U59" s="38"/>
      <c r="V59" s="11">
        <f t="shared" si="10"/>
        <v>41029</v>
      </c>
      <c r="W59" s="12">
        <v>4.7</v>
      </c>
      <c r="X59" s="18">
        <v>1.2010000000000001</v>
      </c>
      <c r="Y59" s="16">
        <v>0.45000000000000007</v>
      </c>
      <c r="Z59" s="16">
        <f t="shared" si="1"/>
        <v>0.37468776019983352</v>
      </c>
      <c r="AA59" s="8" t="s">
        <v>44</v>
      </c>
    </row>
    <row r="60" spans="1:27" s="10" customFormat="1" x14ac:dyDescent="0.25">
      <c r="A60" s="8" t="s">
        <v>39</v>
      </c>
      <c r="B60" s="10">
        <v>2012</v>
      </c>
      <c r="C60" s="10" t="s">
        <v>35</v>
      </c>
      <c r="D60" s="10" t="s">
        <v>28</v>
      </c>
      <c r="E60" s="10" t="s">
        <v>17</v>
      </c>
      <c r="F60" s="10">
        <v>12</v>
      </c>
      <c r="G60" s="10">
        <v>4</v>
      </c>
      <c r="H60" s="10">
        <v>0.75</v>
      </c>
      <c r="I60" s="10">
        <v>3</v>
      </c>
      <c r="J60" s="11">
        <v>40942</v>
      </c>
      <c r="K60" s="38"/>
      <c r="L60" s="1">
        <v>40980</v>
      </c>
      <c r="M60" s="11" t="s">
        <v>51</v>
      </c>
      <c r="N60" s="8" t="s">
        <v>20</v>
      </c>
      <c r="O60" s="21">
        <f>250*0.5</f>
        <v>125</v>
      </c>
      <c r="P60" s="19">
        <v>14</v>
      </c>
      <c r="Q60" s="1">
        <f t="shared" si="15"/>
        <v>40981</v>
      </c>
      <c r="R60" s="11"/>
      <c r="S60" s="11"/>
      <c r="T60">
        <f t="shared" si="6"/>
        <v>1</v>
      </c>
      <c r="U60" s="38"/>
      <c r="V60" s="11">
        <f t="shared" si="10"/>
        <v>41029</v>
      </c>
      <c r="W60" s="12">
        <v>7.3</v>
      </c>
      <c r="X60" s="18">
        <v>1.0569999999999999</v>
      </c>
      <c r="Y60" s="16">
        <v>0.30599999999999994</v>
      </c>
      <c r="Z60" s="16">
        <f t="shared" si="1"/>
        <v>0.2894985808893093</v>
      </c>
      <c r="AA60" s="8" t="s">
        <v>44</v>
      </c>
    </row>
    <row r="61" spans="1:27" s="5" customFormat="1" x14ac:dyDescent="0.25">
      <c r="A61" s="9" t="s">
        <v>39</v>
      </c>
      <c r="B61" s="5">
        <v>2012</v>
      </c>
      <c r="C61" s="5" t="s">
        <v>35</v>
      </c>
      <c r="D61" s="5" t="s">
        <v>28</v>
      </c>
      <c r="E61" s="5" t="s">
        <v>17</v>
      </c>
      <c r="F61" s="5">
        <v>12</v>
      </c>
      <c r="G61" s="5">
        <v>4</v>
      </c>
      <c r="H61" s="5">
        <v>0.75</v>
      </c>
      <c r="I61" s="5">
        <v>3</v>
      </c>
      <c r="J61" s="6">
        <v>40942</v>
      </c>
      <c r="K61" s="24"/>
      <c r="L61" s="6">
        <v>40980</v>
      </c>
      <c r="M61" s="11" t="s">
        <v>51</v>
      </c>
      <c r="N61" s="9" t="s">
        <v>20</v>
      </c>
      <c r="O61" s="20">
        <f>250*0.5</f>
        <v>125</v>
      </c>
      <c r="P61" s="13">
        <v>15</v>
      </c>
      <c r="Q61" s="6">
        <f t="shared" si="15"/>
        <v>40981</v>
      </c>
      <c r="R61" s="6">
        <f>J61+56</f>
        <v>40998</v>
      </c>
      <c r="S61" s="6"/>
      <c r="T61" s="5">
        <f t="shared" si="6"/>
        <v>2</v>
      </c>
      <c r="U61" s="24"/>
      <c r="V61" s="6">
        <f t="shared" si="10"/>
        <v>41029</v>
      </c>
      <c r="W61" s="7">
        <v>1.7</v>
      </c>
      <c r="X61" s="17">
        <v>1.323</v>
      </c>
      <c r="Y61" s="16">
        <v>0.57199999999999995</v>
      </c>
      <c r="Z61" s="16">
        <f t="shared" si="1"/>
        <v>0.43235071806500375</v>
      </c>
      <c r="AA61" s="9" t="s">
        <v>44</v>
      </c>
    </row>
    <row r="62" spans="1:27" x14ac:dyDescent="0.25">
      <c r="A62" s="8" t="s">
        <v>40</v>
      </c>
      <c r="B62" s="8">
        <v>2016</v>
      </c>
      <c r="C62" s="8" t="s">
        <v>41</v>
      </c>
      <c r="D62" s="8" t="s">
        <v>16</v>
      </c>
      <c r="E62" s="8" t="s">
        <v>17</v>
      </c>
      <c r="F62" s="8">
        <v>12</v>
      </c>
      <c r="G62" s="8">
        <v>4</v>
      </c>
      <c r="H62" s="8">
        <v>0.75</v>
      </c>
      <c r="I62" s="8">
        <v>4</v>
      </c>
      <c r="J62" s="1">
        <v>42412</v>
      </c>
      <c r="K62" s="1">
        <v>42418</v>
      </c>
      <c r="L62" s="1">
        <v>42446</v>
      </c>
      <c r="M62" s="1"/>
      <c r="N62" s="8" t="s">
        <v>24</v>
      </c>
      <c r="O62" s="26"/>
      <c r="P62" s="4">
        <v>1</v>
      </c>
      <c r="Q62" s="1"/>
      <c r="R62" s="1"/>
      <c r="S62" s="1"/>
      <c r="T62">
        <f t="shared" si="6"/>
        <v>0</v>
      </c>
      <c r="U62" s="45">
        <v>42493</v>
      </c>
      <c r="V62" s="28">
        <v>42483</v>
      </c>
      <c r="W62" s="3">
        <v>4.5</v>
      </c>
      <c r="X62" s="16">
        <v>0.80500000000000005</v>
      </c>
      <c r="Y62" s="16">
        <v>0</v>
      </c>
      <c r="Z62" s="16">
        <f t="shared" si="1"/>
        <v>0</v>
      </c>
      <c r="AA62" t="s">
        <v>43</v>
      </c>
    </row>
    <row r="63" spans="1:27" x14ac:dyDescent="0.25">
      <c r="A63" s="8" t="s">
        <v>40</v>
      </c>
      <c r="B63" s="8">
        <v>2016</v>
      </c>
      <c r="C63" s="8" t="s">
        <v>41</v>
      </c>
      <c r="D63" s="8" t="s">
        <v>16</v>
      </c>
      <c r="E63" s="8" t="s">
        <v>17</v>
      </c>
      <c r="F63" s="8">
        <v>12</v>
      </c>
      <c r="G63" s="8">
        <v>4</v>
      </c>
      <c r="H63" s="8">
        <v>0.75</v>
      </c>
      <c r="I63" s="8">
        <v>4</v>
      </c>
      <c r="J63" s="1">
        <v>42412</v>
      </c>
      <c r="K63" s="1">
        <v>42418</v>
      </c>
      <c r="L63" s="1">
        <v>42446</v>
      </c>
      <c r="M63" s="1" t="s">
        <v>46</v>
      </c>
      <c r="N63" s="8" t="s">
        <v>47</v>
      </c>
      <c r="O63" s="26">
        <f t="shared" ref="O63:O68" si="19">430*0.145</f>
        <v>62.349999999999994</v>
      </c>
      <c r="P63" s="4">
        <v>2</v>
      </c>
      <c r="Q63" s="1">
        <v>42446</v>
      </c>
      <c r="R63" s="1"/>
      <c r="S63" s="1"/>
      <c r="T63">
        <f t="shared" si="6"/>
        <v>1</v>
      </c>
      <c r="U63" s="25">
        <v>42493</v>
      </c>
      <c r="V63" s="28">
        <v>42483</v>
      </c>
      <c r="W63" s="3">
        <v>3.5</v>
      </c>
      <c r="X63" s="16">
        <v>0.87</v>
      </c>
      <c r="Y63" s="16">
        <v>6.4999999999999947E-2</v>
      </c>
      <c r="Z63" s="16">
        <f t="shared" si="1"/>
        <v>7.4712643678160856E-2</v>
      </c>
      <c r="AA63" t="s">
        <v>43</v>
      </c>
    </row>
    <row r="64" spans="1:27" x14ac:dyDescent="0.25">
      <c r="A64" s="8" t="s">
        <v>40</v>
      </c>
      <c r="B64" s="8">
        <v>2016</v>
      </c>
      <c r="C64" s="8" t="s">
        <v>41</v>
      </c>
      <c r="D64" s="8" t="s">
        <v>16</v>
      </c>
      <c r="E64" s="8" t="s">
        <v>17</v>
      </c>
      <c r="F64" s="8">
        <v>12</v>
      </c>
      <c r="G64" s="8">
        <v>4</v>
      </c>
      <c r="H64" s="8">
        <v>0.75</v>
      </c>
      <c r="I64" s="8">
        <v>4</v>
      </c>
      <c r="J64" s="1">
        <v>42412</v>
      </c>
      <c r="K64" s="1">
        <v>42418</v>
      </c>
      <c r="L64" s="1">
        <v>42446</v>
      </c>
      <c r="M64" s="1" t="s">
        <v>46</v>
      </c>
      <c r="N64" s="8" t="s">
        <v>47</v>
      </c>
      <c r="O64" s="26">
        <f t="shared" si="19"/>
        <v>62.349999999999994</v>
      </c>
      <c r="P64" s="4">
        <v>3</v>
      </c>
      <c r="Q64" s="1">
        <v>42446</v>
      </c>
      <c r="R64" s="1">
        <f>Q64+14</f>
        <v>42460</v>
      </c>
      <c r="S64" s="1"/>
      <c r="T64">
        <f t="shared" si="6"/>
        <v>2</v>
      </c>
      <c r="U64" s="25">
        <v>42493</v>
      </c>
      <c r="V64" s="28">
        <v>42483</v>
      </c>
      <c r="W64" s="3">
        <v>2.5</v>
      </c>
      <c r="X64" s="16">
        <v>0.83299999999999996</v>
      </c>
      <c r="Y64" s="16">
        <v>8.1999999999999962E-2</v>
      </c>
      <c r="Z64" s="16">
        <f t="shared" si="1"/>
        <v>9.8439375750300082E-2</v>
      </c>
      <c r="AA64" t="s">
        <v>43</v>
      </c>
    </row>
    <row r="65" spans="1:27" x14ac:dyDescent="0.25">
      <c r="A65" s="8" t="s">
        <v>40</v>
      </c>
      <c r="B65" s="8">
        <v>2016</v>
      </c>
      <c r="C65" s="8" t="s">
        <v>41</v>
      </c>
      <c r="D65" s="8" t="s">
        <v>16</v>
      </c>
      <c r="E65" s="8" t="s">
        <v>17</v>
      </c>
      <c r="F65" s="8">
        <v>12</v>
      </c>
      <c r="G65" s="8">
        <v>4</v>
      </c>
      <c r="H65" s="8">
        <v>0.75</v>
      </c>
      <c r="I65" s="8">
        <v>4</v>
      </c>
      <c r="J65" s="1">
        <v>42412</v>
      </c>
      <c r="K65" s="1">
        <v>42418</v>
      </c>
      <c r="L65" s="1">
        <v>42446</v>
      </c>
      <c r="M65" s="1" t="s">
        <v>46</v>
      </c>
      <c r="N65" s="8" t="s">
        <v>47</v>
      </c>
      <c r="O65" s="26">
        <f t="shared" si="19"/>
        <v>62.349999999999994</v>
      </c>
      <c r="P65" s="4">
        <v>4</v>
      </c>
      <c r="Q65" s="1">
        <f>(4*7)+K65</f>
        <v>42446</v>
      </c>
      <c r="R65" s="1">
        <f>Q65+14</f>
        <v>42460</v>
      </c>
      <c r="S65" s="1"/>
      <c r="T65">
        <f t="shared" si="6"/>
        <v>2</v>
      </c>
      <c r="U65" s="25">
        <v>42493</v>
      </c>
      <c r="V65" s="28">
        <v>42483</v>
      </c>
      <c r="W65" s="3">
        <v>2.8</v>
      </c>
      <c r="X65" s="16">
        <v>0.84799999999999998</v>
      </c>
      <c r="Y65" s="16">
        <v>9.6999999999999975E-2</v>
      </c>
      <c r="Z65" s="16">
        <f t="shared" si="1"/>
        <v>0.11438679245283016</v>
      </c>
      <c r="AA65" t="s">
        <v>43</v>
      </c>
    </row>
    <row r="66" spans="1:27" x14ac:dyDescent="0.25">
      <c r="A66" s="8" t="s">
        <v>40</v>
      </c>
      <c r="B66" s="8">
        <v>2016</v>
      </c>
      <c r="C66" s="8" t="s">
        <v>41</v>
      </c>
      <c r="D66" s="8" t="s">
        <v>16</v>
      </c>
      <c r="E66" s="8" t="s">
        <v>17</v>
      </c>
      <c r="F66" s="8">
        <v>12</v>
      </c>
      <c r="G66" s="8">
        <v>4</v>
      </c>
      <c r="H66" s="8">
        <v>0.75</v>
      </c>
      <c r="I66" s="8">
        <v>4</v>
      </c>
      <c r="J66" s="1">
        <v>42412</v>
      </c>
      <c r="K66" s="1">
        <v>42418</v>
      </c>
      <c r="L66" s="1">
        <v>42446</v>
      </c>
      <c r="M66" s="1" t="s">
        <v>46</v>
      </c>
      <c r="N66" s="8" t="s">
        <v>47</v>
      </c>
      <c r="O66" s="26">
        <f t="shared" si="19"/>
        <v>62.349999999999994</v>
      </c>
      <c r="P66" s="4">
        <v>5</v>
      </c>
      <c r="Q66" s="1">
        <v>42446</v>
      </c>
      <c r="R66" s="1"/>
      <c r="S66" s="1"/>
      <c r="T66">
        <f t="shared" si="6"/>
        <v>1</v>
      </c>
      <c r="U66" s="25">
        <v>42493</v>
      </c>
      <c r="V66" s="28">
        <v>42483</v>
      </c>
      <c r="W66" s="3">
        <v>3.3</v>
      </c>
      <c r="X66" s="16">
        <v>0.92600000000000005</v>
      </c>
      <c r="Y66" s="16">
        <v>0.17500000000000004</v>
      </c>
      <c r="Z66" s="16">
        <f t="shared" si="1"/>
        <v>0.18898488120950327</v>
      </c>
      <c r="AA66" t="s">
        <v>43</v>
      </c>
    </row>
    <row r="67" spans="1:27" x14ac:dyDescent="0.25">
      <c r="A67" s="8" t="s">
        <v>40</v>
      </c>
      <c r="B67" s="8">
        <v>2016</v>
      </c>
      <c r="C67" s="8" t="s">
        <v>41</v>
      </c>
      <c r="D67" s="8" t="s">
        <v>16</v>
      </c>
      <c r="E67" s="8" t="s">
        <v>17</v>
      </c>
      <c r="F67" s="8">
        <v>12</v>
      </c>
      <c r="G67" s="8">
        <v>4</v>
      </c>
      <c r="H67" s="8">
        <v>0.75</v>
      </c>
      <c r="I67" s="8">
        <v>4</v>
      </c>
      <c r="J67" s="1">
        <v>42412</v>
      </c>
      <c r="K67" s="1">
        <v>42418</v>
      </c>
      <c r="L67" s="1">
        <v>42446</v>
      </c>
      <c r="M67" s="1" t="s">
        <v>46</v>
      </c>
      <c r="N67" s="8" t="s">
        <v>47</v>
      </c>
      <c r="O67" s="26">
        <f t="shared" si="19"/>
        <v>62.349999999999994</v>
      </c>
      <c r="P67" s="4">
        <v>6</v>
      </c>
      <c r="Q67" s="1">
        <v>42446</v>
      </c>
      <c r="R67" s="1">
        <f>Q67+14</f>
        <v>42460</v>
      </c>
      <c r="S67" s="1"/>
      <c r="T67">
        <f t="shared" si="6"/>
        <v>2</v>
      </c>
      <c r="U67" s="25">
        <v>42493</v>
      </c>
      <c r="V67" s="28">
        <v>42483</v>
      </c>
      <c r="W67" s="3">
        <v>2.8</v>
      </c>
      <c r="X67" s="16">
        <v>0.80500000000000005</v>
      </c>
      <c r="Y67" s="16">
        <v>5.4000000000000048E-2</v>
      </c>
      <c r="Z67" s="16">
        <f t="shared" si="1"/>
        <v>6.7080745341614956E-2</v>
      </c>
      <c r="AA67" t="s">
        <v>43</v>
      </c>
    </row>
    <row r="68" spans="1:27" s="5" customFormat="1" x14ac:dyDescent="0.25">
      <c r="A68" s="9" t="s">
        <v>40</v>
      </c>
      <c r="B68" s="9">
        <v>2016</v>
      </c>
      <c r="C68" s="9" t="s">
        <v>41</v>
      </c>
      <c r="D68" s="9" t="s">
        <v>16</v>
      </c>
      <c r="E68" s="9" t="s">
        <v>17</v>
      </c>
      <c r="F68" s="9">
        <v>12</v>
      </c>
      <c r="G68" s="9">
        <v>4</v>
      </c>
      <c r="H68" s="9">
        <v>0.75</v>
      </c>
      <c r="I68" s="9">
        <v>4</v>
      </c>
      <c r="J68" s="6">
        <v>42412</v>
      </c>
      <c r="K68" s="6">
        <v>42418</v>
      </c>
      <c r="L68" s="6">
        <v>42446</v>
      </c>
      <c r="M68" s="6" t="s">
        <v>46</v>
      </c>
      <c r="N68" s="9" t="s">
        <v>47</v>
      </c>
      <c r="O68" s="30">
        <f t="shared" si="19"/>
        <v>62.349999999999994</v>
      </c>
      <c r="P68" s="13">
        <v>7</v>
      </c>
      <c r="Q68" s="23">
        <v>42465</v>
      </c>
      <c r="R68" s="6">
        <v>42480</v>
      </c>
      <c r="S68" s="6"/>
      <c r="T68" s="5">
        <f t="shared" si="6"/>
        <v>2</v>
      </c>
      <c r="U68" s="23">
        <v>42493</v>
      </c>
      <c r="V68" s="29">
        <v>42483</v>
      </c>
      <c r="W68" s="7">
        <v>4.5</v>
      </c>
      <c r="X68" s="17">
        <v>0.78400000000000003</v>
      </c>
      <c r="Y68" s="16">
        <v>3.3000000000000029E-2</v>
      </c>
      <c r="Z68" s="16">
        <f t="shared" ref="Z68:Z131" si="20">(Y68/X68)</f>
        <v>4.209183673469391E-2</v>
      </c>
      <c r="AA68" s="5" t="s">
        <v>43</v>
      </c>
    </row>
    <row r="69" spans="1:27" x14ac:dyDescent="0.25">
      <c r="A69" s="8" t="s">
        <v>42</v>
      </c>
      <c r="B69" s="8">
        <v>2016</v>
      </c>
      <c r="C69" s="8" t="s">
        <v>35</v>
      </c>
      <c r="D69" s="8" t="s">
        <v>16</v>
      </c>
      <c r="E69" s="8" t="s">
        <v>17</v>
      </c>
      <c r="F69" s="8">
        <v>12</v>
      </c>
      <c r="G69" s="8">
        <v>4</v>
      </c>
      <c r="H69" s="8">
        <v>0.75</v>
      </c>
      <c r="I69" s="8">
        <v>4</v>
      </c>
      <c r="J69" s="1">
        <v>42411</v>
      </c>
      <c r="K69" s="1">
        <v>42419</v>
      </c>
      <c r="L69" s="1">
        <v>42438</v>
      </c>
      <c r="M69" s="1"/>
      <c r="N69" s="8" t="s">
        <v>24</v>
      </c>
      <c r="P69" s="14">
        <v>1</v>
      </c>
      <c r="Q69" s="1"/>
      <c r="R69" s="1"/>
      <c r="S69" s="1"/>
      <c r="T69">
        <f t="shared" si="6"/>
        <v>0</v>
      </c>
      <c r="U69" s="1">
        <v>42500</v>
      </c>
      <c r="V69" s="1">
        <v>42479</v>
      </c>
      <c r="W69" s="3">
        <v>8.3000000000000007</v>
      </c>
      <c r="X69" s="27">
        <v>0.58540000000000003</v>
      </c>
      <c r="Y69" s="16">
        <v>0</v>
      </c>
      <c r="Z69" s="16">
        <f t="shared" si="20"/>
        <v>0</v>
      </c>
      <c r="AA69" t="s">
        <v>43</v>
      </c>
    </row>
    <row r="70" spans="1:27" x14ac:dyDescent="0.25">
      <c r="A70" s="8" t="s">
        <v>42</v>
      </c>
      <c r="B70" s="8">
        <v>2016</v>
      </c>
      <c r="C70" s="8" t="s">
        <v>35</v>
      </c>
      <c r="D70" s="8" t="s">
        <v>16</v>
      </c>
      <c r="E70" s="8" t="s">
        <v>17</v>
      </c>
      <c r="F70" s="8">
        <v>12</v>
      </c>
      <c r="G70" s="8">
        <v>4</v>
      </c>
      <c r="H70" s="8">
        <v>0.75</v>
      </c>
      <c r="I70" s="8">
        <v>4</v>
      </c>
      <c r="J70" s="1">
        <v>42411</v>
      </c>
      <c r="K70" s="1">
        <v>42419</v>
      </c>
      <c r="L70" s="1">
        <v>42438</v>
      </c>
      <c r="M70" s="1" t="s">
        <v>46</v>
      </c>
      <c r="N70" s="8" t="s">
        <v>47</v>
      </c>
      <c r="O70" s="26">
        <f>430*0.145</f>
        <v>62.349999999999994</v>
      </c>
      <c r="P70" s="14">
        <v>2</v>
      </c>
      <c r="Q70" s="1">
        <v>42451</v>
      </c>
      <c r="R70" s="1"/>
      <c r="S70" s="1"/>
      <c r="T70">
        <f t="shared" si="6"/>
        <v>1</v>
      </c>
      <c r="U70" s="1">
        <v>42500</v>
      </c>
      <c r="V70" s="1">
        <v>42479</v>
      </c>
      <c r="W70" s="3">
        <v>7</v>
      </c>
      <c r="X70" s="27">
        <v>0.76439999999999997</v>
      </c>
      <c r="Y70" s="16">
        <v>0.17899999999999994</v>
      </c>
      <c r="Z70" s="16">
        <f t="shared" si="20"/>
        <v>0.23417059131344839</v>
      </c>
      <c r="AA70" t="s">
        <v>43</v>
      </c>
    </row>
    <row r="71" spans="1:27" x14ac:dyDescent="0.25">
      <c r="A71" s="8" t="s">
        <v>42</v>
      </c>
      <c r="B71" s="8">
        <v>2016</v>
      </c>
      <c r="C71" s="8" t="s">
        <v>35</v>
      </c>
      <c r="D71" s="8" t="s">
        <v>16</v>
      </c>
      <c r="E71" s="8" t="s">
        <v>17</v>
      </c>
      <c r="F71" s="8">
        <v>12</v>
      </c>
      <c r="G71" s="8">
        <v>4</v>
      </c>
      <c r="H71" s="8">
        <v>0.75</v>
      </c>
      <c r="I71" s="8">
        <v>4</v>
      </c>
      <c r="J71" s="1">
        <v>42411</v>
      </c>
      <c r="K71" s="1">
        <v>42419</v>
      </c>
      <c r="L71" s="1">
        <v>42438</v>
      </c>
      <c r="M71" s="1" t="s">
        <v>46</v>
      </c>
      <c r="N71" s="8" t="s">
        <v>47</v>
      </c>
      <c r="O71" s="26">
        <f t="shared" ref="O71:O75" si="21">430*0.145</f>
        <v>62.349999999999994</v>
      </c>
      <c r="P71" s="14">
        <v>3</v>
      </c>
      <c r="Q71" s="1">
        <v>42451</v>
      </c>
      <c r="R71" s="1">
        <v>42465</v>
      </c>
      <c r="S71" s="1"/>
      <c r="T71">
        <f t="shared" si="6"/>
        <v>2</v>
      </c>
      <c r="U71" s="1">
        <v>42500</v>
      </c>
      <c r="V71" s="1">
        <v>42479</v>
      </c>
      <c r="W71" s="3">
        <v>2.2999999999999998</v>
      </c>
      <c r="X71" s="27">
        <v>0.77669999999999995</v>
      </c>
      <c r="Y71" s="16">
        <v>0.19129999999999991</v>
      </c>
      <c r="Z71" s="16">
        <f t="shared" si="20"/>
        <v>0.24629844212694724</v>
      </c>
      <c r="AA71" t="s">
        <v>43</v>
      </c>
    </row>
    <row r="72" spans="1:27" x14ac:dyDescent="0.25">
      <c r="A72" s="8" t="s">
        <v>42</v>
      </c>
      <c r="B72" s="8">
        <v>2016</v>
      </c>
      <c r="C72" s="8" t="s">
        <v>35</v>
      </c>
      <c r="D72" s="8" t="s">
        <v>16</v>
      </c>
      <c r="E72" s="8" t="s">
        <v>17</v>
      </c>
      <c r="F72" s="8">
        <v>12</v>
      </c>
      <c r="G72" s="8">
        <v>4</v>
      </c>
      <c r="H72" s="8">
        <v>0.75</v>
      </c>
      <c r="I72" s="8">
        <v>4</v>
      </c>
      <c r="J72" s="1">
        <v>42411</v>
      </c>
      <c r="K72" s="1">
        <v>42419</v>
      </c>
      <c r="L72" s="1">
        <v>42438</v>
      </c>
      <c r="M72" s="1" t="s">
        <v>46</v>
      </c>
      <c r="N72" s="8" t="s">
        <v>47</v>
      </c>
      <c r="O72" s="26">
        <f t="shared" si="21"/>
        <v>62.349999999999994</v>
      </c>
      <c r="P72" s="14">
        <v>4</v>
      </c>
      <c r="Q72" s="1">
        <v>42451</v>
      </c>
      <c r="R72" s="1">
        <v>42465</v>
      </c>
      <c r="S72" s="1">
        <v>42479</v>
      </c>
      <c r="T72">
        <f t="shared" si="6"/>
        <v>3</v>
      </c>
      <c r="U72" s="1">
        <v>42500</v>
      </c>
      <c r="V72" s="1">
        <v>42479</v>
      </c>
      <c r="W72" s="3">
        <v>2.5</v>
      </c>
      <c r="X72" s="27">
        <v>0.64229999999999998</v>
      </c>
      <c r="Y72" s="16">
        <v>5.6899999999999951E-2</v>
      </c>
      <c r="Z72" s="16">
        <f t="shared" si="20"/>
        <v>8.858788728008711E-2</v>
      </c>
      <c r="AA72" t="s">
        <v>43</v>
      </c>
    </row>
    <row r="73" spans="1:27" x14ac:dyDescent="0.25">
      <c r="A73" s="8" t="s">
        <v>42</v>
      </c>
      <c r="B73" s="8">
        <v>2016</v>
      </c>
      <c r="C73" s="8" t="s">
        <v>35</v>
      </c>
      <c r="D73" s="8" t="s">
        <v>16</v>
      </c>
      <c r="E73" s="8" t="s">
        <v>17</v>
      </c>
      <c r="F73" s="8">
        <v>12</v>
      </c>
      <c r="G73" s="8">
        <v>4</v>
      </c>
      <c r="H73" s="8">
        <v>0.75</v>
      </c>
      <c r="I73" s="8">
        <v>4</v>
      </c>
      <c r="J73" s="1">
        <v>42411</v>
      </c>
      <c r="K73" s="1">
        <v>42419</v>
      </c>
      <c r="L73" s="1">
        <v>42438</v>
      </c>
      <c r="M73" s="1" t="s">
        <v>46</v>
      </c>
      <c r="N73" s="8" t="s">
        <v>47</v>
      </c>
      <c r="O73" s="26">
        <f t="shared" si="21"/>
        <v>62.349999999999994</v>
      </c>
      <c r="P73" s="14">
        <v>5</v>
      </c>
      <c r="Q73" s="1">
        <v>42438</v>
      </c>
      <c r="R73" s="1"/>
      <c r="S73" s="1"/>
      <c r="T73">
        <f t="shared" si="6"/>
        <v>1</v>
      </c>
      <c r="U73" s="1">
        <v>42500</v>
      </c>
      <c r="V73" s="1">
        <v>42479</v>
      </c>
      <c r="W73" s="3">
        <v>7.8</v>
      </c>
      <c r="X73" s="27">
        <v>0.67020000000000002</v>
      </c>
      <c r="Y73" s="16">
        <v>8.4799999999999986E-2</v>
      </c>
      <c r="Z73" s="16">
        <f t="shared" si="20"/>
        <v>0.12652939421068335</v>
      </c>
      <c r="AA73" t="s">
        <v>43</v>
      </c>
    </row>
    <row r="74" spans="1:27" x14ac:dyDescent="0.25">
      <c r="A74" s="8" t="s">
        <v>42</v>
      </c>
      <c r="B74" s="8">
        <v>2016</v>
      </c>
      <c r="C74" s="8" t="s">
        <v>35</v>
      </c>
      <c r="D74" s="8" t="s">
        <v>16</v>
      </c>
      <c r="E74" s="8" t="s">
        <v>17</v>
      </c>
      <c r="F74" s="8">
        <v>12</v>
      </c>
      <c r="G74" s="8">
        <v>4</v>
      </c>
      <c r="H74" s="8">
        <v>0.75</v>
      </c>
      <c r="I74" s="8">
        <v>4</v>
      </c>
      <c r="J74" s="1">
        <v>42411</v>
      </c>
      <c r="K74" s="1">
        <v>42419</v>
      </c>
      <c r="L74" s="1">
        <v>42438</v>
      </c>
      <c r="M74" s="1" t="s">
        <v>46</v>
      </c>
      <c r="N74" s="8" t="s">
        <v>47</v>
      </c>
      <c r="O74" s="26">
        <f t="shared" si="21"/>
        <v>62.349999999999994</v>
      </c>
      <c r="P74" s="14">
        <v>6</v>
      </c>
      <c r="Q74" s="1">
        <v>42438</v>
      </c>
      <c r="R74" s="1">
        <v>42451</v>
      </c>
      <c r="S74" s="1"/>
      <c r="T74">
        <f t="shared" si="6"/>
        <v>2</v>
      </c>
      <c r="U74" s="1">
        <v>42500</v>
      </c>
      <c r="V74" s="1">
        <v>42479</v>
      </c>
      <c r="W74" s="3">
        <v>6.5</v>
      </c>
      <c r="X74" s="27">
        <v>0.69199999999999995</v>
      </c>
      <c r="Y74" s="16">
        <v>0.10659999999999992</v>
      </c>
      <c r="Z74" s="16">
        <f t="shared" si="20"/>
        <v>0.15404624277456636</v>
      </c>
      <c r="AA74" t="s">
        <v>43</v>
      </c>
    </row>
    <row r="75" spans="1:27" s="5" customFormat="1" x14ac:dyDescent="0.25">
      <c r="A75" s="9" t="s">
        <v>42</v>
      </c>
      <c r="B75" s="9">
        <v>2016</v>
      </c>
      <c r="C75" s="9" t="s">
        <v>35</v>
      </c>
      <c r="D75" s="9" t="s">
        <v>16</v>
      </c>
      <c r="E75" s="9" t="s">
        <v>17</v>
      </c>
      <c r="F75" s="9">
        <v>12</v>
      </c>
      <c r="G75" s="9">
        <v>4</v>
      </c>
      <c r="H75" s="9">
        <v>0.75</v>
      </c>
      <c r="I75" s="9">
        <v>4</v>
      </c>
      <c r="J75" s="6">
        <v>42411</v>
      </c>
      <c r="K75" s="6">
        <v>42419</v>
      </c>
      <c r="L75" s="6">
        <v>42438</v>
      </c>
      <c r="M75" s="1" t="s">
        <v>46</v>
      </c>
      <c r="N75" s="8" t="s">
        <v>47</v>
      </c>
      <c r="O75" s="30">
        <f t="shared" si="21"/>
        <v>62.349999999999994</v>
      </c>
      <c r="P75" s="15">
        <v>7</v>
      </c>
      <c r="Q75" s="6">
        <v>42451</v>
      </c>
      <c r="R75" s="6">
        <v>42465</v>
      </c>
      <c r="S75" s="6"/>
      <c r="T75" s="5">
        <f t="shared" ref="T75" si="22">COUNTA(Q75:S75)</f>
        <v>2</v>
      </c>
      <c r="U75" s="6">
        <v>42500</v>
      </c>
      <c r="V75" s="6">
        <v>42479</v>
      </c>
      <c r="W75" s="7">
        <v>2.8</v>
      </c>
      <c r="X75" s="31">
        <v>0.69769999999999999</v>
      </c>
      <c r="Y75" s="16">
        <v>0.11229999999999996</v>
      </c>
      <c r="Z75" s="16">
        <f t="shared" si="20"/>
        <v>0.16095743156084272</v>
      </c>
      <c r="AA75" s="5" t="s">
        <v>43</v>
      </c>
    </row>
    <row r="76" spans="1:27" x14ac:dyDescent="0.25">
      <c r="A76" s="8" t="s">
        <v>65</v>
      </c>
      <c r="B76" s="8">
        <v>2017</v>
      </c>
      <c r="C76" s="8" t="s">
        <v>15</v>
      </c>
      <c r="D76" s="9" t="s">
        <v>16</v>
      </c>
      <c r="E76" s="8" t="s">
        <v>17</v>
      </c>
      <c r="F76" s="36">
        <v>6</v>
      </c>
      <c r="G76" s="35">
        <v>2</v>
      </c>
      <c r="H76" s="32">
        <v>0.25</v>
      </c>
      <c r="I76" s="32">
        <v>3</v>
      </c>
      <c r="J76" s="37"/>
      <c r="K76" s="37"/>
      <c r="L76" s="37">
        <v>42817</v>
      </c>
      <c r="M76" s="33"/>
      <c r="N76" s="32" t="s">
        <v>24</v>
      </c>
      <c r="O76" s="34"/>
      <c r="P76" s="14">
        <v>1</v>
      </c>
      <c r="Q76" s="22"/>
      <c r="R76" s="22"/>
      <c r="S76" s="22"/>
      <c r="T76">
        <v>0</v>
      </c>
      <c r="U76" s="1"/>
      <c r="V76" s="1">
        <v>42866</v>
      </c>
      <c r="W76">
        <v>8</v>
      </c>
      <c r="X76">
        <v>0.96143333333333303</v>
      </c>
      <c r="Y76" s="16">
        <v>0</v>
      </c>
      <c r="Z76" s="16">
        <f t="shared" si="20"/>
        <v>0</v>
      </c>
      <c r="AA76" s="16">
        <f>AVERAGE(X76,X79,X82)</f>
        <v>0.8378000000000001</v>
      </c>
    </row>
    <row r="77" spans="1:27" x14ac:dyDescent="0.25">
      <c r="A77" s="8" t="s">
        <v>65</v>
      </c>
      <c r="B77" s="8">
        <v>2017</v>
      </c>
      <c r="C77" s="8" t="s">
        <v>15</v>
      </c>
      <c r="D77" s="9" t="s">
        <v>16</v>
      </c>
      <c r="E77" s="8" t="s">
        <v>17</v>
      </c>
      <c r="F77" s="36">
        <v>6</v>
      </c>
      <c r="G77" s="35">
        <v>2</v>
      </c>
      <c r="H77" s="8">
        <v>0.5</v>
      </c>
      <c r="I77" s="8">
        <v>3</v>
      </c>
      <c r="J77" s="38"/>
      <c r="K77" s="38"/>
      <c r="L77" s="37">
        <v>42817</v>
      </c>
      <c r="M77" s="11"/>
      <c r="N77" s="32" t="s">
        <v>24</v>
      </c>
      <c r="O77" s="19"/>
      <c r="P77" s="14">
        <v>1</v>
      </c>
      <c r="Q77" s="46" t="s">
        <v>55</v>
      </c>
      <c r="R77" s="22"/>
      <c r="S77" s="22"/>
      <c r="T77">
        <v>0</v>
      </c>
      <c r="U77" s="1"/>
      <c r="V77" s="1">
        <v>42866</v>
      </c>
      <c r="W77">
        <v>8</v>
      </c>
      <c r="X77">
        <v>0.77649999999999997</v>
      </c>
      <c r="Y77" s="16">
        <v>0</v>
      </c>
      <c r="Z77" s="16">
        <f t="shared" si="20"/>
        <v>0</v>
      </c>
      <c r="AA77" s="16">
        <f>AVERAGE(X77,X80,X83)</f>
        <v>0.8746222222222233</v>
      </c>
    </row>
    <row r="78" spans="1:27" x14ac:dyDescent="0.25">
      <c r="A78" s="8" t="s">
        <v>65</v>
      </c>
      <c r="B78" s="8">
        <v>2017</v>
      </c>
      <c r="C78" s="8" t="s">
        <v>15</v>
      </c>
      <c r="D78" s="9" t="s">
        <v>16</v>
      </c>
      <c r="E78" s="8" t="s">
        <v>17</v>
      </c>
      <c r="F78" s="36">
        <v>6</v>
      </c>
      <c r="G78" s="35">
        <v>2</v>
      </c>
      <c r="H78" s="8">
        <v>1</v>
      </c>
      <c r="I78" s="8">
        <v>3</v>
      </c>
      <c r="J78" s="38"/>
      <c r="K78" s="38"/>
      <c r="L78" s="37">
        <v>42817</v>
      </c>
      <c r="M78" s="11"/>
      <c r="N78" s="32" t="s">
        <v>24</v>
      </c>
      <c r="O78" s="19"/>
      <c r="P78" s="14">
        <v>1</v>
      </c>
      <c r="Q78" s="22"/>
      <c r="R78" s="22"/>
      <c r="S78" s="22"/>
      <c r="T78">
        <v>0</v>
      </c>
      <c r="U78" s="1"/>
      <c r="V78" s="1">
        <v>42866</v>
      </c>
      <c r="W78">
        <v>8</v>
      </c>
      <c r="X78">
        <v>0.74860000000000004</v>
      </c>
      <c r="Y78" s="16">
        <v>0</v>
      </c>
      <c r="Z78" s="16">
        <f t="shared" si="20"/>
        <v>0</v>
      </c>
      <c r="AA78" s="16">
        <f>AVERAGE(X78,X81,X84)</f>
        <v>0.77196666666666669</v>
      </c>
    </row>
    <row r="79" spans="1:27" x14ac:dyDescent="0.25">
      <c r="A79" s="8" t="s">
        <v>65</v>
      </c>
      <c r="B79" s="8">
        <v>2017</v>
      </c>
      <c r="C79" s="8" t="s">
        <v>15</v>
      </c>
      <c r="D79" s="9" t="s">
        <v>16</v>
      </c>
      <c r="E79" s="8" t="s">
        <v>17</v>
      </c>
      <c r="F79" s="36">
        <v>6</v>
      </c>
      <c r="G79" s="35">
        <v>2</v>
      </c>
      <c r="H79" s="8">
        <v>0.25</v>
      </c>
      <c r="I79" s="8">
        <v>3</v>
      </c>
      <c r="J79" s="38"/>
      <c r="K79" s="38"/>
      <c r="L79" s="37">
        <v>42817</v>
      </c>
      <c r="M79" s="11"/>
      <c r="N79" s="32" t="s">
        <v>24</v>
      </c>
      <c r="O79" s="19"/>
      <c r="P79" s="14">
        <v>1</v>
      </c>
      <c r="Q79" s="22"/>
      <c r="R79" s="22"/>
      <c r="S79" s="22"/>
      <c r="T79">
        <v>0</v>
      </c>
      <c r="U79" s="1"/>
      <c r="V79" s="1">
        <v>42866</v>
      </c>
      <c r="W79">
        <v>8</v>
      </c>
      <c r="X79">
        <v>0.68826666666666703</v>
      </c>
      <c r="Y79" s="16">
        <v>0</v>
      </c>
      <c r="Z79" s="16">
        <f t="shared" si="20"/>
        <v>0</v>
      </c>
    </row>
    <row r="80" spans="1:27" x14ac:dyDescent="0.25">
      <c r="A80" s="8" t="s">
        <v>65</v>
      </c>
      <c r="B80" s="8">
        <v>2017</v>
      </c>
      <c r="C80" s="8" t="s">
        <v>15</v>
      </c>
      <c r="D80" s="9" t="s">
        <v>16</v>
      </c>
      <c r="E80" s="8" t="s">
        <v>17</v>
      </c>
      <c r="F80" s="36">
        <v>6</v>
      </c>
      <c r="G80" s="35">
        <v>2</v>
      </c>
      <c r="H80" s="8">
        <v>0.5</v>
      </c>
      <c r="I80" s="8">
        <v>3</v>
      </c>
      <c r="J80" s="38"/>
      <c r="K80" s="38"/>
      <c r="L80" s="37">
        <v>42817</v>
      </c>
      <c r="M80" s="11"/>
      <c r="N80" s="32" t="s">
        <v>24</v>
      </c>
      <c r="O80" s="18"/>
      <c r="P80" s="14">
        <v>1</v>
      </c>
      <c r="Q80" s="22"/>
      <c r="R80" s="22"/>
      <c r="S80" s="22"/>
      <c r="T80">
        <v>0</v>
      </c>
      <c r="U80" s="1"/>
      <c r="V80" s="1">
        <v>42866</v>
      </c>
      <c r="W80">
        <v>8</v>
      </c>
      <c r="X80">
        <v>1.00016666666667</v>
      </c>
      <c r="Y80" s="16">
        <v>0</v>
      </c>
      <c r="Z80" s="16">
        <f t="shared" si="20"/>
        <v>0</v>
      </c>
    </row>
    <row r="81" spans="1:26" x14ac:dyDescent="0.25">
      <c r="A81" s="8" t="s">
        <v>65</v>
      </c>
      <c r="B81" s="8">
        <v>2017</v>
      </c>
      <c r="C81" s="8" t="s">
        <v>15</v>
      </c>
      <c r="D81" s="9" t="s">
        <v>16</v>
      </c>
      <c r="E81" s="8" t="s">
        <v>17</v>
      </c>
      <c r="F81" s="36">
        <v>6</v>
      </c>
      <c r="G81" s="35">
        <v>2</v>
      </c>
      <c r="H81" s="8">
        <v>1</v>
      </c>
      <c r="I81" s="8">
        <v>3</v>
      </c>
      <c r="J81" s="38"/>
      <c r="K81" s="38"/>
      <c r="L81" s="37">
        <v>42817</v>
      </c>
      <c r="M81" s="11"/>
      <c r="N81" s="32" t="s">
        <v>24</v>
      </c>
      <c r="O81" s="19"/>
      <c r="P81" s="14">
        <v>1</v>
      </c>
      <c r="Q81" s="22"/>
      <c r="R81" s="22"/>
      <c r="S81" s="22"/>
      <c r="T81">
        <v>0</v>
      </c>
      <c r="U81" s="1"/>
      <c r="V81" s="1">
        <v>42866</v>
      </c>
      <c r="W81">
        <v>8</v>
      </c>
      <c r="X81">
        <v>0.73619999999999997</v>
      </c>
      <c r="Y81" s="16">
        <v>0</v>
      </c>
      <c r="Z81" s="16">
        <f t="shared" si="20"/>
        <v>0</v>
      </c>
    </row>
    <row r="82" spans="1:26" x14ac:dyDescent="0.25">
      <c r="A82" s="8" t="s">
        <v>65</v>
      </c>
      <c r="B82" s="8">
        <v>2017</v>
      </c>
      <c r="C82" s="8" t="s">
        <v>15</v>
      </c>
      <c r="D82" s="9" t="s">
        <v>16</v>
      </c>
      <c r="E82" s="8" t="s">
        <v>17</v>
      </c>
      <c r="F82" s="36">
        <v>6</v>
      </c>
      <c r="G82" s="35">
        <v>2</v>
      </c>
      <c r="H82" s="8">
        <v>0.25</v>
      </c>
      <c r="I82" s="8">
        <v>3</v>
      </c>
      <c r="J82" s="38"/>
      <c r="K82" s="38"/>
      <c r="L82" s="37">
        <v>42817</v>
      </c>
      <c r="M82" s="11"/>
      <c r="N82" s="32" t="s">
        <v>24</v>
      </c>
      <c r="O82" s="19"/>
      <c r="P82" s="14">
        <v>1</v>
      </c>
      <c r="Q82" s="22"/>
      <c r="R82" s="22"/>
      <c r="S82" s="22"/>
      <c r="T82">
        <v>0</v>
      </c>
      <c r="U82" s="1"/>
      <c r="V82" s="1">
        <v>42866</v>
      </c>
      <c r="W82">
        <v>8</v>
      </c>
      <c r="X82">
        <v>0.86370000000000002</v>
      </c>
      <c r="Y82" s="16">
        <v>0</v>
      </c>
      <c r="Z82" s="16">
        <f t="shared" si="20"/>
        <v>0</v>
      </c>
    </row>
    <row r="83" spans="1:26" x14ac:dyDescent="0.25">
      <c r="A83" s="8" t="s">
        <v>65</v>
      </c>
      <c r="B83" s="8">
        <v>2017</v>
      </c>
      <c r="C83" s="8" t="s">
        <v>15</v>
      </c>
      <c r="D83" s="9" t="s">
        <v>16</v>
      </c>
      <c r="E83" s="8" t="s">
        <v>17</v>
      </c>
      <c r="F83" s="36">
        <v>6</v>
      </c>
      <c r="G83" s="35">
        <v>2</v>
      </c>
      <c r="H83" s="8">
        <v>0.5</v>
      </c>
      <c r="I83" s="8">
        <v>3</v>
      </c>
      <c r="J83" s="38"/>
      <c r="K83" s="38"/>
      <c r="L83" s="37">
        <v>42817</v>
      </c>
      <c r="M83" s="11"/>
      <c r="N83" s="32" t="s">
        <v>24</v>
      </c>
      <c r="O83" s="19"/>
      <c r="P83" s="14">
        <v>1</v>
      </c>
      <c r="Q83" s="22"/>
      <c r="R83" s="22"/>
      <c r="S83" s="22"/>
      <c r="T83">
        <v>0</v>
      </c>
      <c r="U83" s="1"/>
      <c r="V83" s="1">
        <v>42866</v>
      </c>
      <c r="W83">
        <v>8</v>
      </c>
      <c r="X83">
        <v>0.84719999999999995</v>
      </c>
      <c r="Y83" s="16">
        <v>0</v>
      </c>
      <c r="Z83" s="16">
        <f t="shared" si="20"/>
        <v>0</v>
      </c>
    </row>
    <row r="84" spans="1:26" x14ac:dyDescent="0.25">
      <c r="A84" s="8" t="s">
        <v>65</v>
      </c>
      <c r="B84" s="8">
        <v>2017</v>
      </c>
      <c r="C84" s="8" t="s">
        <v>15</v>
      </c>
      <c r="D84" s="9" t="s">
        <v>16</v>
      </c>
      <c r="E84" s="8" t="s">
        <v>17</v>
      </c>
      <c r="F84" s="36">
        <v>6</v>
      </c>
      <c r="G84" s="35">
        <v>2</v>
      </c>
      <c r="H84" s="9">
        <v>1</v>
      </c>
      <c r="I84" s="9">
        <v>3</v>
      </c>
      <c r="J84" s="24"/>
      <c r="K84" s="24"/>
      <c r="L84" s="37">
        <v>42817</v>
      </c>
      <c r="M84" s="6"/>
      <c r="N84" s="32" t="s">
        <v>24</v>
      </c>
      <c r="O84" s="13"/>
      <c r="P84" s="14">
        <v>1</v>
      </c>
      <c r="Q84" s="22"/>
      <c r="R84" s="22"/>
      <c r="S84" s="22"/>
      <c r="T84">
        <v>0</v>
      </c>
      <c r="U84" s="1"/>
      <c r="V84" s="1">
        <v>42866</v>
      </c>
      <c r="W84">
        <v>8</v>
      </c>
      <c r="X84">
        <v>0.83109999999999995</v>
      </c>
      <c r="Y84" s="16">
        <v>0</v>
      </c>
      <c r="Z84" s="16">
        <f t="shared" si="20"/>
        <v>0</v>
      </c>
    </row>
    <row r="85" spans="1:26" x14ac:dyDescent="0.25">
      <c r="A85" s="8" t="s">
        <v>65</v>
      </c>
      <c r="B85" s="8">
        <v>2017</v>
      </c>
      <c r="C85" s="8" t="s">
        <v>15</v>
      </c>
      <c r="D85" s="9" t="s">
        <v>16</v>
      </c>
      <c r="E85" s="8" t="s">
        <v>17</v>
      </c>
      <c r="F85" s="36">
        <v>6</v>
      </c>
      <c r="G85" s="35">
        <v>2</v>
      </c>
      <c r="H85" s="32">
        <v>0.25</v>
      </c>
      <c r="I85" s="32">
        <v>3</v>
      </c>
      <c r="J85" s="37"/>
      <c r="K85" s="37"/>
      <c r="L85" s="37">
        <v>42817</v>
      </c>
      <c r="M85" s="33" t="s">
        <v>46</v>
      </c>
      <c r="N85" s="32" t="s">
        <v>47</v>
      </c>
      <c r="O85" s="34">
        <f>0.145*430</f>
        <v>62.349999999999994</v>
      </c>
      <c r="P85" s="14">
        <v>2</v>
      </c>
      <c r="Q85" s="22"/>
      <c r="R85" s="22"/>
      <c r="S85" s="22"/>
      <c r="T85">
        <v>1</v>
      </c>
      <c r="U85" s="1"/>
      <c r="V85" s="1">
        <v>42866</v>
      </c>
      <c r="W85">
        <v>8</v>
      </c>
      <c r="X85">
        <v>0.83203333333333296</v>
      </c>
      <c r="Y85" s="16">
        <v>-5.7666666666671418E-3</v>
      </c>
      <c r="Z85" s="16">
        <f t="shared" si="20"/>
        <v>-6.9308120668248197E-3</v>
      </c>
    </row>
    <row r="86" spans="1:26" x14ac:dyDescent="0.25">
      <c r="A86" s="8" t="s">
        <v>65</v>
      </c>
      <c r="B86" s="8">
        <v>2017</v>
      </c>
      <c r="C86" s="8" t="s">
        <v>15</v>
      </c>
      <c r="D86" s="9" t="s">
        <v>16</v>
      </c>
      <c r="E86" s="8" t="s">
        <v>17</v>
      </c>
      <c r="F86" s="36">
        <v>6</v>
      </c>
      <c r="G86" s="35">
        <v>2</v>
      </c>
      <c r="H86" s="8">
        <v>0.5</v>
      </c>
      <c r="I86" s="8">
        <v>3</v>
      </c>
      <c r="J86" s="38"/>
      <c r="K86" s="38"/>
      <c r="L86" s="37">
        <v>42817</v>
      </c>
      <c r="M86" s="11" t="s">
        <v>46</v>
      </c>
      <c r="N86" s="8" t="s">
        <v>47</v>
      </c>
      <c r="O86" s="19">
        <f>0.145*430</f>
        <v>62.349999999999994</v>
      </c>
      <c r="P86" s="14">
        <v>2</v>
      </c>
      <c r="Q86" s="46" t="s">
        <v>56</v>
      </c>
      <c r="R86" s="22"/>
      <c r="S86" s="22"/>
      <c r="T86">
        <v>1</v>
      </c>
      <c r="U86" s="1"/>
      <c r="V86" s="1">
        <v>42866</v>
      </c>
      <c r="W86">
        <v>8</v>
      </c>
      <c r="X86">
        <v>0.78263333333333296</v>
      </c>
      <c r="Y86" s="16">
        <v>-9.1988888888890341E-2</v>
      </c>
      <c r="Z86" s="16">
        <f t="shared" si="20"/>
        <v>-0.11753765776509696</v>
      </c>
    </row>
    <row r="87" spans="1:26" x14ac:dyDescent="0.25">
      <c r="A87" s="8" t="s">
        <v>65</v>
      </c>
      <c r="B87" s="8">
        <v>2017</v>
      </c>
      <c r="C87" s="8" t="s">
        <v>15</v>
      </c>
      <c r="D87" s="9" t="s">
        <v>16</v>
      </c>
      <c r="E87" s="8" t="s">
        <v>17</v>
      </c>
      <c r="F87" s="36">
        <v>6</v>
      </c>
      <c r="G87" s="35">
        <v>2</v>
      </c>
      <c r="H87" s="8">
        <v>1</v>
      </c>
      <c r="I87" s="8">
        <v>3</v>
      </c>
      <c r="J87" s="38"/>
      <c r="K87" s="38"/>
      <c r="L87" s="37">
        <v>42817</v>
      </c>
      <c r="M87" s="11" t="s">
        <v>46</v>
      </c>
      <c r="N87" s="8" t="s">
        <v>47</v>
      </c>
      <c r="O87" s="19">
        <f>0.145*430</f>
        <v>62.349999999999994</v>
      </c>
      <c r="P87" s="14">
        <v>2</v>
      </c>
      <c r="Q87" s="22"/>
      <c r="R87" s="22"/>
      <c r="S87" s="22"/>
      <c r="T87">
        <v>1</v>
      </c>
      <c r="U87" s="1"/>
      <c r="V87" s="1">
        <v>42866</v>
      </c>
      <c r="W87">
        <v>7.6666666666666696</v>
      </c>
      <c r="X87">
        <v>0.74446666666666705</v>
      </c>
      <c r="Y87" s="16">
        <v>-2.7499999999999636E-2</v>
      </c>
      <c r="Z87" s="16">
        <f t="shared" si="20"/>
        <v>-3.6939195844899644E-2</v>
      </c>
    </row>
    <row r="88" spans="1:26" x14ac:dyDescent="0.25">
      <c r="A88" s="8" t="s">
        <v>65</v>
      </c>
      <c r="B88" s="8">
        <v>2017</v>
      </c>
      <c r="C88" s="8" t="s">
        <v>15</v>
      </c>
      <c r="D88" s="9" t="s">
        <v>16</v>
      </c>
      <c r="E88" s="8" t="s">
        <v>17</v>
      </c>
      <c r="F88" s="36">
        <v>6</v>
      </c>
      <c r="G88" s="35">
        <v>2</v>
      </c>
      <c r="H88" s="8">
        <v>0.25</v>
      </c>
      <c r="I88" s="8">
        <v>3</v>
      </c>
      <c r="J88" s="38"/>
      <c r="K88" s="38"/>
      <c r="L88" s="37">
        <v>42817</v>
      </c>
      <c r="M88" s="11" t="s">
        <v>49</v>
      </c>
      <c r="N88" s="8" t="s">
        <v>20</v>
      </c>
      <c r="O88" s="19">
        <f>0.25*500</f>
        <v>125</v>
      </c>
      <c r="P88" s="14">
        <v>2</v>
      </c>
      <c r="Q88" s="22"/>
      <c r="R88" s="22"/>
      <c r="S88" s="22"/>
      <c r="T88">
        <v>1</v>
      </c>
      <c r="U88" s="1"/>
      <c r="V88" s="1">
        <v>42866</v>
      </c>
      <c r="W88">
        <v>8</v>
      </c>
      <c r="X88">
        <v>0.79549999999999998</v>
      </c>
      <c r="Y88" s="16">
        <v>-4.2300000000000115E-2</v>
      </c>
      <c r="Z88" s="16">
        <f t="shared" si="20"/>
        <v>-5.3174104336895178E-2</v>
      </c>
    </row>
    <row r="89" spans="1:26" x14ac:dyDescent="0.25">
      <c r="A89" s="8" t="s">
        <v>65</v>
      </c>
      <c r="B89" s="8">
        <v>2017</v>
      </c>
      <c r="C89" s="8" t="s">
        <v>15</v>
      </c>
      <c r="D89" s="9" t="s">
        <v>16</v>
      </c>
      <c r="E89" s="8" t="s">
        <v>17</v>
      </c>
      <c r="F89" s="36">
        <v>6</v>
      </c>
      <c r="G89" s="35">
        <v>2</v>
      </c>
      <c r="H89" s="8">
        <v>0.5</v>
      </c>
      <c r="I89" s="8">
        <v>3</v>
      </c>
      <c r="J89" s="38"/>
      <c r="K89" s="38"/>
      <c r="L89" s="37">
        <v>42817</v>
      </c>
      <c r="M89" s="11" t="s">
        <v>49</v>
      </c>
      <c r="N89" s="8" t="s">
        <v>20</v>
      </c>
      <c r="O89" s="19">
        <f t="shared" ref="O89:O90" si="23">0.25*500</f>
        <v>125</v>
      </c>
      <c r="P89" s="14">
        <v>2</v>
      </c>
      <c r="Q89" s="22"/>
      <c r="R89" s="22"/>
      <c r="S89" s="22"/>
      <c r="T89">
        <v>1</v>
      </c>
      <c r="U89" s="1"/>
      <c r="V89" s="1">
        <v>42866</v>
      </c>
      <c r="W89">
        <v>7.6666666666666696</v>
      </c>
      <c r="X89">
        <v>0.92096666666666704</v>
      </c>
      <c r="Y89" s="16">
        <v>4.6344444444443744E-2</v>
      </c>
      <c r="Z89" s="16">
        <f t="shared" si="20"/>
        <v>5.0321522072218024E-2</v>
      </c>
    </row>
    <row r="90" spans="1:26" x14ac:dyDescent="0.25">
      <c r="A90" s="8" t="s">
        <v>65</v>
      </c>
      <c r="B90" s="8">
        <v>2017</v>
      </c>
      <c r="C90" s="8" t="s">
        <v>15</v>
      </c>
      <c r="D90" s="9" t="s">
        <v>16</v>
      </c>
      <c r="E90" s="8" t="s">
        <v>17</v>
      </c>
      <c r="F90" s="36">
        <v>6</v>
      </c>
      <c r="G90" s="35">
        <v>2</v>
      </c>
      <c r="H90" s="8">
        <v>1</v>
      </c>
      <c r="I90" s="8">
        <v>3</v>
      </c>
      <c r="J90" s="38"/>
      <c r="K90" s="38"/>
      <c r="L90" s="37">
        <v>42817</v>
      </c>
      <c r="M90" s="11" t="s">
        <v>49</v>
      </c>
      <c r="N90" s="8" t="s">
        <v>20</v>
      </c>
      <c r="O90" s="19">
        <f t="shared" si="23"/>
        <v>125</v>
      </c>
      <c r="P90" s="14">
        <v>2</v>
      </c>
      <c r="Q90" s="22"/>
      <c r="R90" s="22"/>
      <c r="S90" s="22"/>
      <c r="T90">
        <v>1</v>
      </c>
      <c r="U90" s="1"/>
      <c r="V90" s="1">
        <v>42866</v>
      </c>
      <c r="W90">
        <v>8</v>
      </c>
      <c r="X90">
        <v>0.92266666666666697</v>
      </c>
      <c r="Y90" s="16">
        <v>0.15070000000000028</v>
      </c>
      <c r="Z90" s="16">
        <f t="shared" si="20"/>
        <v>0.16333092485549158</v>
      </c>
    </row>
    <row r="91" spans="1:26" x14ac:dyDescent="0.25">
      <c r="A91" s="8" t="s">
        <v>65</v>
      </c>
      <c r="B91" s="8">
        <v>2017</v>
      </c>
      <c r="C91" s="8" t="s">
        <v>15</v>
      </c>
      <c r="D91" s="9" t="s">
        <v>16</v>
      </c>
      <c r="E91" s="8" t="s">
        <v>17</v>
      </c>
      <c r="F91" s="36">
        <v>6</v>
      </c>
      <c r="G91" s="35">
        <v>2</v>
      </c>
      <c r="H91" s="8">
        <v>0.25</v>
      </c>
      <c r="I91" s="8">
        <v>3</v>
      </c>
      <c r="J91" s="38"/>
      <c r="K91" s="38"/>
      <c r="L91" s="37">
        <v>42817</v>
      </c>
      <c r="M91" s="11" t="s">
        <v>50</v>
      </c>
      <c r="N91" s="8" t="s">
        <v>47</v>
      </c>
      <c r="O91" s="19">
        <f>0.3*200</f>
        <v>60</v>
      </c>
      <c r="P91" s="14">
        <v>2</v>
      </c>
      <c r="Q91" s="22"/>
      <c r="R91" s="22"/>
      <c r="S91" s="22"/>
      <c r="T91">
        <v>1</v>
      </c>
      <c r="U91" s="1"/>
      <c r="V91" s="1">
        <v>42866</v>
      </c>
      <c r="W91">
        <v>7.6666666666666696</v>
      </c>
      <c r="X91">
        <v>0.92930000000000001</v>
      </c>
      <c r="Y91" s="16">
        <v>9.1499999999999915E-2</v>
      </c>
      <c r="Z91" s="16">
        <f t="shared" si="20"/>
        <v>9.846120736037868E-2</v>
      </c>
    </row>
    <row r="92" spans="1:26" x14ac:dyDescent="0.25">
      <c r="A92" s="8" t="s">
        <v>65</v>
      </c>
      <c r="B92" s="8">
        <v>2017</v>
      </c>
      <c r="C92" s="8" t="s">
        <v>15</v>
      </c>
      <c r="D92" s="9" t="s">
        <v>16</v>
      </c>
      <c r="E92" s="8" t="s">
        <v>17</v>
      </c>
      <c r="F92" s="36">
        <v>6</v>
      </c>
      <c r="G92" s="35">
        <v>2</v>
      </c>
      <c r="H92" s="8">
        <v>0.5</v>
      </c>
      <c r="I92" s="8">
        <v>3</v>
      </c>
      <c r="J92" s="38"/>
      <c r="K92" s="38"/>
      <c r="L92" s="37">
        <v>42817</v>
      </c>
      <c r="M92" s="11" t="s">
        <v>50</v>
      </c>
      <c r="N92" s="8" t="s">
        <v>47</v>
      </c>
      <c r="O92" s="19">
        <f>0.3*200</f>
        <v>60</v>
      </c>
      <c r="P92" s="14">
        <v>2</v>
      </c>
      <c r="Q92" s="22"/>
      <c r="R92" s="22"/>
      <c r="S92" s="22"/>
      <c r="T92">
        <v>1</v>
      </c>
      <c r="U92" s="1"/>
      <c r="V92" s="1">
        <v>42866</v>
      </c>
      <c r="W92">
        <v>7.6666666666666696</v>
      </c>
      <c r="X92">
        <v>0.77676666666666705</v>
      </c>
      <c r="Y92" s="16">
        <v>-9.7855555555556251E-2</v>
      </c>
      <c r="Z92" s="16">
        <f t="shared" si="20"/>
        <v>-0.12597805718863175</v>
      </c>
    </row>
    <row r="93" spans="1:26" x14ac:dyDescent="0.25">
      <c r="A93" s="8" t="s">
        <v>65</v>
      </c>
      <c r="B93" s="8">
        <v>2017</v>
      </c>
      <c r="C93" s="8" t="s">
        <v>15</v>
      </c>
      <c r="D93" s="9" t="s">
        <v>16</v>
      </c>
      <c r="E93" s="8" t="s">
        <v>17</v>
      </c>
      <c r="F93" s="36">
        <v>6</v>
      </c>
      <c r="G93" s="35">
        <v>2</v>
      </c>
      <c r="H93" s="9">
        <v>1</v>
      </c>
      <c r="I93" s="9">
        <v>3</v>
      </c>
      <c r="J93" s="24"/>
      <c r="K93" s="24"/>
      <c r="L93" s="37">
        <v>42817</v>
      </c>
      <c r="M93" s="6" t="s">
        <v>50</v>
      </c>
      <c r="N93" s="9" t="s">
        <v>47</v>
      </c>
      <c r="O93" s="13">
        <f>0.3*200</f>
        <v>60</v>
      </c>
      <c r="P93" s="14">
        <v>2</v>
      </c>
      <c r="Q93" s="22"/>
      <c r="R93" s="22"/>
      <c r="S93" s="22"/>
      <c r="T93">
        <v>1</v>
      </c>
      <c r="U93" s="1"/>
      <c r="V93" s="1">
        <v>42866</v>
      </c>
      <c r="W93">
        <v>8</v>
      </c>
      <c r="X93">
        <v>0.69159999999999999</v>
      </c>
      <c r="Y93" s="16">
        <v>-8.0366666666666697E-2</v>
      </c>
      <c r="Z93" s="16">
        <f t="shared" si="20"/>
        <v>-0.11620397146712941</v>
      </c>
    </row>
    <row r="94" spans="1:26" x14ac:dyDescent="0.25">
      <c r="A94" s="8" t="s">
        <v>65</v>
      </c>
      <c r="B94" s="8">
        <v>2017</v>
      </c>
      <c r="C94" s="8" t="s">
        <v>15</v>
      </c>
      <c r="D94" s="9" t="s">
        <v>16</v>
      </c>
      <c r="E94" s="8" t="s">
        <v>17</v>
      </c>
      <c r="F94" s="36">
        <v>6</v>
      </c>
      <c r="G94" s="35">
        <v>2</v>
      </c>
      <c r="H94" s="32">
        <v>0.25</v>
      </c>
      <c r="I94" s="32">
        <v>3</v>
      </c>
      <c r="J94" s="37"/>
      <c r="K94" s="37"/>
      <c r="L94" s="37">
        <v>42817</v>
      </c>
      <c r="M94" s="33" t="s">
        <v>46</v>
      </c>
      <c r="N94" s="32" t="s">
        <v>47</v>
      </c>
      <c r="O94" s="34">
        <f>0.145*430</f>
        <v>62.349999999999994</v>
      </c>
      <c r="P94" s="14">
        <v>3</v>
      </c>
      <c r="Q94" s="22"/>
      <c r="R94" s="22"/>
      <c r="S94" s="22"/>
      <c r="T94">
        <v>2</v>
      </c>
      <c r="U94" s="1"/>
      <c r="V94" s="1">
        <v>42866</v>
      </c>
      <c r="W94">
        <v>7</v>
      </c>
      <c r="X94">
        <v>0.95923333333333305</v>
      </c>
      <c r="Y94" s="16">
        <v>0.12143333333333295</v>
      </c>
      <c r="Z94" s="16">
        <f t="shared" si="20"/>
        <v>0.12659415505438334</v>
      </c>
    </row>
    <row r="95" spans="1:26" x14ac:dyDescent="0.25">
      <c r="A95" s="8" t="s">
        <v>65</v>
      </c>
      <c r="B95" s="8">
        <v>2017</v>
      </c>
      <c r="C95" s="8" t="s">
        <v>15</v>
      </c>
      <c r="D95" s="9" t="s">
        <v>16</v>
      </c>
      <c r="E95" s="8" t="s">
        <v>17</v>
      </c>
      <c r="F95" s="36">
        <v>6</v>
      </c>
      <c r="G95" s="35">
        <v>2</v>
      </c>
      <c r="H95" s="8">
        <v>0.5</v>
      </c>
      <c r="I95" s="8">
        <v>3</v>
      </c>
      <c r="J95" s="38"/>
      <c r="K95" s="38"/>
      <c r="L95" s="37">
        <v>42817</v>
      </c>
      <c r="M95" s="11" t="s">
        <v>46</v>
      </c>
      <c r="N95" s="8" t="s">
        <v>47</v>
      </c>
      <c r="O95" s="19">
        <f>0.145*430</f>
        <v>62.349999999999994</v>
      </c>
      <c r="P95" s="14">
        <v>3</v>
      </c>
      <c r="Q95" s="46" t="s">
        <v>57</v>
      </c>
      <c r="R95" s="22"/>
      <c r="S95" s="22"/>
      <c r="T95">
        <v>2</v>
      </c>
      <c r="U95" s="1"/>
      <c r="V95" s="1">
        <v>42866</v>
      </c>
      <c r="W95">
        <v>7</v>
      </c>
      <c r="X95">
        <v>0.80606666666666704</v>
      </c>
      <c r="Y95" s="16">
        <v>-2.0722222222221864E-2</v>
      </c>
      <c r="Z95" s="16">
        <f t="shared" si="20"/>
        <v>-2.5707826758194344E-2</v>
      </c>
    </row>
    <row r="96" spans="1:26" x14ac:dyDescent="0.25">
      <c r="A96" s="8" t="s">
        <v>65</v>
      </c>
      <c r="B96" s="8">
        <v>2017</v>
      </c>
      <c r="C96" s="8" t="s">
        <v>15</v>
      </c>
      <c r="D96" s="9" t="s">
        <v>16</v>
      </c>
      <c r="E96" s="8" t="s">
        <v>17</v>
      </c>
      <c r="F96" s="36">
        <v>6</v>
      </c>
      <c r="G96" s="35">
        <v>2</v>
      </c>
      <c r="H96" s="8">
        <v>1</v>
      </c>
      <c r="I96" s="8">
        <v>3</v>
      </c>
      <c r="J96" s="38"/>
      <c r="K96" s="38"/>
      <c r="L96" s="37">
        <v>42817</v>
      </c>
      <c r="M96" s="11" t="s">
        <v>46</v>
      </c>
      <c r="N96" s="8" t="s">
        <v>47</v>
      </c>
      <c r="O96" s="19">
        <f>0.145*430</f>
        <v>62.349999999999994</v>
      </c>
      <c r="P96" s="14">
        <v>3</v>
      </c>
      <c r="Q96" s="22"/>
      <c r="R96" s="22"/>
      <c r="S96" s="22"/>
      <c r="T96">
        <v>2</v>
      </c>
      <c r="U96" s="1"/>
      <c r="V96" s="1">
        <v>42866</v>
      </c>
      <c r="W96">
        <v>7</v>
      </c>
      <c r="X96">
        <v>0.73329999999999995</v>
      </c>
      <c r="Y96" s="16">
        <v>-5.2944444444444794E-2</v>
      </c>
      <c r="Z96" s="16">
        <f t="shared" si="20"/>
        <v>-7.2200251526585019E-2</v>
      </c>
    </row>
    <row r="97" spans="1:26" x14ac:dyDescent="0.25">
      <c r="A97" s="8" t="s">
        <v>65</v>
      </c>
      <c r="B97" s="8">
        <v>2017</v>
      </c>
      <c r="C97" s="8" t="s">
        <v>15</v>
      </c>
      <c r="D97" s="9" t="s">
        <v>16</v>
      </c>
      <c r="E97" s="8" t="s">
        <v>17</v>
      </c>
      <c r="F97" s="36">
        <v>6</v>
      </c>
      <c r="G97" s="35">
        <v>2</v>
      </c>
      <c r="H97" s="8">
        <v>0.25</v>
      </c>
      <c r="I97" s="8">
        <v>3</v>
      </c>
      <c r="J97" s="38"/>
      <c r="K97" s="38"/>
      <c r="L97" s="37">
        <v>42817</v>
      </c>
      <c r="M97" s="11" t="s">
        <v>49</v>
      </c>
      <c r="N97" s="8" t="s">
        <v>20</v>
      </c>
      <c r="O97" s="19">
        <f>0.25*500</f>
        <v>125</v>
      </c>
      <c r="P97" s="14">
        <v>3</v>
      </c>
      <c r="Q97" s="22"/>
      <c r="R97" s="22"/>
      <c r="S97" s="22"/>
      <c r="T97">
        <v>2</v>
      </c>
      <c r="U97" s="1"/>
      <c r="V97" s="1">
        <v>42866</v>
      </c>
      <c r="W97">
        <v>7</v>
      </c>
      <c r="X97">
        <v>0.75346666666666695</v>
      </c>
      <c r="Y97" s="16">
        <v>-8.4333333333333149E-2</v>
      </c>
      <c r="Z97" s="16">
        <f t="shared" si="20"/>
        <v>-0.11192709254999086</v>
      </c>
    </row>
    <row r="98" spans="1:26" x14ac:dyDescent="0.25">
      <c r="A98" s="8" t="s">
        <v>65</v>
      </c>
      <c r="B98" s="8">
        <v>2017</v>
      </c>
      <c r="C98" s="8" t="s">
        <v>15</v>
      </c>
      <c r="D98" s="9" t="s">
        <v>16</v>
      </c>
      <c r="E98" s="8" t="s">
        <v>17</v>
      </c>
      <c r="F98" s="36">
        <v>6</v>
      </c>
      <c r="G98" s="35">
        <v>2</v>
      </c>
      <c r="H98" s="8">
        <v>0.5</v>
      </c>
      <c r="I98" s="8">
        <v>3</v>
      </c>
      <c r="J98" s="38"/>
      <c r="K98" s="38"/>
      <c r="L98" s="37">
        <v>42817</v>
      </c>
      <c r="M98" s="11" t="s">
        <v>49</v>
      </c>
      <c r="N98" s="8" t="s">
        <v>20</v>
      </c>
      <c r="O98" s="19">
        <f t="shared" ref="O98:O99" si="24">0.25*500</f>
        <v>125</v>
      </c>
      <c r="P98" s="14">
        <v>3</v>
      </c>
      <c r="Q98" s="22"/>
      <c r="R98" s="22"/>
      <c r="S98" s="22"/>
      <c r="T98">
        <v>2</v>
      </c>
      <c r="U98" s="1"/>
      <c r="V98" s="1">
        <v>42866</v>
      </c>
      <c r="W98">
        <v>7</v>
      </c>
      <c r="X98">
        <v>0.58126666666666704</v>
      </c>
      <c r="Y98" s="16">
        <v>-0.24552222222222186</v>
      </c>
      <c r="Z98" s="16">
        <f t="shared" si="20"/>
        <v>-0.42239171158771943</v>
      </c>
    </row>
    <row r="99" spans="1:26" x14ac:dyDescent="0.25">
      <c r="A99" s="8" t="s">
        <v>65</v>
      </c>
      <c r="B99" s="8">
        <v>2017</v>
      </c>
      <c r="C99" s="8" t="s">
        <v>15</v>
      </c>
      <c r="D99" s="9" t="s">
        <v>16</v>
      </c>
      <c r="E99" s="8" t="s">
        <v>17</v>
      </c>
      <c r="F99" s="36">
        <v>6</v>
      </c>
      <c r="G99" s="35">
        <v>2</v>
      </c>
      <c r="H99" s="8">
        <v>1</v>
      </c>
      <c r="I99" s="8">
        <v>3</v>
      </c>
      <c r="J99" s="38"/>
      <c r="K99" s="38"/>
      <c r="L99" s="37">
        <v>42817</v>
      </c>
      <c r="M99" s="11" t="s">
        <v>49</v>
      </c>
      <c r="N99" s="8" t="s">
        <v>20</v>
      </c>
      <c r="O99" s="19">
        <f t="shared" si="24"/>
        <v>125</v>
      </c>
      <c r="P99" s="14">
        <v>3</v>
      </c>
      <c r="Q99" s="22"/>
      <c r="R99" s="22"/>
      <c r="S99" s="22"/>
      <c r="T99">
        <v>2</v>
      </c>
      <c r="U99" s="1"/>
      <c r="V99" s="1">
        <v>42866</v>
      </c>
      <c r="W99">
        <v>7</v>
      </c>
      <c r="X99">
        <v>1.0233000000000001</v>
      </c>
      <c r="Y99" s="16">
        <v>0.23705555555555535</v>
      </c>
      <c r="Z99" s="16">
        <f t="shared" si="20"/>
        <v>0.23165792588249323</v>
      </c>
    </row>
    <row r="100" spans="1:26" x14ac:dyDescent="0.25">
      <c r="A100" s="8" t="s">
        <v>65</v>
      </c>
      <c r="B100" s="8">
        <v>2017</v>
      </c>
      <c r="C100" s="8" t="s">
        <v>15</v>
      </c>
      <c r="D100" s="9" t="s">
        <v>16</v>
      </c>
      <c r="E100" s="8" t="s">
        <v>17</v>
      </c>
      <c r="F100" s="36">
        <v>6</v>
      </c>
      <c r="G100" s="35">
        <v>2</v>
      </c>
      <c r="H100" s="8">
        <v>0.25</v>
      </c>
      <c r="I100" s="8">
        <v>3</v>
      </c>
      <c r="J100" s="38"/>
      <c r="K100" s="38"/>
      <c r="L100" s="37">
        <v>42817</v>
      </c>
      <c r="M100" s="11" t="s">
        <v>50</v>
      </c>
      <c r="N100" s="8" t="s">
        <v>47</v>
      </c>
      <c r="O100" s="19">
        <f>0.3*200</f>
        <v>60</v>
      </c>
      <c r="P100" s="14">
        <v>3</v>
      </c>
      <c r="Q100" s="22"/>
      <c r="R100" s="22"/>
      <c r="S100" s="22"/>
      <c r="T100">
        <v>2</v>
      </c>
      <c r="U100" s="1"/>
      <c r="V100" s="1">
        <v>42866</v>
      </c>
      <c r="W100">
        <v>7</v>
      </c>
      <c r="X100">
        <v>0.80100000000000005</v>
      </c>
      <c r="Y100" s="16">
        <v>-3.6800000000000055E-2</v>
      </c>
      <c r="Z100" s="16">
        <f t="shared" si="20"/>
        <v>-4.5942571785268484E-2</v>
      </c>
    </row>
    <row r="101" spans="1:26" x14ac:dyDescent="0.25">
      <c r="A101" s="8" t="s">
        <v>65</v>
      </c>
      <c r="B101" s="8">
        <v>2017</v>
      </c>
      <c r="C101" s="8" t="s">
        <v>15</v>
      </c>
      <c r="D101" s="9" t="s">
        <v>16</v>
      </c>
      <c r="E101" s="8" t="s">
        <v>17</v>
      </c>
      <c r="F101" s="36">
        <v>6</v>
      </c>
      <c r="G101" s="35">
        <v>2</v>
      </c>
      <c r="H101" s="8">
        <v>0.5</v>
      </c>
      <c r="I101" s="8">
        <v>3</v>
      </c>
      <c r="J101" s="38"/>
      <c r="K101" s="38"/>
      <c r="L101" s="37">
        <v>42817</v>
      </c>
      <c r="M101" s="11" t="s">
        <v>50</v>
      </c>
      <c r="N101" s="8" t="s">
        <v>47</v>
      </c>
      <c r="O101" s="19">
        <f>0.3*200</f>
        <v>60</v>
      </c>
      <c r="P101" s="14">
        <v>3</v>
      </c>
      <c r="Q101" s="22"/>
      <c r="R101" s="22"/>
      <c r="S101" s="22"/>
      <c r="T101">
        <v>2</v>
      </c>
      <c r="U101" s="1"/>
      <c r="V101" s="1">
        <v>42866</v>
      </c>
      <c r="W101">
        <v>7</v>
      </c>
      <c r="X101">
        <v>0.83313333333333295</v>
      </c>
      <c r="Y101" s="16">
        <v>6.3444444444440418E-3</v>
      </c>
      <c r="Z101" s="16">
        <f t="shared" si="20"/>
        <v>7.6151609719661258E-3</v>
      </c>
    </row>
    <row r="102" spans="1:26" x14ac:dyDescent="0.25">
      <c r="A102" s="8" t="s">
        <v>65</v>
      </c>
      <c r="B102" s="8">
        <v>2017</v>
      </c>
      <c r="C102" s="8" t="s">
        <v>15</v>
      </c>
      <c r="D102" s="9" t="s">
        <v>16</v>
      </c>
      <c r="E102" s="8" t="s">
        <v>17</v>
      </c>
      <c r="F102" s="36">
        <v>6</v>
      </c>
      <c r="G102" s="35">
        <v>2</v>
      </c>
      <c r="H102" s="9">
        <v>1</v>
      </c>
      <c r="I102" s="9">
        <v>3</v>
      </c>
      <c r="J102" s="24"/>
      <c r="K102" s="24"/>
      <c r="L102" s="37">
        <v>42817</v>
      </c>
      <c r="M102" s="6" t="s">
        <v>50</v>
      </c>
      <c r="N102" s="9" t="s">
        <v>47</v>
      </c>
      <c r="O102" s="13">
        <f>0.3*200</f>
        <v>60</v>
      </c>
      <c r="P102" s="14">
        <v>3</v>
      </c>
      <c r="Q102" s="22"/>
      <c r="R102" s="22"/>
      <c r="S102" s="22"/>
      <c r="T102">
        <v>2</v>
      </c>
      <c r="U102" s="1"/>
      <c r="V102" s="1">
        <v>42866</v>
      </c>
      <c r="W102">
        <v>7</v>
      </c>
      <c r="X102">
        <v>0.66076666666666695</v>
      </c>
      <c r="Y102" s="16">
        <v>-0.1254777777777778</v>
      </c>
      <c r="Z102" s="16">
        <f t="shared" si="20"/>
        <v>-0.18989725739460891</v>
      </c>
    </row>
    <row r="103" spans="1:26" x14ac:dyDescent="0.25">
      <c r="A103" s="8" t="s">
        <v>65</v>
      </c>
      <c r="B103" s="8">
        <v>2017</v>
      </c>
      <c r="C103" s="8" t="s">
        <v>15</v>
      </c>
      <c r="D103" s="9" t="s">
        <v>16</v>
      </c>
      <c r="E103" s="8" t="s">
        <v>17</v>
      </c>
      <c r="F103" s="36">
        <v>6</v>
      </c>
      <c r="G103" s="35">
        <v>2</v>
      </c>
      <c r="H103" s="32">
        <v>0.25</v>
      </c>
      <c r="I103" s="32">
        <v>3</v>
      </c>
      <c r="J103" s="37"/>
      <c r="K103" s="37"/>
      <c r="L103" s="37">
        <v>42817</v>
      </c>
      <c r="M103" s="33" t="s">
        <v>46</v>
      </c>
      <c r="N103" s="32" t="s">
        <v>47</v>
      </c>
      <c r="O103" s="34">
        <f>0.145*430</f>
        <v>62.349999999999994</v>
      </c>
      <c r="P103" s="14">
        <v>4</v>
      </c>
      <c r="Q103" s="22"/>
      <c r="R103" s="22"/>
      <c r="S103" s="22"/>
      <c r="T103">
        <v>1</v>
      </c>
      <c r="U103" s="1"/>
      <c r="V103" s="1">
        <v>42866</v>
      </c>
      <c r="W103">
        <v>8</v>
      </c>
      <c r="X103">
        <v>1.0246999999999999</v>
      </c>
      <c r="Y103" s="16">
        <v>0.18689999999999984</v>
      </c>
      <c r="Z103" s="16">
        <f t="shared" si="20"/>
        <v>0.18239484727237226</v>
      </c>
    </row>
    <row r="104" spans="1:26" x14ac:dyDescent="0.25">
      <c r="A104" s="8" t="s">
        <v>65</v>
      </c>
      <c r="B104" s="8">
        <v>2017</v>
      </c>
      <c r="C104" s="8" t="s">
        <v>15</v>
      </c>
      <c r="D104" s="9" t="s">
        <v>16</v>
      </c>
      <c r="E104" s="8" t="s">
        <v>17</v>
      </c>
      <c r="F104" s="36">
        <v>6</v>
      </c>
      <c r="G104" s="35">
        <v>2</v>
      </c>
      <c r="H104" s="8">
        <v>0.5</v>
      </c>
      <c r="I104" s="8">
        <v>3</v>
      </c>
      <c r="J104" s="38"/>
      <c r="K104" s="38"/>
      <c r="L104" s="37">
        <v>42817</v>
      </c>
      <c r="M104" s="11" t="s">
        <v>46</v>
      </c>
      <c r="N104" s="8" t="s">
        <v>47</v>
      </c>
      <c r="O104" s="19">
        <f>0.145*430</f>
        <v>62.349999999999994</v>
      </c>
      <c r="P104" s="14">
        <v>4</v>
      </c>
      <c r="Q104" s="46" t="s">
        <v>58</v>
      </c>
      <c r="R104" s="22"/>
      <c r="S104" s="22"/>
      <c r="T104">
        <v>1</v>
      </c>
      <c r="U104" s="1"/>
      <c r="V104" s="1">
        <v>42866</v>
      </c>
      <c r="W104">
        <v>8</v>
      </c>
      <c r="X104">
        <v>0.70376666666666698</v>
      </c>
      <c r="Y104" s="16">
        <v>-3.6388888888888804E-2</v>
      </c>
      <c r="Z104" s="16">
        <f t="shared" si="20"/>
        <v>-5.1705899998421047E-2</v>
      </c>
    </row>
    <row r="105" spans="1:26" x14ac:dyDescent="0.25">
      <c r="A105" s="8" t="s">
        <v>65</v>
      </c>
      <c r="B105" s="8">
        <v>2017</v>
      </c>
      <c r="C105" s="8" t="s">
        <v>15</v>
      </c>
      <c r="D105" s="9" t="s">
        <v>16</v>
      </c>
      <c r="E105" s="8" t="s">
        <v>17</v>
      </c>
      <c r="F105" s="36">
        <v>6</v>
      </c>
      <c r="G105" s="35">
        <v>2</v>
      </c>
      <c r="H105" s="8">
        <v>1</v>
      </c>
      <c r="I105" s="8">
        <v>3</v>
      </c>
      <c r="J105" s="38"/>
      <c r="K105" s="38"/>
      <c r="L105" s="37">
        <v>42817</v>
      </c>
      <c r="M105" s="11" t="s">
        <v>46</v>
      </c>
      <c r="N105" s="8" t="s">
        <v>47</v>
      </c>
      <c r="O105" s="19">
        <f>0.145*430</f>
        <v>62.349999999999994</v>
      </c>
      <c r="P105" s="14">
        <v>4</v>
      </c>
      <c r="Q105" s="22"/>
      <c r="R105" s="22"/>
      <c r="S105" s="22"/>
      <c r="T105">
        <v>1</v>
      </c>
      <c r="U105" s="1"/>
      <c r="V105" s="1">
        <v>42866</v>
      </c>
      <c r="W105">
        <v>8</v>
      </c>
      <c r="X105">
        <v>0.81163333333333298</v>
      </c>
      <c r="Y105" s="16">
        <v>5.8444444444439858E-3</v>
      </c>
      <c r="Z105" s="16">
        <f t="shared" si="20"/>
        <v>7.2008432926740171E-3</v>
      </c>
    </row>
    <row r="106" spans="1:26" x14ac:dyDescent="0.25">
      <c r="A106" s="8" t="s">
        <v>65</v>
      </c>
      <c r="B106" s="8">
        <v>2017</v>
      </c>
      <c r="C106" s="8" t="s">
        <v>15</v>
      </c>
      <c r="D106" s="9" t="s">
        <v>16</v>
      </c>
      <c r="E106" s="8" t="s">
        <v>17</v>
      </c>
      <c r="F106" s="36">
        <v>6</v>
      </c>
      <c r="G106" s="35">
        <v>2</v>
      </c>
      <c r="H106" s="8">
        <v>0.25</v>
      </c>
      <c r="I106" s="8">
        <v>3</v>
      </c>
      <c r="J106" s="38"/>
      <c r="K106" s="38"/>
      <c r="L106" s="37">
        <v>42817</v>
      </c>
      <c r="M106" s="11" t="s">
        <v>49</v>
      </c>
      <c r="N106" s="8" t="s">
        <v>20</v>
      </c>
      <c r="O106" s="19">
        <f>0.25*500</f>
        <v>125</v>
      </c>
      <c r="P106" s="14">
        <v>4</v>
      </c>
      <c r="Q106" s="22"/>
      <c r="R106" s="22"/>
      <c r="S106" s="22"/>
      <c r="T106">
        <v>1</v>
      </c>
      <c r="U106" s="1"/>
      <c r="V106" s="1">
        <v>42866</v>
      </c>
      <c r="W106">
        <v>8</v>
      </c>
      <c r="X106">
        <v>1.0044</v>
      </c>
      <c r="Y106" s="16">
        <v>0.16659999999999986</v>
      </c>
      <c r="Z106" s="16">
        <f t="shared" si="20"/>
        <v>0.16587017124651521</v>
      </c>
    </row>
    <row r="107" spans="1:26" x14ac:dyDescent="0.25">
      <c r="A107" s="8" t="s">
        <v>65</v>
      </c>
      <c r="B107" s="8">
        <v>2017</v>
      </c>
      <c r="C107" s="8" t="s">
        <v>15</v>
      </c>
      <c r="D107" s="9" t="s">
        <v>16</v>
      </c>
      <c r="E107" s="8" t="s">
        <v>17</v>
      </c>
      <c r="F107" s="36">
        <v>6</v>
      </c>
      <c r="G107" s="35">
        <v>2</v>
      </c>
      <c r="H107" s="8">
        <v>0.5</v>
      </c>
      <c r="I107" s="8">
        <v>3</v>
      </c>
      <c r="J107" s="38"/>
      <c r="K107" s="38"/>
      <c r="L107" s="37">
        <v>42817</v>
      </c>
      <c r="M107" s="11" t="s">
        <v>49</v>
      </c>
      <c r="N107" s="8" t="s">
        <v>20</v>
      </c>
      <c r="O107" s="19">
        <f t="shared" ref="O107:O108" si="25">0.25*500</f>
        <v>125</v>
      </c>
      <c r="P107" s="14">
        <v>4</v>
      </c>
      <c r="Q107" s="22"/>
      <c r="R107" s="22"/>
      <c r="S107" s="22"/>
      <c r="T107">
        <v>1</v>
      </c>
      <c r="U107" s="1"/>
      <c r="V107" s="1">
        <v>42866</v>
      </c>
      <c r="W107">
        <v>8</v>
      </c>
      <c r="X107">
        <v>0.93213333333333304</v>
      </c>
      <c r="Y107" s="16">
        <v>0.19197777777777725</v>
      </c>
      <c r="Z107" s="16">
        <f t="shared" si="20"/>
        <v>0.20595527583082962</v>
      </c>
    </row>
    <row r="108" spans="1:26" x14ac:dyDescent="0.25">
      <c r="A108" s="8" t="s">
        <v>65</v>
      </c>
      <c r="B108" s="8">
        <v>2017</v>
      </c>
      <c r="C108" s="8" t="s">
        <v>15</v>
      </c>
      <c r="D108" s="9" t="s">
        <v>16</v>
      </c>
      <c r="E108" s="8" t="s">
        <v>17</v>
      </c>
      <c r="F108" s="36">
        <v>6</v>
      </c>
      <c r="G108" s="35">
        <v>2</v>
      </c>
      <c r="H108" s="8">
        <v>1</v>
      </c>
      <c r="I108" s="8">
        <v>3</v>
      </c>
      <c r="J108" s="38"/>
      <c r="K108" s="38"/>
      <c r="L108" s="37">
        <v>42817</v>
      </c>
      <c r="M108" s="11" t="s">
        <v>49</v>
      </c>
      <c r="N108" s="8" t="s">
        <v>20</v>
      </c>
      <c r="O108" s="19">
        <f t="shared" si="25"/>
        <v>125</v>
      </c>
      <c r="P108" s="14">
        <v>4</v>
      </c>
      <c r="Q108" s="22"/>
      <c r="R108" s="22"/>
      <c r="S108" s="22"/>
      <c r="T108">
        <v>1</v>
      </c>
      <c r="U108" s="1"/>
      <c r="V108" s="1">
        <v>42866</v>
      </c>
      <c r="W108">
        <v>7.6666666666666696</v>
      </c>
      <c r="X108">
        <v>0.85140000000000005</v>
      </c>
      <c r="Y108" s="16">
        <v>4.5611111111111047E-2</v>
      </c>
      <c r="Z108" s="16">
        <f t="shared" si="20"/>
        <v>5.35718946571659E-2</v>
      </c>
    </row>
    <row r="109" spans="1:26" x14ac:dyDescent="0.25">
      <c r="A109" s="8" t="s">
        <v>65</v>
      </c>
      <c r="B109" s="8">
        <v>2017</v>
      </c>
      <c r="C109" s="8" t="s">
        <v>15</v>
      </c>
      <c r="D109" s="9" t="s">
        <v>16</v>
      </c>
      <c r="E109" s="8" t="s">
        <v>17</v>
      </c>
      <c r="F109" s="36">
        <v>6</v>
      </c>
      <c r="G109" s="35">
        <v>2</v>
      </c>
      <c r="H109" s="8">
        <v>0.25</v>
      </c>
      <c r="I109" s="8">
        <v>3</v>
      </c>
      <c r="J109" s="38"/>
      <c r="K109" s="38"/>
      <c r="L109" s="37">
        <v>42817</v>
      </c>
      <c r="M109" s="11" t="s">
        <v>50</v>
      </c>
      <c r="N109" s="8" t="s">
        <v>47</v>
      </c>
      <c r="O109" s="19">
        <f>0.3*200</f>
        <v>60</v>
      </c>
      <c r="P109" s="14">
        <v>4</v>
      </c>
      <c r="Q109" s="22"/>
      <c r="R109" s="22"/>
      <c r="S109" s="22"/>
      <c r="T109">
        <v>1</v>
      </c>
      <c r="U109" s="1"/>
      <c r="V109" s="1">
        <v>42866</v>
      </c>
      <c r="W109">
        <v>7.6666666666666696</v>
      </c>
      <c r="X109">
        <v>0.74239999999999995</v>
      </c>
      <c r="Y109" s="16">
        <v>-9.5400000000000151E-2</v>
      </c>
      <c r="Z109" s="16">
        <f t="shared" si="20"/>
        <v>-0.12850215517241401</v>
      </c>
    </row>
    <row r="110" spans="1:26" x14ac:dyDescent="0.25">
      <c r="A110" s="8" t="s">
        <v>65</v>
      </c>
      <c r="B110" s="8">
        <v>2017</v>
      </c>
      <c r="C110" s="8" t="s">
        <v>15</v>
      </c>
      <c r="D110" s="9" t="s">
        <v>16</v>
      </c>
      <c r="E110" s="8" t="s">
        <v>17</v>
      </c>
      <c r="F110" s="36">
        <v>6</v>
      </c>
      <c r="G110" s="35">
        <v>2</v>
      </c>
      <c r="H110" s="8">
        <v>0.5</v>
      </c>
      <c r="I110" s="8">
        <v>3</v>
      </c>
      <c r="J110" s="38"/>
      <c r="K110" s="38"/>
      <c r="L110" s="37">
        <v>42817</v>
      </c>
      <c r="M110" s="11" t="s">
        <v>50</v>
      </c>
      <c r="N110" s="8" t="s">
        <v>47</v>
      </c>
      <c r="O110" s="19">
        <f>0.3*200</f>
        <v>60</v>
      </c>
      <c r="P110" s="14">
        <v>4</v>
      </c>
      <c r="Q110" s="22"/>
      <c r="R110" s="22"/>
      <c r="S110" s="22"/>
      <c r="T110">
        <v>1</v>
      </c>
      <c r="U110" s="1"/>
      <c r="V110" s="1">
        <v>42866</v>
      </c>
      <c r="W110">
        <v>7.6666666666666696</v>
      </c>
      <c r="X110">
        <v>0.78073333333333295</v>
      </c>
      <c r="Y110" s="16">
        <v>4.0577777777777158E-2</v>
      </c>
      <c r="Z110" s="16">
        <f t="shared" si="20"/>
        <v>5.1973927646371591E-2</v>
      </c>
    </row>
    <row r="111" spans="1:26" x14ac:dyDescent="0.25">
      <c r="A111" s="8" t="s">
        <v>65</v>
      </c>
      <c r="B111" s="8">
        <v>2017</v>
      </c>
      <c r="C111" s="8" t="s">
        <v>15</v>
      </c>
      <c r="D111" s="9" t="s">
        <v>16</v>
      </c>
      <c r="E111" s="8" t="s">
        <v>17</v>
      </c>
      <c r="F111" s="36">
        <v>6</v>
      </c>
      <c r="G111" s="35">
        <v>2</v>
      </c>
      <c r="H111" s="9">
        <v>1</v>
      </c>
      <c r="I111" s="9">
        <v>3</v>
      </c>
      <c r="J111" s="24"/>
      <c r="K111" s="24"/>
      <c r="L111" s="37">
        <v>42817</v>
      </c>
      <c r="M111" s="6" t="s">
        <v>50</v>
      </c>
      <c r="N111" s="9" t="s">
        <v>47</v>
      </c>
      <c r="O111" s="13">
        <f>0.3*200</f>
        <v>60</v>
      </c>
      <c r="P111" s="14">
        <v>4</v>
      </c>
      <c r="Q111" s="22"/>
      <c r="R111" s="22"/>
      <c r="S111" s="22"/>
      <c r="T111">
        <v>1</v>
      </c>
      <c r="U111" s="1"/>
      <c r="V111" s="1">
        <v>42866</v>
      </c>
      <c r="W111">
        <v>7.6666666666666696</v>
      </c>
      <c r="X111">
        <v>0.903266666666667</v>
      </c>
      <c r="Y111" s="16">
        <v>9.7477777777777996E-2</v>
      </c>
      <c r="Z111" s="16">
        <f t="shared" si="20"/>
        <v>0.10791694343986047</v>
      </c>
    </row>
    <row r="112" spans="1:26" x14ac:dyDescent="0.25">
      <c r="A112" s="8" t="s">
        <v>65</v>
      </c>
      <c r="B112" s="8">
        <v>2017</v>
      </c>
      <c r="C112" s="8" t="s">
        <v>15</v>
      </c>
      <c r="D112" s="9" t="s">
        <v>16</v>
      </c>
      <c r="E112" s="8" t="s">
        <v>17</v>
      </c>
      <c r="F112" s="36">
        <v>6</v>
      </c>
      <c r="G112" s="35">
        <v>2</v>
      </c>
      <c r="H112" s="32">
        <v>0.25</v>
      </c>
      <c r="I112" s="32">
        <v>3</v>
      </c>
      <c r="J112" s="37"/>
      <c r="K112" s="37"/>
      <c r="L112" s="37">
        <v>42817</v>
      </c>
      <c r="M112" s="33" t="s">
        <v>46</v>
      </c>
      <c r="N112" s="32" t="s">
        <v>47</v>
      </c>
      <c r="O112" s="34">
        <f>0.145*430</f>
        <v>62.349999999999994</v>
      </c>
      <c r="P112" s="14">
        <v>5</v>
      </c>
      <c r="Q112" s="22"/>
      <c r="R112" s="22"/>
      <c r="S112" s="22"/>
      <c r="T112">
        <v>2</v>
      </c>
      <c r="U112" s="1"/>
      <c r="V112" s="1">
        <v>42866</v>
      </c>
      <c r="W112">
        <v>7</v>
      </c>
      <c r="X112">
        <v>0.79216666666666702</v>
      </c>
      <c r="Y112" s="16">
        <v>-4.5633333333333082E-2</v>
      </c>
      <c r="Z112" s="16">
        <f t="shared" si="20"/>
        <v>-5.7605722701451374E-2</v>
      </c>
    </row>
    <row r="113" spans="1:26" x14ac:dyDescent="0.25">
      <c r="A113" s="8" t="s">
        <v>65</v>
      </c>
      <c r="B113" s="8">
        <v>2017</v>
      </c>
      <c r="C113" s="8" t="s">
        <v>15</v>
      </c>
      <c r="D113" s="9" t="s">
        <v>16</v>
      </c>
      <c r="E113" s="8" t="s">
        <v>17</v>
      </c>
      <c r="F113" s="36">
        <v>6</v>
      </c>
      <c r="G113" s="35">
        <v>2</v>
      </c>
      <c r="H113" s="8">
        <v>0.5</v>
      </c>
      <c r="I113" s="8">
        <v>3</v>
      </c>
      <c r="J113" s="38"/>
      <c r="K113" s="38"/>
      <c r="L113" s="37">
        <v>42817</v>
      </c>
      <c r="M113" s="11" t="s">
        <v>46</v>
      </c>
      <c r="N113" s="8" t="s">
        <v>47</v>
      </c>
      <c r="O113" s="19">
        <f>0.145*430</f>
        <v>62.349999999999994</v>
      </c>
      <c r="P113" s="14">
        <v>5</v>
      </c>
      <c r="Q113" s="46" t="s">
        <v>59</v>
      </c>
      <c r="R113" s="22"/>
      <c r="S113" s="22"/>
      <c r="T113">
        <v>2</v>
      </c>
      <c r="U113" s="1"/>
      <c r="V113" s="1">
        <v>42866</v>
      </c>
      <c r="W113">
        <v>7</v>
      </c>
      <c r="X113">
        <v>0.87860000000000005</v>
      </c>
      <c r="Y113" s="16">
        <v>7.3055555555555762E-2</v>
      </c>
      <c r="Z113" s="16">
        <f t="shared" si="20"/>
        <v>8.3149960796216435E-2</v>
      </c>
    </row>
    <row r="114" spans="1:26" x14ac:dyDescent="0.25">
      <c r="A114" s="8" t="s">
        <v>65</v>
      </c>
      <c r="B114" s="8">
        <v>2017</v>
      </c>
      <c r="C114" s="8" t="s">
        <v>15</v>
      </c>
      <c r="D114" s="9" t="s">
        <v>16</v>
      </c>
      <c r="E114" s="8" t="s">
        <v>17</v>
      </c>
      <c r="F114" s="36">
        <v>6</v>
      </c>
      <c r="G114" s="35">
        <v>2</v>
      </c>
      <c r="H114" s="8">
        <v>1</v>
      </c>
      <c r="I114" s="8">
        <v>3</v>
      </c>
      <c r="J114" s="38"/>
      <c r="K114" s="38"/>
      <c r="L114" s="37">
        <v>42817</v>
      </c>
      <c r="M114" s="11" t="s">
        <v>46</v>
      </c>
      <c r="N114" s="8" t="s">
        <v>47</v>
      </c>
      <c r="O114" s="19">
        <f>0.145*430</f>
        <v>62.349999999999994</v>
      </c>
      <c r="P114" s="14">
        <v>5</v>
      </c>
      <c r="Q114" s="22"/>
      <c r="R114" s="22"/>
      <c r="S114" s="22"/>
      <c r="T114">
        <v>2</v>
      </c>
      <c r="U114" s="1"/>
      <c r="V114" s="1">
        <v>42866</v>
      </c>
      <c r="W114">
        <v>7</v>
      </c>
      <c r="X114">
        <v>0.99133333333333296</v>
      </c>
      <c r="Y114" s="16">
        <v>0.13589999999999958</v>
      </c>
      <c r="Z114" s="16">
        <f t="shared" si="20"/>
        <v>0.13708809683927334</v>
      </c>
    </row>
    <row r="115" spans="1:26" x14ac:dyDescent="0.25">
      <c r="A115" s="8" t="s">
        <v>65</v>
      </c>
      <c r="B115" s="8">
        <v>2017</v>
      </c>
      <c r="C115" s="8" t="s">
        <v>15</v>
      </c>
      <c r="D115" s="9" t="s">
        <v>16</v>
      </c>
      <c r="E115" s="8" t="s">
        <v>17</v>
      </c>
      <c r="F115" s="36">
        <v>6</v>
      </c>
      <c r="G115" s="35">
        <v>2</v>
      </c>
      <c r="H115" s="8">
        <v>0.25</v>
      </c>
      <c r="I115" s="8">
        <v>3</v>
      </c>
      <c r="J115" s="38"/>
      <c r="K115" s="38"/>
      <c r="L115" s="37">
        <v>42817</v>
      </c>
      <c r="M115" s="11" t="s">
        <v>49</v>
      </c>
      <c r="N115" s="8" t="s">
        <v>20</v>
      </c>
      <c r="O115" s="19">
        <f>0.25*500</f>
        <v>125</v>
      </c>
      <c r="P115" s="14">
        <v>5</v>
      </c>
      <c r="Q115" s="22"/>
      <c r="R115" s="22"/>
      <c r="S115" s="22"/>
      <c r="T115">
        <v>2</v>
      </c>
      <c r="U115" s="1"/>
      <c r="V115" s="1">
        <v>42866</v>
      </c>
      <c r="W115">
        <v>7</v>
      </c>
      <c r="X115">
        <v>1.0433333333333299</v>
      </c>
      <c r="Y115" s="16">
        <v>0.20553333333332979</v>
      </c>
      <c r="Z115" s="16">
        <f t="shared" si="20"/>
        <v>0.19699680511181833</v>
      </c>
    </row>
    <row r="116" spans="1:26" x14ac:dyDescent="0.25">
      <c r="A116" s="8" t="s">
        <v>65</v>
      </c>
      <c r="B116" s="8">
        <v>2017</v>
      </c>
      <c r="C116" s="8" t="s">
        <v>15</v>
      </c>
      <c r="D116" s="9" t="s">
        <v>16</v>
      </c>
      <c r="E116" s="8" t="s">
        <v>17</v>
      </c>
      <c r="F116" s="36">
        <v>6</v>
      </c>
      <c r="G116" s="35">
        <v>2</v>
      </c>
      <c r="H116" s="8">
        <v>0.5</v>
      </c>
      <c r="I116" s="8">
        <v>3</v>
      </c>
      <c r="J116" s="38"/>
      <c r="K116" s="38"/>
      <c r="L116" s="37">
        <v>42817</v>
      </c>
      <c r="M116" s="11" t="s">
        <v>49</v>
      </c>
      <c r="N116" s="8" t="s">
        <v>20</v>
      </c>
      <c r="O116" s="19">
        <f t="shared" ref="O116:O117" si="26">0.25*500</f>
        <v>125</v>
      </c>
      <c r="P116" s="14">
        <v>5</v>
      </c>
      <c r="Q116" s="22"/>
      <c r="R116" s="22"/>
      <c r="S116" s="22"/>
      <c r="T116">
        <v>2</v>
      </c>
      <c r="U116" s="1"/>
      <c r="V116" s="1">
        <v>42866</v>
      </c>
      <c r="W116">
        <v>5.3333333333333304</v>
      </c>
      <c r="X116">
        <v>0.83246666666666702</v>
      </c>
      <c r="Y116" s="16">
        <v>2.6922222222222736E-2</v>
      </c>
      <c r="Z116" s="16">
        <f t="shared" si="20"/>
        <v>3.2340300579269711E-2</v>
      </c>
    </row>
    <row r="117" spans="1:26" x14ac:dyDescent="0.25">
      <c r="A117" s="8" t="s">
        <v>65</v>
      </c>
      <c r="B117" s="8">
        <v>2017</v>
      </c>
      <c r="C117" s="8" t="s">
        <v>15</v>
      </c>
      <c r="D117" s="9" t="s">
        <v>16</v>
      </c>
      <c r="E117" s="8" t="s">
        <v>17</v>
      </c>
      <c r="F117" s="36">
        <v>6</v>
      </c>
      <c r="G117" s="35">
        <v>2</v>
      </c>
      <c r="H117" s="8">
        <v>1</v>
      </c>
      <c r="I117" s="8">
        <v>3</v>
      </c>
      <c r="J117" s="38"/>
      <c r="K117" s="38"/>
      <c r="L117" s="37">
        <v>42817</v>
      </c>
      <c r="M117" s="11" t="s">
        <v>49</v>
      </c>
      <c r="N117" s="8" t="s">
        <v>20</v>
      </c>
      <c r="O117" s="19">
        <f t="shared" si="26"/>
        <v>125</v>
      </c>
      <c r="P117" s="14">
        <v>5</v>
      </c>
      <c r="Q117" s="22"/>
      <c r="R117" s="22"/>
      <c r="S117" s="22"/>
      <c r="T117">
        <v>2</v>
      </c>
      <c r="U117" s="1"/>
      <c r="V117" s="1">
        <v>42866</v>
      </c>
      <c r="W117">
        <v>7</v>
      </c>
      <c r="X117">
        <v>0.64743333333333297</v>
      </c>
      <c r="Y117" s="16">
        <v>-0.20800000000000041</v>
      </c>
      <c r="Z117" s="16">
        <f t="shared" si="20"/>
        <v>-0.32126859908356153</v>
      </c>
    </row>
    <row r="118" spans="1:26" x14ac:dyDescent="0.25">
      <c r="A118" s="8" t="s">
        <v>65</v>
      </c>
      <c r="B118" s="8">
        <v>2017</v>
      </c>
      <c r="C118" s="8" t="s">
        <v>15</v>
      </c>
      <c r="D118" s="9" t="s">
        <v>16</v>
      </c>
      <c r="E118" s="8" t="s">
        <v>17</v>
      </c>
      <c r="F118" s="36">
        <v>6</v>
      </c>
      <c r="G118" s="35">
        <v>2</v>
      </c>
      <c r="H118" s="8">
        <v>0.25</v>
      </c>
      <c r="I118" s="8">
        <v>3</v>
      </c>
      <c r="J118" s="38"/>
      <c r="K118" s="38"/>
      <c r="L118" s="37">
        <v>42817</v>
      </c>
      <c r="M118" s="11" t="s">
        <v>50</v>
      </c>
      <c r="N118" s="8" t="s">
        <v>47</v>
      </c>
      <c r="O118" s="19">
        <f>0.3*200</f>
        <v>60</v>
      </c>
      <c r="P118" s="14">
        <v>5</v>
      </c>
      <c r="Q118" s="22"/>
      <c r="R118" s="22"/>
      <c r="S118" s="22"/>
      <c r="T118">
        <v>2</v>
      </c>
      <c r="U118" s="1"/>
      <c r="V118" s="1">
        <v>42866</v>
      </c>
      <c r="W118">
        <v>7</v>
      </c>
      <c r="X118">
        <v>0.7157</v>
      </c>
      <c r="Y118" s="16">
        <v>-0.1221000000000001</v>
      </c>
      <c r="Z118" s="16">
        <f t="shared" si="20"/>
        <v>-0.17060220762889491</v>
      </c>
    </row>
    <row r="119" spans="1:26" x14ac:dyDescent="0.25">
      <c r="A119" s="8" t="s">
        <v>65</v>
      </c>
      <c r="B119" s="8">
        <v>2017</v>
      </c>
      <c r="C119" s="8" t="s">
        <v>15</v>
      </c>
      <c r="D119" s="9" t="s">
        <v>16</v>
      </c>
      <c r="E119" s="8" t="s">
        <v>17</v>
      </c>
      <c r="F119" s="36">
        <v>6</v>
      </c>
      <c r="G119" s="35">
        <v>2</v>
      </c>
      <c r="H119" s="8">
        <v>0.5</v>
      </c>
      <c r="I119" s="8">
        <v>3</v>
      </c>
      <c r="J119" s="38"/>
      <c r="K119" s="38"/>
      <c r="L119" s="37">
        <v>42817</v>
      </c>
      <c r="M119" s="11" t="s">
        <v>50</v>
      </c>
      <c r="N119" s="8" t="s">
        <v>47</v>
      </c>
      <c r="O119" s="19">
        <f>0.3*200</f>
        <v>60</v>
      </c>
      <c r="P119" s="14">
        <v>5</v>
      </c>
      <c r="Q119" s="22"/>
      <c r="R119" s="22"/>
      <c r="S119" s="22"/>
      <c r="T119">
        <v>2</v>
      </c>
      <c r="U119" s="1"/>
      <c r="V119" s="1">
        <v>42866</v>
      </c>
      <c r="W119">
        <v>7</v>
      </c>
      <c r="X119">
        <v>1.1087</v>
      </c>
      <c r="Y119" s="16">
        <v>0.30315555555555573</v>
      </c>
      <c r="Z119" s="16">
        <f t="shared" si="20"/>
        <v>0.2734333503703037</v>
      </c>
    </row>
    <row r="120" spans="1:26" x14ac:dyDescent="0.25">
      <c r="A120" s="8" t="s">
        <v>65</v>
      </c>
      <c r="B120" s="8">
        <v>2017</v>
      </c>
      <c r="C120" s="8" t="s">
        <v>15</v>
      </c>
      <c r="D120" s="9" t="s">
        <v>16</v>
      </c>
      <c r="E120" s="8" t="s">
        <v>17</v>
      </c>
      <c r="F120" s="36">
        <v>6</v>
      </c>
      <c r="G120" s="35">
        <v>2</v>
      </c>
      <c r="H120" s="9">
        <v>1</v>
      </c>
      <c r="I120" s="9">
        <v>3</v>
      </c>
      <c r="J120" s="24"/>
      <c r="K120" s="24"/>
      <c r="L120" s="37">
        <v>42817</v>
      </c>
      <c r="M120" s="6" t="s">
        <v>50</v>
      </c>
      <c r="N120" s="9" t="s">
        <v>47</v>
      </c>
      <c r="O120" s="13">
        <f>0.3*200</f>
        <v>60</v>
      </c>
      <c r="P120" s="14">
        <v>5</v>
      </c>
      <c r="Q120" s="22"/>
      <c r="R120" s="22"/>
      <c r="S120" s="22"/>
      <c r="T120">
        <v>2</v>
      </c>
      <c r="U120" s="1"/>
      <c r="V120" s="1">
        <v>42866</v>
      </c>
      <c r="W120">
        <v>7</v>
      </c>
      <c r="X120">
        <v>0.89893333333333303</v>
      </c>
      <c r="Y120" s="16">
        <v>4.349999999999965E-2</v>
      </c>
      <c r="Z120" s="16">
        <f t="shared" si="20"/>
        <v>4.8390685256600043E-2</v>
      </c>
    </row>
    <row r="121" spans="1:26" x14ac:dyDescent="0.25">
      <c r="A121" s="8" t="s">
        <v>65</v>
      </c>
      <c r="B121" s="8">
        <v>2017</v>
      </c>
      <c r="C121" s="8" t="s">
        <v>15</v>
      </c>
      <c r="D121" s="9" t="s">
        <v>16</v>
      </c>
      <c r="E121" s="8" t="s">
        <v>17</v>
      </c>
      <c r="F121" s="36">
        <v>6</v>
      </c>
      <c r="G121" s="35">
        <v>2</v>
      </c>
      <c r="H121" s="32">
        <v>0.25</v>
      </c>
      <c r="I121" s="32">
        <v>3</v>
      </c>
      <c r="J121" s="37"/>
      <c r="K121" s="37"/>
      <c r="L121" s="37">
        <v>42817</v>
      </c>
      <c r="M121" s="33" t="s">
        <v>46</v>
      </c>
      <c r="N121" s="32" t="s">
        <v>47</v>
      </c>
      <c r="O121" s="34">
        <f>0.145*430</f>
        <v>62.349999999999994</v>
      </c>
      <c r="P121" s="14">
        <v>6</v>
      </c>
      <c r="Q121" s="22"/>
      <c r="R121" s="22"/>
      <c r="S121" s="22"/>
      <c r="T121">
        <v>1</v>
      </c>
      <c r="U121" s="1"/>
      <c r="V121" s="1">
        <v>42866</v>
      </c>
      <c r="W121">
        <v>7.3333333333333304</v>
      </c>
      <c r="X121">
        <v>0.82726666666666704</v>
      </c>
      <c r="Y121" s="16">
        <v>-1.0533333333333061E-2</v>
      </c>
      <c r="Z121" s="16">
        <f t="shared" si="20"/>
        <v>-1.2732694012410013E-2</v>
      </c>
    </row>
    <row r="122" spans="1:26" x14ac:dyDescent="0.25">
      <c r="A122" s="8" t="s">
        <v>65</v>
      </c>
      <c r="B122" s="8">
        <v>2017</v>
      </c>
      <c r="C122" s="8" t="s">
        <v>15</v>
      </c>
      <c r="D122" s="9" t="s">
        <v>16</v>
      </c>
      <c r="E122" s="8" t="s">
        <v>17</v>
      </c>
      <c r="F122" s="36">
        <v>6</v>
      </c>
      <c r="G122" s="35">
        <v>2</v>
      </c>
      <c r="H122" s="8">
        <v>0.5</v>
      </c>
      <c r="I122" s="8">
        <v>3</v>
      </c>
      <c r="J122" s="38"/>
      <c r="K122" s="38"/>
      <c r="L122" s="37">
        <v>42817</v>
      </c>
      <c r="M122" s="11" t="s">
        <v>46</v>
      </c>
      <c r="N122" s="8" t="s">
        <v>47</v>
      </c>
      <c r="O122" s="19">
        <f>0.145*430</f>
        <v>62.349999999999994</v>
      </c>
      <c r="P122" s="14">
        <v>6</v>
      </c>
      <c r="Q122" s="46" t="s">
        <v>60</v>
      </c>
      <c r="R122" s="22"/>
      <c r="S122" s="22"/>
      <c r="T122">
        <v>1</v>
      </c>
      <c r="U122" s="1"/>
      <c r="V122" s="1">
        <v>42866</v>
      </c>
      <c r="W122">
        <v>7.6666666666666696</v>
      </c>
      <c r="X122">
        <v>0.762133333333333</v>
      </c>
      <c r="Y122" s="16">
        <v>-0.17778888888888944</v>
      </c>
      <c r="Z122" s="16">
        <f t="shared" si="20"/>
        <v>-0.23327793328668148</v>
      </c>
    </row>
    <row r="123" spans="1:26" x14ac:dyDescent="0.25">
      <c r="A123" s="8" t="s">
        <v>65</v>
      </c>
      <c r="B123" s="8">
        <v>2017</v>
      </c>
      <c r="C123" s="8" t="s">
        <v>15</v>
      </c>
      <c r="D123" s="9" t="s">
        <v>16</v>
      </c>
      <c r="E123" s="8" t="s">
        <v>17</v>
      </c>
      <c r="F123" s="36">
        <v>6</v>
      </c>
      <c r="G123" s="35">
        <v>2</v>
      </c>
      <c r="H123" s="8">
        <v>1</v>
      </c>
      <c r="I123" s="8">
        <v>3</v>
      </c>
      <c r="J123" s="38"/>
      <c r="K123" s="38"/>
      <c r="L123" s="37">
        <v>42817</v>
      </c>
      <c r="M123" s="11" t="s">
        <v>46</v>
      </c>
      <c r="N123" s="8" t="s">
        <v>47</v>
      </c>
      <c r="O123" s="19">
        <f>0.145*430</f>
        <v>62.349999999999994</v>
      </c>
      <c r="P123" s="14">
        <v>6</v>
      </c>
      <c r="Q123" s="22"/>
      <c r="R123" s="22"/>
      <c r="S123" s="22"/>
      <c r="T123">
        <v>1</v>
      </c>
      <c r="U123" s="1"/>
      <c r="V123" s="1">
        <v>42866</v>
      </c>
      <c r="W123">
        <v>8</v>
      </c>
      <c r="X123">
        <v>1.0802</v>
      </c>
      <c r="Y123" s="16">
        <v>0.23430000000000051</v>
      </c>
      <c r="Z123" s="16">
        <f t="shared" si="20"/>
        <v>0.21690427698574385</v>
      </c>
    </row>
    <row r="124" spans="1:26" x14ac:dyDescent="0.25">
      <c r="A124" s="8" t="s">
        <v>65</v>
      </c>
      <c r="B124" s="8">
        <v>2017</v>
      </c>
      <c r="C124" s="8" t="s">
        <v>15</v>
      </c>
      <c r="D124" s="9" t="s">
        <v>16</v>
      </c>
      <c r="E124" s="8" t="s">
        <v>17</v>
      </c>
      <c r="F124" s="36">
        <v>6</v>
      </c>
      <c r="G124" s="35">
        <v>2</v>
      </c>
      <c r="H124" s="8">
        <v>0.25</v>
      </c>
      <c r="I124" s="8">
        <v>3</v>
      </c>
      <c r="J124" s="38"/>
      <c r="K124" s="38"/>
      <c r="L124" s="37">
        <v>42817</v>
      </c>
      <c r="M124" s="11" t="s">
        <v>49</v>
      </c>
      <c r="N124" s="8" t="s">
        <v>20</v>
      </c>
      <c r="O124" s="19">
        <f>0.25*500</f>
        <v>125</v>
      </c>
      <c r="P124" s="14">
        <v>6</v>
      </c>
      <c r="Q124" s="22"/>
      <c r="R124" s="22"/>
      <c r="S124" s="22"/>
      <c r="T124">
        <v>1</v>
      </c>
      <c r="U124" s="1"/>
      <c r="V124" s="1">
        <v>42866</v>
      </c>
      <c r="W124">
        <v>7</v>
      </c>
      <c r="X124">
        <v>0.78083333333333305</v>
      </c>
      <c r="Y124" s="16">
        <v>-5.6966666666667054E-2</v>
      </c>
      <c r="Z124" s="16">
        <f t="shared" si="20"/>
        <v>-7.2956243329776405E-2</v>
      </c>
    </row>
    <row r="125" spans="1:26" x14ac:dyDescent="0.25">
      <c r="A125" s="8" t="s">
        <v>65</v>
      </c>
      <c r="B125" s="8">
        <v>2017</v>
      </c>
      <c r="C125" s="8" t="s">
        <v>15</v>
      </c>
      <c r="D125" s="9" t="s">
        <v>16</v>
      </c>
      <c r="E125" s="8" t="s">
        <v>17</v>
      </c>
      <c r="F125" s="36">
        <v>6</v>
      </c>
      <c r="G125" s="35">
        <v>2</v>
      </c>
      <c r="H125" s="8">
        <v>0.5</v>
      </c>
      <c r="I125" s="8">
        <v>3</v>
      </c>
      <c r="J125" s="38"/>
      <c r="K125" s="38"/>
      <c r="L125" s="37">
        <v>42817</v>
      </c>
      <c r="M125" s="11" t="s">
        <v>49</v>
      </c>
      <c r="N125" s="8" t="s">
        <v>20</v>
      </c>
      <c r="O125" s="19">
        <f t="shared" ref="O125:O126" si="27">0.25*500</f>
        <v>125</v>
      </c>
      <c r="P125" s="14">
        <v>6</v>
      </c>
      <c r="Q125" s="22"/>
      <c r="R125" s="22"/>
      <c r="S125" s="22"/>
      <c r="T125">
        <v>1</v>
      </c>
      <c r="U125" s="1"/>
      <c r="V125" s="1">
        <v>42866</v>
      </c>
      <c r="W125">
        <v>7</v>
      </c>
      <c r="X125">
        <v>0.73066666666666702</v>
      </c>
      <c r="Y125" s="16">
        <v>-0.20925555555555542</v>
      </c>
      <c r="Z125" s="16">
        <f t="shared" si="20"/>
        <v>-0.28638990267639869</v>
      </c>
    </row>
    <row r="126" spans="1:26" x14ac:dyDescent="0.25">
      <c r="A126" s="8" t="s">
        <v>65</v>
      </c>
      <c r="B126" s="8">
        <v>2017</v>
      </c>
      <c r="C126" s="8" t="s">
        <v>15</v>
      </c>
      <c r="D126" s="9" t="s">
        <v>16</v>
      </c>
      <c r="E126" s="8" t="s">
        <v>17</v>
      </c>
      <c r="F126" s="36">
        <v>6</v>
      </c>
      <c r="G126" s="35">
        <v>2</v>
      </c>
      <c r="H126" s="8">
        <v>1</v>
      </c>
      <c r="I126" s="8">
        <v>3</v>
      </c>
      <c r="J126" s="38"/>
      <c r="K126" s="38"/>
      <c r="L126" s="37">
        <v>42817</v>
      </c>
      <c r="M126" s="11" t="s">
        <v>49</v>
      </c>
      <c r="N126" s="8" t="s">
        <v>20</v>
      </c>
      <c r="O126" s="19">
        <f t="shared" si="27"/>
        <v>125</v>
      </c>
      <c r="P126" s="14">
        <v>6</v>
      </c>
      <c r="Q126" s="22"/>
      <c r="R126" s="22"/>
      <c r="S126" s="22"/>
      <c r="T126">
        <v>1</v>
      </c>
      <c r="U126" s="1"/>
      <c r="V126" s="1">
        <v>42866</v>
      </c>
      <c r="W126">
        <v>7</v>
      </c>
      <c r="X126">
        <v>0.861866666666667</v>
      </c>
      <c r="Y126" s="16">
        <v>1.5966666666667462E-2</v>
      </c>
      <c r="Z126" s="16">
        <f t="shared" si="20"/>
        <v>1.8525680693070222E-2</v>
      </c>
    </row>
    <row r="127" spans="1:26" x14ac:dyDescent="0.25">
      <c r="A127" s="8" t="s">
        <v>65</v>
      </c>
      <c r="B127" s="8">
        <v>2017</v>
      </c>
      <c r="C127" s="8" t="s">
        <v>15</v>
      </c>
      <c r="D127" s="9" t="s">
        <v>16</v>
      </c>
      <c r="E127" s="8" t="s">
        <v>17</v>
      </c>
      <c r="F127" s="36">
        <v>6</v>
      </c>
      <c r="G127" s="35">
        <v>2</v>
      </c>
      <c r="H127" s="8">
        <v>0.25</v>
      </c>
      <c r="I127" s="8">
        <v>3</v>
      </c>
      <c r="J127" s="38"/>
      <c r="K127" s="38"/>
      <c r="L127" s="37">
        <v>42817</v>
      </c>
      <c r="M127" s="11" t="s">
        <v>50</v>
      </c>
      <c r="N127" s="8" t="s">
        <v>47</v>
      </c>
      <c r="O127" s="19">
        <f>0.3*200</f>
        <v>60</v>
      </c>
      <c r="P127" s="14">
        <v>6</v>
      </c>
      <c r="Q127" s="22"/>
      <c r="R127" s="22"/>
      <c r="S127" s="22"/>
      <c r="T127">
        <v>1</v>
      </c>
      <c r="U127" s="1"/>
      <c r="V127" s="1">
        <v>42866</v>
      </c>
      <c r="W127">
        <v>7</v>
      </c>
      <c r="X127">
        <v>0.94299999999999995</v>
      </c>
      <c r="Y127" s="16">
        <v>0.10519999999999985</v>
      </c>
      <c r="Z127" s="16">
        <f t="shared" si="20"/>
        <v>0.11155885471898182</v>
      </c>
    </row>
    <row r="128" spans="1:26" x14ac:dyDescent="0.25">
      <c r="A128" s="8" t="s">
        <v>65</v>
      </c>
      <c r="B128" s="8">
        <v>2017</v>
      </c>
      <c r="C128" s="8" t="s">
        <v>15</v>
      </c>
      <c r="D128" s="9" t="s">
        <v>16</v>
      </c>
      <c r="E128" s="8" t="s">
        <v>17</v>
      </c>
      <c r="F128" s="36">
        <v>6</v>
      </c>
      <c r="G128" s="35">
        <v>2</v>
      </c>
      <c r="H128" s="8">
        <v>0.5</v>
      </c>
      <c r="I128" s="8">
        <v>3</v>
      </c>
      <c r="J128" s="38"/>
      <c r="K128" s="38"/>
      <c r="L128" s="37">
        <v>42817</v>
      </c>
      <c r="M128" s="11" t="s">
        <v>50</v>
      </c>
      <c r="N128" s="8" t="s">
        <v>47</v>
      </c>
      <c r="O128" s="19">
        <f>0.3*200</f>
        <v>60</v>
      </c>
      <c r="P128" s="14">
        <v>6</v>
      </c>
      <c r="Q128" s="22"/>
      <c r="R128" s="22"/>
      <c r="S128" s="22"/>
      <c r="T128">
        <v>1</v>
      </c>
      <c r="U128" s="1"/>
      <c r="V128" s="1">
        <v>42866</v>
      </c>
      <c r="W128">
        <v>7</v>
      </c>
      <c r="X128">
        <v>0.85073333333333301</v>
      </c>
      <c r="Y128" s="16">
        <v>-8.9188888888889428E-2</v>
      </c>
      <c r="Z128" s="16">
        <f t="shared" si="20"/>
        <v>-0.10483765640101418</v>
      </c>
    </row>
    <row r="129" spans="1:26" s="44" customFormat="1" ht="15.75" thickBot="1" x14ac:dyDescent="0.3">
      <c r="A129" s="8" t="s">
        <v>65</v>
      </c>
      <c r="B129" s="39">
        <v>2017</v>
      </c>
      <c r="C129" s="39" t="s">
        <v>15</v>
      </c>
      <c r="D129" s="9" t="s">
        <v>16</v>
      </c>
      <c r="E129" s="8" t="s">
        <v>17</v>
      </c>
      <c r="F129" s="36">
        <v>6</v>
      </c>
      <c r="G129" s="35">
        <v>2</v>
      </c>
      <c r="H129" s="39">
        <v>1</v>
      </c>
      <c r="I129" s="39">
        <v>3</v>
      </c>
      <c r="J129" s="40"/>
      <c r="K129" s="40"/>
      <c r="L129" s="37">
        <v>42817</v>
      </c>
      <c r="M129" s="41" t="s">
        <v>50</v>
      </c>
      <c r="N129" s="39" t="s">
        <v>47</v>
      </c>
      <c r="O129" s="42">
        <f>0.3*200</f>
        <v>60</v>
      </c>
      <c r="P129" s="43">
        <v>6</v>
      </c>
      <c r="Q129" s="40"/>
      <c r="R129" s="40"/>
      <c r="S129" s="40"/>
      <c r="T129" s="44">
        <v>1</v>
      </c>
      <c r="U129" s="41"/>
      <c r="V129" s="41">
        <v>42866</v>
      </c>
      <c r="W129">
        <v>7.6666666666666696</v>
      </c>
      <c r="X129">
        <v>0.94096666666666695</v>
      </c>
      <c r="Y129" s="16">
        <v>9.506666666666741E-2</v>
      </c>
      <c r="Z129" s="16">
        <f t="shared" si="20"/>
        <v>0.10103085479471541</v>
      </c>
    </row>
    <row r="130" spans="1:26" x14ac:dyDescent="0.25">
      <c r="A130" s="8" t="s">
        <v>66</v>
      </c>
      <c r="B130" s="8">
        <v>2017</v>
      </c>
      <c r="C130" s="8" t="s">
        <v>61</v>
      </c>
      <c r="D130" s="9" t="s">
        <v>16</v>
      </c>
      <c r="E130" s="8" t="s">
        <v>17</v>
      </c>
      <c r="F130" s="8">
        <v>10</v>
      </c>
      <c r="G130" s="49">
        <v>2</v>
      </c>
      <c r="H130" s="8">
        <v>0.25</v>
      </c>
      <c r="I130" s="8">
        <v>3</v>
      </c>
      <c r="J130" s="38">
        <v>42760</v>
      </c>
      <c r="K130" s="38"/>
      <c r="L130" s="38">
        <v>42815</v>
      </c>
      <c r="M130" s="33"/>
      <c r="N130" s="32" t="s">
        <v>24</v>
      </c>
      <c r="O130" s="34"/>
      <c r="P130" s="14">
        <v>1</v>
      </c>
      <c r="Q130" s="22"/>
      <c r="R130" s="22"/>
      <c r="S130" s="22"/>
      <c r="T130">
        <v>0</v>
      </c>
      <c r="U130" s="1"/>
      <c r="V130" s="1">
        <v>42843</v>
      </c>
      <c r="W130">
        <v>9</v>
      </c>
      <c r="X130">
        <v>1.82489561071677</v>
      </c>
      <c r="Y130" s="16">
        <v>0</v>
      </c>
      <c r="Z130" s="16">
        <f t="shared" si="20"/>
        <v>0</v>
      </c>
    </row>
    <row r="131" spans="1:26" x14ac:dyDescent="0.25">
      <c r="A131" s="8" t="s">
        <v>66</v>
      </c>
      <c r="B131" s="8">
        <v>2017</v>
      </c>
      <c r="C131" s="8" t="s">
        <v>61</v>
      </c>
      <c r="D131" s="9" t="s">
        <v>16</v>
      </c>
      <c r="E131" s="8" t="s">
        <v>17</v>
      </c>
      <c r="F131" s="8">
        <v>10</v>
      </c>
      <c r="G131" s="49">
        <v>2</v>
      </c>
      <c r="H131" s="8">
        <v>0.5</v>
      </c>
      <c r="I131" s="8">
        <v>3</v>
      </c>
      <c r="J131" s="38">
        <v>42760</v>
      </c>
      <c r="K131" s="38"/>
      <c r="L131" s="38">
        <v>42815</v>
      </c>
      <c r="M131" s="11"/>
      <c r="N131" s="32" t="s">
        <v>24</v>
      </c>
      <c r="O131" s="19"/>
      <c r="P131" s="14">
        <v>1</v>
      </c>
      <c r="Q131" s="46" t="s">
        <v>55</v>
      </c>
      <c r="R131" s="22"/>
      <c r="S131" s="22"/>
      <c r="T131">
        <v>0</v>
      </c>
      <c r="U131" s="1"/>
      <c r="V131" s="1">
        <v>42843</v>
      </c>
      <c r="W131">
        <v>9</v>
      </c>
      <c r="X131">
        <v>1.60854019106295</v>
      </c>
      <c r="Y131" s="16">
        <v>0</v>
      </c>
      <c r="Z131" s="16">
        <f t="shared" si="20"/>
        <v>0</v>
      </c>
    </row>
    <row r="132" spans="1:26" x14ac:dyDescent="0.25">
      <c r="A132" s="8" t="s">
        <v>66</v>
      </c>
      <c r="B132" s="8">
        <v>2017</v>
      </c>
      <c r="C132" s="8" t="s">
        <v>61</v>
      </c>
      <c r="D132" s="9" t="s">
        <v>16</v>
      </c>
      <c r="E132" s="8" t="s">
        <v>17</v>
      </c>
      <c r="F132" s="8">
        <v>10</v>
      </c>
      <c r="G132" s="49">
        <v>2</v>
      </c>
      <c r="H132" s="8">
        <v>1</v>
      </c>
      <c r="I132" s="8">
        <v>3</v>
      </c>
      <c r="J132" s="38">
        <v>42760</v>
      </c>
      <c r="K132" s="38"/>
      <c r="L132" s="38">
        <v>42815</v>
      </c>
      <c r="M132" s="11"/>
      <c r="N132" s="32" t="s">
        <v>24</v>
      </c>
      <c r="O132" s="19"/>
      <c r="P132" s="14">
        <v>1</v>
      </c>
      <c r="Q132" s="22"/>
      <c r="R132" s="22"/>
      <c r="S132" s="22"/>
      <c r="T132">
        <v>0</v>
      </c>
      <c r="U132" s="1"/>
      <c r="V132" s="1">
        <v>42843</v>
      </c>
      <c r="W132">
        <v>9</v>
      </c>
      <c r="X132">
        <v>1.22788870327402</v>
      </c>
      <c r="Y132" s="16">
        <v>0</v>
      </c>
      <c r="Z132" s="16">
        <f t="shared" ref="Z132:Z195" si="28">(Y132/X132)</f>
        <v>0</v>
      </c>
    </row>
    <row r="133" spans="1:26" x14ac:dyDescent="0.25">
      <c r="A133" s="8" t="s">
        <v>66</v>
      </c>
      <c r="B133" s="8">
        <v>2017</v>
      </c>
      <c r="C133" s="8" t="s">
        <v>61</v>
      </c>
      <c r="D133" s="9" t="s">
        <v>16</v>
      </c>
      <c r="E133" s="8" t="s">
        <v>17</v>
      </c>
      <c r="F133" s="8">
        <v>10</v>
      </c>
      <c r="G133" s="49">
        <v>2</v>
      </c>
      <c r="H133" s="8">
        <v>0.25</v>
      </c>
      <c r="I133" s="8">
        <v>3</v>
      </c>
      <c r="J133" s="38">
        <v>42760</v>
      </c>
      <c r="K133" s="38"/>
      <c r="L133" s="38">
        <v>42815</v>
      </c>
      <c r="M133" s="11"/>
      <c r="N133" s="32" t="s">
        <v>24</v>
      </c>
      <c r="O133" s="19"/>
      <c r="P133" s="14">
        <v>1</v>
      </c>
      <c r="Q133" s="22"/>
      <c r="R133" s="22"/>
      <c r="S133" s="22"/>
      <c r="T133">
        <v>0</v>
      </c>
      <c r="U133" s="1"/>
      <c r="V133" s="1">
        <v>42843</v>
      </c>
      <c r="W133">
        <v>9</v>
      </c>
      <c r="X133">
        <v>2.0839414430769398</v>
      </c>
      <c r="Y133" s="16">
        <v>0</v>
      </c>
      <c r="Z133" s="16">
        <f t="shared" si="28"/>
        <v>0</v>
      </c>
    </row>
    <row r="134" spans="1:26" x14ac:dyDescent="0.25">
      <c r="A134" s="8" t="s">
        <v>66</v>
      </c>
      <c r="B134" s="8">
        <v>2017</v>
      </c>
      <c r="C134" s="8" t="s">
        <v>61</v>
      </c>
      <c r="D134" s="9" t="s">
        <v>16</v>
      </c>
      <c r="E134" s="8" t="s">
        <v>17</v>
      </c>
      <c r="F134" s="8">
        <v>10</v>
      </c>
      <c r="G134" s="49">
        <v>2</v>
      </c>
      <c r="H134" s="8">
        <v>0.5</v>
      </c>
      <c r="I134" s="8">
        <v>3</v>
      </c>
      <c r="J134" s="38">
        <v>42760</v>
      </c>
      <c r="K134" s="38"/>
      <c r="L134" s="38">
        <v>42815</v>
      </c>
      <c r="M134" s="11"/>
      <c r="N134" s="32" t="s">
        <v>24</v>
      </c>
      <c r="O134" s="19"/>
      <c r="P134" s="14">
        <v>1</v>
      </c>
      <c r="Q134" s="22"/>
      <c r="R134" s="22"/>
      <c r="S134" s="22"/>
      <c r="T134">
        <v>0</v>
      </c>
      <c r="U134" s="1"/>
      <c r="V134" s="1">
        <v>42843</v>
      </c>
      <c r="W134">
        <v>9</v>
      </c>
      <c r="X134">
        <v>1.482819981829</v>
      </c>
      <c r="Y134" s="16">
        <v>0</v>
      </c>
      <c r="Z134" s="16">
        <f t="shared" si="28"/>
        <v>0</v>
      </c>
    </row>
    <row r="135" spans="1:26" x14ac:dyDescent="0.25">
      <c r="A135" s="8" t="s">
        <v>66</v>
      </c>
      <c r="B135" s="8">
        <v>2017</v>
      </c>
      <c r="C135" s="8" t="s">
        <v>61</v>
      </c>
      <c r="D135" s="9" t="s">
        <v>16</v>
      </c>
      <c r="E135" s="8" t="s">
        <v>17</v>
      </c>
      <c r="F135" s="8">
        <v>10</v>
      </c>
      <c r="G135" s="49">
        <v>2</v>
      </c>
      <c r="H135" s="8">
        <v>1</v>
      </c>
      <c r="I135" s="8">
        <v>3</v>
      </c>
      <c r="J135" s="38">
        <v>42760</v>
      </c>
      <c r="K135" s="38"/>
      <c r="L135" s="38">
        <v>42815</v>
      </c>
      <c r="M135" s="11"/>
      <c r="N135" s="32" t="s">
        <v>24</v>
      </c>
      <c r="O135" s="19"/>
      <c r="P135" s="14">
        <v>1</v>
      </c>
      <c r="Q135" s="22"/>
      <c r="R135" s="22"/>
      <c r="S135" s="22"/>
      <c r="T135">
        <v>0</v>
      </c>
      <c r="U135" s="1"/>
      <c r="V135" s="1">
        <v>42843</v>
      </c>
      <c r="W135">
        <v>8.6666666666666696</v>
      </c>
      <c r="X135">
        <v>1.2265200429540399</v>
      </c>
      <c r="Y135" s="16">
        <v>0</v>
      </c>
      <c r="Z135" s="16">
        <f t="shared" si="28"/>
        <v>0</v>
      </c>
    </row>
    <row r="136" spans="1:26" x14ac:dyDescent="0.25">
      <c r="A136" s="8" t="s">
        <v>66</v>
      </c>
      <c r="B136" s="8">
        <v>2017</v>
      </c>
      <c r="C136" s="8" t="s">
        <v>61</v>
      </c>
      <c r="D136" s="9" t="s">
        <v>16</v>
      </c>
      <c r="E136" s="8" t="s">
        <v>17</v>
      </c>
      <c r="F136" s="8">
        <v>10</v>
      </c>
      <c r="G136" s="49">
        <v>2</v>
      </c>
      <c r="H136" s="8">
        <v>0.25</v>
      </c>
      <c r="I136" s="8">
        <v>3</v>
      </c>
      <c r="J136" s="38">
        <v>42760</v>
      </c>
      <c r="K136" s="38"/>
      <c r="L136" s="38">
        <v>42815</v>
      </c>
      <c r="M136" s="11"/>
      <c r="N136" s="32" t="s">
        <v>24</v>
      </c>
      <c r="O136" s="19"/>
      <c r="P136" s="14">
        <v>1</v>
      </c>
      <c r="Q136" s="22"/>
      <c r="R136" s="22"/>
      <c r="S136" s="22"/>
      <c r="T136">
        <v>0</v>
      </c>
      <c r="U136" s="1"/>
      <c r="V136" s="1">
        <v>42843</v>
      </c>
      <c r="W136">
        <v>9</v>
      </c>
      <c r="X136">
        <v>1.64185917947517</v>
      </c>
      <c r="Y136" s="16">
        <v>0</v>
      </c>
      <c r="Z136" s="16">
        <f t="shared" si="28"/>
        <v>0</v>
      </c>
    </row>
    <row r="137" spans="1:26" x14ac:dyDescent="0.25">
      <c r="A137" s="8" t="s">
        <v>66</v>
      </c>
      <c r="B137" s="8">
        <v>2017</v>
      </c>
      <c r="C137" s="8" t="s">
        <v>61</v>
      </c>
      <c r="D137" s="9" t="s">
        <v>16</v>
      </c>
      <c r="E137" s="8" t="s">
        <v>17</v>
      </c>
      <c r="F137" s="8">
        <v>10</v>
      </c>
      <c r="G137" s="49">
        <v>2</v>
      </c>
      <c r="H137" s="8">
        <v>0.5</v>
      </c>
      <c r="I137" s="8">
        <v>3</v>
      </c>
      <c r="J137" s="38">
        <v>42760</v>
      </c>
      <c r="K137" s="38"/>
      <c r="L137" s="38">
        <v>42815</v>
      </c>
      <c r="M137" s="11"/>
      <c r="N137" s="32" t="s">
        <v>24</v>
      </c>
      <c r="O137" s="19"/>
      <c r="P137" s="14">
        <v>1</v>
      </c>
      <c r="Q137" s="22"/>
      <c r="R137" s="22"/>
      <c r="S137" s="22"/>
      <c r="T137">
        <v>0</v>
      </c>
      <c r="U137" s="1"/>
      <c r="V137" s="1">
        <v>42843</v>
      </c>
      <c r="W137">
        <v>9</v>
      </c>
      <c r="X137">
        <v>1.5045725993666701</v>
      </c>
      <c r="Y137" s="16">
        <v>0</v>
      </c>
      <c r="Z137" s="16">
        <f t="shared" si="28"/>
        <v>0</v>
      </c>
    </row>
    <row r="138" spans="1:26" x14ac:dyDescent="0.25">
      <c r="A138" s="8" t="s">
        <v>66</v>
      </c>
      <c r="B138" s="8">
        <v>2017</v>
      </c>
      <c r="C138" s="8" t="s">
        <v>61</v>
      </c>
      <c r="D138" s="9" t="s">
        <v>16</v>
      </c>
      <c r="E138" s="8" t="s">
        <v>17</v>
      </c>
      <c r="F138" s="8">
        <v>10</v>
      </c>
      <c r="G138" s="49">
        <v>2</v>
      </c>
      <c r="H138" s="9">
        <v>1</v>
      </c>
      <c r="I138" s="9">
        <v>3</v>
      </c>
      <c r="J138" s="38">
        <v>42760</v>
      </c>
      <c r="K138" s="24"/>
      <c r="L138" s="38">
        <v>42815</v>
      </c>
      <c r="M138" s="6"/>
      <c r="N138" s="32" t="s">
        <v>24</v>
      </c>
      <c r="O138" s="13"/>
      <c r="P138" s="14">
        <v>1</v>
      </c>
      <c r="Q138" s="22"/>
      <c r="R138" s="22"/>
      <c r="S138" s="22"/>
      <c r="T138">
        <v>0</v>
      </c>
      <c r="U138" s="1"/>
      <c r="V138" s="1">
        <v>42843</v>
      </c>
      <c r="W138">
        <v>9</v>
      </c>
      <c r="X138">
        <v>1.4483717562427001</v>
      </c>
      <c r="Y138" s="16">
        <v>0</v>
      </c>
      <c r="Z138" s="16">
        <f t="shared" si="28"/>
        <v>0</v>
      </c>
    </row>
    <row r="139" spans="1:26" x14ac:dyDescent="0.25">
      <c r="A139" s="8" t="s">
        <v>66</v>
      </c>
      <c r="B139" s="8">
        <v>2017</v>
      </c>
      <c r="C139" s="8" t="s">
        <v>61</v>
      </c>
      <c r="D139" s="9" t="s">
        <v>16</v>
      </c>
      <c r="E139" s="8" t="s">
        <v>17</v>
      </c>
      <c r="F139" s="8">
        <v>10</v>
      </c>
      <c r="G139" s="49">
        <v>2</v>
      </c>
      <c r="H139" s="32">
        <v>0.25</v>
      </c>
      <c r="I139" s="32">
        <v>3</v>
      </c>
      <c r="J139" s="38">
        <v>42760</v>
      </c>
      <c r="K139" s="37"/>
      <c r="L139" s="38">
        <v>42815</v>
      </c>
      <c r="M139" s="33" t="s">
        <v>46</v>
      </c>
      <c r="N139" s="32" t="s">
        <v>47</v>
      </c>
      <c r="O139" s="34">
        <f>0.145*430</f>
        <v>62.349999999999994</v>
      </c>
      <c r="P139" s="14">
        <v>2</v>
      </c>
      <c r="Q139" s="22"/>
      <c r="R139" s="22"/>
      <c r="S139" s="22"/>
      <c r="T139">
        <v>1</v>
      </c>
      <c r="U139" s="1"/>
      <c r="V139" s="1">
        <v>42843</v>
      </c>
      <c r="W139">
        <v>9</v>
      </c>
      <c r="X139">
        <v>1.7242822303249401</v>
      </c>
      <c r="Y139" s="16">
        <v>-0.12594984743135318</v>
      </c>
      <c r="Z139" s="16">
        <f t="shared" si="28"/>
        <v>-7.304479812891071E-2</v>
      </c>
    </row>
    <row r="140" spans="1:26" x14ac:dyDescent="0.25">
      <c r="A140" s="8" t="s">
        <v>66</v>
      </c>
      <c r="B140" s="8">
        <v>2017</v>
      </c>
      <c r="C140" s="8" t="s">
        <v>61</v>
      </c>
      <c r="D140" s="9" t="s">
        <v>16</v>
      </c>
      <c r="E140" s="8" t="s">
        <v>17</v>
      </c>
      <c r="F140" s="8">
        <v>10</v>
      </c>
      <c r="G140" s="49">
        <v>2</v>
      </c>
      <c r="H140" s="8">
        <v>0.5</v>
      </c>
      <c r="I140" s="8">
        <v>3</v>
      </c>
      <c r="J140" s="38">
        <v>42760</v>
      </c>
      <c r="K140" s="38"/>
      <c r="L140" s="38">
        <v>42815</v>
      </c>
      <c r="M140" s="11" t="s">
        <v>46</v>
      </c>
      <c r="N140" s="8" t="s">
        <v>47</v>
      </c>
      <c r="O140" s="19">
        <f>0.145*430</f>
        <v>62.349999999999994</v>
      </c>
      <c r="P140" s="14">
        <v>2</v>
      </c>
      <c r="Q140" s="46" t="s">
        <v>56</v>
      </c>
      <c r="R140" s="22"/>
      <c r="S140" s="22"/>
      <c r="T140">
        <v>1</v>
      </c>
      <c r="U140" s="1"/>
      <c r="V140" s="1">
        <v>42843</v>
      </c>
      <c r="W140">
        <v>9</v>
      </c>
      <c r="X140">
        <v>1.7172796026391399</v>
      </c>
      <c r="Y140" s="16">
        <v>0.18530201188626649</v>
      </c>
      <c r="Z140" s="16">
        <f t="shared" si="28"/>
        <v>0.10790439227339084</v>
      </c>
    </row>
    <row r="141" spans="1:26" x14ac:dyDescent="0.25">
      <c r="A141" s="8" t="s">
        <v>66</v>
      </c>
      <c r="B141" s="8">
        <v>2017</v>
      </c>
      <c r="C141" s="8" t="s">
        <v>61</v>
      </c>
      <c r="D141" s="9" t="s">
        <v>16</v>
      </c>
      <c r="E141" s="8" t="s">
        <v>17</v>
      </c>
      <c r="F141" s="8">
        <v>10</v>
      </c>
      <c r="G141" s="49">
        <v>2</v>
      </c>
      <c r="H141" s="8">
        <v>1</v>
      </c>
      <c r="I141" s="8">
        <v>3</v>
      </c>
      <c r="J141" s="38">
        <v>42760</v>
      </c>
      <c r="K141" s="38"/>
      <c r="L141" s="38">
        <v>42815</v>
      </c>
      <c r="M141" s="11" t="s">
        <v>46</v>
      </c>
      <c r="N141" s="8" t="s">
        <v>47</v>
      </c>
      <c r="O141" s="19">
        <f>0.145*430</f>
        <v>62.349999999999994</v>
      </c>
      <c r="P141" s="14">
        <v>2</v>
      </c>
      <c r="Q141" s="22"/>
      <c r="R141" s="22"/>
      <c r="S141" s="22"/>
      <c r="T141">
        <v>1</v>
      </c>
      <c r="U141" s="1"/>
      <c r="V141" s="1">
        <v>42843</v>
      </c>
      <c r="W141">
        <v>9</v>
      </c>
      <c r="X141">
        <v>1.4435202787883199</v>
      </c>
      <c r="Y141" s="16">
        <v>0.14259344463139989</v>
      </c>
      <c r="Z141" s="16">
        <f t="shared" si="28"/>
        <v>9.8781739838869301E-2</v>
      </c>
    </row>
    <row r="142" spans="1:26" x14ac:dyDescent="0.25">
      <c r="A142" s="8" t="s">
        <v>66</v>
      </c>
      <c r="B142" s="8">
        <v>2017</v>
      </c>
      <c r="C142" s="8" t="s">
        <v>61</v>
      </c>
      <c r="D142" s="9" t="s">
        <v>16</v>
      </c>
      <c r="E142" s="8" t="s">
        <v>17</v>
      </c>
      <c r="F142" s="8">
        <v>10</v>
      </c>
      <c r="G142" s="49">
        <v>2</v>
      </c>
      <c r="H142" s="8">
        <v>0.25</v>
      </c>
      <c r="I142" s="8">
        <v>3</v>
      </c>
      <c r="J142" s="38">
        <v>42760</v>
      </c>
      <c r="K142" s="38"/>
      <c r="L142" s="38">
        <v>42815</v>
      </c>
      <c r="M142" s="11" t="s">
        <v>49</v>
      </c>
      <c r="N142" s="8" t="s">
        <v>20</v>
      </c>
      <c r="O142" s="19">
        <f>0.25*500</f>
        <v>125</v>
      </c>
      <c r="P142" s="14">
        <v>2</v>
      </c>
      <c r="Q142" s="22"/>
      <c r="R142" s="22"/>
      <c r="S142" s="22"/>
      <c r="T142">
        <v>1</v>
      </c>
      <c r="U142" s="1"/>
      <c r="V142" s="1">
        <v>42843</v>
      </c>
      <c r="W142">
        <v>8.6666666666666696</v>
      </c>
      <c r="X142">
        <v>1.7914059128494699</v>
      </c>
      <c r="Y142" s="16">
        <v>-5.8826164906823353E-2</v>
      </c>
      <c r="Z142" s="16">
        <f t="shared" si="28"/>
        <v>-3.2837987462736737E-2</v>
      </c>
    </row>
    <row r="143" spans="1:26" x14ac:dyDescent="0.25">
      <c r="A143" s="8" t="s">
        <v>66</v>
      </c>
      <c r="B143" s="8">
        <v>2017</v>
      </c>
      <c r="C143" s="8" t="s">
        <v>61</v>
      </c>
      <c r="D143" s="9" t="s">
        <v>16</v>
      </c>
      <c r="E143" s="8" t="s">
        <v>17</v>
      </c>
      <c r="F143" s="8">
        <v>10</v>
      </c>
      <c r="G143" s="49">
        <v>2</v>
      </c>
      <c r="H143" s="8">
        <v>0.5</v>
      </c>
      <c r="I143" s="8">
        <v>3</v>
      </c>
      <c r="J143" s="38">
        <v>42760</v>
      </c>
      <c r="K143" s="38"/>
      <c r="L143" s="38">
        <v>42815</v>
      </c>
      <c r="M143" s="11" t="s">
        <v>49</v>
      </c>
      <c r="N143" s="8" t="s">
        <v>20</v>
      </c>
      <c r="O143" s="19">
        <f t="shared" ref="O143:O144" si="29">0.25*500</f>
        <v>125</v>
      </c>
      <c r="P143" s="14">
        <v>2</v>
      </c>
      <c r="Q143" s="22"/>
      <c r="R143" s="22"/>
      <c r="S143" s="22"/>
      <c r="T143">
        <v>1</v>
      </c>
      <c r="U143" s="1"/>
      <c r="V143" s="1">
        <v>42843</v>
      </c>
      <c r="W143">
        <v>8.6666666666666696</v>
      </c>
      <c r="X143">
        <v>1.7330036719553601</v>
      </c>
      <c r="Y143" s="16">
        <v>0.20102608120248666</v>
      </c>
      <c r="Z143" s="16">
        <f t="shared" si="28"/>
        <v>0.11599864700555858</v>
      </c>
    </row>
    <row r="144" spans="1:26" x14ac:dyDescent="0.25">
      <c r="A144" s="8" t="s">
        <v>66</v>
      </c>
      <c r="B144" s="8">
        <v>2017</v>
      </c>
      <c r="C144" s="8" t="s">
        <v>61</v>
      </c>
      <c r="D144" s="9" t="s">
        <v>16</v>
      </c>
      <c r="E144" s="8" t="s">
        <v>17</v>
      </c>
      <c r="F144" s="8">
        <v>10</v>
      </c>
      <c r="G144" s="49">
        <v>2</v>
      </c>
      <c r="H144" s="8">
        <v>1</v>
      </c>
      <c r="I144" s="8">
        <v>3</v>
      </c>
      <c r="J144" s="38">
        <v>42760</v>
      </c>
      <c r="K144" s="38"/>
      <c r="L144" s="38">
        <v>42815</v>
      </c>
      <c r="M144" s="11" t="s">
        <v>49</v>
      </c>
      <c r="N144" s="8" t="s">
        <v>20</v>
      </c>
      <c r="O144" s="19">
        <f t="shared" si="29"/>
        <v>125</v>
      </c>
      <c r="P144" s="14">
        <v>2</v>
      </c>
      <c r="Q144" s="22"/>
      <c r="R144" s="22"/>
      <c r="S144" s="22"/>
      <c r="T144">
        <v>1</v>
      </c>
      <c r="U144" s="1"/>
      <c r="V144" s="1">
        <v>42843</v>
      </c>
      <c r="W144">
        <v>9</v>
      </c>
      <c r="X144">
        <v>1.1301771093544799</v>
      </c>
      <c r="Y144" s="16">
        <v>-0.17074972480244011</v>
      </c>
      <c r="Z144" s="16">
        <f t="shared" si="28"/>
        <v>-0.15108227143263125</v>
      </c>
    </row>
    <row r="145" spans="1:26" x14ac:dyDescent="0.25">
      <c r="A145" s="8" t="s">
        <v>66</v>
      </c>
      <c r="B145" s="8">
        <v>2017</v>
      </c>
      <c r="C145" s="8" t="s">
        <v>61</v>
      </c>
      <c r="D145" s="9" t="s">
        <v>16</v>
      </c>
      <c r="E145" s="8" t="s">
        <v>17</v>
      </c>
      <c r="F145" s="8">
        <v>10</v>
      </c>
      <c r="G145" s="49">
        <v>2</v>
      </c>
      <c r="H145" s="8">
        <v>0.25</v>
      </c>
      <c r="I145" s="8">
        <v>3</v>
      </c>
      <c r="J145" s="38">
        <v>42760</v>
      </c>
      <c r="K145" s="38"/>
      <c r="L145" s="38">
        <v>42815</v>
      </c>
      <c r="M145" s="11" t="s">
        <v>50</v>
      </c>
      <c r="N145" s="8" t="s">
        <v>47</v>
      </c>
      <c r="O145" s="19">
        <f>0.3*200</f>
        <v>60</v>
      </c>
      <c r="P145" s="14">
        <v>2</v>
      </c>
      <c r="Q145" s="22"/>
      <c r="R145" s="22"/>
      <c r="S145" s="22"/>
      <c r="T145">
        <v>1</v>
      </c>
      <c r="U145" s="1"/>
      <c r="V145" s="1">
        <v>42843</v>
      </c>
      <c r="W145">
        <v>8.6666666666666696</v>
      </c>
      <c r="X145">
        <v>2.05107860367968</v>
      </c>
      <c r="Y145" s="16">
        <v>0.2008465259233867</v>
      </c>
      <c r="Z145" s="16">
        <f t="shared" si="28"/>
        <v>9.7922393399776889E-2</v>
      </c>
    </row>
    <row r="146" spans="1:26" x14ac:dyDescent="0.25">
      <c r="A146" s="8" t="s">
        <v>66</v>
      </c>
      <c r="B146" s="8">
        <v>2017</v>
      </c>
      <c r="C146" s="8" t="s">
        <v>61</v>
      </c>
      <c r="D146" s="9" t="s">
        <v>16</v>
      </c>
      <c r="E146" s="8" t="s">
        <v>17</v>
      </c>
      <c r="F146" s="8">
        <v>10</v>
      </c>
      <c r="G146" s="49">
        <v>2</v>
      </c>
      <c r="H146" s="8">
        <v>0.5</v>
      </c>
      <c r="I146" s="8">
        <v>3</v>
      </c>
      <c r="J146" s="38">
        <v>42760</v>
      </c>
      <c r="K146" s="38"/>
      <c r="L146" s="38">
        <v>42815</v>
      </c>
      <c r="M146" s="11" t="s">
        <v>50</v>
      </c>
      <c r="N146" s="8" t="s">
        <v>47</v>
      </c>
      <c r="O146" s="19">
        <f>0.3*200</f>
        <v>60</v>
      </c>
      <c r="P146" s="14">
        <v>2</v>
      </c>
      <c r="Q146" s="22"/>
      <c r="R146" s="22"/>
      <c r="S146" s="22"/>
      <c r="T146">
        <v>1</v>
      </c>
      <c r="U146" s="1"/>
      <c r="V146" s="1">
        <v>42843</v>
      </c>
      <c r="W146">
        <v>8.6666666666666696</v>
      </c>
      <c r="X146">
        <v>1.76328355915084</v>
      </c>
      <c r="Y146" s="16">
        <v>0.23130596839796658</v>
      </c>
      <c r="Z146" s="16">
        <f t="shared" si="28"/>
        <v>0.13117911024438897</v>
      </c>
    </row>
    <row r="147" spans="1:26" x14ac:dyDescent="0.25">
      <c r="A147" s="8" t="s">
        <v>66</v>
      </c>
      <c r="B147" s="8">
        <v>2017</v>
      </c>
      <c r="C147" s="8" t="s">
        <v>61</v>
      </c>
      <c r="D147" s="9" t="s">
        <v>16</v>
      </c>
      <c r="E147" s="8" t="s">
        <v>17</v>
      </c>
      <c r="F147" s="8">
        <v>10</v>
      </c>
      <c r="G147" s="49">
        <v>2</v>
      </c>
      <c r="H147" s="9">
        <v>1</v>
      </c>
      <c r="I147" s="9">
        <v>3</v>
      </c>
      <c r="J147" s="38">
        <v>42760</v>
      </c>
      <c r="K147" s="24"/>
      <c r="L147" s="38">
        <v>42815</v>
      </c>
      <c r="M147" s="6" t="s">
        <v>50</v>
      </c>
      <c r="N147" s="9" t="s">
        <v>47</v>
      </c>
      <c r="O147" s="13">
        <f>0.3*200</f>
        <v>60</v>
      </c>
      <c r="P147" s="14">
        <v>2</v>
      </c>
      <c r="Q147" s="22"/>
      <c r="R147" s="22"/>
      <c r="S147" s="22"/>
      <c r="T147">
        <v>1</v>
      </c>
      <c r="U147" s="1"/>
      <c r="V147" s="1">
        <v>42843</v>
      </c>
      <c r="W147">
        <v>9</v>
      </c>
      <c r="X147">
        <v>1.4199149205541599</v>
      </c>
      <c r="Y147" s="16">
        <v>0.1189880863972399</v>
      </c>
      <c r="Z147" s="16">
        <f t="shared" si="28"/>
        <v>8.3799447892836845E-2</v>
      </c>
    </row>
    <row r="148" spans="1:26" x14ac:dyDescent="0.25">
      <c r="A148" s="8" t="s">
        <v>66</v>
      </c>
      <c r="B148" s="8">
        <v>2017</v>
      </c>
      <c r="C148" s="8" t="s">
        <v>61</v>
      </c>
      <c r="D148" s="9" t="s">
        <v>16</v>
      </c>
      <c r="E148" s="8" t="s">
        <v>17</v>
      </c>
      <c r="F148" s="8">
        <v>10</v>
      </c>
      <c r="G148" s="49">
        <v>2</v>
      </c>
      <c r="H148" s="32">
        <v>0.25</v>
      </c>
      <c r="I148" s="32">
        <v>3</v>
      </c>
      <c r="J148" s="38">
        <v>42760</v>
      </c>
      <c r="K148" s="37"/>
      <c r="L148" s="38">
        <v>42815</v>
      </c>
      <c r="M148" s="33" t="s">
        <v>46</v>
      </c>
      <c r="N148" s="32" t="s">
        <v>47</v>
      </c>
      <c r="O148" s="34">
        <f>0.145*430</f>
        <v>62.349999999999994</v>
      </c>
      <c r="P148" s="14">
        <v>3</v>
      </c>
      <c r="Q148" s="22"/>
      <c r="R148" s="22"/>
      <c r="S148" s="22"/>
      <c r="T148">
        <v>2</v>
      </c>
      <c r="U148" s="1"/>
      <c r="V148" s="1">
        <v>42843</v>
      </c>
      <c r="W148">
        <v>8.6666666666666696</v>
      </c>
      <c r="X148">
        <v>1.9218522394687101</v>
      </c>
      <c r="Y148" s="16">
        <v>7.1620161712416808E-2</v>
      </c>
      <c r="Z148" s="16">
        <f t="shared" si="28"/>
        <v>3.7266216539215302E-2</v>
      </c>
    </row>
    <row r="149" spans="1:26" x14ac:dyDescent="0.25">
      <c r="A149" s="8" t="s">
        <v>66</v>
      </c>
      <c r="B149" s="8">
        <v>2017</v>
      </c>
      <c r="C149" s="8" t="s">
        <v>61</v>
      </c>
      <c r="D149" s="9" t="s">
        <v>16</v>
      </c>
      <c r="E149" s="8" t="s">
        <v>17</v>
      </c>
      <c r="F149" s="8">
        <v>10</v>
      </c>
      <c r="G149" s="49">
        <v>2</v>
      </c>
      <c r="H149" s="8">
        <v>0.5</v>
      </c>
      <c r="I149" s="8">
        <v>3</v>
      </c>
      <c r="J149" s="38">
        <v>42760</v>
      </c>
      <c r="K149" s="38"/>
      <c r="L149" s="38">
        <v>42815</v>
      </c>
      <c r="M149" s="11" t="s">
        <v>46</v>
      </c>
      <c r="N149" s="8" t="s">
        <v>47</v>
      </c>
      <c r="O149" s="19">
        <f>0.145*430</f>
        <v>62.349999999999994</v>
      </c>
      <c r="P149" s="14">
        <v>3</v>
      </c>
      <c r="Q149" s="46" t="s">
        <v>57</v>
      </c>
      <c r="R149" s="22"/>
      <c r="S149" s="22"/>
      <c r="T149">
        <v>2</v>
      </c>
      <c r="U149" s="1"/>
      <c r="V149" s="1">
        <v>42843</v>
      </c>
      <c r="W149">
        <v>8.3333333333333304</v>
      </c>
      <c r="X149"/>
      <c r="Y149" s="16"/>
      <c r="Z149" s="16" t="e">
        <f t="shared" si="28"/>
        <v>#DIV/0!</v>
      </c>
    </row>
    <row r="150" spans="1:26" x14ac:dyDescent="0.25">
      <c r="A150" s="8" t="s">
        <v>66</v>
      </c>
      <c r="B150" s="8">
        <v>2017</v>
      </c>
      <c r="C150" s="8" t="s">
        <v>61</v>
      </c>
      <c r="D150" s="9" t="s">
        <v>16</v>
      </c>
      <c r="E150" s="8" t="s">
        <v>17</v>
      </c>
      <c r="F150" s="8">
        <v>10</v>
      </c>
      <c r="G150" s="49">
        <v>2</v>
      </c>
      <c r="H150" s="8">
        <v>1</v>
      </c>
      <c r="I150" s="8">
        <v>3</v>
      </c>
      <c r="J150" s="38">
        <v>42760</v>
      </c>
      <c r="K150" s="38"/>
      <c r="L150" s="38">
        <v>42815</v>
      </c>
      <c r="M150" s="11" t="s">
        <v>46</v>
      </c>
      <c r="N150" s="8" t="s">
        <v>47</v>
      </c>
      <c r="O150" s="19">
        <f>0.145*430</f>
        <v>62.349999999999994</v>
      </c>
      <c r="P150" s="14">
        <v>3</v>
      </c>
      <c r="Q150" s="22"/>
      <c r="R150" s="22"/>
      <c r="S150" s="22"/>
      <c r="T150">
        <v>2</v>
      </c>
      <c r="U150" s="1"/>
      <c r="V150" s="1">
        <v>42843</v>
      </c>
      <c r="W150">
        <v>8</v>
      </c>
      <c r="X150">
        <v>1.38905793764705</v>
      </c>
      <c r="Y150" s="16">
        <v>8.8131103490129981E-2</v>
      </c>
      <c r="Z150" s="16">
        <f t="shared" si="28"/>
        <v>6.3446672094482126E-2</v>
      </c>
    </row>
    <row r="151" spans="1:26" x14ac:dyDescent="0.25">
      <c r="A151" s="8" t="s">
        <v>66</v>
      </c>
      <c r="B151" s="8">
        <v>2017</v>
      </c>
      <c r="C151" s="8" t="s">
        <v>61</v>
      </c>
      <c r="D151" s="9" t="s">
        <v>16</v>
      </c>
      <c r="E151" s="8" t="s">
        <v>17</v>
      </c>
      <c r="F151" s="8">
        <v>10</v>
      </c>
      <c r="G151" s="49">
        <v>2</v>
      </c>
      <c r="H151" s="8">
        <v>0.25</v>
      </c>
      <c r="I151" s="8">
        <v>3</v>
      </c>
      <c r="J151" s="38">
        <v>42760</v>
      </c>
      <c r="K151" s="38"/>
      <c r="L151" s="38">
        <v>42815</v>
      </c>
      <c r="M151" s="11" t="s">
        <v>49</v>
      </c>
      <c r="N151" s="8" t="s">
        <v>20</v>
      </c>
      <c r="O151" s="19">
        <f>0.25*500</f>
        <v>125</v>
      </c>
      <c r="P151" s="14">
        <v>3</v>
      </c>
      <c r="Q151" s="22"/>
      <c r="R151" s="22"/>
      <c r="S151" s="22"/>
      <c r="T151">
        <v>2</v>
      </c>
      <c r="U151" s="1"/>
      <c r="V151" s="1">
        <v>42843</v>
      </c>
      <c r="W151">
        <v>8</v>
      </c>
      <c r="X151">
        <v>2.1005559646482301</v>
      </c>
      <c r="Y151" s="16">
        <v>0.25032388689193685</v>
      </c>
      <c r="Z151" s="16">
        <f t="shared" si="28"/>
        <v>0.11917030115113232</v>
      </c>
    </row>
    <row r="152" spans="1:26" x14ac:dyDescent="0.25">
      <c r="A152" s="8" t="s">
        <v>66</v>
      </c>
      <c r="B152" s="8">
        <v>2017</v>
      </c>
      <c r="C152" s="8" t="s">
        <v>61</v>
      </c>
      <c r="D152" s="9" t="s">
        <v>16</v>
      </c>
      <c r="E152" s="8" t="s">
        <v>17</v>
      </c>
      <c r="F152" s="8">
        <v>10</v>
      </c>
      <c r="G152" s="49">
        <v>2</v>
      </c>
      <c r="H152" s="8">
        <v>0.5</v>
      </c>
      <c r="I152" s="8">
        <v>3</v>
      </c>
      <c r="J152" s="38">
        <v>42760</v>
      </c>
      <c r="K152" s="38"/>
      <c r="L152" s="38">
        <v>42815</v>
      </c>
      <c r="M152" s="11" t="s">
        <v>49</v>
      </c>
      <c r="N152" s="8" t="s">
        <v>20</v>
      </c>
      <c r="O152" s="19">
        <f t="shared" ref="O152:O153" si="30">0.25*500</f>
        <v>125</v>
      </c>
      <c r="P152" s="14">
        <v>3</v>
      </c>
      <c r="Q152" s="22"/>
      <c r="R152" s="22"/>
      <c r="S152" s="22"/>
      <c r="T152">
        <v>2</v>
      </c>
      <c r="U152" s="1"/>
      <c r="V152" s="1">
        <v>42843</v>
      </c>
      <c r="W152">
        <v>8.3333333333333304</v>
      </c>
      <c r="X152">
        <v>1.85921909000592</v>
      </c>
      <c r="Y152" s="16">
        <v>0.32724149925304657</v>
      </c>
      <c r="Z152" s="16">
        <f t="shared" si="28"/>
        <v>0.1760101867564218</v>
      </c>
    </row>
    <row r="153" spans="1:26" x14ac:dyDescent="0.25">
      <c r="A153" s="8" t="s">
        <v>66</v>
      </c>
      <c r="B153" s="8">
        <v>2017</v>
      </c>
      <c r="C153" s="8" t="s">
        <v>61</v>
      </c>
      <c r="D153" s="9" t="s">
        <v>16</v>
      </c>
      <c r="E153" s="8" t="s">
        <v>17</v>
      </c>
      <c r="F153" s="8">
        <v>10</v>
      </c>
      <c r="G153" s="49">
        <v>2</v>
      </c>
      <c r="H153" s="8">
        <v>1</v>
      </c>
      <c r="I153" s="8">
        <v>3</v>
      </c>
      <c r="J153" s="38">
        <v>42760</v>
      </c>
      <c r="K153" s="38"/>
      <c r="L153" s="38">
        <v>42815</v>
      </c>
      <c r="M153" s="11" t="s">
        <v>49</v>
      </c>
      <c r="N153" s="8" t="s">
        <v>20</v>
      </c>
      <c r="O153" s="19">
        <f t="shared" si="30"/>
        <v>125</v>
      </c>
      <c r="P153" s="14">
        <v>3</v>
      </c>
      <c r="Q153" s="22"/>
      <c r="R153" s="22"/>
      <c r="S153" s="22"/>
      <c r="T153">
        <v>2</v>
      </c>
      <c r="U153" s="1"/>
      <c r="V153" s="1">
        <v>42843</v>
      </c>
      <c r="W153">
        <v>8.6666666666666696</v>
      </c>
      <c r="X153">
        <v>1.49809569835384</v>
      </c>
      <c r="Y153" s="16">
        <v>0.19716886419692004</v>
      </c>
      <c r="Z153" s="16">
        <f t="shared" si="28"/>
        <v>0.13161299669545548</v>
      </c>
    </row>
    <row r="154" spans="1:26" x14ac:dyDescent="0.25">
      <c r="A154" s="8" t="s">
        <v>66</v>
      </c>
      <c r="B154" s="8">
        <v>2017</v>
      </c>
      <c r="C154" s="8" t="s">
        <v>61</v>
      </c>
      <c r="D154" s="9" t="s">
        <v>16</v>
      </c>
      <c r="E154" s="8" t="s">
        <v>17</v>
      </c>
      <c r="F154" s="8">
        <v>10</v>
      </c>
      <c r="G154" s="49">
        <v>2</v>
      </c>
      <c r="H154" s="8">
        <v>0.25</v>
      </c>
      <c r="I154" s="8">
        <v>3</v>
      </c>
      <c r="J154" s="38">
        <v>42760</v>
      </c>
      <c r="K154" s="38"/>
      <c r="L154" s="38">
        <v>42815</v>
      </c>
      <c r="M154" s="11" t="s">
        <v>50</v>
      </c>
      <c r="N154" s="8" t="s">
        <v>47</v>
      </c>
      <c r="O154" s="19">
        <f>0.3*200</f>
        <v>60</v>
      </c>
      <c r="P154" s="14">
        <v>3</v>
      </c>
      <c r="Q154" s="22"/>
      <c r="R154" s="22"/>
      <c r="S154" s="22"/>
      <c r="T154">
        <v>2</v>
      </c>
      <c r="U154" s="1"/>
      <c r="V154" s="1">
        <v>42843</v>
      </c>
      <c r="W154">
        <v>8.3333333333333304</v>
      </c>
      <c r="X154">
        <v>2.0485359280449602</v>
      </c>
      <c r="Y154" s="16">
        <v>0.19830385028866693</v>
      </c>
      <c r="Z154" s="16">
        <f t="shared" si="28"/>
        <v>9.680272021292792E-2</v>
      </c>
    </row>
    <row r="155" spans="1:26" x14ac:dyDescent="0.25">
      <c r="A155" s="8" t="s">
        <v>66</v>
      </c>
      <c r="B155" s="8">
        <v>2017</v>
      </c>
      <c r="C155" s="8" t="s">
        <v>61</v>
      </c>
      <c r="D155" s="9" t="s">
        <v>16</v>
      </c>
      <c r="E155" s="8" t="s">
        <v>17</v>
      </c>
      <c r="F155" s="8">
        <v>10</v>
      </c>
      <c r="G155" s="49">
        <v>2</v>
      </c>
      <c r="H155" s="8">
        <v>0.5</v>
      </c>
      <c r="I155" s="8">
        <v>3</v>
      </c>
      <c r="J155" s="38">
        <v>42760</v>
      </c>
      <c r="K155" s="38"/>
      <c r="L155" s="38">
        <v>42815</v>
      </c>
      <c r="M155" s="11" t="s">
        <v>50</v>
      </c>
      <c r="N155" s="8" t="s">
        <v>47</v>
      </c>
      <c r="O155" s="19">
        <f>0.3*200</f>
        <v>60</v>
      </c>
      <c r="P155" s="14">
        <v>3</v>
      </c>
      <c r="Q155" s="22"/>
      <c r="R155" s="22"/>
      <c r="S155" s="22"/>
      <c r="T155">
        <v>2</v>
      </c>
      <c r="U155" s="1"/>
      <c r="V155" s="1">
        <v>42843</v>
      </c>
      <c r="W155">
        <v>8</v>
      </c>
      <c r="X155">
        <v>1.9739362660609501</v>
      </c>
      <c r="Y155" s="16">
        <v>0.44195867530807664</v>
      </c>
      <c r="Z155" s="16">
        <f t="shared" si="28"/>
        <v>0.22389713533660266</v>
      </c>
    </row>
    <row r="156" spans="1:26" x14ac:dyDescent="0.25">
      <c r="A156" s="8" t="s">
        <v>66</v>
      </c>
      <c r="B156" s="8">
        <v>2017</v>
      </c>
      <c r="C156" s="8" t="s">
        <v>61</v>
      </c>
      <c r="D156" s="9" t="s">
        <v>16</v>
      </c>
      <c r="E156" s="8" t="s">
        <v>17</v>
      </c>
      <c r="F156" s="8">
        <v>10</v>
      </c>
      <c r="G156" s="49">
        <v>2</v>
      </c>
      <c r="H156" s="9">
        <v>1</v>
      </c>
      <c r="I156" s="9">
        <v>3</v>
      </c>
      <c r="J156" s="38">
        <v>42760</v>
      </c>
      <c r="K156" s="24"/>
      <c r="L156" s="38">
        <v>42815</v>
      </c>
      <c r="M156" s="6" t="s">
        <v>50</v>
      </c>
      <c r="N156" s="9" t="s">
        <v>47</v>
      </c>
      <c r="O156" s="13">
        <f>0.3*200</f>
        <v>60</v>
      </c>
      <c r="P156" s="14">
        <v>3</v>
      </c>
      <c r="Q156" s="22"/>
      <c r="R156" s="22"/>
      <c r="S156" s="22"/>
      <c r="T156">
        <v>2</v>
      </c>
      <c r="U156" s="1"/>
      <c r="V156" s="1">
        <v>42843</v>
      </c>
      <c r="W156">
        <v>8.3333333333333304</v>
      </c>
      <c r="X156">
        <v>1.4885523151578499</v>
      </c>
      <c r="Y156" s="16">
        <v>0.18762548100092991</v>
      </c>
      <c r="Z156" s="16">
        <f t="shared" si="28"/>
        <v>0.12604560759494277</v>
      </c>
    </row>
    <row r="157" spans="1:26" x14ac:dyDescent="0.25">
      <c r="A157" s="8" t="s">
        <v>66</v>
      </c>
      <c r="B157" s="8">
        <v>2017</v>
      </c>
      <c r="C157" s="8" t="s">
        <v>61</v>
      </c>
      <c r="D157" s="9" t="s">
        <v>16</v>
      </c>
      <c r="E157" s="8" t="s">
        <v>17</v>
      </c>
      <c r="F157" s="8">
        <v>10</v>
      </c>
      <c r="G157" s="49">
        <v>2</v>
      </c>
      <c r="H157" s="32">
        <v>0.25</v>
      </c>
      <c r="I157" s="32">
        <v>3</v>
      </c>
      <c r="J157" s="38">
        <v>42760</v>
      </c>
      <c r="K157" s="37"/>
      <c r="L157" s="38">
        <v>42815</v>
      </c>
      <c r="M157" s="33" t="s">
        <v>46</v>
      </c>
      <c r="N157" s="32" t="s">
        <v>47</v>
      </c>
      <c r="O157" s="34">
        <f>0.145*430</f>
        <v>62.349999999999994</v>
      </c>
      <c r="P157" s="14">
        <v>4</v>
      </c>
      <c r="Q157" s="22"/>
      <c r="R157" s="22"/>
      <c r="S157" s="22"/>
      <c r="T157">
        <v>1</v>
      </c>
      <c r="U157" s="1"/>
      <c r="V157" s="1">
        <v>42843</v>
      </c>
      <c r="W157">
        <v>8</v>
      </c>
      <c r="X157">
        <v>2.5262528427418798</v>
      </c>
      <c r="Y157" s="16">
        <v>0.6760207649855865</v>
      </c>
      <c r="Z157" s="16">
        <f t="shared" si="28"/>
        <v>0.26759822039501968</v>
      </c>
    </row>
    <row r="158" spans="1:26" x14ac:dyDescent="0.25">
      <c r="A158" s="8" t="s">
        <v>66</v>
      </c>
      <c r="B158" s="8">
        <v>2017</v>
      </c>
      <c r="C158" s="8" t="s">
        <v>61</v>
      </c>
      <c r="D158" s="9" t="s">
        <v>16</v>
      </c>
      <c r="E158" s="8" t="s">
        <v>17</v>
      </c>
      <c r="F158" s="8">
        <v>10</v>
      </c>
      <c r="G158" s="49">
        <v>2</v>
      </c>
      <c r="H158" s="8">
        <v>0.5</v>
      </c>
      <c r="I158" s="8">
        <v>3</v>
      </c>
      <c r="J158" s="38">
        <v>42760</v>
      </c>
      <c r="K158" s="38"/>
      <c r="L158" s="38">
        <v>42815</v>
      </c>
      <c r="M158" s="11" t="s">
        <v>46</v>
      </c>
      <c r="N158" s="8" t="s">
        <v>47</v>
      </c>
      <c r="O158" s="19">
        <f>0.145*430</f>
        <v>62.349999999999994</v>
      </c>
      <c r="P158" s="14">
        <v>4</v>
      </c>
      <c r="Q158" s="46" t="s">
        <v>58</v>
      </c>
      <c r="R158" s="22"/>
      <c r="S158" s="22"/>
      <c r="T158">
        <v>1</v>
      </c>
      <c r="U158" s="1"/>
      <c r="V158" s="1">
        <v>42843</v>
      </c>
      <c r="W158">
        <v>8</v>
      </c>
      <c r="X158">
        <v>2.0006007883177799</v>
      </c>
      <c r="Y158" s="16">
        <v>0.46862319756490645</v>
      </c>
      <c r="Z158" s="16">
        <f t="shared" si="28"/>
        <v>0.23424123408396322</v>
      </c>
    </row>
    <row r="159" spans="1:26" x14ac:dyDescent="0.25">
      <c r="A159" s="8" t="s">
        <v>66</v>
      </c>
      <c r="B159" s="8">
        <v>2017</v>
      </c>
      <c r="C159" s="8" t="s">
        <v>61</v>
      </c>
      <c r="D159" s="9" t="s">
        <v>16</v>
      </c>
      <c r="E159" s="8" t="s">
        <v>17</v>
      </c>
      <c r="F159" s="8">
        <v>10</v>
      </c>
      <c r="G159" s="49">
        <v>2</v>
      </c>
      <c r="H159" s="8">
        <v>1</v>
      </c>
      <c r="I159" s="8">
        <v>3</v>
      </c>
      <c r="J159" s="38">
        <v>42760</v>
      </c>
      <c r="K159" s="38"/>
      <c r="L159" s="38">
        <v>42815</v>
      </c>
      <c r="M159" s="11" t="s">
        <v>46</v>
      </c>
      <c r="N159" s="8" t="s">
        <v>47</v>
      </c>
      <c r="O159" s="19">
        <f>0.145*430</f>
        <v>62.349999999999994</v>
      </c>
      <c r="P159" s="14">
        <v>4</v>
      </c>
      <c r="Q159" s="22"/>
      <c r="R159" s="22"/>
      <c r="S159" s="22"/>
      <c r="T159">
        <v>1</v>
      </c>
      <c r="U159" s="1"/>
      <c r="V159" s="1">
        <v>42843</v>
      </c>
      <c r="W159">
        <v>8</v>
      </c>
      <c r="X159">
        <v>1.79883941613374</v>
      </c>
      <c r="Y159" s="16">
        <v>0.49791258197681998</v>
      </c>
      <c r="Z159" s="16">
        <f t="shared" si="28"/>
        <v>0.27679657089513166</v>
      </c>
    </row>
    <row r="160" spans="1:26" x14ac:dyDescent="0.25">
      <c r="A160" s="8" t="s">
        <v>66</v>
      </c>
      <c r="B160" s="8">
        <v>2017</v>
      </c>
      <c r="C160" s="8" t="s">
        <v>61</v>
      </c>
      <c r="D160" s="9" t="s">
        <v>16</v>
      </c>
      <c r="E160" s="8" t="s">
        <v>17</v>
      </c>
      <c r="F160" s="8">
        <v>10</v>
      </c>
      <c r="G160" s="49">
        <v>2</v>
      </c>
      <c r="H160" s="8">
        <v>0.25</v>
      </c>
      <c r="I160" s="8">
        <v>3</v>
      </c>
      <c r="J160" s="38">
        <v>42760</v>
      </c>
      <c r="K160" s="38"/>
      <c r="L160" s="38">
        <v>42815</v>
      </c>
      <c r="M160" s="11" t="s">
        <v>49</v>
      </c>
      <c r="N160" s="8" t="s">
        <v>20</v>
      </c>
      <c r="O160" s="19">
        <f>0.25*500</f>
        <v>125</v>
      </c>
      <c r="P160" s="14">
        <v>4</v>
      </c>
      <c r="Q160" s="22"/>
      <c r="R160" s="22"/>
      <c r="S160" s="22"/>
      <c r="T160">
        <v>1</v>
      </c>
      <c r="U160" s="1"/>
      <c r="V160" s="1">
        <v>42843</v>
      </c>
      <c r="W160">
        <v>8</v>
      </c>
      <c r="X160">
        <v>2.1016994313724702</v>
      </c>
      <c r="Y160" s="16">
        <v>0.25146735361617689</v>
      </c>
      <c r="Z160" s="16">
        <f t="shared" si="28"/>
        <v>0.11964953211790207</v>
      </c>
    </row>
    <row r="161" spans="1:26" x14ac:dyDescent="0.25">
      <c r="A161" s="8" t="s">
        <v>66</v>
      </c>
      <c r="B161" s="8">
        <v>2017</v>
      </c>
      <c r="C161" s="8" t="s">
        <v>61</v>
      </c>
      <c r="D161" s="9" t="s">
        <v>16</v>
      </c>
      <c r="E161" s="8" t="s">
        <v>17</v>
      </c>
      <c r="F161" s="8">
        <v>10</v>
      </c>
      <c r="G161" s="49">
        <v>2</v>
      </c>
      <c r="H161" s="8">
        <v>0.5</v>
      </c>
      <c r="I161" s="8">
        <v>3</v>
      </c>
      <c r="J161" s="38">
        <v>42760</v>
      </c>
      <c r="K161" s="38"/>
      <c r="L161" s="38">
        <v>42815</v>
      </c>
      <c r="M161" s="11" t="s">
        <v>49</v>
      </c>
      <c r="N161" s="8" t="s">
        <v>20</v>
      </c>
      <c r="O161" s="19">
        <f t="shared" ref="O161:O162" si="31">0.25*500</f>
        <v>125</v>
      </c>
      <c r="P161" s="14">
        <v>4</v>
      </c>
      <c r="Q161" s="22"/>
      <c r="R161" s="22"/>
      <c r="S161" s="22"/>
      <c r="T161">
        <v>1</v>
      </c>
      <c r="U161" s="1"/>
      <c r="V161" s="1">
        <v>42843</v>
      </c>
      <c r="W161">
        <v>7.6666666666666696</v>
      </c>
      <c r="X161">
        <v>2.1794810906747202</v>
      </c>
      <c r="Y161" s="16">
        <v>0.64750349992184675</v>
      </c>
      <c r="Z161" s="16">
        <f t="shared" si="28"/>
        <v>0.29709067111997456</v>
      </c>
    </row>
    <row r="162" spans="1:26" x14ac:dyDescent="0.25">
      <c r="A162" s="8" t="s">
        <v>66</v>
      </c>
      <c r="B162" s="8">
        <v>2017</v>
      </c>
      <c r="C162" s="8" t="s">
        <v>61</v>
      </c>
      <c r="D162" s="9" t="s">
        <v>16</v>
      </c>
      <c r="E162" s="8" t="s">
        <v>17</v>
      </c>
      <c r="F162" s="8">
        <v>10</v>
      </c>
      <c r="G162" s="49">
        <v>2</v>
      </c>
      <c r="H162" s="8">
        <v>1</v>
      </c>
      <c r="I162" s="8">
        <v>3</v>
      </c>
      <c r="J162" s="38">
        <v>42760</v>
      </c>
      <c r="K162" s="38"/>
      <c r="L162" s="38">
        <v>42815</v>
      </c>
      <c r="M162" s="11" t="s">
        <v>49</v>
      </c>
      <c r="N162" s="8" t="s">
        <v>20</v>
      </c>
      <c r="O162" s="19">
        <f t="shared" si="31"/>
        <v>125</v>
      </c>
      <c r="P162" s="14">
        <v>4</v>
      </c>
      <c r="Q162" s="22"/>
      <c r="R162" s="22"/>
      <c r="S162" s="22"/>
      <c r="T162">
        <v>1</v>
      </c>
      <c r="U162" s="1"/>
      <c r="V162" s="1">
        <v>42843</v>
      </c>
      <c r="W162">
        <v>8</v>
      </c>
      <c r="X162">
        <v>1.9737390242258599</v>
      </c>
      <c r="Y162" s="16">
        <v>0.67281219006893989</v>
      </c>
      <c r="Z162" s="16">
        <f t="shared" si="28"/>
        <v>0.3408820425652932</v>
      </c>
    </row>
    <row r="163" spans="1:26" x14ac:dyDescent="0.25">
      <c r="A163" s="8" t="s">
        <v>66</v>
      </c>
      <c r="B163" s="8">
        <v>2017</v>
      </c>
      <c r="C163" s="8" t="s">
        <v>61</v>
      </c>
      <c r="D163" s="9" t="s">
        <v>16</v>
      </c>
      <c r="E163" s="8" t="s">
        <v>17</v>
      </c>
      <c r="F163" s="8">
        <v>10</v>
      </c>
      <c r="G163" s="49">
        <v>2</v>
      </c>
      <c r="H163" s="8">
        <v>0.25</v>
      </c>
      <c r="I163" s="8">
        <v>3</v>
      </c>
      <c r="J163" s="38">
        <v>42760</v>
      </c>
      <c r="K163" s="38"/>
      <c r="L163" s="38">
        <v>42815</v>
      </c>
      <c r="M163" s="11" t="s">
        <v>50</v>
      </c>
      <c r="N163" s="8" t="s">
        <v>47</v>
      </c>
      <c r="O163" s="19">
        <f>0.3*200</f>
        <v>60</v>
      </c>
      <c r="P163" s="14">
        <v>4</v>
      </c>
      <c r="Q163" s="22"/>
      <c r="R163" s="22"/>
      <c r="S163" s="22"/>
      <c r="T163">
        <v>1</v>
      </c>
      <c r="U163" s="1"/>
      <c r="V163" s="1">
        <v>42843</v>
      </c>
      <c r="W163">
        <v>8</v>
      </c>
      <c r="X163">
        <v>2.2661069846945998</v>
      </c>
      <c r="Y163" s="16">
        <v>0.41587490693830653</v>
      </c>
      <c r="Z163" s="16">
        <f t="shared" si="28"/>
        <v>0.18351953802143786</v>
      </c>
    </row>
    <row r="164" spans="1:26" x14ac:dyDescent="0.25">
      <c r="A164" s="8" t="s">
        <v>66</v>
      </c>
      <c r="B164" s="8">
        <v>2017</v>
      </c>
      <c r="C164" s="8" t="s">
        <v>61</v>
      </c>
      <c r="D164" s="9" t="s">
        <v>16</v>
      </c>
      <c r="E164" s="8" t="s">
        <v>17</v>
      </c>
      <c r="F164" s="8">
        <v>10</v>
      </c>
      <c r="G164" s="49">
        <v>2</v>
      </c>
      <c r="H164" s="8">
        <v>0.5</v>
      </c>
      <c r="I164" s="8">
        <v>3</v>
      </c>
      <c r="J164" s="38">
        <v>42760</v>
      </c>
      <c r="K164" s="38"/>
      <c r="L164" s="38">
        <v>42815</v>
      </c>
      <c r="M164" s="11" t="s">
        <v>50</v>
      </c>
      <c r="N164" s="8" t="s">
        <v>47</v>
      </c>
      <c r="O164" s="19">
        <f>0.3*200</f>
        <v>60</v>
      </c>
      <c r="P164" s="14">
        <v>4</v>
      </c>
      <c r="Q164" s="22"/>
      <c r="R164" s="22"/>
      <c r="S164" s="22"/>
      <c r="T164">
        <v>1</v>
      </c>
      <c r="U164" s="1"/>
      <c r="V164" s="1">
        <v>42843</v>
      </c>
      <c r="W164">
        <v>8</v>
      </c>
      <c r="X164">
        <v>2.0922098083312499</v>
      </c>
      <c r="Y164" s="16">
        <v>0.56023221757837649</v>
      </c>
      <c r="Z164" s="16">
        <f t="shared" si="28"/>
        <v>0.26777057221867184</v>
      </c>
    </row>
    <row r="165" spans="1:26" x14ac:dyDescent="0.25">
      <c r="A165" s="8" t="s">
        <v>66</v>
      </c>
      <c r="B165" s="8">
        <v>2017</v>
      </c>
      <c r="C165" s="8" t="s">
        <v>61</v>
      </c>
      <c r="D165" s="9" t="s">
        <v>16</v>
      </c>
      <c r="E165" s="8" t="s">
        <v>17</v>
      </c>
      <c r="F165" s="8">
        <v>10</v>
      </c>
      <c r="G165" s="49">
        <v>2</v>
      </c>
      <c r="H165" s="9">
        <v>1</v>
      </c>
      <c r="I165" s="9">
        <v>3</v>
      </c>
      <c r="J165" s="38">
        <v>42760</v>
      </c>
      <c r="K165" s="24"/>
      <c r="L165" s="38">
        <v>42815</v>
      </c>
      <c r="M165" s="6" t="s">
        <v>50</v>
      </c>
      <c r="N165" s="9" t="s">
        <v>47</v>
      </c>
      <c r="O165" s="13">
        <f>0.3*200</f>
        <v>60</v>
      </c>
      <c r="P165" s="14">
        <v>4</v>
      </c>
      <c r="Q165" s="22"/>
      <c r="R165" s="22"/>
      <c r="S165" s="22"/>
      <c r="T165">
        <v>1</v>
      </c>
      <c r="U165" s="1"/>
      <c r="V165" s="1">
        <v>42843</v>
      </c>
      <c r="W165">
        <v>8</v>
      </c>
      <c r="X165">
        <v>1.3137540699347301</v>
      </c>
      <c r="Y165" s="16">
        <v>1.2827235777810087E-2</v>
      </c>
      <c r="Z165" s="16">
        <f t="shared" si="28"/>
        <v>9.7638028846961968E-3</v>
      </c>
    </row>
    <row r="166" spans="1:26" x14ac:dyDescent="0.25">
      <c r="A166" s="8" t="s">
        <v>66</v>
      </c>
      <c r="B166" s="8">
        <v>2017</v>
      </c>
      <c r="C166" s="8" t="s">
        <v>61</v>
      </c>
      <c r="D166" s="9" t="s">
        <v>16</v>
      </c>
      <c r="E166" s="8" t="s">
        <v>17</v>
      </c>
      <c r="F166" s="8">
        <v>10</v>
      </c>
      <c r="G166" s="49">
        <v>2</v>
      </c>
      <c r="H166" s="32">
        <v>0.25</v>
      </c>
      <c r="I166" s="32">
        <v>3</v>
      </c>
      <c r="J166" s="38">
        <v>42760</v>
      </c>
      <c r="K166" s="37"/>
      <c r="L166" s="38">
        <v>42815</v>
      </c>
      <c r="M166" s="33" t="s">
        <v>46</v>
      </c>
      <c r="N166" s="32" t="s">
        <v>47</v>
      </c>
      <c r="O166" s="34">
        <f>0.145*430</f>
        <v>62.349999999999994</v>
      </c>
      <c r="P166" s="14">
        <v>5</v>
      </c>
      <c r="Q166" s="22"/>
      <c r="R166" s="22"/>
      <c r="S166" s="22"/>
      <c r="T166">
        <v>2</v>
      </c>
      <c r="U166" s="1"/>
      <c r="V166" s="1">
        <v>42843</v>
      </c>
      <c r="W166">
        <v>8</v>
      </c>
      <c r="X166">
        <v>1.8777801163653201</v>
      </c>
      <c r="Y166" s="16">
        <v>2.754803860902677E-2</v>
      </c>
      <c r="Z166" s="16">
        <f t="shared" si="28"/>
        <v>1.4670534834690586E-2</v>
      </c>
    </row>
    <row r="167" spans="1:26" x14ac:dyDescent="0.25">
      <c r="A167" s="8" t="s">
        <v>66</v>
      </c>
      <c r="B167" s="8">
        <v>2017</v>
      </c>
      <c r="C167" s="8" t="s">
        <v>61</v>
      </c>
      <c r="D167" s="9" t="s">
        <v>16</v>
      </c>
      <c r="E167" s="8" t="s">
        <v>17</v>
      </c>
      <c r="F167" s="8">
        <v>10</v>
      </c>
      <c r="G167" s="49">
        <v>2</v>
      </c>
      <c r="H167" s="8">
        <v>0.5</v>
      </c>
      <c r="I167" s="8">
        <v>3</v>
      </c>
      <c r="J167" s="38">
        <v>42760</v>
      </c>
      <c r="K167" s="38"/>
      <c r="L167" s="38">
        <v>42815</v>
      </c>
      <c r="M167" s="11" t="s">
        <v>46</v>
      </c>
      <c r="N167" s="8" t="s">
        <v>47</v>
      </c>
      <c r="O167" s="19">
        <f>0.145*430</f>
        <v>62.349999999999994</v>
      </c>
      <c r="P167" s="14">
        <v>5</v>
      </c>
      <c r="Q167" s="46" t="s">
        <v>59</v>
      </c>
      <c r="R167" s="22"/>
      <c r="S167" s="22"/>
      <c r="T167">
        <v>2</v>
      </c>
      <c r="U167" s="1"/>
      <c r="V167" s="1">
        <v>42843</v>
      </c>
      <c r="W167">
        <v>8</v>
      </c>
      <c r="X167">
        <v>1.78061480009739</v>
      </c>
      <c r="Y167" s="16">
        <v>0.24863720934451661</v>
      </c>
      <c r="Z167" s="16">
        <f t="shared" si="28"/>
        <v>0.13963559627321839</v>
      </c>
    </row>
    <row r="168" spans="1:26" x14ac:dyDescent="0.25">
      <c r="A168" s="8" t="s">
        <v>66</v>
      </c>
      <c r="B168" s="8">
        <v>2017</v>
      </c>
      <c r="C168" s="8" t="s">
        <v>61</v>
      </c>
      <c r="D168" s="9" t="s">
        <v>16</v>
      </c>
      <c r="E168" s="8" t="s">
        <v>17</v>
      </c>
      <c r="F168" s="8">
        <v>10</v>
      </c>
      <c r="G168" s="49">
        <v>2</v>
      </c>
      <c r="H168" s="8">
        <v>1</v>
      </c>
      <c r="I168" s="8">
        <v>3</v>
      </c>
      <c r="J168" s="38">
        <v>42760</v>
      </c>
      <c r="K168" s="38"/>
      <c r="L168" s="38">
        <v>42815</v>
      </c>
      <c r="M168" s="11" t="s">
        <v>46</v>
      </c>
      <c r="N168" s="8" t="s">
        <v>47</v>
      </c>
      <c r="O168" s="19">
        <f>0.145*430</f>
        <v>62.349999999999994</v>
      </c>
      <c r="P168" s="14">
        <v>5</v>
      </c>
      <c r="Q168" s="22"/>
      <c r="R168" s="22"/>
      <c r="S168" s="22"/>
      <c r="T168">
        <v>2</v>
      </c>
      <c r="U168" s="1"/>
      <c r="V168" s="1">
        <v>42843</v>
      </c>
      <c r="W168">
        <v>8</v>
      </c>
      <c r="X168">
        <v>1.5336703831809599</v>
      </c>
      <c r="Y168" s="16">
        <v>0.23274354902403993</v>
      </c>
      <c r="Z168" s="16">
        <f t="shared" si="28"/>
        <v>0.15175591285873985</v>
      </c>
    </row>
    <row r="169" spans="1:26" x14ac:dyDescent="0.25">
      <c r="A169" s="8" t="s">
        <v>66</v>
      </c>
      <c r="B169" s="8">
        <v>2017</v>
      </c>
      <c r="C169" s="8" t="s">
        <v>61</v>
      </c>
      <c r="D169" s="9" t="s">
        <v>16</v>
      </c>
      <c r="E169" s="8" t="s">
        <v>17</v>
      </c>
      <c r="F169" s="8">
        <v>10</v>
      </c>
      <c r="G169" s="49">
        <v>2</v>
      </c>
      <c r="H169" s="8">
        <v>0.25</v>
      </c>
      <c r="I169" s="8">
        <v>3</v>
      </c>
      <c r="J169" s="38">
        <v>42760</v>
      </c>
      <c r="K169" s="38"/>
      <c r="L169" s="38">
        <v>42815</v>
      </c>
      <c r="M169" s="11" t="s">
        <v>49</v>
      </c>
      <c r="N169" s="8" t="s">
        <v>20</v>
      </c>
      <c r="O169" s="19">
        <f>0.25*500</f>
        <v>125</v>
      </c>
      <c r="P169" s="14">
        <v>5</v>
      </c>
      <c r="Q169" s="22"/>
      <c r="R169" s="22"/>
      <c r="S169" s="22"/>
      <c r="T169">
        <v>2</v>
      </c>
      <c r="U169" s="1"/>
      <c r="V169" s="1">
        <v>42843</v>
      </c>
      <c r="W169">
        <v>8</v>
      </c>
      <c r="X169">
        <v>2.1433538333161501</v>
      </c>
      <c r="Y169" s="16">
        <v>0.29312175555985687</v>
      </c>
      <c r="Z169" s="16">
        <f t="shared" si="28"/>
        <v>0.13675845350571225</v>
      </c>
    </row>
    <row r="170" spans="1:26" x14ac:dyDescent="0.25">
      <c r="A170" s="8" t="s">
        <v>66</v>
      </c>
      <c r="B170" s="8">
        <v>2017</v>
      </c>
      <c r="C170" s="8" t="s">
        <v>61</v>
      </c>
      <c r="D170" s="9" t="s">
        <v>16</v>
      </c>
      <c r="E170" s="8" t="s">
        <v>17</v>
      </c>
      <c r="F170" s="8">
        <v>10</v>
      </c>
      <c r="G170" s="49">
        <v>2</v>
      </c>
      <c r="H170" s="8">
        <v>0.5</v>
      </c>
      <c r="I170" s="8">
        <v>3</v>
      </c>
      <c r="J170" s="38">
        <v>42760</v>
      </c>
      <c r="K170" s="38"/>
      <c r="L170" s="38">
        <v>42815</v>
      </c>
      <c r="M170" s="11" t="s">
        <v>49</v>
      </c>
      <c r="N170" s="8" t="s">
        <v>20</v>
      </c>
      <c r="O170" s="19">
        <f t="shared" ref="O170:O171" si="32">0.25*500</f>
        <v>125</v>
      </c>
      <c r="P170" s="14">
        <v>5</v>
      </c>
      <c r="Q170" s="22"/>
      <c r="R170" s="22"/>
      <c r="S170" s="22"/>
      <c r="T170">
        <v>2</v>
      </c>
      <c r="U170" s="1"/>
      <c r="V170" s="1">
        <v>42843</v>
      </c>
      <c r="W170">
        <v>8</v>
      </c>
      <c r="X170">
        <v>1.82789865751201</v>
      </c>
      <c r="Y170" s="16">
        <v>0.29592106675913654</v>
      </c>
      <c r="Z170" s="16">
        <f t="shared" si="28"/>
        <v>0.16189139673745409</v>
      </c>
    </row>
    <row r="171" spans="1:26" x14ac:dyDescent="0.25">
      <c r="A171" s="8" t="s">
        <v>66</v>
      </c>
      <c r="B171" s="8">
        <v>2017</v>
      </c>
      <c r="C171" s="8" t="s">
        <v>61</v>
      </c>
      <c r="D171" s="9" t="s">
        <v>16</v>
      </c>
      <c r="E171" s="8" t="s">
        <v>17</v>
      </c>
      <c r="F171" s="8">
        <v>10</v>
      </c>
      <c r="G171" s="49">
        <v>2</v>
      </c>
      <c r="H171" s="8">
        <v>1</v>
      </c>
      <c r="I171" s="8">
        <v>3</v>
      </c>
      <c r="J171" s="38">
        <v>42760</v>
      </c>
      <c r="K171" s="38"/>
      <c r="L171" s="38">
        <v>42815</v>
      </c>
      <c r="M171" s="11" t="s">
        <v>49</v>
      </c>
      <c r="N171" s="8" t="s">
        <v>20</v>
      </c>
      <c r="O171" s="19">
        <f t="shared" si="32"/>
        <v>125</v>
      </c>
      <c r="P171" s="14">
        <v>5</v>
      </c>
      <c r="Q171" s="22"/>
      <c r="R171" s="22"/>
      <c r="S171" s="22"/>
      <c r="T171">
        <v>2</v>
      </c>
      <c r="U171" s="1"/>
      <c r="V171" s="1">
        <v>42843</v>
      </c>
      <c r="W171">
        <v>8</v>
      </c>
      <c r="X171">
        <v>1.7563899648635299</v>
      </c>
      <c r="Y171" s="16">
        <v>0.45546313070660993</v>
      </c>
      <c r="Z171" s="16">
        <f t="shared" si="28"/>
        <v>0.25931777100650827</v>
      </c>
    </row>
    <row r="172" spans="1:26" x14ac:dyDescent="0.25">
      <c r="A172" s="8" t="s">
        <v>66</v>
      </c>
      <c r="B172" s="8">
        <v>2017</v>
      </c>
      <c r="C172" s="8" t="s">
        <v>61</v>
      </c>
      <c r="D172" s="9" t="s">
        <v>16</v>
      </c>
      <c r="E172" s="8" t="s">
        <v>17</v>
      </c>
      <c r="F172" s="8">
        <v>10</v>
      </c>
      <c r="G172" s="49">
        <v>2</v>
      </c>
      <c r="H172" s="8">
        <v>0.25</v>
      </c>
      <c r="I172" s="8">
        <v>3</v>
      </c>
      <c r="J172" s="38">
        <v>42760</v>
      </c>
      <c r="K172" s="38"/>
      <c r="L172" s="38">
        <v>42815</v>
      </c>
      <c r="M172" s="11" t="s">
        <v>50</v>
      </c>
      <c r="N172" s="8" t="s">
        <v>47</v>
      </c>
      <c r="O172" s="19">
        <f>0.3*200</f>
        <v>60</v>
      </c>
      <c r="P172" s="14">
        <v>5</v>
      </c>
      <c r="Q172" s="22"/>
      <c r="R172" s="22"/>
      <c r="S172" s="22"/>
      <c r="T172">
        <v>2</v>
      </c>
      <c r="U172" s="1"/>
      <c r="V172" s="1">
        <v>42843</v>
      </c>
      <c r="W172">
        <v>8</v>
      </c>
      <c r="X172">
        <v>2.6421837564693398</v>
      </c>
      <c r="Y172" s="16">
        <v>0.7919516787130465</v>
      </c>
      <c r="Z172" s="16">
        <f t="shared" si="28"/>
        <v>0.29973376256438145</v>
      </c>
    </row>
    <row r="173" spans="1:26" x14ac:dyDescent="0.25">
      <c r="A173" s="8" t="s">
        <v>66</v>
      </c>
      <c r="B173" s="8">
        <v>2017</v>
      </c>
      <c r="C173" s="8" t="s">
        <v>61</v>
      </c>
      <c r="D173" s="9" t="s">
        <v>16</v>
      </c>
      <c r="E173" s="8" t="s">
        <v>17</v>
      </c>
      <c r="F173" s="8">
        <v>10</v>
      </c>
      <c r="G173" s="49">
        <v>2</v>
      </c>
      <c r="H173" s="8">
        <v>0.5</v>
      </c>
      <c r="I173" s="8">
        <v>3</v>
      </c>
      <c r="J173" s="38">
        <v>42760</v>
      </c>
      <c r="K173" s="38"/>
      <c r="L173" s="38">
        <v>42815</v>
      </c>
      <c r="M173" s="11" t="s">
        <v>50</v>
      </c>
      <c r="N173" s="8" t="s">
        <v>47</v>
      </c>
      <c r="O173" s="19">
        <f>0.3*200</f>
        <v>60</v>
      </c>
      <c r="P173" s="14">
        <v>5</v>
      </c>
      <c r="Q173" s="22"/>
      <c r="R173" s="22"/>
      <c r="S173" s="22"/>
      <c r="T173">
        <v>2</v>
      </c>
      <c r="U173" s="1"/>
      <c r="V173" s="1">
        <v>42843</v>
      </c>
      <c r="W173">
        <v>8</v>
      </c>
      <c r="X173">
        <v>2.1369819883489698</v>
      </c>
      <c r="Y173" s="16">
        <v>0.60500439759609637</v>
      </c>
      <c r="Z173" s="16">
        <f t="shared" si="28"/>
        <v>0.28311160360482129</v>
      </c>
    </row>
    <row r="174" spans="1:26" x14ac:dyDescent="0.25">
      <c r="A174" s="8" t="s">
        <v>66</v>
      </c>
      <c r="B174" s="8">
        <v>2017</v>
      </c>
      <c r="C174" s="8" t="s">
        <v>61</v>
      </c>
      <c r="D174" s="9" t="s">
        <v>16</v>
      </c>
      <c r="E174" s="8" t="s">
        <v>17</v>
      </c>
      <c r="F174" s="8">
        <v>10</v>
      </c>
      <c r="G174" s="49">
        <v>2</v>
      </c>
      <c r="H174" s="9">
        <v>1</v>
      </c>
      <c r="I174" s="9">
        <v>3</v>
      </c>
      <c r="J174" s="38">
        <v>42760</v>
      </c>
      <c r="K174" s="24"/>
      <c r="L174" s="38">
        <v>42815</v>
      </c>
      <c r="M174" s="6" t="s">
        <v>50</v>
      </c>
      <c r="N174" s="9" t="s">
        <v>47</v>
      </c>
      <c r="O174" s="13">
        <f>0.3*200</f>
        <v>60</v>
      </c>
      <c r="P174" s="14">
        <v>5</v>
      </c>
      <c r="Q174" s="22"/>
      <c r="R174" s="22"/>
      <c r="S174" s="22"/>
      <c r="T174">
        <v>2</v>
      </c>
      <c r="U174" s="1"/>
      <c r="V174" s="1">
        <v>42843</v>
      </c>
      <c r="W174">
        <v>8</v>
      </c>
      <c r="X174">
        <v>1.84339985025659</v>
      </c>
      <c r="Y174" s="16">
        <v>0.54247301609967002</v>
      </c>
      <c r="Z174" s="16">
        <f t="shared" si="28"/>
        <v>0.2942785397450049</v>
      </c>
    </row>
    <row r="175" spans="1:26" x14ac:dyDescent="0.25">
      <c r="A175" s="8" t="s">
        <v>66</v>
      </c>
      <c r="B175" s="8">
        <v>2017</v>
      </c>
      <c r="C175" s="8" t="s">
        <v>61</v>
      </c>
      <c r="D175" s="9" t="s">
        <v>16</v>
      </c>
      <c r="E175" s="8" t="s">
        <v>17</v>
      </c>
      <c r="F175" s="8">
        <v>10</v>
      </c>
      <c r="G175" s="49">
        <v>2</v>
      </c>
      <c r="H175" s="32">
        <v>0.25</v>
      </c>
      <c r="I175" s="32">
        <v>3</v>
      </c>
      <c r="J175" s="38">
        <v>42760</v>
      </c>
      <c r="K175" s="37"/>
      <c r="L175" s="38">
        <v>42815</v>
      </c>
      <c r="M175" s="33" t="s">
        <v>46</v>
      </c>
      <c r="N175" s="32" t="s">
        <v>47</v>
      </c>
      <c r="O175" s="34">
        <f>0.145*430</f>
        <v>62.349999999999994</v>
      </c>
      <c r="P175" s="14">
        <v>6</v>
      </c>
      <c r="Q175" s="22"/>
      <c r="R175" s="22"/>
      <c r="S175" s="22"/>
      <c r="T175">
        <v>1</v>
      </c>
      <c r="U175" s="1"/>
      <c r="V175" s="1">
        <v>42843</v>
      </c>
      <c r="W175">
        <v>7.6666666666666696</v>
      </c>
      <c r="X175">
        <v>2.27791368868079</v>
      </c>
      <c r="Y175" s="16">
        <v>0.42768161092449675</v>
      </c>
      <c r="Z175" s="16">
        <f t="shared" si="28"/>
        <v>0.18775145566300203</v>
      </c>
    </row>
    <row r="176" spans="1:26" x14ac:dyDescent="0.25">
      <c r="A176" s="8" t="s">
        <v>66</v>
      </c>
      <c r="B176" s="8">
        <v>2017</v>
      </c>
      <c r="C176" s="8" t="s">
        <v>61</v>
      </c>
      <c r="D176" s="9" t="s">
        <v>16</v>
      </c>
      <c r="E176" s="8" t="s">
        <v>17</v>
      </c>
      <c r="F176" s="8">
        <v>10</v>
      </c>
      <c r="G176" s="49">
        <v>2</v>
      </c>
      <c r="H176" s="8">
        <v>0.5</v>
      </c>
      <c r="I176" s="8">
        <v>3</v>
      </c>
      <c r="J176" s="38">
        <v>42760</v>
      </c>
      <c r="K176" s="38"/>
      <c r="L176" s="38">
        <v>42815</v>
      </c>
      <c r="M176" s="11" t="s">
        <v>46</v>
      </c>
      <c r="N176" s="8" t="s">
        <v>47</v>
      </c>
      <c r="O176" s="19">
        <f>0.145*430</f>
        <v>62.349999999999994</v>
      </c>
      <c r="P176" s="14">
        <v>6</v>
      </c>
      <c r="Q176" s="46" t="s">
        <v>60</v>
      </c>
      <c r="R176" s="22"/>
      <c r="S176" s="22"/>
      <c r="T176">
        <v>1</v>
      </c>
      <c r="U176" s="1"/>
      <c r="V176" s="1">
        <v>42843</v>
      </c>
      <c r="W176">
        <v>8</v>
      </c>
      <c r="X176">
        <v>1.35690258922655</v>
      </c>
      <c r="Y176" s="16">
        <v>-0.17507500152632338</v>
      </c>
      <c r="Z176" s="16">
        <f t="shared" si="28"/>
        <v>-0.12902547531147252</v>
      </c>
    </row>
    <row r="177" spans="1:26" x14ac:dyDescent="0.25">
      <c r="A177" s="8" t="s">
        <v>66</v>
      </c>
      <c r="B177" s="8">
        <v>2017</v>
      </c>
      <c r="C177" s="8" t="s">
        <v>61</v>
      </c>
      <c r="D177" s="9" t="s">
        <v>16</v>
      </c>
      <c r="E177" s="8" t="s">
        <v>17</v>
      </c>
      <c r="F177" s="8">
        <v>10</v>
      </c>
      <c r="G177" s="49">
        <v>2</v>
      </c>
      <c r="H177" s="8">
        <v>1</v>
      </c>
      <c r="I177" s="8">
        <v>3</v>
      </c>
      <c r="J177" s="38">
        <v>42760</v>
      </c>
      <c r="K177" s="38"/>
      <c r="L177" s="38">
        <v>42815</v>
      </c>
      <c r="M177" s="11" t="s">
        <v>46</v>
      </c>
      <c r="N177" s="8" t="s">
        <v>47</v>
      </c>
      <c r="O177" s="19">
        <f>0.145*430</f>
        <v>62.349999999999994</v>
      </c>
      <c r="P177" s="14">
        <v>6</v>
      </c>
      <c r="Q177" s="22"/>
      <c r="R177" s="22"/>
      <c r="S177" s="22"/>
      <c r="T177">
        <v>1</v>
      </c>
      <c r="U177" s="1"/>
      <c r="V177" s="1">
        <v>42843</v>
      </c>
      <c r="W177">
        <v>8</v>
      </c>
      <c r="X177">
        <v>1.7424353553490299</v>
      </c>
      <c r="Y177" s="16">
        <v>0.44150852119210993</v>
      </c>
      <c r="Z177" s="16">
        <f t="shared" si="28"/>
        <v>0.25338588306116566</v>
      </c>
    </row>
    <row r="178" spans="1:26" x14ac:dyDescent="0.25">
      <c r="A178" s="8" t="s">
        <v>66</v>
      </c>
      <c r="B178" s="8">
        <v>2017</v>
      </c>
      <c r="C178" s="8" t="s">
        <v>61</v>
      </c>
      <c r="D178" s="9" t="s">
        <v>16</v>
      </c>
      <c r="E178" s="8" t="s">
        <v>17</v>
      </c>
      <c r="F178" s="8">
        <v>10</v>
      </c>
      <c r="G178" s="49">
        <v>2</v>
      </c>
      <c r="H178" s="8">
        <v>0.25</v>
      </c>
      <c r="I178" s="8">
        <v>3</v>
      </c>
      <c r="J178" s="38">
        <v>42760</v>
      </c>
      <c r="K178" s="38"/>
      <c r="L178" s="38">
        <v>42815</v>
      </c>
      <c r="M178" s="11" t="s">
        <v>49</v>
      </c>
      <c r="N178" s="8" t="s">
        <v>20</v>
      </c>
      <c r="O178" s="19">
        <f>0.25*500</f>
        <v>125</v>
      </c>
      <c r="P178" s="14">
        <v>6</v>
      </c>
      <c r="Q178" s="22"/>
      <c r="R178" s="22"/>
      <c r="S178" s="22"/>
      <c r="T178">
        <v>1</v>
      </c>
      <c r="U178" s="1"/>
      <c r="V178" s="1">
        <v>42843</v>
      </c>
      <c r="W178">
        <v>8</v>
      </c>
      <c r="X178">
        <v>2.3121443631354301</v>
      </c>
      <c r="Y178" s="16">
        <v>0.46191228537913687</v>
      </c>
      <c r="Z178" s="16">
        <f t="shared" si="28"/>
        <v>0.19977657655975745</v>
      </c>
    </row>
    <row r="179" spans="1:26" x14ac:dyDescent="0.25">
      <c r="A179" s="8" t="s">
        <v>66</v>
      </c>
      <c r="B179" s="8">
        <v>2017</v>
      </c>
      <c r="C179" s="8" t="s">
        <v>61</v>
      </c>
      <c r="D179" s="9" t="s">
        <v>16</v>
      </c>
      <c r="E179" s="8" t="s">
        <v>17</v>
      </c>
      <c r="F179" s="8">
        <v>10</v>
      </c>
      <c r="G179" s="49">
        <v>2</v>
      </c>
      <c r="H179" s="8">
        <v>0.5</v>
      </c>
      <c r="I179" s="8">
        <v>3</v>
      </c>
      <c r="J179" s="38">
        <v>42760</v>
      </c>
      <c r="K179" s="38"/>
      <c r="L179" s="38">
        <v>42815</v>
      </c>
      <c r="M179" s="11" t="s">
        <v>49</v>
      </c>
      <c r="N179" s="8" t="s">
        <v>20</v>
      </c>
      <c r="O179" s="19">
        <f t="shared" ref="O179:O180" si="33">0.25*500</f>
        <v>125</v>
      </c>
      <c r="P179" s="14">
        <v>6</v>
      </c>
      <c r="Q179" s="22"/>
      <c r="R179" s="22"/>
      <c r="S179" s="22"/>
      <c r="T179">
        <v>1</v>
      </c>
      <c r="U179" s="1"/>
      <c r="V179" s="1">
        <v>42843</v>
      </c>
      <c r="W179">
        <v>8</v>
      </c>
      <c r="X179">
        <v>2.1125934089755098</v>
      </c>
      <c r="Y179" s="16">
        <v>0.58061581822263642</v>
      </c>
      <c r="Z179" s="16">
        <f t="shared" si="28"/>
        <v>0.2748355721246914</v>
      </c>
    </row>
    <row r="180" spans="1:26" x14ac:dyDescent="0.25">
      <c r="A180" s="8" t="s">
        <v>66</v>
      </c>
      <c r="B180" s="8">
        <v>2017</v>
      </c>
      <c r="C180" s="8" t="s">
        <v>61</v>
      </c>
      <c r="D180" s="9" t="s">
        <v>16</v>
      </c>
      <c r="E180" s="8" t="s">
        <v>17</v>
      </c>
      <c r="F180" s="8">
        <v>10</v>
      </c>
      <c r="G180" s="49">
        <v>2</v>
      </c>
      <c r="H180" s="8">
        <v>1</v>
      </c>
      <c r="I180" s="8">
        <v>3</v>
      </c>
      <c r="J180" s="38">
        <v>42760</v>
      </c>
      <c r="K180" s="38"/>
      <c r="L180" s="38">
        <v>42815</v>
      </c>
      <c r="M180" s="11" t="s">
        <v>49</v>
      </c>
      <c r="N180" s="8" t="s">
        <v>20</v>
      </c>
      <c r="O180" s="19">
        <f t="shared" si="33"/>
        <v>125</v>
      </c>
      <c r="P180" s="14">
        <v>6</v>
      </c>
      <c r="Q180" s="22"/>
      <c r="R180" s="22"/>
      <c r="S180" s="22"/>
      <c r="T180">
        <v>1</v>
      </c>
      <c r="U180" s="1"/>
      <c r="V180" s="1">
        <v>42843</v>
      </c>
      <c r="W180">
        <v>8</v>
      </c>
      <c r="X180">
        <v>1.79216546387105</v>
      </c>
      <c r="Y180" s="16">
        <v>0.49123862971413002</v>
      </c>
      <c r="Z180" s="16">
        <f t="shared" si="28"/>
        <v>0.2741033903493833</v>
      </c>
    </row>
    <row r="181" spans="1:26" x14ac:dyDescent="0.25">
      <c r="A181" s="8" t="s">
        <v>66</v>
      </c>
      <c r="B181" s="8">
        <v>2017</v>
      </c>
      <c r="C181" s="8" t="s">
        <v>61</v>
      </c>
      <c r="D181" s="9" t="s">
        <v>16</v>
      </c>
      <c r="E181" s="8" t="s">
        <v>17</v>
      </c>
      <c r="F181" s="8">
        <v>10</v>
      </c>
      <c r="G181" s="49">
        <v>2</v>
      </c>
      <c r="H181" s="8">
        <v>0.25</v>
      </c>
      <c r="I181" s="8">
        <v>3</v>
      </c>
      <c r="J181" s="38">
        <v>42760</v>
      </c>
      <c r="K181" s="38"/>
      <c r="L181" s="38">
        <v>42815</v>
      </c>
      <c r="M181" s="11" t="s">
        <v>50</v>
      </c>
      <c r="N181" s="8" t="s">
        <v>47</v>
      </c>
      <c r="O181" s="19">
        <f>0.3*200</f>
        <v>60</v>
      </c>
      <c r="P181" s="14">
        <v>6</v>
      </c>
      <c r="Q181" s="22"/>
      <c r="R181" s="22"/>
      <c r="S181" s="22"/>
      <c r="T181">
        <v>1</v>
      </c>
      <c r="U181" s="1"/>
      <c r="V181" s="1">
        <v>42843</v>
      </c>
      <c r="W181">
        <v>8</v>
      </c>
      <c r="X181">
        <v>2.2719427873169802</v>
      </c>
      <c r="Y181" s="16">
        <v>0.4217107095606869</v>
      </c>
      <c r="Z181" s="16">
        <f t="shared" si="28"/>
        <v>0.18561678221602596</v>
      </c>
    </row>
    <row r="182" spans="1:26" x14ac:dyDescent="0.25">
      <c r="A182" s="8" t="s">
        <v>66</v>
      </c>
      <c r="B182" s="8">
        <v>2017</v>
      </c>
      <c r="C182" s="8" t="s">
        <v>61</v>
      </c>
      <c r="D182" s="9" t="s">
        <v>16</v>
      </c>
      <c r="E182" s="8" t="s">
        <v>17</v>
      </c>
      <c r="F182" s="8">
        <v>10</v>
      </c>
      <c r="G182" s="49">
        <v>2</v>
      </c>
      <c r="H182" s="8">
        <v>0.5</v>
      </c>
      <c r="I182" s="8">
        <v>3</v>
      </c>
      <c r="J182" s="38">
        <v>42760</v>
      </c>
      <c r="K182" s="38"/>
      <c r="L182" s="38">
        <v>42815</v>
      </c>
      <c r="M182" s="11" t="s">
        <v>50</v>
      </c>
      <c r="N182" s="8" t="s">
        <v>47</v>
      </c>
      <c r="O182" s="19">
        <f>0.3*200</f>
        <v>60</v>
      </c>
      <c r="P182" s="14">
        <v>6</v>
      </c>
      <c r="Q182" s="22"/>
      <c r="R182" s="22"/>
      <c r="S182" s="22"/>
      <c r="T182">
        <v>1</v>
      </c>
      <c r="U182" s="1"/>
      <c r="V182" s="1">
        <v>42843</v>
      </c>
      <c r="W182">
        <v>8</v>
      </c>
      <c r="X182">
        <v>1.97413836034495</v>
      </c>
      <c r="Y182" s="16">
        <v>0.44216076959207662</v>
      </c>
      <c r="Z182" s="16">
        <f t="shared" si="28"/>
        <v>0.22397658567093337</v>
      </c>
    </row>
    <row r="183" spans="1:26" ht="15.75" thickBot="1" x14ac:dyDescent="0.3">
      <c r="A183" s="8" t="s">
        <v>66</v>
      </c>
      <c r="B183" s="8">
        <v>2017</v>
      </c>
      <c r="C183" s="8" t="s">
        <v>61</v>
      </c>
      <c r="D183" s="9" t="s">
        <v>16</v>
      </c>
      <c r="E183" s="8" t="s">
        <v>17</v>
      </c>
      <c r="F183" s="8">
        <v>10</v>
      </c>
      <c r="G183" s="49">
        <v>2</v>
      </c>
      <c r="H183" s="9">
        <v>1</v>
      </c>
      <c r="I183" s="9">
        <v>3</v>
      </c>
      <c r="J183" s="38">
        <v>42760</v>
      </c>
      <c r="K183" s="24"/>
      <c r="L183" s="38">
        <v>42815</v>
      </c>
      <c r="M183" s="6" t="s">
        <v>50</v>
      </c>
      <c r="N183" s="9" t="s">
        <v>47</v>
      </c>
      <c r="O183" s="13">
        <f>0.3*200</f>
        <v>60</v>
      </c>
      <c r="P183" s="14">
        <v>6</v>
      </c>
      <c r="Q183" s="40"/>
      <c r="R183" s="22"/>
      <c r="S183" s="22"/>
      <c r="T183">
        <v>1</v>
      </c>
      <c r="U183" s="1"/>
      <c r="V183" s="1">
        <v>42843</v>
      </c>
      <c r="W183">
        <v>8</v>
      </c>
      <c r="X183">
        <v>1.71399910210255</v>
      </c>
      <c r="Y183" s="16">
        <v>0.41307226794563001</v>
      </c>
      <c r="Z183" s="16">
        <f>(Y183/X183)</f>
        <v>0.2409991157165236</v>
      </c>
    </row>
    <row r="184" spans="1:26" x14ac:dyDescent="0.25">
      <c r="A184" s="8" t="s">
        <v>67</v>
      </c>
      <c r="B184" s="8">
        <v>2018</v>
      </c>
      <c r="C184" s="8" t="s">
        <v>68</v>
      </c>
      <c r="E184" s="8" t="s">
        <v>17</v>
      </c>
      <c r="F184" s="8">
        <v>10</v>
      </c>
      <c r="G184" s="49">
        <v>2</v>
      </c>
      <c r="H184" s="8">
        <v>0.25</v>
      </c>
      <c r="J184" s="35"/>
      <c r="K184" s="35"/>
      <c r="L184" s="48">
        <v>43182</v>
      </c>
      <c r="N184" s="32" t="s">
        <v>24</v>
      </c>
      <c r="P184" s="14">
        <v>1</v>
      </c>
      <c r="Q184" s="35"/>
      <c r="R184" s="35"/>
      <c r="S184" s="35"/>
      <c r="T184">
        <v>1</v>
      </c>
      <c r="V184" s="47">
        <v>43222</v>
      </c>
      <c r="W184">
        <v>8.6666666666666696</v>
      </c>
      <c r="X184">
        <v>1.2369166323141001</v>
      </c>
      <c r="Y184" s="16">
        <v>0</v>
      </c>
      <c r="Z184" s="16">
        <f t="shared" si="28"/>
        <v>0</v>
      </c>
    </row>
    <row r="185" spans="1:26" x14ac:dyDescent="0.25">
      <c r="A185" s="8" t="s">
        <v>67</v>
      </c>
      <c r="B185" s="8">
        <v>2018</v>
      </c>
      <c r="C185" s="8" t="s">
        <v>68</v>
      </c>
      <c r="E185" s="8" t="s">
        <v>17</v>
      </c>
      <c r="F185" s="8">
        <v>10</v>
      </c>
      <c r="G185" s="49">
        <v>2</v>
      </c>
      <c r="H185" s="8">
        <v>0.5</v>
      </c>
      <c r="J185" s="35"/>
      <c r="K185" s="35"/>
      <c r="L185" s="48">
        <v>43182</v>
      </c>
      <c r="N185" s="32" t="s">
        <v>24</v>
      </c>
      <c r="P185" s="14">
        <v>1</v>
      </c>
      <c r="Q185" s="35"/>
      <c r="R185" s="35"/>
      <c r="S185" s="35"/>
      <c r="T185">
        <v>1</v>
      </c>
      <c r="V185" s="47">
        <v>43222</v>
      </c>
      <c r="W185">
        <v>8.3333333333333304</v>
      </c>
      <c r="X185">
        <v>1.27018713186918</v>
      </c>
      <c r="Y185" s="16">
        <v>0</v>
      </c>
      <c r="Z185" s="16">
        <f t="shared" si="28"/>
        <v>0</v>
      </c>
    </row>
    <row r="186" spans="1:26" x14ac:dyDescent="0.25">
      <c r="A186" s="8" t="s">
        <v>67</v>
      </c>
      <c r="B186" s="8">
        <v>2018</v>
      </c>
      <c r="C186" s="8" t="s">
        <v>68</v>
      </c>
      <c r="E186" s="8" t="s">
        <v>17</v>
      </c>
      <c r="F186" s="8">
        <v>10</v>
      </c>
      <c r="G186" s="49">
        <v>2</v>
      </c>
      <c r="H186" s="8">
        <v>1</v>
      </c>
      <c r="J186" s="35"/>
      <c r="K186" s="35"/>
      <c r="L186" s="48">
        <v>43182</v>
      </c>
      <c r="N186" s="32" t="s">
        <v>24</v>
      </c>
      <c r="P186" s="14">
        <v>1</v>
      </c>
      <c r="Q186" s="35"/>
      <c r="R186" s="35"/>
      <c r="S186" s="35"/>
      <c r="T186">
        <v>1</v>
      </c>
      <c r="V186" s="47">
        <v>43222</v>
      </c>
      <c r="W186">
        <v>7.6666666666666696</v>
      </c>
      <c r="X186">
        <v>1.0744504698869599</v>
      </c>
      <c r="Y186" s="16">
        <v>0</v>
      </c>
      <c r="Z186" s="16">
        <f t="shared" si="28"/>
        <v>0</v>
      </c>
    </row>
    <row r="187" spans="1:26" x14ac:dyDescent="0.25">
      <c r="A187" s="8" t="s">
        <v>67</v>
      </c>
      <c r="B187" s="8">
        <v>2018</v>
      </c>
      <c r="C187" s="8" t="s">
        <v>68</v>
      </c>
      <c r="E187" s="8" t="s">
        <v>17</v>
      </c>
      <c r="F187" s="8">
        <v>10</v>
      </c>
      <c r="G187" s="49">
        <v>2</v>
      </c>
      <c r="H187" s="8">
        <v>0.25</v>
      </c>
      <c r="J187" s="35"/>
      <c r="K187" s="35"/>
      <c r="L187" s="48">
        <v>43182</v>
      </c>
      <c r="M187" t="s">
        <v>50</v>
      </c>
      <c r="N187" s="8" t="s">
        <v>69</v>
      </c>
      <c r="O187" s="34">
        <f t="shared" ref="O187:O189" si="34">0.145*430</f>
        <v>62.349999999999994</v>
      </c>
      <c r="P187" s="14">
        <v>2</v>
      </c>
      <c r="Q187" s="35"/>
      <c r="R187" s="35"/>
      <c r="S187" s="35"/>
      <c r="T187">
        <v>1</v>
      </c>
      <c r="V187" s="47">
        <v>43222</v>
      </c>
      <c r="W187">
        <v>6.5</v>
      </c>
      <c r="X187">
        <v>1.49557809580193</v>
      </c>
      <c r="Y187">
        <f>X187-X$184</f>
        <v>0.25866146348782992</v>
      </c>
      <c r="Z187" s="16">
        <f t="shared" si="28"/>
        <v>0.17295082364063072</v>
      </c>
    </row>
    <row r="188" spans="1:26" x14ac:dyDescent="0.25">
      <c r="A188" s="8" t="s">
        <v>67</v>
      </c>
      <c r="B188" s="8">
        <v>2018</v>
      </c>
      <c r="C188" s="8" t="s">
        <v>68</v>
      </c>
      <c r="E188" s="8" t="s">
        <v>17</v>
      </c>
      <c r="F188" s="8">
        <v>10</v>
      </c>
      <c r="G188" s="49">
        <v>2</v>
      </c>
      <c r="H188" s="8">
        <v>0.5</v>
      </c>
      <c r="J188" s="35"/>
      <c r="K188" s="35"/>
      <c r="L188" s="48">
        <v>43182</v>
      </c>
      <c r="M188" t="s">
        <v>50</v>
      </c>
      <c r="N188" s="8" t="s">
        <v>47</v>
      </c>
      <c r="O188" s="34">
        <f t="shared" si="34"/>
        <v>62.349999999999994</v>
      </c>
      <c r="P188" s="14">
        <v>2</v>
      </c>
      <c r="Q188" s="35"/>
      <c r="R188" s="35"/>
      <c r="S188" s="35"/>
      <c r="T188">
        <v>1</v>
      </c>
      <c r="V188" s="47">
        <v>43222</v>
      </c>
      <c r="W188">
        <v>7.1666666666666696</v>
      </c>
      <c r="X188">
        <v>1.5651208674249899</v>
      </c>
      <c r="Y188">
        <f>X188-X$185</f>
        <v>0.29493373555580993</v>
      </c>
      <c r="Z188" s="16">
        <f t="shared" si="28"/>
        <v>0.18844150742239396</v>
      </c>
    </row>
    <row r="189" spans="1:26" x14ac:dyDescent="0.25">
      <c r="A189" s="8" t="s">
        <v>67</v>
      </c>
      <c r="B189" s="8">
        <v>2018</v>
      </c>
      <c r="C189" s="8" t="s">
        <v>68</v>
      </c>
      <c r="E189" s="8" t="s">
        <v>17</v>
      </c>
      <c r="F189" s="8">
        <v>10</v>
      </c>
      <c r="G189" s="49">
        <v>2</v>
      </c>
      <c r="H189" s="8">
        <v>1</v>
      </c>
      <c r="J189" s="35"/>
      <c r="K189" s="35"/>
      <c r="L189" s="48">
        <v>43182</v>
      </c>
      <c r="M189" t="s">
        <v>50</v>
      </c>
      <c r="N189" s="8" t="s">
        <v>47</v>
      </c>
      <c r="O189" s="34">
        <f t="shared" si="34"/>
        <v>62.349999999999994</v>
      </c>
      <c r="P189" s="14">
        <v>2</v>
      </c>
      <c r="Q189" s="35"/>
      <c r="R189" s="35"/>
      <c r="S189" s="35"/>
      <c r="T189">
        <v>1</v>
      </c>
      <c r="V189" s="47">
        <v>43222</v>
      </c>
      <c r="W189">
        <v>6.8333333333333304</v>
      </c>
      <c r="X189">
        <v>1.0474946708717301</v>
      </c>
      <c r="Y189">
        <f>X189-X$186</f>
        <v>-2.695579901522982E-2</v>
      </c>
      <c r="Z189" s="16">
        <f t="shared" si="28"/>
        <v>-2.5733590599365124E-2</v>
      </c>
    </row>
    <row r="190" spans="1:26" x14ac:dyDescent="0.25">
      <c r="A190" s="8" t="s">
        <v>67</v>
      </c>
      <c r="B190" s="8">
        <v>2018</v>
      </c>
      <c r="C190" s="8" t="s">
        <v>68</v>
      </c>
      <c r="E190" s="8" t="s">
        <v>17</v>
      </c>
      <c r="F190" s="8">
        <v>10</v>
      </c>
      <c r="G190" s="49">
        <v>2</v>
      </c>
      <c r="H190" s="8">
        <v>0.25</v>
      </c>
      <c r="J190" s="35"/>
      <c r="K190" s="35"/>
      <c r="L190" s="48">
        <v>43182</v>
      </c>
      <c r="M190" t="s">
        <v>46</v>
      </c>
      <c r="N190" s="32" t="s">
        <v>47</v>
      </c>
      <c r="O190" s="19">
        <f t="shared" ref="O190:O192" si="35">0.3*200</f>
        <v>60</v>
      </c>
      <c r="P190" s="14">
        <v>3</v>
      </c>
      <c r="Q190" s="35"/>
      <c r="R190" s="35"/>
      <c r="S190" s="35"/>
      <c r="T190">
        <v>1</v>
      </c>
      <c r="V190" s="47">
        <v>43222</v>
      </c>
      <c r="W190">
        <v>7.3333333333333304</v>
      </c>
      <c r="X190">
        <v>1.56567230256205</v>
      </c>
      <c r="Y190">
        <f>X190-X$184</f>
        <v>0.32875567024794994</v>
      </c>
      <c r="Z190" s="16">
        <f t="shared" si="28"/>
        <v>0.20997731754593701</v>
      </c>
    </row>
    <row r="191" spans="1:26" x14ac:dyDescent="0.25">
      <c r="A191" s="8" t="s">
        <v>67</v>
      </c>
      <c r="B191" s="8">
        <v>2018</v>
      </c>
      <c r="C191" s="8" t="s">
        <v>68</v>
      </c>
      <c r="E191" s="8" t="s">
        <v>17</v>
      </c>
      <c r="F191" s="8">
        <v>10</v>
      </c>
      <c r="G191" s="49">
        <v>2</v>
      </c>
      <c r="H191" s="8">
        <v>0.5</v>
      </c>
      <c r="J191" s="35"/>
      <c r="K191" s="35"/>
      <c r="L191" s="48">
        <v>43182</v>
      </c>
      <c r="M191" t="s">
        <v>46</v>
      </c>
      <c r="N191" s="32" t="s">
        <v>47</v>
      </c>
      <c r="O191" s="19">
        <f t="shared" si="35"/>
        <v>60</v>
      </c>
      <c r="P191" s="14">
        <v>3</v>
      </c>
      <c r="Q191" s="35"/>
      <c r="R191" s="35"/>
      <c r="S191" s="35"/>
      <c r="T191">
        <v>1</v>
      </c>
      <c r="V191" s="47">
        <v>43222</v>
      </c>
      <c r="W191">
        <v>7.1666666666666696</v>
      </c>
      <c r="X191">
        <v>1.3447369647448</v>
      </c>
      <c r="Y191">
        <f>X191-X$185</f>
        <v>7.4549832875620003E-2</v>
      </c>
      <c r="Z191" s="16">
        <f t="shared" si="28"/>
        <v>5.5438226828075511E-2</v>
      </c>
    </row>
    <row r="192" spans="1:26" x14ac:dyDescent="0.25">
      <c r="A192" s="8" t="s">
        <v>67</v>
      </c>
      <c r="B192" s="8">
        <v>2018</v>
      </c>
      <c r="C192" s="8" t="s">
        <v>68</v>
      </c>
      <c r="E192" s="8" t="s">
        <v>17</v>
      </c>
      <c r="F192" s="8">
        <v>10</v>
      </c>
      <c r="G192" s="49">
        <v>2</v>
      </c>
      <c r="H192" s="8">
        <v>1</v>
      </c>
      <c r="J192" s="35"/>
      <c r="K192" s="35"/>
      <c r="L192" s="48">
        <v>43182</v>
      </c>
      <c r="M192" t="s">
        <v>46</v>
      </c>
      <c r="N192" s="32" t="s">
        <v>47</v>
      </c>
      <c r="O192" s="19">
        <f t="shared" si="35"/>
        <v>60</v>
      </c>
      <c r="P192" s="14">
        <v>3</v>
      </c>
      <c r="Q192" s="35"/>
      <c r="R192" s="35"/>
      <c r="S192" s="35"/>
      <c r="T192">
        <v>1</v>
      </c>
      <c r="V192" s="47">
        <v>43222</v>
      </c>
      <c r="W192">
        <v>7</v>
      </c>
      <c r="X192">
        <v>1.15944034721598</v>
      </c>
      <c r="Y192">
        <f>X192-X$186</f>
        <v>8.498987732902008E-2</v>
      </c>
      <c r="Z192" s="16">
        <f t="shared" si="28"/>
        <v>7.3302501101583803E-2</v>
      </c>
    </row>
    <row r="193" spans="1:26" x14ac:dyDescent="0.25">
      <c r="A193" s="8" t="s">
        <v>67</v>
      </c>
      <c r="B193" s="8">
        <v>2018</v>
      </c>
      <c r="C193" s="8" t="s">
        <v>68</v>
      </c>
      <c r="E193" s="8" t="s">
        <v>17</v>
      </c>
      <c r="F193" s="8">
        <v>10</v>
      </c>
      <c r="G193" s="49">
        <v>2</v>
      </c>
      <c r="H193" s="8">
        <v>0.25</v>
      </c>
      <c r="J193" s="35"/>
      <c r="K193" s="35"/>
      <c r="L193" s="48">
        <v>43182</v>
      </c>
      <c r="M193" s="11" t="s">
        <v>49</v>
      </c>
      <c r="N193" t="s">
        <v>20</v>
      </c>
      <c r="O193" s="19">
        <f t="shared" ref="O193:O195" si="36">0.25*500</f>
        <v>125</v>
      </c>
      <c r="P193" s="14">
        <v>4</v>
      </c>
      <c r="Q193" s="35"/>
      <c r="R193" s="35"/>
      <c r="S193" s="35"/>
      <c r="T193">
        <v>1</v>
      </c>
      <c r="V193" s="47">
        <v>43222</v>
      </c>
      <c r="W193">
        <v>6.1666666666666696</v>
      </c>
      <c r="X193">
        <v>1.61706705873273</v>
      </c>
      <c r="Y193">
        <f>X193-X$184</f>
        <v>0.38015042641862995</v>
      </c>
      <c r="Z193" s="16">
        <f t="shared" si="28"/>
        <v>0.23508637094898702</v>
      </c>
    </row>
    <row r="194" spans="1:26" x14ac:dyDescent="0.25">
      <c r="A194" s="8" t="s">
        <v>67</v>
      </c>
      <c r="B194" s="8">
        <v>2018</v>
      </c>
      <c r="C194" s="8" t="s">
        <v>68</v>
      </c>
      <c r="E194" s="8" t="s">
        <v>17</v>
      </c>
      <c r="F194" s="8">
        <v>10</v>
      </c>
      <c r="G194" s="49">
        <v>2</v>
      </c>
      <c r="H194" s="8">
        <v>0.5</v>
      </c>
      <c r="J194" s="35"/>
      <c r="K194" s="35"/>
      <c r="L194" s="48">
        <v>43182</v>
      </c>
      <c r="M194" s="11" t="s">
        <v>49</v>
      </c>
      <c r="N194" t="s">
        <v>20</v>
      </c>
      <c r="O194" s="19">
        <f t="shared" si="36"/>
        <v>125</v>
      </c>
      <c r="P194" s="14">
        <v>4</v>
      </c>
      <c r="Q194" s="35"/>
      <c r="R194" s="35"/>
      <c r="S194" s="35"/>
      <c r="T194">
        <v>1</v>
      </c>
      <c r="V194" s="47">
        <v>43222</v>
      </c>
      <c r="W194">
        <v>6.5</v>
      </c>
      <c r="X194">
        <v>1.64119381859991</v>
      </c>
      <c r="Y194">
        <f>X194-X$185</f>
        <v>0.37100668673073001</v>
      </c>
      <c r="Z194" s="16">
        <f t="shared" si="28"/>
        <v>0.22605903247139511</v>
      </c>
    </row>
    <row r="195" spans="1:26" x14ac:dyDescent="0.25">
      <c r="A195" s="8" t="s">
        <v>67</v>
      </c>
      <c r="B195" s="8">
        <v>2018</v>
      </c>
      <c r="C195" s="8" t="s">
        <v>68</v>
      </c>
      <c r="E195" s="8" t="s">
        <v>17</v>
      </c>
      <c r="F195" s="8">
        <v>10</v>
      </c>
      <c r="G195" s="49">
        <v>2</v>
      </c>
      <c r="H195" s="8">
        <v>1</v>
      </c>
      <c r="J195" s="35"/>
      <c r="K195" s="35"/>
      <c r="L195" s="48">
        <v>43182</v>
      </c>
      <c r="M195" s="11" t="s">
        <v>49</v>
      </c>
      <c r="N195" t="s">
        <v>20</v>
      </c>
      <c r="O195" s="19">
        <f t="shared" si="36"/>
        <v>125</v>
      </c>
      <c r="P195" s="14">
        <v>4</v>
      </c>
      <c r="Q195" s="35"/>
      <c r="R195" s="35"/>
      <c r="S195" s="35"/>
      <c r="T195">
        <v>1</v>
      </c>
      <c r="V195" s="47">
        <v>43222</v>
      </c>
      <c r="W195">
        <v>5.8333333333333304</v>
      </c>
      <c r="X195">
        <v>1.16367223355557</v>
      </c>
      <c r="Y195">
        <f>X195-X$186</f>
        <v>8.9221763668610121E-2</v>
      </c>
      <c r="Z195" s="16">
        <f t="shared" si="28"/>
        <v>7.6672589665558455E-2</v>
      </c>
    </row>
  </sheetData>
  <conditionalFormatting sqref="Y1:Z1048576">
    <cfRule type="colorScale" priority="1">
      <colorScale>
        <cfvo type="min"/>
        <cfvo type="num" val="0"/>
        <color rgb="FFFF0000"/>
        <color rgb="FFFCFC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Melloy</dc:creator>
  <cp:lastModifiedBy>Paul Melloy</cp:lastModifiedBy>
  <dcterms:created xsi:type="dcterms:W3CDTF">2019-02-05T22:47:27Z</dcterms:created>
  <dcterms:modified xsi:type="dcterms:W3CDTF">2019-03-19T01:53:03Z</dcterms:modified>
</cp:coreProperties>
</file>