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cenario 1 - Initial Subsidy in" sheetId="2" r:id="rId5"/>
    <sheet name="Scenario 2 - DON'T INCLDUE Init" sheetId="3" r:id="rId6"/>
  </sheets>
</workbook>
</file>

<file path=xl/sharedStrings.xml><?xml version="1.0" encoding="utf-8"?>
<sst xmlns="http://schemas.openxmlformats.org/spreadsheetml/2006/main" uniqueCount="52">
  <si>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</si>
  <si>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</si>
  <si>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</si>
  <si>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</si>
  <si>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Scenario 1 - Initial Subsidy in Market Volume</t>
  </si>
  <si>
    <t>Positions Calculation</t>
  </si>
  <si>
    <t>Scenario 1 - Initial Subsidy in</t>
  </si>
  <si>
    <t>Deduct From Newest to Oldest Until No Excess</t>
  </si>
  <si>
    <t>Add From Oldest to Newest Until No Excess</t>
  </si>
  <si>
    <t>Updated Total</t>
  </si>
  <si>
    <t>Transaction</t>
  </si>
  <si>
    <t>Amount</t>
  </si>
  <si>
    <t>Direction</t>
  </si>
  <si>
    <t>Market Volume</t>
  </si>
  <si>
    <t>YES VECTOR</t>
  </si>
  <si>
    <t>NO VECTOR</t>
  </si>
  <si>
    <t>TOTAL YES</t>
  </si>
  <si>
    <t>TOTAL NO</t>
  </si>
  <si>
    <t>WPAM</t>
  </si>
  <si>
    <t>Formula</t>
  </si>
  <si>
    <t>DivideUpMarketPoolSharesDBPM - YES</t>
  </si>
  <si>
    <t>DivideUpMarketPoolSharesDBPM - NO</t>
  </si>
  <si>
    <t>Course Payout Bet 1</t>
  </si>
  <si>
    <t>Course Payout Bet 2</t>
  </si>
  <si>
    <t>Course Payout Bet 3</t>
  </si>
  <si>
    <t>Course Payout Bet 4</t>
  </si>
  <si>
    <t>Course Payout Bet 5</t>
  </si>
  <si>
    <t>CoursePayoutTotal YES</t>
  </si>
  <si>
    <t>CoursePayoutTotal NO</t>
  </si>
  <si>
    <t>CalculateNormalizationFactorsDBPM F_YES</t>
  </si>
  <si>
    <t>CalculateNormalizationFactorsDBPM F_NO</t>
  </si>
  <si>
    <t>CalculateScaledPayoutsDBPM Bet 1</t>
  </si>
  <si>
    <t>CalculateScaledPayoutsDBPM Bet 2</t>
  </si>
  <si>
    <t>CalculateScaledPayoutsDBPM Bet3</t>
  </si>
  <si>
    <t>CalculateScaledPayoutsDBPM Bet4</t>
  </si>
  <si>
    <t>CalculateScaledPayoutsDBPM Bet5</t>
  </si>
  <si>
    <t>ScaledPayoutsTotal</t>
  </si>
  <si>
    <t>Excess Payouts</t>
  </si>
  <si>
    <t>excess &gt; 0</t>
  </si>
  <si>
    <t>excess &lt; 0</t>
  </si>
  <si>
    <t>Bet 1</t>
  </si>
  <si>
    <t>Bet 2</t>
  </si>
  <si>
    <t>Bet 3</t>
  </si>
  <si>
    <t>Bet 4</t>
  </si>
  <si>
    <t>Bet 5</t>
  </si>
  <si>
    <t>INITIAL</t>
  </si>
  <si>
    <t>NO</t>
  </si>
  <si>
    <t>YES</t>
  </si>
  <si>
    <t>Scenario 2 - DON'T INCLDUE Initial Subsidy</t>
  </si>
  <si>
    <t>Scenario 2 - DON'T INCLDUE Init</t>
  </si>
  <si>
    <t>Updated Total Equal To Market Volume</t>
  </si>
  <si>
    <t>TRUE</t>
  </si>
</sst>
</file>

<file path=xl/styles.xml><?xml version="1.0" encoding="utf-8"?>
<styleSheet xmlns="http://schemas.openxmlformats.org/spreadsheetml/2006/main">
  <numFmts count="2">
    <numFmt numFmtId="0" formatCode="General"/>
    <numFmt numFmtId="59" formatCode="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5"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49" fontId="0" borderId="5"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4" fillId="5"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1" fontId="0" borderId="1" applyNumberFormat="1" applyFont="1" applyFill="0" applyBorder="1" applyAlignment="1" applyProtection="0">
      <alignment vertical="top" wrapText="1"/>
    </xf>
    <xf numFmtId="2" fontId="0" borderId="1" applyNumberFormat="1" applyFont="1" applyFill="0" applyBorder="1" applyAlignment="1" applyProtection="0">
      <alignment vertical="top" wrapText="1"/>
    </xf>
    <xf numFmtId="0" fontId="4" fillId="5"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48</v>
      </c>
      <c r="C11" s="3"/>
      <c r="D11" s="3"/>
    </row>
    <row r="12">
      <c r="B12" s="4"/>
      <c r="C12" t="s" s="4">
        <v>5</v>
      </c>
      <c r="D12" t="s" s="5">
        <v>49</v>
      </c>
    </row>
  </sheetData>
  <mergeCells count="1">
    <mergeCell ref="B3:D3"/>
  </mergeCells>
  <hyperlinks>
    <hyperlink ref="D10" location="'Scenario 1 - Initial Subsidy in'!R2C1" tooltip="" display="Scenario 1 - Initial Subsidy in"/>
    <hyperlink ref="D12" location="'Scenario 2 - DON''T INCLDUE Init'!R2C1" tooltip="" display="Scenario 2 - DON'T INCLDUE Init"/>
  </hyperlinks>
</worksheet>
</file>

<file path=xl/worksheets/sheet2.xml><?xml version="1.0" encoding="utf-8"?>
<worksheet xmlns:r="http://schemas.openxmlformats.org/officeDocument/2006/relationships" xmlns="http://schemas.openxmlformats.org/spreadsheetml/2006/main">
  <dimension ref="A2:AK2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4.9297" style="6" customWidth="1"/>
    <col min="2" max="2" width="10.5859" style="6" customWidth="1"/>
    <col min="3" max="3" width="11.9609" style="6" customWidth="1"/>
    <col min="4" max="8" width="3.625" style="6" customWidth="1"/>
    <col min="9" max="9" width="5.72656" style="6" customWidth="1"/>
    <col min="10" max="10" width="3.34375" style="6" customWidth="1"/>
    <col min="11" max="12" width="6.85156" style="6" customWidth="1"/>
    <col min="13" max="14" width="4.17969" style="6" customWidth="1"/>
    <col min="15" max="15" width="3.89844" style="6" customWidth="1"/>
    <col min="16" max="16" width="3.58594" style="6" customWidth="1"/>
    <col min="17" max="19" width="4.50781" style="6" customWidth="1"/>
    <col min="20" max="20" width="6.57812" style="6" customWidth="1"/>
    <col min="21" max="21" width="5.72656" style="6" customWidth="1"/>
    <col min="22" max="27" width="4.50781" style="6" customWidth="1"/>
    <col min="28" max="28" width="8.8125" style="6" customWidth="1"/>
    <col min="29" max="30" width="9.57812" style="6" customWidth="1"/>
    <col min="31" max="31" width="11.2188" style="6" customWidth="1"/>
    <col min="32" max="37" width="9.59375" style="6" customWidth="1"/>
    <col min="38"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ht="68.05"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t="s" s="9">
        <v>7</v>
      </c>
      <c r="AF2" t="s" s="9">
        <v>8</v>
      </c>
      <c r="AG2" s="8"/>
      <c r="AH2" s="8"/>
      <c r="AI2" s="8"/>
      <c r="AJ2" s="8"/>
      <c r="AK2" t="s" s="9">
        <v>9</v>
      </c>
    </row>
    <row r="3" ht="152.25" customHeight="1">
      <c r="A3" t="s" s="10">
        <v>10</v>
      </c>
      <c r="B3" t="s" s="10">
        <v>11</v>
      </c>
      <c r="C3" t="s" s="10">
        <v>12</v>
      </c>
      <c r="D3" t="s" s="10">
        <v>13</v>
      </c>
      <c r="E3" t="s" s="10">
        <v>14</v>
      </c>
      <c r="F3" t="s" s="10">
        <v>15</v>
      </c>
      <c r="G3" t="s" s="10">
        <v>16</v>
      </c>
      <c r="H3" t="s" s="10">
        <v>17</v>
      </c>
      <c r="I3" t="s" s="10">
        <v>18</v>
      </c>
      <c r="J3" t="s" s="10">
        <v>19</v>
      </c>
      <c r="K3" t="s" s="10">
        <v>20</v>
      </c>
      <c r="L3" t="s" s="10">
        <v>21</v>
      </c>
      <c r="M3" t="s" s="10">
        <v>22</v>
      </c>
      <c r="N3" t="s" s="10">
        <v>23</v>
      </c>
      <c r="O3" t="s" s="10">
        <v>24</v>
      </c>
      <c r="P3" t="s" s="10">
        <v>25</v>
      </c>
      <c r="Q3" t="s" s="10">
        <v>26</v>
      </c>
      <c r="R3" t="s" s="10">
        <v>27</v>
      </c>
      <c r="S3" t="s" s="10">
        <v>28</v>
      </c>
      <c r="T3" t="s" s="10">
        <v>29</v>
      </c>
      <c r="U3" t="s" s="10">
        <v>30</v>
      </c>
      <c r="V3" t="s" s="10">
        <v>31</v>
      </c>
      <c r="W3" t="s" s="10">
        <v>32</v>
      </c>
      <c r="X3" t="s" s="10">
        <v>33</v>
      </c>
      <c r="Y3" t="s" s="10">
        <v>34</v>
      </c>
      <c r="Z3" t="s" s="10">
        <v>35</v>
      </c>
      <c r="AA3" t="s" s="10">
        <v>36</v>
      </c>
      <c r="AB3" t="s" s="10">
        <v>37</v>
      </c>
      <c r="AC3" t="s" s="10">
        <v>38</v>
      </c>
      <c r="AD3" t="s" s="10">
        <v>39</v>
      </c>
      <c r="AE3" s="11"/>
      <c r="AF3" t="s" s="10">
        <v>40</v>
      </c>
      <c r="AG3" t="s" s="10">
        <v>41</v>
      </c>
      <c r="AH3" t="s" s="10">
        <v>42</v>
      </c>
      <c r="AI3" t="s" s="10">
        <v>43</v>
      </c>
      <c r="AJ3" t="s" s="10">
        <v>44</v>
      </c>
      <c r="AK3" s="11"/>
    </row>
    <row r="4" ht="20.25" customHeight="1">
      <c r="A4" s="12">
        <v>0</v>
      </c>
      <c r="B4" s="13">
        <v>10</v>
      </c>
      <c r="C4" t="s" s="14">
        <v>45</v>
      </c>
      <c r="D4" s="15">
        <f>B4</f>
        <v>10</v>
      </c>
      <c r="E4" s="15">
        <f>COUNTIF(B4:C4,"YES")</f>
        <v>0</v>
      </c>
      <c r="F4" s="15">
        <f>COUNTIF(C4:D4,"NO")</f>
        <v>0</v>
      </c>
      <c r="G4" s="15">
        <f>B4*E4</f>
        <v>0</v>
      </c>
      <c r="H4" s="15">
        <f>B4*F4</f>
        <v>0</v>
      </c>
      <c r="I4" s="16">
        <v>0.5</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ht="20.05" customHeight="1">
      <c r="A5" s="18">
        <v>1</v>
      </c>
      <c r="B5" s="19">
        <v>20</v>
      </c>
      <c r="C5" t="s" s="20">
        <v>46</v>
      </c>
      <c r="D5" s="21">
        <f>D4+B5</f>
        <v>30</v>
      </c>
      <c r="E5" s="21">
        <f>COUNTIF(B5:C5,"YES")</f>
        <v>0</v>
      </c>
      <c r="F5" s="21">
        <f>COUNTIF(C5:D5,"NO")</f>
        <v>1</v>
      </c>
      <c r="G5" s="21">
        <f>G4+B5*E5</f>
        <v>0</v>
      </c>
      <c r="H5" s="21">
        <f>H4+B5*F5</f>
        <v>20</v>
      </c>
      <c r="I5" s="22">
        <f>($B$4*$I$4+G5)/($B$4+G5+H5)</f>
        <v>0.166666666666667</v>
      </c>
      <c r="J5" s="23"/>
      <c r="K5" s="24">
        <f>D5*I5</f>
        <v>5.00000000000001</v>
      </c>
      <c r="L5" s="24">
        <f>D5*(1-I5)</f>
        <v>25</v>
      </c>
      <c r="M5" s="24"/>
      <c r="N5" s="24"/>
      <c r="O5" s="24"/>
      <c r="P5" s="24"/>
      <c r="Q5" s="24"/>
      <c r="R5" s="24"/>
      <c r="S5" s="24"/>
      <c r="T5" s="24"/>
      <c r="U5" s="24"/>
      <c r="V5" s="24"/>
      <c r="W5" s="24"/>
      <c r="X5" s="24"/>
      <c r="Y5" s="24"/>
      <c r="Z5" s="24"/>
      <c r="AA5" s="24"/>
      <c r="AB5" s="24"/>
      <c r="AC5" s="24"/>
      <c r="AD5" s="24"/>
      <c r="AE5" s="24"/>
      <c r="AF5" s="24"/>
      <c r="AG5" s="24"/>
      <c r="AH5" s="24"/>
      <c r="AI5" s="24"/>
      <c r="AJ5" s="24"/>
      <c r="AK5" s="24"/>
    </row>
    <row r="6" ht="20.05" customHeight="1">
      <c r="A6" s="18">
        <v>2</v>
      </c>
      <c r="B6" s="19">
        <v>10</v>
      </c>
      <c r="C6" t="s" s="20">
        <v>47</v>
      </c>
      <c r="D6" s="21">
        <f>D5+B6</f>
        <v>40</v>
      </c>
      <c r="E6" s="21">
        <f>COUNTIF(B6:C6,"YES")</f>
        <v>1</v>
      </c>
      <c r="F6" s="21">
        <f>COUNTIF(C6:D6,"NO")</f>
        <v>0</v>
      </c>
      <c r="G6" s="21">
        <f>G5+B6*E6</f>
        <v>10</v>
      </c>
      <c r="H6" s="21">
        <f>H5+B6*F6</f>
        <v>20</v>
      </c>
      <c r="I6" s="22">
        <f>($B$4*$I$4+G6)/($B$4+G6+H6)</f>
        <v>0.375</v>
      </c>
      <c r="J6" s="23"/>
      <c r="K6" s="24">
        <f>D6*I6</f>
        <v>15</v>
      </c>
      <c r="L6" s="24">
        <f>D6*(1-I6)</f>
        <v>25</v>
      </c>
      <c r="M6" s="22">
        <f>ABS($I6-$I$5)*$B$5</f>
        <v>4.16666666666666</v>
      </c>
      <c r="N6" s="22">
        <f>ABS($I6-$I$6)*$B$6</f>
        <v>0</v>
      </c>
      <c r="O6" s="24"/>
      <c r="P6" s="24"/>
      <c r="Q6" s="24"/>
      <c r="R6" s="22">
        <f>N6+O6+Q6</f>
        <v>0</v>
      </c>
      <c r="S6" s="22">
        <f>M6+P6</f>
        <v>4.16666666666666</v>
      </c>
      <c r="T6" s="22">
        <v>0</v>
      </c>
      <c r="U6" s="22">
        <f>L6/S6</f>
        <v>6.00000000000001</v>
      </c>
      <c r="V6" s="25">
        <f>ROUND(M6*U6,0)</f>
        <v>25</v>
      </c>
      <c r="W6" s="25">
        <f>ROUND(N6*T6,0)</f>
        <v>0</v>
      </c>
      <c r="X6" s="25"/>
      <c r="Y6" s="25"/>
      <c r="Z6" s="25"/>
      <c r="AA6" s="24">
        <f>SUM(V6:Z6)</f>
        <v>25</v>
      </c>
      <c r="AB6" s="25">
        <f>AA6-D6</f>
        <v>-15</v>
      </c>
      <c r="AC6" t="b" s="21">
        <f>AB6&gt;0</f>
        <v>0</v>
      </c>
      <c r="AD6" t="b" s="21">
        <f>AB6&lt;0</f>
        <v>1</v>
      </c>
      <c r="AE6" s="24">
        <v>0</v>
      </c>
      <c r="AF6" s="25">
        <f>ROUNDDOWN(ABS(AB6)/2,0)+1+V6</f>
        <v>33</v>
      </c>
      <c r="AG6" s="25">
        <f>ROUNDDOWN(ABS(AB6)/2,0)+W6</f>
        <v>7</v>
      </c>
      <c r="AH6" s="23"/>
      <c r="AI6" s="23"/>
      <c r="AJ6" s="23"/>
      <c r="AK6" s="25">
        <f>SUM(AF6:AJ6)</f>
        <v>40</v>
      </c>
    </row>
    <row r="7" ht="20.05" customHeight="1">
      <c r="A7" s="18">
        <v>3</v>
      </c>
      <c r="B7" s="19">
        <v>10</v>
      </c>
      <c r="C7" t="s" s="20">
        <v>47</v>
      </c>
      <c r="D7" s="21">
        <f>D6+B7</f>
        <v>50</v>
      </c>
      <c r="E7" s="21">
        <f>COUNTIF(B7:C7,"YES")</f>
        <v>1</v>
      </c>
      <c r="F7" s="21">
        <f>COUNTIF(C7:D7,"NO")</f>
        <v>0</v>
      </c>
      <c r="G7" s="21">
        <f>G6+B7*E7</f>
        <v>20</v>
      </c>
      <c r="H7" s="21">
        <f>H6+B7*F7</f>
        <v>20</v>
      </c>
      <c r="I7" s="22">
        <f>($B$4*$I$4+G7)/($B$4+G7+H7)</f>
        <v>0.5</v>
      </c>
      <c r="J7" s="23"/>
      <c r="K7" s="24">
        <f>D7*I7</f>
        <v>25</v>
      </c>
      <c r="L7" s="24">
        <f>D7*(1-I7)</f>
        <v>25</v>
      </c>
      <c r="M7" s="22">
        <f>ABS(I7-$I$5)*$B$5</f>
        <v>6.66666666666666</v>
      </c>
      <c r="N7" s="22">
        <f>ABS($I7-$I$6)*$B$6</f>
        <v>1.25</v>
      </c>
      <c r="O7" s="22">
        <f>ABS($I7-$I$7)*$B$7</f>
        <v>0</v>
      </c>
      <c r="P7" s="24"/>
      <c r="Q7" s="24"/>
      <c r="R7" s="22">
        <f>N7+O7+Q7</f>
        <v>1.25</v>
      </c>
      <c r="S7" s="22">
        <f>M7+P7</f>
        <v>6.66666666666666</v>
      </c>
      <c r="T7" s="22">
        <f>K7/R7</f>
        <v>20</v>
      </c>
      <c r="U7" s="22">
        <f>L7/S7</f>
        <v>3.75</v>
      </c>
      <c r="V7" s="25">
        <f>ROUND(M7*U7,0)</f>
        <v>25</v>
      </c>
      <c r="W7" s="25">
        <f>ROUND(N7*T7,0)</f>
        <v>25</v>
      </c>
      <c r="X7" s="25">
        <f>ROUND(O7*T7,0)</f>
        <v>0</v>
      </c>
      <c r="Y7" s="25"/>
      <c r="Z7" s="25"/>
      <c r="AA7" s="24">
        <f>SUM(V7:Z7)</f>
        <v>50</v>
      </c>
      <c r="AB7" s="25">
        <f>AA7-D7</f>
        <v>0</v>
      </c>
      <c r="AC7" t="b" s="21">
        <f>AB7&gt;0</f>
        <v>0</v>
      </c>
      <c r="AD7" t="b" s="21">
        <f>AB7&lt;0</f>
        <v>0</v>
      </c>
      <c r="AE7" s="24">
        <v>0</v>
      </c>
      <c r="AF7" s="25">
        <f>V7</f>
        <v>25</v>
      </c>
      <c r="AG7" s="25">
        <f>W7</f>
        <v>25</v>
      </c>
      <c r="AH7" s="25">
        <f>X7</f>
        <v>0</v>
      </c>
      <c r="AI7" s="23"/>
      <c r="AJ7" s="23"/>
      <c r="AK7" s="25">
        <f>SUM(AF7:AJ7)</f>
        <v>50</v>
      </c>
    </row>
    <row r="8" ht="20.05" customHeight="1">
      <c r="A8" s="18">
        <v>4</v>
      </c>
      <c r="B8" s="19">
        <v>-10</v>
      </c>
      <c r="C8" t="s" s="20">
        <v>46</v>
      </c>
      <c r="D8" s="21">
        <f>D7+B8</f>
        <v>40</v>
      </c>
      <c r="E8" s="21">
        <f>COUNTIF(B8:C8,"YES")</f>
        <v>0</v>
      </c>
      <c r="F8" s="21">
        <f>COUNTIF(C8:D8,"NO")</f>
        <v>1</v>
      </c>
      <c r="G8" s="21">
        <f>G7+B8*E8</f>
        <v>20</v>
      </c>
      <c r="H8" s="21">
        <f>H7+B8*F8</f>
        <v>10</v>
      </c>
      <c r="I8" s="22">
        <f>($B$4*$I$4+G8)/($B$4+G8+H8)</f>
        <v>0.625</v>
      </c>
      <c r="J8" s="23"/>
      <c r="K8" s="24">
        <f>D8*I8</f>
        <v>25</v>
      </c>
      <c r="L8" s="24">
        <f>D8*(1-I8)</f>
        <v>15</v>
      </c>
      <c r="M8" s="22">
        <f>ABS(I8-$I$5)*$B$5</f>
        <v>9.166666666666661</v>
      </c>
      <c r="N8" s="22">
        <f>ABS($I8-$I$6)*$B$6</f>
        <v>2.5</v>
      </c>
      <c r="O8" s="22">
        <f>ABS($I8-$I$7)*$B$7</f>
        <v>1.25</v>
      </c>
      <c r="P8" s="22">
        <f>ABS($I8-$I$8)*$B$8</f>
        <v>0</v>
      </c>
      <c r="Q8" s="24"/>
      <c r="R8" s="22">
        <f>N8+O8+Q8</f>
        <v>3.75</v>
      </c>
      <c r="S8" s="22">
        <f>M8+P8</f>
        <v>9.166666666666661</v>
      </c>
      <c r="T8" s="22">
        <f>K8/R8</f>
        <v>6.66666666666667</v>
      </c>
      <c r="U8" s="22">
        <f>L8/S8</f>
        <v>1.63636363636364</v>
      </c>
      <c r="V8" s="25">
        <f>ROUND(M8*U8,0)</f>
        <v>15</v>
      </c>
      <c r="W8" s="25">
        <f>ROUND(N8*T8,0)</f>
        <v>17</v>
      </c>
      <c r="X8" s="25">
        <f>ROUND(O8*T8,0)</f>
        <v>8</v>
      </c>
      <c r="Y8" s="25">
        <f>ROUND(P8*U8,0)</f>
        <v>0</v>
      </c>
      <c r="Z8" s="25"/>
      <c r="AA8" s="24">
        <f>SUM(V8:Z8)</f>
        <v>40</v>
      </c>
      <c r="AB8" s="25">
        <f>AA8-D8</f>
        <v>0</v>
      </c>
      <c r="AC8" t="b" s="21">
        <f>AB8&gt;0</f>
        <v>0</v>
      </c>
      <c r="AD8" t="b" s="21">
        <f>AB8&lt;0</f>
        <v>0</v>
      </c>
      <c r="AE8" s="24">
        <v>0</v>
      </c>
      <c r="AF8" s="25">
        <f>V8</f>
        <v>15</v>
      </c>
      <c r="AG8" s="25">
        <f>W8</f>
        <v>17</v>
      </c>
      <c r="AH8" s="25">
        <f>X8</f>
        <v>8</v>
      </c>
      <c r="AI8" s="25">
        <f>Y8</f>
        <v>0</v>
      </c>
      <c r="AJ8" s="23"/>
      <c r="AK8" s="25">
        <f>SUM(AF8:AJ8)</f>
        <v>40</v>
      </c>
    </row>
    <row r="9" ht="20.05" customHeight="1">
      <c r="A9" s="18">
        <v>5</v>
      </c>
      <c r="B9" s="19">
        <v>30</v>
      </c>
      <c r="C9" t="s" s="20">
        <v>47</v>
      </c>
      <c r="D9" s="21">
        <f>D8+B9</f>
        <v>70</v>
      </c>
      <c r="E9" s="21">
        <f>COUNTIF(B9:C9,"YES")</f>
        <v>1</v>
      </c>
      <c r="F9" s="21">
        <f>COUNTIF(C9:D9,"NO")</f>
        <v>0</v>
      </c>
      <c r="G9" s="21">
        <f>G8+B9*E9</f>
        <v>50</v>
      </c>
      <c r="H9" s="21">
        <f>H8+B9*F9</f>
        <v>10</v>
      </c>
      <c r="I9" s="22">
        <f>($B$4*$I$4+G9)/($B$4+G9+H9)</f>
        <v>0.785714285714286</v>
      </c>
      <c r="J9" s="23"/>
      <c r="K9" s="24">
        <f>D9*I9</f>
        <v>55</v>
      </c>
      <c r="L9" s="24">
        <f>D9*(1-I9)</f>
        <v>15</v>
      </c>
      <c r="M9" s="22">
        <f>ABS(I9-$I$5)*$B$5</f>
        <v>12.3809523809524</v>
      </c>
      <c r="N9" s="22">
        <f>ABS($I9-$I$6)*$B$6</f>
        <v>4.10714285714286</v>
      </c>
      <c r="O9" s="22">
        <f>ABS($I9-$I$7)*$B$7</f>
        <v>2.85714285714286</v>
      </c>
      <c r="P9" s="22">
        <f>ABS($I9-$I$8)*$B$8</f>
        <v>-1.60714285714286</v>
      </c>
      <c r="Q9" s="22">
        <f>ABS($I9-$I$9)*$B$9</f>
        <v>0</v>
      </c>
      <c r="R9" s="22">
        <f>N9+O9+Q9</f>
        <v>6.96428571428572</v>
      </c>
      <c r="S9" s="22">
        <f>M9+P9</f>
        <v>10.7738095238095</v>
      </c>
      <c r="T9" s="22">
        <f>K9/R9</f>
        <v>7.89743589743589</v>
      </c>
      <c r="U9" s="22">
        <f>L9/S9</f>
        <v>1.39226519337017</v>
      </c>
      <c r="V9" s="25">
        <f>ROUND(M9*U9,0)</f>
        <v>17</v>
      </c>
      <c r="W9" s="25">
        <f>ROUND(N9*T9,0)</f>
        <v>32</v>
      </c>
      <c r="X9" s="25">
        <f>ROUND(O9*T9,0)</f>
        <v>23</v>
      </c>
      <c r="Y9" s="25">
        <f>ROUND(P9*U9,0)</f>
        <v>-2</v>
      </c>
      <c r="Z9" s="25">
        <v>0</v>
      </c>
      <c r="AA9" s="24">
        <f>SUM(V9:Z9)</f>
        <v>70</v>
      </c>
      <c r="AB9" s="25">
        <f>AA9-D9</f>
        <v>0</v>
      </c>
      <c r="AC9" t="b" s="21">
        <f>AB9&gt;0</f>
        <v>0</v>
      </c>
      <c r="AD9" t="b" s="21">
        <f>AB9&lt;0</f>
        <v>0</v>
      </c>
      <c r="AE9" s="24">
        <v>0</v>
      </c>
      <c r="AF9" s="25">
        <f>V9</f>
        <v>17</v>
      </c>
      <c r="AG9" s="25">
        <f>W9</f>
        <v>32</v>
      </c>
      <c r="AH9" s="25">
        <f>X9</f>
        <v>23</v>
      </c>
      <c r="AI9" s="25">
        <f>Y9</f>
        <v>-2</v>
      </c>
      <c r="AJ9" s="25">
        <f>Z9</f>
        <v>0</v>
      </c>
      <c r="AK9" s="25">
        <f>SUM(AF9:AJ9)</f>
        <v>70</v>
      </c>
    </row>
    <row r="10" ht="20.05" customHeight="1">
      <c r="A10" s="26"/>
      <c r="B10" s="27"/>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row>
    <row r="11" ht="20.05" customHeight="1">
      <c r="A11" s="26"/>
      <c r="B11" s="27"/>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row>
    <row r="12" ht="20.05" customHeight="1">
      <c r="A12" s="26"/>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row>
    <row r="13" ht="20.05" customHeight="1">
      <c r="A13" s="26"/>
      <c r="B13" s="27"/>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row>
    <row r="14" ht="20.05" customHeight="1">
      <c r="A14" s="26"/>
      <c r="B14" s="27"/>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row>
    <row r="15" ht="20.05" customHeight="1">
      <c r="A15" s="26"/>
      <c r="B15" s="27"/>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row>
    <row r="16" ht="20.05" customHeight="1">
      <c r="A16" s="26"/>
      <c r="B16" s="27"/>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row>
    <row r="17" ht="20.05" customHeight="1">
      <c r="A17" s="26"/>
      <c r="B17" s="27"/>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row>
    <row r="18" ht="20.05" customHeight="1">
      <c r="A18" s="26"/>
      <c r="B18" s="27"/>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ht="20.05" customHeight="1">
      <c r="A19" s="26"/>
      <c r="B19" s="27"/>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row>
    <row r="20" ht="20.05" customHeight="1">
      <c r="A20" s="26"/>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row>
    <row r="21" ht="20.05" customHeight="1">
      <c r="A21" s="26"/>
      <c r="B21" s="27"/>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row>
    <row r="22" ht="20.05" customHeight="1">
      <c r="A22" s="26"/>
      <c r="B22" s="27"/>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row>
    <row r="23" ht="20.05" customHeight="1">
      <c r="A23" s="26"/>
      <c r="B23" s="27"/>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row>
    <row r="24" ht="20.05" customHeight="1">
      <c r="A24" s="26"/>
      <c r="B24" s="27"/>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row>
  </sheetData>
  <mergeCells count="1">
    <mergeCell ref="A1:AK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AL2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4.9297" style="28" customWidth="1"/>
    <col min="2" max="2" width="10.5859" style="28" customWidth="1"/>
    <col min="3" max="3" width="11.9609" style="28" customWidth="1"/>
    <col min="4" max="8" width="3.625" style="28" customWidth="1"/>
    <col min="9" max="9" width="5.72656" style="28" customWidth="1"/>
    <col min="10" max="10" width="3.34375" style="28" customWidth="1"/>
    <col min="11" max="12" width="6.85156" style="28" customWidth="1"/>
    <col min="13" max="14" width="4.17969" style="28" customWidth="1"/>
    <col min="15" max="15" width="3.89844" style="28" customWidth="1"/>
    <col min="16" max="16" width="3.58594" style="28" customWidth="1"/>
    <col min="17" max="19" width="4.50781" style="28" customWidth="1"/>
    <col min="20" max="20" width="6.57812" style="28" customWidth="1"/>
    <col min="21" max="21" width="5.72656" style="28" customWidth="1"/>
    <col min="22" max="27" width="4.50781" style="28" customWidth="1"/>
    <col min="28" max="28" width="8.8125" style="28" customWidth="1"/>
    <col min="29" max="30" width="9.57812" style="28" customWidth="1"/>
    <col min="31" max="31" width="11.2188" style="28" customWidth="1"/>
    <col min="32" max="38" width="9.59375" style="28" customWidth="1"/>
    <col min="39" max="16384" width="16.3516" style="28"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row>
    <row r="2" ht="68.05"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t="s" s="9">
        <v>7</v>
      </c>
      <c r="AF2" t="s" s="9">
        <v>8</v>
      </c>
      <c r="AG2" s="8"/>
      <c r="AH2" s="8"/>
      <c r="AI2" s="8"/>
      <c r="AJ2" s="8"/>
      <c r="AK2" t="s" s="9">
        <v>9</v>
      </c>
      <c r="AL2" t="s" s="9">
        <v>50</v>
      </c>
    </row>
    <row r="3" ht="152.25" customHeight="1">
      <c r="A3" t="s" s="10">
        <v>10</v>
      </c>
      <c r="B3" t="s" s="10">
        <v>11</v>
      </c>
      <c r="C3" t="s" s="10">
        <v>12</v>
      </c>
      <c r="D3" t="s" s="10">
        <v>13</v>
      </c>
      <c r="E3" t="s" s="10">
        <v>14</v>
      </c>
      <c r="F3" t="s" s="10">
        <v>15</v>
      </c>
      <c r="G3" t="s" s="10">
        <v>16</v>
      </c>
      <c r="H3" t="s" s="10">
        <v>17</v>
      </c>
      <c r="I3" t="s" s="10">
        <v>18</v>
      </c>
      <c r="J3" t="s" s="10">
        <v>19</v>
      </c>
      <c r="K3" t="s" s="10">
        <v>20</v>
      </c>
      <c r="L3" t="s" s="10">
        <v>21</v>
      </c>
      <c r="M3" t="s" s="10">
        <v>22</v>
      </c>
      <c r="N3" t="s" s="10">
        <v>23</v>
      </c>
      <c r="O3" t="s" s="10">
        <v>24</v>
      </c>
      <c r="P3" t="s" s="10">
        <v>25</v>
      </c>
      <c r="Q3" t="s" s="10">
        <v>26</v>
      </c>
      <c r="R3" t="s" s="10">
        <v>27</v>
      </c>
      <c r="S3" t="s" s="10">
        <v>28</v>
      </c>
      <c r="T3" t="s" s="10">
        <v>29</v>
      </c>
      <c r="U3" t="s" s="10">
        <v>30</v>
      </c>
      <c r="V3" t="s" s="10">
        <v>31</v>
      </c>
      <c r="W3" t="s" s="10">
        <v>32</v>
      </c>
      <c r="X3" t="s" s="10">
        <v>33</v>
      </c>
      <c r="Y3" t="s" s="10">
        <v>34</v>
      </c>
      <c r="Z3" t="s" s="10">
        <v>35</v>
      </c>
      <c r="AA3" t="s" s="10">
        <v>36</v>
      </c>
      <c r="AB3" t="s" s="10">
        <v>37</v>
      </c>
      <c r="AC3" t="s" s="10">
        <v>38</v>
      </c>
      <c r="AD3" t="s" s="10">
        <v>39</v>
      </c>
      <c r="AE3" s="11"/>
      <c r="AF3" t="s" s="10">
        <v>40</v>
      </c>
      <c r="AG3" t="s" s="10">
        <v>41</v>
      </c>
      <c r="AH3" t="s" s="10">
        <v>42</v>
      </c>
      <c r="AI3" t="s" s="10">
        <v>43</v>
      </c>
      <c r="AJ3" t="s" s="10">
        <v>44</v>
      </c>
      <c r="AK3" s="11"/>
      <c r="AL3" s="11"/>
    </row>
    <row r="4" ht="20.25" customHeight="1">
      <c r="A4" s="12">
        <v>0</v>
      </c>
      <c r="B4" s="13">
        <v>10</v>
      </c>
      <c r="C4" t="s" s="14">
        <v>45</v>
      </c>
      <c r="D4" s="15">
        <v>0</v>
      </c>
      <c r="E4" s="15">
        <f>COUNTIF(B4:C4,"YES")</f>
        <v>0</v>
      </c>
      <c r="F4" s="15">
        <f>COUNTIF(C4:D4,"NO")</f>
        <v>0</v>
      </c>
      <c r="G4" s="15">
        <f>B4*E4</f>
        <v>0</v>
      </c>
      <c r="H4" s="15">
        <f>B4*F4</f>
        <v>0</v>
      </c>
      <c r="I4" s="16">
        <v>0.5</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row>
    <row r="5" ht="20.05" customHeight="1">
      <c r="A5" s="18">
        <v>1</v>
      </c>
      <c r="B5" s="19">
        <v>20</v>
      </c>
      <c r="C5" t="s" s="20">
        <v>46</v>
      </c>
      <c r="D5" s="21">
        <f>D4+B5</f>
        <v>20</v>
      </c>
      <c r="E5" s="21">
        <f>COUNTIF(B5:C5,"YES")</f>
        <v>0</v>
      </c>
      <c r="F5" s="21">
        <f>COUNTIF(C5:D5,"NO")</f>
        <v>1</v>
      </c>
      <c r="G5" s="21">
        <f>G4+B5*E5</f>
        <v>0</v>
      </c>
      <c r="H5" s="21">
        <f>H4+B5*F5</f>
        <v>20</v>
      </c>
      <c r="I5" s="22">
        <f>($B$4*$I$4+G5)/($B$4+G5+H5)</f>
        <v>0.166666666666667</v>
      </c>
      <c r="J5" s="23"/>
      <c r="K5" s="24">
        <f>D5*I5</f>
        <v>3.33333333333334</v>
      </c>
      <c r="L5" s="24">
        <f>D5*(1-I5)</f>
        <v>16.6666666666667</v>
      </c>
      <c r="M5" s="24"/>
      <c r="N5" s="24"/>
      <c r="O5" s="24"/>
      <c r="P5" s="24"/>
      <c r="Q5" s="24"/>
      <c r="R5" s="24"/>
      <c r="S5" s="24"/>
      <c r="T5" s="24"/>
      <c r="U5" s="24"/>
      <c r="V5" s="24"/>
      <c r="W5" s="24"/>
      <c r="X5" s="24"/>
      <c r="Y5" s="24"/>
      <c r="Z5" s="24"/>
      <c r="AA5" s="24"/>
      <c r="AB5" s="24"/>
      <c r="AC5" s="24"/>
      <c r="AD5" s="24"/>
      <c r="AE5" s="24"/>
      <c r="AF5" s="24"/>
      <c r="AG5" s="24"/>
      <c r="AH5" s="24"/>
      <c r="AI5" s="24"/>
      <c r="AJ5" s="24"/>
      <c r="AK5" s="24"/>
      <c r="AL5" s="24"/>
    </row>
    <row r="6" ht="20.05" customHeight="1">
      <c r="A6" s="18">
        <v>2</v>
      </c>
      <c r="B6" s="19">
        <v>10</v>
      </c>
      <c r="C6" t="s" s="20">
        <v>47</v>
      </c>
      <c r="D6" s="21">
        <f>D5+B6</f>
        <v>30</v>
      </c>
      <c r="E6" s="21">
        <f>COUNTIF(B6:C6,"YES")</f>
        <v>1</v>
      </c>
      <c r="F6" s="21">
        <f>COUNTIF(C6:D6,"NO")</f>
        <v>0</v>
      </c>
      <c r="G6" s="21">
        <f>G5+B6*E6</f>
        <v>10</v>
      </c>
      <c r="H6" s="21">
        <f>H5+B6*F6</f>
        <v>20</v>
      </c>
      <c r="I6" s="22">
        <f>($B$4*$I$4+G6)/($B$4+G6+H6)</f>
        <v>0.375</v>
      </c>
      <c r="J6" s="23"/>
      <c r="K6" s="24">
        <f>D6*I6</f>
        <v>11.25</v>
      </c>
      <c r="L6" s="24">
        <f>D6*(1-I6)</f>
        <v>18.75</v>
      </c>
      <c r="M6" s="22">
        <f>ABS($I6-$I$5)*$B$5</f>
        <v>4.16666666666666</v>
      </c>
      <c r="N6" s="22">
        <f>ABS($I6-$I$6)*$B$6</f>
        <v>0</v>
      </c>
      <c r="O6" s="24"/>
      <c r="P6" s="24"/>
      <c r="Q6" s="24"/>
      <c r="R6" s="22">
        <f>N6+O6+Q6</f>
        <v>0</v>
      </c>
      <c r="S6" s="22">
        <f>M6+P6</f>
        <v>4.16666666666666</v>
      </c>
      <c r="T6" s="22">
        <v>0</v>
      </c>
      <c r="U6" s="22">
        <f>L6/S6</f>
        <v>4.50000000000001</v>
      </c>
      <c r="V6" s="25">
        <f>ROUND(M6*U6,0)</f>
        <v>19</v>
      </c>
      <c r="W6" s="25">
        <f>ROUND(N6*T6,0)</f>
        <v>0</v>
      </c>
      <c r="X6" s="25"/>
      <c r="Y6" s="25"/>
      <c r="Z6" s="25"/>
      <c r="AA6" s="24">
        <f>SUM(V6:Z6)</f>
        <v>19</v>
      </c>
      <c r="AB6" s="25">
        <f>AA6-D6</f>
        <v>-11</v>
      </c>
      <c r="AC6" t="b" s="21">
        <f>AB6&gt;0</f>
        <v>0</v>
      </c>
      <c r="AD6" t="b" s="21">
        <f>AB6&lt;0</f>
        <v>1</v>
      </c>
      <c r="AE6" s="24">
        <v>0</v>
      </c>
      <c r="AF6" s="25">
        <f>ROUNDDOWN(ABS(AB6)/2,0)+1+V6</f>
        <v>25</v>
      </c>
      <c r="AG6" s="25">
        <f>ROUNDDOWN(ABS(AB6)/2,0)+W6</f>
        <v>5</v>
      </c>
      <c r="AH6" s="23"/>
      <c r="AI6" s="23"/>
      <c r="AJ6" s="23"/>
      <c r="AK6" s="25">
        <f>SUM(AF6:AJ6)</f>
        <v>30</v>
      </c>
      <c r="AL6" t="s" s="20">
        <f>IF(D6=AK6,"TRUE","FALSE")</f>
        <v>51</v>
      </c>
    </row>
    <row r="7" ht="20.05" customHeight="1">
      <c r="A7" s="18">
        <v>3</v>
      </c>
      <c r="B7" s="19">
        <v>10</v>
      </c>
      <c r="C7" t="s" s="20">
        <v>47</v>
      </c>
      <c r="D7" s="21">
        <f>D6+B7</f>
        <v>40</v>
      </c>
      <c r="E7" s="21">
        <f>COUNTIF(B7:C7,"YES")</f>
        <v>1</v>
      </c>
      <c r="F7" s="21">
        <f>COUNTIF(C7:D7,"NO")</f>
        <v>0</v>
      </c>
      <c r="G7" s="21">
        <f>G6+B7*E7</f>
        <v>20</v>
      </c>
      <c r="H7" s="21">
        <f>H6+B7*F7</f>
        <v>20</v>
      </c>
      <c r="I7" s="22">
        <f>($B$4*$I$4+G7)/($B$4+G7+H7)</f>
        <v>0.5</v>
      </c>
      <c r="J7" s="23"/>
      <c r="K7" s="24">
        <f>D7*I7</f>
        <v>20</v>
      </c>
      <c r="L7" s="24">
        <f>D7*(1-I7)</f>
        <v>20</v>
      </c>
      <c r="M7" s="22">
        <f>ABS(I7-$I$5)*$B$5</f>
        <v>6.66666666666666</v>
      </c>
      <c r="N7" s="22">
        <f>ABS($I7-$I$6)*$B$6</f>
        <v>1.25</v>
      </c>
      <c r="O7" s="22">
        <f>ABS($I7-$I$7)*$B$7</f>
        <v>0</v>
      </c>
      <c r="P7" s="24"/>
      <c r="Q7" s="24"/>
      <c r="R7" s="22">
        <f>N7+O7+Q7</f>
        <v>1.25</v>
      </c>
      <c r="S7" s="22">
        <f>M7+P7</f>
        <v>6.66666666666666</v>
      </c>
      <c r="T7" s="22">
        <f>K7/R7</f>
        <v>16</v>
      </c>
      <c r="U7" s="22">
        <f>L7/S7</f>
        <v>3</v>
      </c>
      <c r="V7" s="25">
        <f>ROUND(M7*U7,0)</f>
        <v>20</v>
      </c>
      <c r="W7" s="25">
        <f>ROUND(N7*T7,0)</f>
        <v>20</v>
      </c>
      <c r="X7" s="25">
        <f>ROUND(O7*T7,0)</f>
        <v>0</v>
      </c>
      <c r="Y7" s="25"/>
      <c r="Z7" s="25"/>
      <c r="AA7" s="24">
        <f>SUM(V7:Z7)</f>
        <v>40</v>
      </c>
      <c r="AB7" s="25">
        <f>AA7-D7</f>
        <v>0</v>
      </c>
      <c r="AC7" t="b" s="21">
        <f>AB7&gt;0</f>
        <v>0</v>
      </c>
      <c r="AD7" t="b" s="21">
        <f>AB7&lt;0</f>
        <v>0</v>
      </c>
      <c r="AE7" s="24">
        <v>0</v>
      </c>
      <c r="AF7" s="25">
        <f>V7</f>
        <v>20</v>
      </c>
      <c r="AG7" s="25">
        <f>W7</f>
        <v>20</v>
      </c>
      <c r="AH7" s="25">
        <f>X7</f>
        <v>0</v>
      </c>
      <c r="AI7" s="23"/>
      <c r="AJ7" s="23"/>
      <c r="AK7" s="25">
        <f>SUM(AF7:AJ7)</f>
        <v>40</v>
      </c>
      <c r="AL7" t="s" s="20">
        <f>IF(D7=AK7,"TRUE","FALSE")</f>
        <v>51</v>
      </c>
    </row>
    <row r="8" ht="20.05" customHeight="1">
      <c r="A8" s="18">
        <v>4</v>
      </c>
      <c r="B8" s="19">
        <v>-10</v>
      </c>
      <c r="C8" t="s" s="20">
        <v>46</v>
      </c>
      <c r="D8" s="21">
        <f>D7+B8</f>
        <v>30</v>
      </c>
      <c r="E8" s="21">
        <f>COUNTIF(B8:C8,"YES")</f>
        <v>0</v>
      </c>
      <c r="F8" s="21">
        <f>COUNTIF(C8:D8,"NO")</f>
        <v>1</v>
      </c>
      <c r="G8" s="21">
        <f>G7+B8*E8</f>
        <v>20</v>
      </c>
      <c r="H8" s="21">
        <f>H7+B8*F8</f>
        <v>10</v>
      </c>
      <c r="I8" s="22">
        <f>($B$4*$I$4+G8)/($B$4+G8+H8)</f>
        <v>0.625</v>
      </c>
      <c r="J8" s="23"/>
      <c r="K8" s="24">
        <f>D8*I8</f>
        <v>18.75</v>
      </c>
      <c r="L8" s="24">
        <f>D8*(1-I8)</f>
        <v>11.25</v>
      </c>
      <c r="M8" s="22">
        <f>ABS(I8-$I$5)*$B$5</f>
        <v>9.166666666666661</v>
      </c>
      <c r="N8" s="22">
        <f>ABS($I8-$I$6)*$B$6</f>
        <v>2.5</v>
      </c>
      <c r="O8" s="22">
        <f>ABS($I8-$I$7)*$B$7</f>
        <v>1.25</v>
      </c>
      <c r="P8" s="22">
        <f>ABS($I8-$I$8)*$B$8</f>
        <v>0</v>
      </c>
      <c r="Q8" s="24"/>
      <c r="R8" s="22">
        <f>N8+O8+Q8</f>
        <v>3.75</v>
      </c>
      <c r="S8" s="22">
        <f>M8+P8</f>
        <v>9.166666666666661</v>
      </c>
      <c r="T8" s="22">
        <f>K8/R8</f>
        <v>5</v>
      </c>
      <c r="U8" s="22">
        <f>L8/S8</f>
        <v>1.22727272727273</v>
      </c>
      <c r="V8" s="25">
        <f>ROUND(M8*U8,0)</f>
        <v>11</v>
      </c>
      <c r="W8" s="25">
        <f>ROUND(N8*T8,0)</f>
        <v>13</v>
      </c>
      <c r="X8" s="25">
        <f>ROUND(O8*T8,0)</f>
        <v>6</v>
      </c>
      <c r="Y8" s="25">
        <f>ROUND(P8*U8,0)</f>
        <v>0</v>
      </c>
      <c r="Z8" s="25"/>
      <c r="AA8" s="24">
        <f>SUM(V8:Z8)</f>
        <v>30</v>
      </c>
      <c r="AB8" s="25">
        <f>AA8-D8</f>
        <v>0</v>
      </c>
      <c r="AC8" t="b" s="21">
        <f>AB8&gt;0</f>
        <v>0</v>
      </c>
      <c r="AD8" t="b" s="21">
        <f>AB8&lt;0</f>
        <v>0</v>
      </c>
      <c r="AE8" s="24">
        <v>0</v>
      </c>
      <c r="AF8" s="25">
        <f>V8</f>
        <v>11</v>
      </c>
      <c r="AG8" s="25">
        <f>W8</f>
        <v>13</v>
      </c>
      <c r="AH8" s="25">
        <f>X8</f>
        <v>6</v>
      </c>
      <c r="AI8" s="25">
        <f>Y8</f>
        <v>0</v>
      </c>
      <c r="AJ8" s="23"/>
      <c r="AK8" s="25">
        <f>SUM(AF8:AJ8)</f>
        <v>30</v>
      </c>
      <c r="AL8" t="s" s="20">
        <f>IF(D8=AK8,"TRUE","FALSE")</f>
        <v>51</v>
      </c>
    </row>
    <row r="9" ht="20.05" customHeight="1">
      <c r="A9" s="18">
        <v>5</v>
      </c>
      <c r="B9" s="19">
        <v>30</v>
      </c>
      <c r="C9" t="s" s="20">
        <v>47</v>
      </c>
      <c r="D9" s="21">
        <f>D8+B9</f>
        <v>60</v>
      </c>
      <c r="E9" s="21">
        <f>COUNTIF(B9:C9,"YES")</f>
        <v>1</v>
      </c>
      <c r="F9" s="21">
        <f>COUNTIF(C9:D9,"NO")</f>
        <v>0</v>
      </c>
      <c r="G9" s="21">
        <f>G8+B9*E9</f>
        <v>50</v>
      </c>
      <c r="H9" s="21">
        <f>H8+B9*F9</f>
        <v>10</v>
      </c>
      <c r="I9" s="22">
        <f>($B$4*$I$4+G9)/($B$4+G9+H9)</f>
        <v>0.785714285714286</v>
      </c>
      <c r="J9" s="23"/>
      <c r="K9" s="24">
        <f>D9*I9</f>
        <v>47.1428571428572</v>
      </c>
      <c r="L9" s="24">
        <f>D9*(1-I9)</f>
        <v>12.8571428571428</v>
      </c>
      <c r="M9" s="22">
        <f>ABS(I9-$I$5)*$B$5</f>
        <v>12.3809523809524</v>
      </c>
      <c r="N9" s="22">
        <f>ABS($I9-$I$6)*$B$6</f>
        <v>4.10714285714286</v>
      </c>
      <c r="O9" s="22">
        <f>ABS($I9-$I$7)*$B$7</f>
        <v>2.85714285714286</v>
      </c>
      <c r="P9" s="22">
        <f>ABS($I9-$I$8)*$B$8</f>
        <v>-1.60714285714286</v>
      </c>
      <c r="Q9" s="22">
        <f>ABS($I9-$I$9)*$B$9</f>
        <v>0</v>
      </c>
      <c r="R9" s="22">
        <f>N9+O9+Q9</f>
        <v>6.96428571428572</v>
      </c>
      <c r="S9" s="22">
        <f>M9+P9</f>
        <v>10.7738095238095</v>
      </c>
      <c r="T9" s="22">
        <f>K9/R9</f>
        <v>6.76923076923077</v>
      </c>
      <c r="U9" s="22">
        <f>L9/S9</f>
        <v>1.19337016574585</v>
      </c>
      <c r="V9" s="25">
        <f>ROUND(M9*U9,0)</f>
        <v>15</v>
      </c>
      <c r="W9" s="25">
        <f>ROUND(N9*T9,0)</f>
        <v>28</v>
      </c>
      <c r="X9" s="25">
        <f>ROUND(O9*T9,0)</f>
        <v>19</v>
      </c>
      <c r="Y9" s="25">
        <f>ROUND(P9*U9,0)</f>
        <v>-2</v>
      </c>
      <c r="Z9" s="25">
        <v>0</v>
      </c>
      <c r="AA9" s="24">
        <f>SUM(V9:Z9)</f>
        <v>60</v>
      </c>
      <c r="AB9" s="25">
        <f>AA9-D9</f>
        <v>0</v>
      </c>
      <c r="AC9" t="b" s="21">
        <f>AB9&gt;0</f>
        <v>0</v>
      </c>
      <c r="AD9" t="b" s="21">
        <f>AB9&lt;0</f>
        <v>0</v>
      </c>
      <c r="AE9" s="24">
        <v>0</v>
      </c>
      <c r="AF9" s="25">
        <f>V9</f>
        <v>15</v>
      </c>
      <c r="AG9" s="25">
        <f>W9</f>
        <v>28</v>
      </c>
      <c r="AH9" s="25">
        <f>X9</f>
        <v>19</v>
      </c>
      <c r="AI9" s="25">
        <f>Y9</f>
        <v>-2</v>
      </c>
      <c r="AJ9" s="25">
        <f>Z9</f>
        <v>0</v>
      </c>
      <c r="AK9" s="25">
        <f>SUM(AF9:AJ9)</f>
        <v>60</v>
      </c>
      <c r="AL9" t="s" s="20">
        <f>IF(D9=AK9,"TRUE","FALSE")</f>
        <v>51</v>
      </c>
    </row>
    <row r="10" ht="20.05" customHeight="1">
      <c r="A10" s="26"/>
      <c r="B10" s="27"/>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row>
    <row r="11" ht="20.05" customHeight="1">
      <c r="A11" s="26"/>
      <c r="B11" s="27"/>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row>
    <row r="12" ht="20.05" customHeight="1">
      <c r="A12" s="26"/>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row>
    <row r="13" ht="20.05" customHeight="1">
      <c r="A13" s="26"/>
      <c r="B13" s="27"/>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row>
    <row r="14" ht="20.05" customHeight="1">
      <c r="A14" s="26"/>
      <c r="B14" s="27"/>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row>
    <row r="15" ht="20.05" customHeight="1">
      <c r="A15" s="26"/>
      <c r="B15" s="27"/>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row>
    <row r="16" ht="20.05" customHeight="1">
      <c r="A16" s="26"/>
      <c r="B16" s="27"/>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row>
    <row r="17" ht="20.05" customHeight="1">
      <c r="A17" s="26"/>
      <c r="B17" s="27"/>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row>
    <row r="18" ht="20.05" customHeight="1">
      <c r="A18" s="26"/>
      <c r="B18" s="27"/>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row>
    <row r="19" ht="20.05" customHeight="1">
      <c r="A19" s="26"/>
      <c r="B19" s="27"/>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row>
    <row r="20" ht="20.05" customHeight="1">
      <c r="A20" s="26"/>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row>
    <row r="21" ht="20.05" customHeight="1">
      <c r="A21" s="26"/>
      <c r="B21" s="27"/>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row>
    <row r="22" ht="20.05" customHeight="1">
      <c r="A22" s="26"/>
      <c r="B22" s="27"/>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row>
    <row r="23" ht="20.05" customHeight="1">
      <c r="A23" s="26"/>
      <c r="B23" s="27"/>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row>
    <row r="24" ht="20.05" customHeight="1">
      <c r="A24" s="26"/>
      <c r="B24" s="27"/>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row>
  </sheetData>
  <mergeCells count="1">
    <mergeCell ref="A1:AL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